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johanna_jenefeldt_wasner_ki_se/Documents/Documents/KU/Budget/2024/Resursfördelningsdokument/"/>
    </mc:Choice>
  </mc:AlternateContent>
  <xr:revisionPtr revIDLastSave="525" documentId="8_{F05A1169-DB41-4B0E-8B70-DC519338A878}" xr6:coauthVersionLast="47" xr6:coauthVersionMax="47" xr10:uidLastSave="{C03148C7-BB29-4290-BCBC-CCAD0A684C52}"/>
  <bookViews>
    <workbookView xWindow="28680" yWindow="-120" windowWidth="51840" windowHeight="21240" firstSheet="1" activeTab="1" xr2:uid="{231C2407-8B1E-4ED7-AA83-9BD114E2161E}"/>
  </bookViews>
  <sheets>
    <sheet name="Pivot" sheetId="24" state="hidden" r:id="rId1"/>
    <sheet name="Grunddata" sheetId="1" r:id="rId2"/>
    <sheet name="Bionut, bu" sheetId="25" r:id="rId3"/>
    <sheet name="Clintec, bu" sheetId="3" r:id="rId4"/>
    <sheet name="CNS, bu" sheetId="14" r:id="rId5"/>
    <sheet name="Dentmed, bu" sheetId="5" r:id="rId6"/>
    <sheet name="Dentmed, KUT" sheetId="4" r:id="rId7"/>
    <sheet name="FYFA, bu" sheetId="16" r:id="rId8"/>
    <sheet name="GPH, bu" sheetId="15" r:id="rId9"/>
    <sheet name="IMM, bu" sheetId="6" r:id="rId10"/>
    <sheet name="KBH, bu" sheetId="8" r:id="rId11"/>
    <sheet name="KBH, KUB" sheetId="7" r:id="rId12"/>
    <sheet name="Labmed, bu" sheetId="17" r:id="rId13"/>
    <sheet name="LIME, bu" sheetId="26" r:id="rId14"/>
    <sheet name="NVS, bu" sheetId="11" r:id="rId15"/>
    <sheet name="NVS, bu spec" sheetId="12" r:id="rId16"/>
    <sheet name="NVS, KUS" sheetId="9" r:id="rId17"/>
    <sheet name="NVS, KUF" sheetId="10" r:id="rId18"/>
    <sheet name="PN biomed, bu" sheetId="13" r:id="rId19"/>
    <sheet name="PN läkar, 12del" sheetId="21" r:id="rId20"/>
    <sheet name="PN läkar, KUL" sheetId="22" r:id="rId21"/>
  </sheets>
  <externalReferences>
    <externalReference r:id="rId22"/>
    <externalReference r:id="rId23"/>
    <externalReference r:id="rId24"/>
    <externalReference r:id="rId25"/>
    <externalReference r:id="rId26"/>
  </externalReferences>
  <definedNames>
    <definedName name="_xlnm._FilterDatabase" localSheetId="1" hidden="1">Grunddata!$A$1:$AM$1320</definedName>
    <definedName name="DATA" localSheetId="2">[1]!FrånPNPrI[#Data]</definedName>
    <definedName name="DATA" localSheetId="3">[2]!FrånPNPrI[#Data]</definedName>
    <definedName name="DATA" localSheetId="4">[2]!FrånPNPrI[#Data]</definedName>
    <definedName name="DATA" localSheetId="5">[2]!FrånPNPrI[#Data]</definedName>
    <definedName name="DATA" localSheetId="6">[2]!FrånPNPrI[#Data]</definedName>
    <definedName name="DATA" localSheetId="7">[2]!FrånPNPrI[#Data]</definedName>
    <definedName name="DATA" localSheetId="8">[3]!FrånPNPrI[#Data]</definedName>
    <definedName name="DATA" localSheetId="9">[2]!FrånPNPrI[#Data]</definedName>
    <definedName name="DATA" localSheetId="10">[2]!FrånPNPrI[#Data]</definedName>
    <definedName name="DATA" localSheetId="11">[2]!FrånPNPrI[#Data]</definedName>
    <definedName name="DATA" localSheetId="12">[4]!FrånPNPrI[#Data]</definedName>
    <definedName name="DATA" localSheetId="13">[2]!FrånPNPrI[#Data]</definedName>
    <definedName name="DATA" localSheetId="14">[2]!FrånPNPrI[#Data]</definedName>
    <definedName name="DATA" localSheetId="15">[2]!FrånPNPrI[#Data]</definedName>
    <definedName name="DATA" localSheetId="17">[2]!FrånPNPrI[#Data]</definedName>
    <definedName name="DATA" localSheetId="16">[2]!FrånPNPrI[#Data]</definedName>
    <definedName name="DATA" localSheetId="18">[2]!FrånPNPrI[#Data]</definedName>
    <definedName name="DATA" localSheetId="19">[2]!FrånPNPrI[#Data]</definedName>
    <definedName name="DATA" localSheetId="20">[2]!FrånPNPrI[#Data]</definedName>
    <definedName name="DATA">#REF!</definedName>
    <definedName name="data2">[5]!FrånPNPrI[#Data]</definedName>
    <definedName name="Print_Area" localSheetId="4">'CNS, bu'!$A$1:$I$130</definedName>
    <definedName name="_xlnm.Print_Area" localSheetId="3">'Clintec, bu'!$A$1:$I$150</definedName>
    <definedName name="_xlnm.Print_Area" localSheetId="5">'Dentmed, bu'!$A$1:$K$135</definedName>
    <definedName name="_xlnm.Print_Area" localSheetId="7">'FYFA, bu'!$A$1:$M$51</definedName>
    <definedName name="_xlnm.Print_Area" localSheetId="8">'GPH, bu'!$A$1:$I$130</definedName>
    <definedName name="_xlnm.Print_Area" localSheetId="9">'IMM, bu'!$A$1:$I$82</definedName>
    <definedName name="_xlnm.Print_Area" localSheetId="12">'Labmed, bu'!$A$1:$H$90</definedName>
    <definedName name="_xlnm.Print_Area" localSheetId="13">'LIME, bu'!$A$1:$I$146</definedName>
    <definedName name="_xlnm.Print_Area" localSheetId="14">'NVS, bu'!$A$1:$H$126</definedName>
    <definedName name="_xlnm.Print_Area" localSheetId="15">'NVS, bu spec'!$A$1:$J$133</definedName>
    <definedName name="_xlnm.Print_Area" localSheetId="16">'NVS, KUS'!$A$1:$H$24</definedName>
    <definedName name="_xlnm.Print_Area" localSheetId="18">'PN biomed, bu'!$A$1:$I$203</definedName>
    <definedName name="_xlnm.Print_Area" localSheetId="20">'PN läkar, KUL'!$A$1:$G$20</definedName>
    <definedName name="_xlnm.Print_Titles" localSheetId="5">'Dentmed, bu'!$14:$14</definedName>
  </definedNames>
  <calcPr calcId="191028"/>
  <pivotCaches>
    <pivotCache cacheId="0" r:id="rId2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20" i="1" l="1"/>
  <c r="U1320" i="1" s="1"/>
  <c r="V1320" i="1" s="1"/>
  <c r="W1320" i="1" s="1"/>
  <c r="R1319" i="1"/>
  <c r="S1319" i="1" s="1"/>
  <c r="U1319" i="1" s="1"/>
  <c r="V1319" i="1" s="1"/>
  <c r="W1319" i="1" s="1"/>
  <c r="R1318" i="1"/>
  <c r="S1318" i="1" s="1"/>
  <c r="U1318" i="1" s="1"/>
  <c r="V1318" i="1" s="1"/>
  <c r="W1318" i="1" s="1"/>
  <c r="R1317" i="1"/>
  <c r="S1317" i="1" s="1"/>
  <c r="U1317" i="1" s="1"/>
  <c r="V1317" i="1" s="1"/>
  <c r="W1317" i="1" s="1"/>
  <c r="R1316" i="1"/>
  <c r="S1316" i="1" s="1"/>
  <c r="U1316" i="1" s="1"/>
  <c r="V1316" i="1" s="1"/>
  <c r="W1316" i="1" s="1"/>
  <c r="R1315" i="1"/>
  <c r="S1315" i="1" s="1"/>
  <c r="U1315" i="1" s="1"/>
  <c r="V1315" i="1" s="1"/>
  <c r="W1315" i="1" s="1"/>
  <c r="R1314" i="1"/>
  <c r="S1314" i="1" s="1"/>
  <c r="U1314" i="1" s="1"/>
  <c r="V1314" i="1" s="1"/>
  <c r="W1314" i="1" s="1"/>
  <c r="R1313" i="1"/>
  <c r="S1313" i="1" s="1"/>
  <c r="U1313" i="1" s="1"/>
  <c r="V1313" i="1" s="1"/>
  <c r="W1313" i="1" s="1"/>
  <c r="R1312" i="1"/>
  <c r="S1312" i="1" s="1"/>
  <c r="U1312" i="1" s="1"/>
  <c r="V1312" i="1" s="1"/>
  <c r="W1312" i="1" s="1"/>
  <c r="R1311" i="1"/>
  <c r="S1311" i="1" s="1"/>
  <c r="U1311" i="1" s="1"/>
  <c r="V1311" i="1" s="1"/>
  <c r="W1311" i="1" s="1"/>
  <c r="R1310" i="1"/>
  <c r="S1310" i="1" s="1"/>
  <c r="U1310" i="1" s="1"/>
  <c r="V1310" i="1" s="1"/>
  <c r="W1310" i="1" s="1"/>
  <c r="R1309" i="1"/>
  <c r="S1309" i="1" s="1"/>
  <c r="U1309" i="1" s="1"/>
  <c r="V1309" i="1" s="1"/>
  <c r="W1309" i="1" s="1"/>
  <c r="R1308" i="1"/>
  <c r="S1308" i="1" s="1"/>
  <c r="U1308" i="1" s="1"/>
  <c r="V1308" i="1" s="1"/>
  <c r="W1308" i="1" s="1"/>
  <c r="R1307" i="1"/>
  <c r="S1307" i="1" s="1"/>
  <c r="U1307" i="1" s="1"/>
  <c r="V1307" i="1" s="1"/>
  <c r="W1307" i="1" s="1"/>
  <c r="R1306" i="1"/>
  <c r="S1306" i="1" s="1"/>
  <c r="U1306" i="1" s="1"/>
  <c r="V1306" i="1" s="1"/>
  <c r="W1306" i="1" s="1"/>
  <c r="R1305" i="1"/>
  <c r="S1305" i="1" s="1"/>
  <c r="U1305" i="1" s="1"/>
  <c r="V1305" i="1" s="1"/>
  <c r="W1305" i="1" s="1"/>
  <c r="R1304" i="1"/>
  <c r="S1304" i="1" s="1"/>
  <c r="U1304" i="1" s="1"/>
  <c r="V1304" i="1" s="1"/>
  <c r="W1304" i="1" s="1"/>
  <c r="R1303" i="1"/>
  <c r="S1303" i="1" s="1"/>
  <c r="U1303" i="1" s="1"/>
  <c r="V1303" i="1" s="1"/>
  <c r="W1303" i="1" s="1"/>
  <c r="R1302" i="1"/>
  <c r="S1302" i="1" s="1"/>
  <c r="U1302" i="1" s="1"/>
  <c r="V1302" i="1" s="1"/>
  <c r="W1302" i="1" s="1"/>
  <c r="R1301" i="1"/>
  <c r="S1301" i="1" s="1"/>
  <c r="U1301" i="1" s="1"/>
  <c r="V1301" i="1" s="1"/>
  <c r="W1301" i="1" s="1"/>
  <c r="U1300" i="1"/>
  <c r="V1300" i="1" s="1"/>
  <c r="W1300" i="1" s="1"/>
  <c r="U1299" i="1"/>
  <c r="V1299" i="1" s="1"/>
  <c r="W1299" i="1" s="1"/>
  <c r="U1298" i="1"/>
  <c r="V1298" i="1" s="1"/>
  <c r="W1298" i="1" s="1"/>
  <c r="U1297" i="1"/>
  <c r="V1297" i="1" s="1"/>
  <c r="W1297" i="1" s="1"/>
  <c r="U1296" i="1"/>
  <c r="V1296" i="1" s="1"/>
  <c r="W1296" i="1" s="1"/>
  <c r="S1295" i="1"/>
  <c r="U1295" i="1" s="1"/>
  <c r="V1295" i="1" s="1"/>
  <c r="W1295" i="1" s="1"/>
  <c r="R1294" i="1"/>
  <c r="S1294" i="1" s="1"/>
  <c r="U1294" i="1" s="1"/>
  <c r="V1294" i="1" s="1"/>
  <c r="W1294" i="1" s="1"/>
  <c r="R1293" i="1"/>
  <c r="S1293" i="1" s="1"/>
  <c r="U1293" i="1" s="1"/>
  <c r="V1293" i="1" s="1"/>
  <c r="W1293" i="1" s="1"/>
  <c r="R1292" i="1"/>
  <c r="S1292" i="1" s="1"/>
  <c r="U1292" i="1" s="1"/>
  <c r="V1292" i="1" s="1"/>
  <c r="W1292" i="1" s="1"/>
  <c r="R1291" i="1"/>
  <c r="S1291" i="1" s="1"/>
  <c r="U1291" i="1" s="1"/>
  <c r="V1291" i="1" s="1"/>
  <c r="W1291" i="1" s="1"/>
  <c r="R1290" i="1"/>
  <c r="S1290" i="1" s="1"/>
  <c r="U1290" i="1" s="1"/>
  <c r="V1290" i="1" s="1"/>
  <c r="W1290" i="1" s="1"/>
  <c r="R1289" i="1"/>
  <c r="S1289" i="1" s="1"/>
  <c r="U1289" i="1" s="1"/>
  <c r="V1289" i="1" s="1"/>
  <c r="W1289" i="1" s="1"/>
  <c r="R1288" i="1"/>
  <c r="S1288" i="1" s="1"/>
  <c r="U1288" i="1" s="1"/>
  <c r="V1288" i="1" s="1"/>
  <c r="W1288" i="1" s="1"/>
  <c r="R1287" i="1"/>
  <c r="S1287" i="1" s="1"/>
  <c r="U1287" i="1" s="1"/>
  <c r="V1287" i="1" s="1"/>
  <c r="W1287" i="1" s="1"/>
  <c r="R1286" i="1"/>
  <c r="S1286" i="1" s="1"/>
  <c r="U1286" i="1" s="1"/>
  <c r="V1286" i="1" s="1"/>
  <c r="W1286" i="1" s="1"/>
  <c r="R1285" i="1"/>
  <c r="S1285" i="1" s="1"/>
  <c r="U1285" i="1" s="1"/>
  <c r="V1285" i="1" s="1"/>
  <c r="W1285" i="1" s="1"/>
  <c r="R1284" i="1"/>
  <c r="S1284" i="1" s="1"/>
  <c r="U1284" i="1" s="1"/>
  <c r="V1284" i="1" s="1"/>
  <c r="W1284" i="1" s="1"/>
  <c r="R1283" i="1"/>
  <c r="S1283" i="1" s="1"/>
  <c r="U1283" i="1" s="1"/>
  <c r="V1283" i="1" s="1"/>
  <c r="W1283" i="1" s="1"/>
  <c r="R1282" i="1"/>
  <c r="S1282" i="1" s="1"/>
  <c r="U1282" i="1" s="1"/>
  <c r="V1282" i="1" s="1"/>
  <c r="W1282" i="1" s="1"/>
  <c r="R1281" i="1"/>
  <c r="S1281" i="1" s="1"/>
  <c r="U1281" i="1" s="1"/>
  <c r="V1281" i="1" s="1"/>
  <c r="W1281" i="1" s="1"/>
  <c r="R1280" i="1"/>
  <c r="S1280" i="1" s="1"/>
  <c r="U1280" i="1" s="1"/>
  <c r="V1280" i="1" s="1"/>
  <c r="W1280" i="1" s="1"/>
  <c r="R1279" i="1"/>
  <c r="S1279" i="1" s="1"/>
  <c r="U1279" i="1" s="1"/>
  <c r="V1279" i="1" s="1"/>
  <c r="W1279" i="1" s="1"/>
  <c r="R1278" i="1"/>
  <c r="S1278" i="1" s="1"/>
  <c r="U1278" i="1" s="1"/>
  <c r="V1278" i="1" s="1"/>
  <c r="W1278" i="1" s="1"/>
  <c r="R1277" i="1"/>
  <c r="S1277" i="1" s="1"/>
  <c r="U1277" i="1" s="1"/>
  <c r="V1277" i="1" s="1"/>
  <c r="W1277" i="1" s="1"/>
  <c r="R1276" i="1"/>
  <c r="S1276" i="1" s="1"/>
  <c r="U1276" i="1" s="1"/>
  <c r="V1276" i="1" s="1"/>
  <c r="W1276" i="1" s="1"/>
  <c r="R1275" i="1"/>
  <c r="S1275" i="1" s="1"/>
  <c r="U1275" i="1" s="1"/>
  <c r="V1275" i="1" s="1"/>
  <c r="W1275" i="1" s="1"/>
  <c r="R1274" i="1"/>
  <c r="S1274" i="1" s="1"/>
  <c r="U1274" i="1" s="1"/>
  <c r="V1274" i="1" s="1"/>
  <c r="W1274" i="1" s="1"/>
  <c r="R1273" i="1"/>
  <c r="S1273" i="1" s="1"/>
  <c r="U1273" i="1" s="1"/>
  <c r="V1273" i="1" s="1"/>
  <c r="W1273" i="1" s="1"/>
  <c r="R1272" i="1"/>
  <c r="S1272" i="1" s="1"/>
  <c r="U1272" i="1" s="1"/>
  <c r="V1272" i="1" s="1"/>
  <c r="W1272" i="1" s="1"/>
  <c r="R1271" i="1"/>
  <c r="S1271" i="1" s="1"/>
  <c r="U1271" i="1" s="1"/>
  <c r="V1271" i="1" s="1"/>
  <c r="W1271" i="1" s="1"/>
  <c r="R1270" i="1"/>
  <c r="S1270" i="1" s="1"/>
  <c r="U1270" i="1" s="1"/>
  <c r="V1270" i="1" s="1"/>
  <c r="W1270" i="1" s="1"/>
  <c r="R1269" i="1"/>
  <c r="S1269" i="1" s="1"/>
  <c r="U1269" i="1" s="1"/>
  <c r="V1269" i="1" s="1"/>
  <c r="W1269" i="1" s="1"/>
  <c r="R1268" i="1"/>
  <c r="S1268" i="1" s="1"/>
  <c r="U1268" i="1" s="1"/>
  <c r="V1268" i="1" s="1"/>
  <c r="W1268" i="1" s="1"/>
  <c r="R1267" i="1"/>
  <c r="S1267" i="1" s="1"/>
  <c r="U1267" i="1" s="1"/>
  <c r="V1267" i="1" s="1"/>
  <c r="W1267" i="1" s="1"/>
  <c r="R1266" i="1"/>
  <c r="S1266" i="1" s="1"/>
  <c r="U1266" i="1" s="1"/>
  <c r="V1266" i="1" s="1"/>
  <c r="W1266" i="1" s="1"/>
  <c r="U1265" i="1"/>
  <c r="V1265" i="1" s="1"/>
  <c r="W1265" i="1" s="1"/>
  <c r="U1264" i="1"/>
  <c r="V1264" i="1" s="1"/>
  <c r="W1264" i="1" s="1"/>
  <c r="U1263" i="1"/>
  <c r="V1263" i="1" s="1"/>
  <c r="W1263" i="1" s="1"/>
  <c r="U1262" i="1"/>
  <c r="V1262" i="1" s="1"/>
  <c r="W1262" i="1" s="1"/>
  <c r="U1261" i="1"/>
  <c r="V1261" i="1" s="1"/>
  <c r="W1261" i="1" s="1"/>
  <c r="S1260" i="1"/>
  <c r="U1260" i="1" s="1"/>
  <c r="V1260" i="1" s="1"/>
  <c r="W1260" i="1" s="1"/>
  <c r="R1259" i="1"/>
  <c r="S1259" i="1" s="1"/>
  <c r="U1259" i="1" s="1"/>
  <c r="V1259" i="1" s="1"/>
  <c r="W1259" i="1" s="1"/>
  <c r="R1258" i="1"/>
  <c r="S1258" i="1" s="1"/>
  <c r="U1258" i="1" s="1"/>
  <c r="V1258" i="1" s="1"/>
  <c r="W1258" i="1" s="1"/>
  <c r="R1257" i="1"/>
  <c r="S1257" i="1" s="1"/>
  <c r="U1257" i="1" s="1"/>
  <c r="V1257" i="1" s="1"/>
  <c r="W1257" i="1" s="1"/>
  <c r="R1256" i="1"/>
  <c r="S1256" i="1" s="1"/>
  <c r="U1256" i="1" s="1"/>
  <c r="V1256" i="1" s="1"/>
  <c r="W1256" i="1" s="1"/>
  <c r="R1255" i="1"/>
  <c r="S1255" i="1" s="1"/>
  <c r="U1255" i="1" s="1"/>
  <c r="V1255" i="1" s="1"/>
  <c r="W1255" i="1" s="1"/>
  <c r="R1254" i="1"/>
  <c r="S1254" i="1" s="1"/>
  <c r="U1254" i="1" s="1"/>
  <c r="V1254" i="1" s="1"/>
  <c r="W1254" i="1" s="1"/>
  <c r="R1253" i="1"/>
  <c r="S1253" i="1" s="1"/>
  <c r="U1253" i="1" s="1"/>
  <c r="V1253" i="1" s="1"/>
  <c r="W1253" i="1" s="1"/>
  <c r="R1252" i="1"/>
  <c r="S1252" i="1" s="1"/>
  <c r="U1252" i="1" s="1"/>
  <c r="V1252" i="1" s="1"/>
  <c r="W1252" i="1" s="1"/>
  <c r="R1251" i="1"/>
  <c r="S1251" i="1" s="1"/>
  <c r="U1251" i="1" s="1"/>
  <c r="V1251" i="1" s="1"/>
  <c r="W1251" i="1" s="1"/>
  <c r="R1250" i="1"/>
  <c r="S1250" i="1" s="1"/>
  <c r="U1250" i="1" s="1"/>
  <c r="V1250" i="1" s="1"/>
  <c r="W1250" i="1" s="1"/>
  <c r="R1249" i="1"/>
  <c r="S1249" i="1" s="1"/>
  <c r="U1249" i="1" s="1"/>
  <c r="V1249" i="1" s="1"/>
  <c r="W1249" i="1" s="1"/>
  <c r="R1248" i="1"/>
  <c r="S1248" i="1" s="1"/>
  <c r="U1248" i="1" s="1"/>
  <c r="V1248" i="1" s="1"/>
  <c r="W1248" i="1" s="1"/>
  <c r="R1247" i="1"/>
  <c r="S1247" i="1" s="1"/>
  <c r="U1247" i="1" s="1"/>
  <c r="V1247" i="1" s="1"/>
  <c r="W1247" i="1" s="1"/>
  <c r="R1246" i="1"/>
  <c r="S1246" i="1" s="1"/>
  <c r="U1246" i="1" s="1"/>
  <c r="V1246" i="1" s="1"/>
  <c r="W1246" i="1" s="1"/>
  <c r="R1245" i="1"/>
  <c r="S1245" i="1" s="1"/>
  <c r="U1245" i="1" s="1"/>
  <c r="V1245" i="1" s="1"/>
  <c r="W1245" i="1" s="1"/>
  <c r="R1244" i="1"/>
  <c r="S1244" i="1" s="1"/>
  <c r="U1244" i="1" s="1"/>
  <c r="V1244" i="1" s="1"/>
  <c r="W1244" i="1" s="1"/>
  <c r="R1243" i="1"/>
  <c r="S1243" i="1" s="1"/>
  <c r="U1243" i="1" s="1"/>
  <c r="V1243" i="1" s="1"/>
  <c r="W1243" i="1" s="1"/>
  <c r="R1242" i="1"/>
  <c r="S1242" i="1" s="1"/>
  <c r="U1242" i="1" s="1"/>
  <c r="V1242" i="1" s="1"/>
  <c r="W1242" i="1" s="1"/>
  <c r="R1241" i="1"/>
  <c r="S1241" i="1" s="1"/>
  <c r="U1241" i="1" s="1"/>
  <c r="V1241" i="1" s="1"/>
  <c r="W1241" i="1" s="1"/>
  <c r="R1240" i="1"/>
  <c r="S1240" i="1" s="1"/>
  <c r="U1240" i="1" s="1"/>
  <c r="V1240" i="1" s="1"/>
  <c r="W1240" i="1" s="1"/>
  <c r="R1239" i="1"/>
  <c r="S1239" i="1" s="1"/>
  <c r="U1239" i="1" s="1"/>
  <c r="V1239" i="1" s="1"/>
  <c r="W1239" i="1" s="1"/>
  <c r="R1238" i="1"/>
  <c r="S1238" i="1" s="1"/>
  <c r="U1238" i="1" s="1"/>
  <c r="V1238" i="1" s="1"/>
  <c r="W1238" i="1" s="1"/>
  <c r="R1237" i="1"/>
  <c r="S1237" i="1" s="1"/>
  <c r="U1237" i="1" s="1"/>
  <c r="V1237" i="1" s="1"/>
  <c r="W1237" i="1" s="1"/>
  <c r="R1236" i="1"/>
  <c r="S1236" i="1" s="1"/>
  <c r="U1236" i="1" s="1"/>
  <c r="V1236" i="1" s="1"/>
  <c r="W1236" i="1" s="1"/>
  <c r="R1235" i="1"/>
  <c r="S1235" i="1" s="1"/>
  <c r="U1235" i="1" s="1"/>
  <c r="V1235" i="1" s="1"/>
  <c r="W1235" i="1" s="1"/>
  <c r="R1234" i="1"/>
  <c r="S1234" i="1" s="1"/>
  <c r="U1234" i="1" s="1"/>
  <c r="V1234" i="1" s="1"/>
  <c r="W1234" i="1" s="1"/>
  <c r="R1233" i="1"/>
  <c r="S1233" i="1" s="1"/>
  <c r="U1233" i="1" s="1"/>
  <c r="V1233" i="1" s="1"/>
  <c r="W1233" i="1" s="1"/>
  <c r="R1232" i="1"/>
  <c r="S1232" i="1" s="1"/>
  <c r="U1232" i="1" s="1"/>
  <c r="V1232" i="1" s="1"/>
  <c r="W1232" i="1" s="1"/>
  <c r="R1231" i="1"/>
  <c r="S1231" i="1" s="1"/>
  <c r="U1231" i="1" s="1"/>
  <c r="V1231" i="1" s="1"/>
  <c r="W1231" i="1" s="1"/>
  <c r="U1230" i="1"/>
  <c r="V1230" i="1" s="1"/>
  <c r="W1230" i="1" s="1"/>
  <c r="U1229" i="1"/>
  <c r="V1229" i="1" s="1"/>
  <c r="W1229" i="1" s="1"/>
  <c r="U1228" i="1"/>
  <c r="V1228" i="1" s="1"/>
  <c r="W1228" i="1" s="1"/>
  <c r="U1227" i="1"/>
  <c r="V1227" i="1" s="1"/>
  <c r="W1227" i="1" s="1"/>
  <c r="U1226" i="1"/>
  <c r="V1226" i="1" s="1"/>
  <c r="W1226" i="1" s="1"/>
  <c r="C15" i="26"/>
  <c r="R1225" i="1"/>
  <c r="S1225" i="1" s="1"/>
  <c r="U1225" i="1" s="1"/>
  <c r="V1225" i="1" s="1"/>
  <c r="W1225" i="1" s="1"/>
  <c r="R1224" i="1"/>
  <c r="S1224" i="1" s="1"/>
  <c r="U1224" i="1" s="1"/>
  <c r="V1224" i="1" s="1"/>
  <c r="W1224" i="1" s="1"/>
  <c r="R1223" i="1"/>
  <c r="S1223" i="1" s="1"/>
  <c r="U1223" i="1" s="1"/>
  <c r="V1223" i="1" s="1"/>
  <c r="W1223" i="1" s="1"/>
  <c r="R1222" i="1"/>
  <c r="S1222" i="1" s="1"/>
  <c r="U1222" i="1" s="1"/>
  <c r="V1222" i="1" s="1"/>
  <c r="W1222" i="1" s="1"/>
  <c r="R1221" i="1"/>
  <c r="S1221" i="1" s="1"/>
  <c r="U1221" i="1" s="1"/>
  <c r="V1221" i="1" s="1"/>
  <c r="W1221" i="1" s="1"/>
  <c r="R1220" i="1"/>
  <c r="S1220" i="1" s="1"/>
  <c r="U1220" i="1" s="1"/>
  <c r="V1220" i="1" s="1"/>
  <c r="W1220" i="1" s="1"/>
  <c r="R1219" i="1"/>
  <c r="S1219" i="1" s="1"/>
  <c r="U1219" i="1" s="1"/>
  <c r="V1219" i="1" s="1"/>
  <c r="W1219" i="1" s="1"/>
  <c r="R1218" i="1"/>
  <c r="S1218" i="1" s="1"/>
  <c r="U1218" i="1" s="1"/>
  <c r="V1218" i="1" s="1"/>
  <c r="W1218" i="1" s="1"/>
  <c r="R1217" i="1"/>
  <c r="S1217" i="1" s="1"/>
  <c r="U1217" i="1" s="1"/>
  <c r="V1217" i="1" s="1"/>
  <c r="W1217" i="1" s="1"/>
  <c r="R1216" i="1"/>
  <c r="S1216" i="1" s="1"/>
  <c r="U1216" i="1" s="1"/>
  <c r="V1216" i="1" s="1"/>
  <c r="W1216" i="1" s="1"/>
  <c r="R1215" i="1"/>
  <c r="S1215" i="1" s="1"/>
  <c r="U1215" i="1" s="1"/>
  <c r="V1215" i="1" s="1"/>
  <c r="W1215" i="1" s="1"/>
  <c r="R1214" i="1"/>
  <c r="S1214" i="1" s="1"/>
  <c r="U1214" i="1" s="1"/>
  <c r="V1214" i="1" s="1"/>
  <c r="W1214" i="1" s="1"/>
  <c r="R1213" i="1"/>
  <c r="S1213" i="1" s="1"/>
  <c r="U1213" i="1" s="1"/>
  <c r="V1213" i="1" s="1"/>
  <c r="W1213" i="1" s="1"/>
  <c r="R1212" i="1"/>
  <c r="S1212" i="1" s="1"/>
  <c r="U1212" i="1" s="1"/>
  <c r="V1212" i="1" s="1"/>
  <c r="W1212" i="1" s="1"/>
  <c r="R1211" i="1"/>
  <c r="S1211" i="1" s="1"/>
  <c r="U1211" i="1" s="1"/>
  <c r="V1211" i="1" s="1"/>
  <c r="W1211" i="1" s="1"/>
  <c r="R1210" i="1"/>
  <c r="S1210" i="1" s="1"/>
  <c r="U1210" i="1" s="1"/>
  <c r="V1210" i="1" s="1"/>
  <c r="W1210" i="1" s="1"/>
  <c r="R1209" i="1"/>
  <c r="S1209" i="1" s="1"/>
  <c r="U1209" i="1" s="1"/>
  <c r="V1209" i="1" s="1"/>
  <c r="W1209" i="1" s="1"/>
  <c r="U1208" i="1"/>
  <c r="V1208" i="1" s="1"/>
  <c r="W1208" i="1" s="1"/>
  <c r="R1208" i="1"/>
  <c r="U1207" i="1"/>
  <c r="V1207" i="1" s="1"/>
  <c r="W1207" i="1" s="1"/>
  <c r="R1207" i="1"/>
  <c r="U1206" i="1"/>
  <c r="V1206" i="1" s="1"/>
  <c r="W1206" i="1" s="1"/>
  <c r="R1206" i="1"/>
  <c r="U1205" i="1"/>
  <c r="V1205" i="1" s="1"/>
  <c r="W1205" i="1" s="1"/>
  <c r="R1205" i="1"/>
  <c r="U1204" i="1"/>
  <c r="V1204" i="1" s="1"/>
  <c r="W1204" i="1" s="1"/>
  <c r="R1204" i="1"/>
  <c r="R1203" i="1"/>
  <c r="S1203" i="1" s="1"/>
  <c r="U1203" i="1" s="1"/>
  <c r="V1203" i="1" s="1"/>
  <c r="W1203" i="1" s="1"/>
  <c r="R1202" i="1"/>
  <c r="S1202" i="1" s="1"/>
  <c r="U1202" i="1" s="1"/>
  <c r="V1202" i="1" s="1"/>
  <c r="W1202" i="1" s="1"/>
  <c r="R1201" i="1"/>
  <c r="S1201" i="1" s="1"/>
  <c r="U1201" i="1" s="1"/>
  <c r="V1201" i="1" s="1"/>
  <c r="W1201" i="1" s="1"/>
  <c r="R1200" i="1"/>
  <c r="S1200" i="1" s="1"/>
  <c r="U1200" i="1" s="1"/>
  <c r="V1200" i="1" s="1"/>
  <c r="W1200" i="1" s="1"/>
  <c r="R1199" i="1"/>
  <c r="S1199" i="1" s="1"/>
  <c r="U1199" i="1" s="1"/>
  <c r="V1199" i="1" s="1"/>
  <c r="W1199" i="1" s="1"/>
  <c r="R1198" i="1"/>
  <c r="S1198" i="1" s="1"/>
  <c r="U1198" i="1" s="1"/>
  <c r="V1198" i="1" s="1"/>
  <c r="W1198" i="1" s="1"/>
  <c r="R1197" i="1"/>
  <c r="S1197" i="1" s="1"/>
  <c r="U1197" i="1" s="1"/>
  <c r="V1197" i="1" s="1"/>
  <c r="W1197" i="1" s="1"/>
  <c r="R1196" i="1"/>
  <c r="S1196" i="1" s="1"/>
  <c r="U1196" i="1" s="1"/>
  <c r="V1196" i="1" s="1"/>
  <c r="W1196" i="1" s="1"/>
  <c r="R1195" i="1"/>
  <c r="S1195" i="1" s="1"/>
  <c r="U1195" i="1" s="1"/>
  <c r="V1195" i="1" s="1"/>
  <c r="W1195" i="1" s="1"/>
  <c r="R1194" i="1"/>
  <c r="S1194" i="1" s="1"/>
  <c r="U1194" i="1" s="1"/>
  <c r="V1194" i="1" s="1"/>
  <c r="W1194" i="1" s="1"/>
  <c r="R1193" i="1"/>
  <c r="S1193" i="1" s="1"/>
  <c r="U1193" i="1" s="1"/>
  <c r="V1193" i="1" s="1"/>
  <c r="W1193" i="1" s="1"/>
  <c r="R1192" i="1"/>
  <c r="S1192" i="1" s="1"/>
  <c r="U1192" i="1" s="1"/>
  <c r="V1192" i="1" s="1"/>
  <c r="W1192" i="1" s="1"/>
  <c r="R1191" i="1"/>
  <c r="S1191" i="1" s="1"/>
  <c r="U1191" i="1" s="1"/>
  <c r="V1191" i="1" s="1"/>
  <c r="W1191" i="1" s="1"/>
  <c r="R1190" i="1"/>
  <c r="S1190" i="1" s="1"/>
  <c r="U1190" i="1" s="1"/>
  <c r="V1190" i="1" s="1"/>
  <c r="W1190" i="1" s="1"/>
  <c r="R1189" i="1"/>
  <c r="S1189" i="1" s="1"/>
  <c r="U1189" i="1" s="1"/>
  <c r="V1189" i="1" s="1"/>
  <c r="W1189" i="1" s="1"/>
  <c r="R1188" i="1"/>
  <c r="S1188" i="1" s="1"/>
  <c r="U1188" i="1" s="1"/>
  <c r="V1188" i="1" s="1"/>
  <c r="W1188" i="1" s="1"/>
  <c r="R1187" i="1"/>
  <c r="S1187" i="1" s="1"/>
  <c r="U1187" i="1" s="1"/>
  <c r="V1187" i="1" s="1"/>
  <c r="W1187" i="1" s="1"/>
  <c r="R1186" i="1"/>
  <c r="S1186" i="1" s="1"/>
  <c r="U1186" i="1" s="1"/>
  <c r="V1186" i="1" s="1"/>
  <c r="W1186" i="1" s="1"/>
  <c r="R1185" i="1"/>
  <c r="S1185" i="1" s="1"/>
  <c r="U1185" i="1" s="1"/>
  <c r="V1185" i="1" s="1"/>
  <c r="W1185" i="1" s="1"/>
  <c r="R1184" i="1"/>
  <c r="S1184" i="1" s="1"/>
  <c r="U1184" i="1" s="1"/>
  <c r="V1184" i="1" s="1"/>
  <c r="W1184" i="1" s="1"/>
  <c r="R1183" i="1"/>
  <c r="S1183" i="1" s="1"/>
  <c r="U1183" i="1" s="1"/>
  <c r="V1183" i="1" s="1"/>
  <c r="W1183" i="1" s="1"/>
  <c r="R1182" i="1"/>
  <c r="S1182" i="1" s="1"/>
  <c r="U1182" i="1" s="1"/>
  <c r="V1182" i="1" s="1"/>
  <c r="W1182" i="1" s="1"/>
  <c r="R1181" i="1"/>
  <c r="S1181" i="1" s="1"/>
  <c r="U1181" i="1" s="1"/>
  <c r="V1181" i="1" s="1"/>
  <c r="W1181" i="1" s="1"/>
  <c r="J1180" i="1"/>
  <c r="R1180" i="1" s="1"/>
  <c r="S1180" i="1" s="1"/>
  <c r="U1180" i="1" s="1"/>
  <c r="V1180" i="1" s="1"/>
  <c r="W1180" i="1" s="1"/>
  <c r="R1179" i="1"/>
  <c r="S1179" i="1" s="1"/>
  <c r="U1179" i="1" s="1"/>
  <c r="V1179" i="1" s="1"/>
  <c r="W1179" i="1" s="1"/>
  <c r="R1178" i="1"/>
  <c r="S1178" i="1" s="1"/>
  <c r="U1178" i="1" s="1"/>
  <c r="V1178" i="1" s="1"/>
  <c r="W1178" i="1" s="1"/>
  <c r="J1177" i="1"/>
  <c r="R1177" i="1" s="1"/>
  <c r="S1177" i="1" s="1"/>
  <c r="U1177" i="1" s="1"/>
  <c r="V1177" i="1" s="1"/>
  <c r="W1177" i="1" s="1"/>
  <c r="R1176" i="1"/>
  <c r="S1176" i="1" s="1"/>
  <c r="U1176" i="1" s="1"/>
  <c r="V1176" i="1" s="1"/>
  <c r="W1176" i="1" s="1"/>
  <c r="R1175" i="1"/>
  <c r="S1175" i="1" s="1"/>
  <c r="U1175" i="1" s="1"/>
  <c r="V1175" i="1" s="1"/>
  <c r="W1175" i="1" s="1"/>
  <c r="R1174" i="1"/>
  <c r="S1174" i="1" s="1"/>
  <c r="U1174" i="1" s="1"/>
  <c r="V1174" i="1" s="1"/>
  <c r="W1174" i="1" s="1"/>
  <c r="J1173" i="1"/>
  <c r="R1173" i="1" s="1"/>
  <c r="S1173" i="1" s="1"/>
  <c r="U1173" i="1" s="1"/>
  <c r="V1173" i="1" s="1"/>
  <c r="W1173" i="1" s="1"/>
  <c r="R1172" i="1"/>
  <c r="S1172" i="1" s="1"/>
  <c r="U1172" i="1" s="1"/>
  <c r="V1172" i="1" s="1"/>
  <c r="W1172" i="1" s="1"/>
  <c r="R1171" i="1"/>
  <c r="S1171" i="1" s="1"/>
  <c r="U1171" i="1" s="1"/>
  <c r="V1171" i="1" s="1"/>
  <c r="W1171" i="1" s="1"/>
  <c r="J1170" i="1"/>
  <c r="R1170" i="1" s="1"/>
  <c r="S1170" i="1" s="1"/>
  <c r="U1170" i="1" s="1"/>
  <c r="V1170" i="1" s="1"/>
  <c r="W1170" i="1" s="1"/>
  <c r="R1169" i="1"/>
  <c r="S1169" i="1" s="1"/>
  <c r="U1169" i="1" s="1"/>
  <c r="V1169" i="1" s="1"/>
  <c r="W1169" i="1" s="1"/>
  <c r="R1168" i="1"/>
  <c r="S1168" i="1" s="1"/>
  <c r="U1168" i="1" s="1"/>
  <c r="V1168" i="1" s="1"/>
  <c r="W1168" i="1" s="1"/>
  <c r="R1167" i="1"/>
  <c r="S1167" i="1" s="1"/>
  <c r="U1167" i="1" s="1"/>
  <c r="V1167" i="1" s="1"/>
  <c r="W1167" i="1" s="1"/>
  <c r="J1166" i="1"/>
  <c r="R1166" i="1" s="1"/>
  <c r="S1166" i="1" s="1"/>
  <c r="U1166" i="1" s="1"/>
  <c r="V1166" i="1" s="1"/>
  <c r="W1166" i="1" s="1"/>
  <c r="R1165" i="1"/>
  <c r="S1165" i="1" s="1"/>
  <c r="U1165" i="1" s="1"/>
  <c r="V1165" i="1" s="1"/>
  <c r="W1165" i="1" s="1"/>
  <c r="R1164" i="1"/>
  <c r="S1164" i="1" s="1"/>
  <c r="U1164" i="1" s="1"/>
  <c r="V1164" i="1" s="1"/>
  <c r="W1164" i="1" s="1"/>
  <c r="R1163" i="1"/>
  <c r="S1163" i="1" s="1"/>
  <c r="U1163" i="1" s="1"/>
  <c r="V1163" i="1" s="1"/>
  <c r="W1163" i="1" s="1"/>
  <c r="J1162" i="1"/>
  <c r="R1162" i="1" s="1"/>
  <c r="S1162" i="1" s="1"/>
  <c r="U1162" i="1" s="1"/>
  <c r="V1162" i="1" s="1"/>
  <c r="W1162" i="1" s="1"/>
  <c r="R1161" i="1"/>
  <c r="S1161" i="1" s="1"/>
  <c r="U1161" i="1" s="1"/>
  <c r="V1161" i="1" s="1"/>
  <c r="W1161" i="1" s="1"/>
  <c r="R1160" i="1"/>
  <c r="S1160" i="1" s="1"/>
  <c r="U1160" i="1" s="1"/>
  <c r="V1160" i="1" s="1"/>
  <c r="W1160" i="1" s="1"/>
  <c r="R1159" i="1"/>
  <c r="S1159" i="1" s="1"/>
  <c r="U1159" i="1" s="1"/>
  <c r="V1159" i="1" s="1"/>
  <c r="W1159" i="1" s="1"/>
  <c r="R1158" i="1"/>
  <c r="S1158" i="1" s="1"/>
  <c r="U1158" i="1" s="1"/>
  <c r="V1158" i="1" s="1"/>
  <c r="W1158" i="1" s="1"/>
  <c r="R1157" i="1"/>
  <c r="S1157" i="1" s="1"/>
  <c r="U1157" i="1" s="1"/>
  <c r="V1157" i="1" s="1"/>
  <c r="W1157" i="1" s="1"/>
  <c r="R1156" i="1"/>
  <c r="S1156" i="1" s="1"/>
  <c r="U1156" i="1" s="1"/>
  <c r="V1156" i="1" s="1"/>
  <c r="W1156" i="1" s="1"/>
  <c r="R1155" i="1"/>
  <c r="S1155" i="1" s="1"/>
  <c r="U1155" i="1" s="1"/>
  <c r="V1155" i="1" s="1"/>
  <c r="W1155" i="1" s="1"/>
  <c r="R1154" i="1"/>
  <c r="S1154" i="1" s="1"/>
  <c r="U1154" i="1" s="1"/>
  <c r="V1154" i="1" s="1"/>
  <c r="W1154" i="1" s="1"/>
  <c r="R1153" i="1"/>
  <c r="S1153" i="1" s="1"/>
  <c r="U1153" i="1" s="1"/>
  <c r="V1153" i="1" s="1"/>
  <c r="W1153" i="1" s="1"/>
  <c r="R1152" i="1"/>
  <c r="S1152" i="1" s="1"/>
  <c r="U1152" i="1" s="1"/>
  <c r="V1152" i="1" s="1"/>
  <c r="W1152" i="1" s="1"/>
  <c r="R1151" i="1"/>
  <c r="S1151" i="1" s="1"/>
  <c r="U1151" i="1" s="1"/>
  <c r="V1151" i="1" s="1"/>
  <c r="W1151" i="1" s="1"/>
  <c r="R1150" i="1"/>
  <c r="S1150" i="1" s="1"/>
  <c r="U1150" i="1" s="1"/>
  <c r="V1150" i="1" s="1"/>
  <c r="W1150" i="1" s="1"/>
  <c r="R1149" i="1"/>
  <c r="S1149" i="1" s="1"/>
  <c r="U1149" i="1" s="1"/>
  <c r="V1149" i="1" s="1"/>
  <c r="W1149" i="1" s="1"/>
  <c r="R1148" i="1"/>
  <c r="S1148" i="1" s="1"/>
  <c r="U1148" i="1" s="1"/>
  <c r="V1148" i="1" s="1"/>
  <c r="W1148" i="1" s="1"/>
  <c r="R1147" i="1"/>
  <c r="S1147" i="1" s="1"/>
  <c r="U1147" i="1" s="1"/>
  <c r="V1147" i="1" s="1"/>
  <c r="W1147" i="1" s="1"/>
  <c r="R1146" i="1"/>
  <c r="S1146" i="1" s="1"/>
  <c r="U1146" i="1" s="1"/>
  <c r="V1146" i="1" s="1"/>
  <c r="W1146" i="1" s="1"/>
  <c r="R1145" i="1"/>
  <c r="S1145" i="1" s="1"/>
  <c r="U1145" i="1" s="1"/>
  <c r="V1145" i="1" s="1"/>
  <c r="W1145" i="1" s="1"/>
  <c r="R1144" i="1"/>
  <c r="S1144" i="1" s="1"/>
  <c r="U1144" i="1" s="1"/>
  <c r="V1144" i="1" s="1"/>
  <c r="W1144" i="1" s="1"/>
  <c r="R1143" i="1"/>
  <c r="S1143" i="1" s="1"/>
  <c r="U1143" i="1" s="1"/>
  <c r="V1143" i="1" s="1"/>
  <c r="W1143" i="1" s="1"/>
  <c r="R1142" i="1"/>
  <c r="S1142" i="1" s="1"/>
  <c r="U1142" i="1" s="1"/>
  <c r="V1142" i="1" s="1"/>
  <c r="W1142" i="1" s="1"/>
  <c r="R1141" i="1"/>
  <c r="S1141" i="1" s="1"/>
  <c r="U1141" i="1" s="1"/>
  <c r="V1141" i="1" s="1"/>
  <c r="W1141" i="1" s="1"/>
  <c r="R1140" i="1"/>
  <c r="S1140" i="1" s="1"/>
  <c r="U1140" i="1" s="1"/>
  <c r="V1140" i="1" s="1"/>
  <c r="W1140" i="1" s="1"/>
  <c r="R1139" i="1"/>
  <c r="S1139" i="1" s="1"/>
  <c r="U1139" i="1" s="1"/>
  <c r="V1139" i="1" s="1"/>
  <c r="W1139" i="1" s="1"/>
  <c r="R1138" i="1"/>
  <c r="S1138" i="1" s="1"/>
  <c r="U1138" i="1" s="1"/>
  <c r="V1138" i="1" s="1"/>
  <c r="W1138" i="1" s="1"/>
  <c r="R1137" i="1"/>
  <c r="S1137" i="1" s="1"/>
  <c r="U1137" i="1" s="1"/>
  <c r="V1137" i="1" s="1"/>
  <c r="W1137" i="1" s="1"/>
  <c r="R1136" i="1"/>
  <c r="S1136" i="1" s="1"/>
  <c r="U1136" i="1" s="1"/>
  <c r="V1136" i="1" s="1"/>
  <c r="W1136" i="1" s="1"/>
  <c r="R1135" i="1"/>
  <c r="S1135" i="1" s="1"/>
  <c r="U1135" i="1" s="1"/>
  <c r="V1135" i="1" s="1"/>
  <c r="W1135" i="1" s="1"/>
  <c r="R1134" i="1"/>
  <c r="S1134" i="1" s="1"/>
  <c r="U1134" i="1" s="1"/>
  <c r="V1134" i="1" s="1"/>
  <c r="W1134" i="1" s="1"/>
  <c r="R1133" i="1"/>
  <c r="S1133" i="1" s="1"/>
  <c r="U1133" i="1" s="1"/>
  <c r="V1133" i="1" s="1"/>
  <c r="W1133" i="1" s="1"/>
  <c r="R1132" i="1"/>
  <c r="S1132" i="1" s="1"/>
  <c r="U1132" i="1" s="1"/>
  <c r="V1132" i="1" s="1"/>
  <c r="W1132" i="1" s="1"/>
  <c r="R1131" i="1"/>
  <c r="S1131" i="1" s="1"/>
  <c r="U1131" i="1" s="1"/>
  <c r="V1131" i="1" s="1"/>
  <c r="W1131" i="1" s="1"/>
  <c r="R1130" i="1"/>
  <c r="S1130" i="1" s="1"/>
  <c r="U1130" i="1" s="1"/>
  <c r="V1130" i="1" s="1"/>
  <c r="W1130" i="1" s="1"/>
  <c r="R1129" i="1"/>
  <c r="S1129" i="1" s="1"/>
  <c r="U1129" i="1" s="1"/>
  <c r="V1129" i="1" s="1"/>
  <c r="W1129" i="1" s="1"/>
  <c r="R1128" i="1"/>
  <c r="S1128" i="1" s="1"/>
  <c r="U1128" i="1" s="1"/>
  <c r="V1128" i="1" s="1"/>
  <c r="W1128" i="1" s="1"/>
  <c r="R1127" i="1"/>
  <c r="S1127" i="1" s="1"/>
  <c r="U1127" i="1" s="1"/>
  <c r="V1127" i="1" s="1"/>
  <c r="W1127" i="1" s="1"/>
  <c r="R1126" i="1"/>
  <c r="S1126" i="1" s="1"/>
  <c r="U1126" i="1" s="1"/>
  <c r="V1126" i="1" s="1"/>
  <c r="W1126" i="1" s="1"/>
  <c r="R1125" i="1"/>
  <c r="S1125" i="1" s="1"/>
  <c r="U1125" i="1" s="1"/>
  <c r="V1125" i="1" s="1"/>
  <c r="W1125" i="1" s="1"/>
  <c r="R1124" i="1"/>
  <c r="S1124" i="1" s="1"/>
  <c r="U1124" i="1" s="1"/>
  <c r="V1124" i="1" s="1"/>
  <c r="W1124" i="1" s="1"/>
  <c r="R1123" i="1"/>
  <c r="S1123" i="1" s="1"/>
  <c r="U1123" i="1" s="1"/>
  <c r="V1123" i="1" s="1"/>
  <c r="W1123" i="1" s="1"/>
  <c r="R1122" i="1"/>
  <c r="S1122" i="1" s="1"/>
  <c r="U1122" i="1" s="1"/>
  <c r="V1122" i="1" s="1"/>
  <c r="W1122" i="1" s="1"/>
  <c r="R1121" i="1"/>
  <c r="S1121" i="1" s="1"/>
  <c r="U1121" i="1" s="1"/>
  <c r="V1121" i="1" s="1"/>
  <c r="W1121" i="1" s="1"/>
  <c r="R1120" i="1"/>
  <c r="S1120" i="1" s="1"/>
  <c r="U1120" i="1" s="1"/>
  <c r="V1120" i="1" s="1"/>
  <c r="W1120" i="1" s="1"/>
  <c r="R1119" i="1"/>
  <c r="S1119" i="1" s="1"/>
  <c r="U1119" i="1" s="1"/>
  <c r="V1119" i="1" s="1"/>
  <c r="W1119" i="1" s="1"/>
  <c r="R1118" i="1"/>
  <c r="S1118" i="1" s="1"/>
  <c r="U1118" i="1" s="1"/>
  <c r="V1118" i="1" s="1"/>
  <c r="W1118" i="1" s="1"/>
  <c r="R1117" i="1"/>
  <c r="S1117" i="1" s="1"/>
  <c r="U1117" i="1" s="1"/>
  <c r="V1117" i="1" s="1"/>
  <c r="W1117" i="1" s="1"/>
  <c r="R1116" i="1"/>
  <c r="S1116" i="1" s="1"/>
  <c r="U1116" i="1" s="1"/>
  <c r="V1116" i="1" s="1"/>
  <c r="W1116" i="1" s="1"/>
  <c r="R1115" i="1"/>
  <c r="S1115" i="1" s="1"/>
  <c r="U1115" i="1" s="1"/>
  <c r="V1115" i="1" s="1"/>
  <c r="W1115" i="1" s="1"/>
  <c r="R1114" i="1"/>
  <c r="S1114" i="1" s="1"/>
  <c r="U1114" i="1" s="1"/>
  <c r="V1114" i="1" s="1"/>
  <c r="W1114" i="1" s="1"/>
  <c r="R1113" i="1"/>
  <c r="S1113" i="1" s="1"/>
  <c r="U1113" i="1" s="1"/>
  <c r="V1113" i="1" s="1"/>
  <c r="W1113" i="1" s="1"/>
  <c r="R1112" i="1"/>
  <c r="S1112" i="1" s="1"/>
  <c r="U1112" i="1" s="1"/>
  <c r="V1112" i="1" s="1"/>
  <c r="W1112" i="1" s="1"/>
  <c r="R1111" i="1"/>
  <c r="S1111" i="1" s="1"/>
  <c r="U1111" i="1" s="1"/>
  <c r="V1111" i="1" s="1"/>
  <c r="W1111" i="1" s="1"/>
  <c r="R1110" i="1"/>
  <c r="S1110" i="1" s="1"/>
  <c r="U1110" i="1" s="1"/>
  <c r="V1110" i="1" s="1"/>
  <c r="W1110" i="1" s="1"/>
  <c r="R1109" i="1"/>
  <c r="S1109" i="1" s="1"/>
  <c r="U1109" i="1" s="1"/>
  <c r="V1109" i="1" s="1"/>
  <c r="W1109" i="1" s="1"/>
  <c r="R1108" i="1"/>
  <c r="S1108" i="1" s="1"/>
  <c r="U1108" i="1" s="1"/>
  <c r="V1108" i="1" s="1"/>
  <c r="W1108" i="1" s="1"/>
  <c r="R1107" i="1"/>
  <c r="S1107" i="1" s="1"/>
  <c r="U1107" i="1" s="1"/>
  <c r="V1107" i="1" s="1"/>
  <c r="W1107" i="1" s="1"/>
  <c r="R1106" i="1"/>
  <c r="S1106" i="1" s="1"/>
  <c r="U1106" i="1" s="1"/>
  <c r="V1106" i="1" s="1"/>
  <c r="W1106" i="1" s="1"/>
  <c r="R1105" i="1"/>
  <c r="S1105" i="1" s="1"/>
  <c r="U1105" i="1" s="1"/>
  <c r="V1105" i="1" s="1"/>
  <c r="W1105" i="1" s="1"/>
  <c r="R1104" i="1"/>
  <c r="S1104" i="1" s="1"/>
  <c r="U1104" i="1" s="1"/>
  <c r="V1104" i="1" s="1"/>
  <c r="W1104" i="1" s="1"/>
  <c r="R1103" i="1"/>
  <c r="S1103" i="1" s="1"/>
  <c r="U1103" i="1" s="1"/>
  <c r="V1103" i="1" s="1"/>
  <c r="W1103" i="1" s="1"/>
  <c r="R1102" i="1"/>
  <c r="S1102" i="1" s="1"/>
  <c r="U1102" i="1" s="1"/>
  <c r="V1102" i="1" s="1"/>
  <c r="W1102" i="1" s="1"/>
  <c r="R1101" i="1"/>
  <c r="S1101" i="1" s="1"/>
  <c r="U1101" i="1" s="1"/>
  <c r="V1101" i="1" s="1"/>
  <c r="W1101" i="1" s="1"/>
  <c r="R1100" i="1"/>
  <c r="S1100" i="1" s="1"/>
  <c r="U1100" i="1" s="1"/>
  <c r="V1100" i="1" s="1"/>
  <c r="W1100" i="1" s="1"/>
  <c r="R1099" i="1"/>
  <c r="S1099" i="1" s="1"/>
  <c r="U1099" i="1" s="1"/>
  <c r="V1099" i="1" s="1"/>
  <c r="W1099" i="1" s="1"/>
  <c r="R1098" i="1"/>
  <c r="S1098" i="1" s="1"/>
  <c r="U1098" i="1" s="1"/>
  <c r="V1098" i="1" s="1"/>
  <c r="W1098" i="1" s="1"/>
  <c r="R1097" i="1"/>
  <c r="S1097" i="1" s="1"/>
  <c r="U1097" i="1" s="1"/>
  <c r="V1097" i="1" s="1"/>
  <c r="W1097" i="1" s="1"/>
  <c r="R1096" i="1"/>
  <c r="S1096" i="1" s="1"/>
  <c r="U1096" i="1" s="1"/>
  <c r="V1096" i="1" s="1"/>
  <c r="W1096" i="1" s="1"/>
  <c r="R1095" i="1"/>
  <c r="S1095" i="1" s="1"/>
  <c r="U1095" i="1" s="1"/>
  <c r="V1095" i="1" s="1"/>
  <c r="W1095" i="1" s="1"/>
  <c r="R1094" i="1"/>
  <c r="S1094" i="1" s="1"/>
  <c r="U1094" i="1" s="1"/>
  <c r="V1094" i="1" s="1"/>
  <c r="W1094" i="1" s="1"/>
  <c r="R1093" i="1"/>
  <c r="S1093" i="1" s="1"/>
  <c r="U1093" i="1" s="1"/>
  <c r="V1093" i="1" s="1"/>
  <c r="W1093" i="1" s="1"/>
  <c r="R1092" i="1"/>
  <c r="S1092" i="1" s="1"/>
  <c r="U1092" i="1" s="1"/>
  <c r="V1092" i="1" s="1"/>
  <c r="W1092" i="1" s="1"/>
  <c r="R1091" i="1"/>
  <c r="S1091" i="1" s="1"/>
  <c r="U1091" i="1" s="1"/>
  <c r="V1091" i="1" s="1"/>
  <c r="W1091" i="1" s="1"/>
  <c r="R1090" i="1"/>
  <c r="S1090" i="1" s="1"/>
  <c r="U1090" i="1" s="1"/>
  <c r="V1090" i="1" s="1"/>
  <c r="W1090" i="1" s="1"/>
  <c r="R1089" i="1"/>
  <c r="S1089" i="1" s="1"/>
  <c r="U1089" i="1" s="1"/>
  <c r="V1089" i="1" s="1"/>
  <c r="W1089" i="1" s="1"/>
  <c r="U1088" i="1"/>
  <c r="V1088" i="1" s="1"/>
  <c r="W1088" i="1" s="1"/>
  <c r="R1088" i="1"/>
  <c r="U1087" i="1"/>
  <c r="V1087" i="1" s="1"/>
  <c r="W1087" i="1" s="1"/>
  <c r="R1087" i="1"/>
  <c r="U1086" i="1"/>
  <c r="V1086" i="1" s="1"/>
  <c r="W1086" i="1" s="1"/>
  <c r="R1086" i="1"/>
  <c r="U1085" i="1"/>
  <c r="V1085" i="1" s="1"/>
  <c r="W1085" i="1" s="1"/>
  <c r="R1085" i="1"/>
  <c r="U1084" i="1"/>
  <c r="V1084" i="1" s="1"/>
  <c r="W1084" i="1" s="1"/>
  <c r="R1084" i="1"/>
  <c r="U1083" i="1"/>
  <c r="V1083" i="1" s="1"/>
  <c r="W1083" i="1" s="1"/>
  <c r="R1083" i="1"/>
  <c r="U1082" i="1"/>
  <c r="V1082" i="1" s="1"/>
  <c r="W1082" i="1" s="1"/>
  <c r="R1082" i="1"/>
  <c r="U1081" i="1"/>
  <c r="V1081" i="1" s="1"/>
  <c r="W1081" i="1" s="1"/>
  <c r="R1081" i="1"/>
  <c r="U1080" i="1"/>
  <c r="V1080" i="1" s="1"/>
  <c r="W1080" i="1" s="1"/>
  <c r="R1080" i="1"/>
  <c r="U1079" i="1"/>
  <c r="V1079" i="1" s="1"/>
  <c r="W1079" i="1" s="1"/>
  <c r="R1079" i="1"/>
  <c r="U1078" i="1"/>
  <c r="V1078" i="1" s="1"/>
  <c r="W1078" i="1" s="1"/>
  <c r="R1078" i="1"/>
  <c r="U1077" i="1"/>
  <c r="V1077" i="1" s="1"/>
  <c r="W1077" i="1" s="1"/>
  <c r="R1077" i="1"/>
  <c r="U1076" i="1"/>
  <c r="V1076" i="1" s="1"/>
  <c r="W1076" i="1" s="1"/>
  <c r="R1076" i="1"/>
  <c r="U1075" i="1"/>
  <c r="V1075" i="1" s="1"/>
  <c r="W1075" i="1" s="1"/>
  <c r="R1075" i="1"/>
  <c r="U1074" i="1"/>
  <c r="V1074" i="1" s="1"/>
  <c r="W1074" i="1" s="1"/>
  <c r="R1074" i="1"/>
  <c r="U1073" i="1"/>
  <c r="V1073" i="1" s="1"/>
  <c r="W1073" i="1" s="1"/>
  <c r="R1073" i="1"/>
  <c r="U1072" i="1"/>
  <c r="V1072" i="1" s="1"/>
  <c r="W1072" i="1" s="1"/>
  <c r="R1072" i="1"/>
  <c r="U1071" i="1"/>
  <c r="V1071" i="1" s="1"/>
  <c r="W1071" i="1" s="1"/>
  <c r="R1071" i="1"/>
  <c r="U1070" i="1"/>
  <c r="V1070" i="1" s="1"/>
  <c r="W1070" i="1" s="1"/>
  <c r="R1070" i="1"/>
  <c r="U1069" i="1"/>
  <c r="V1069" i="1" s="1"/>
  <c r="W1069" i="1" s="1"/>
  <c r="R1069" i="1"/>
  <c r="U1068" i="1"/>
  <c r="V1068" i="1" s="1"/>
  <c r="W1068" i="1" s="1"/>
  <c r="R1068" i="1"/>
  <c r="U1067" i="1"/>
  <c r="V1067" i="1" s="1"/>
  <c r="W1067" i="1" s="1"/>
  <c r="R1067" i="1"/>
  <c r="U1066" i="1"/>
  <c r="V1066" i="1" s="1"/>
  <c r="W1066" i="1" s="1"/>
  <c r="R1066" i="1"/>
  <c r="C15" i="21"/>
  <c r="C13" i="21"/>
  <c r="C9" i="21"/>
  <c r="C7" i="21"/>
  <c r="U1065" i="1"/>
  <c r="V1065" i="1" s="1"/>
  <c r="W1065" i="1" s="1"/>
  <c r="U1064" i="1"/>
  <c r="V1064" i="1" s="1"/>
  <c r="W1064" i="1" s="1"/>
  <c r="U1063" i="1"/>
  <c r="V1063" i="1" s="1"/>
  <c r="W1063" i="1" s="1"/>
  <c r="U1062" i="1"/>
  <c r="V1062" i="1" s="1"/>
  <c r="W1062" i="1" s="1"/>
  <c r="U1061" i="1"/>
  <c r="V1061" i="1" s="1"/>
  <c r="W1061" i="1" s="1"/>
  <c r="R1060" i="1"/>
  <c r="S1060" i="1" s="1"/>
  <c r="U1060" i="1" s="1"/>
  <c r="V1060" i="1" s="1"/>
  <c r="W1060" i="1" s="1"/>
  <c r="R1059" i="1"/>
  <c r="S1059" i="1" s="1"/>
  <c r="U1059" i="1" s="1"/>
  <c r="V1059" i="1" s="1"/>
  <c r="W1059" i="1" s="1"/>
  <c r="R1058" i="1"/>
  <c r="S1058" i="1" s="1"/>
  <c r="U1058" i="1" s="1"/>
  <c r="V1058" i="1" s="1"/>
  <c r="W1058" i="1" s="1"/>
  <c r="R1057" i="1"/>
  <c r="S1057" i="1" s="1"/>
  <c r="U1057" i="1" s="1"/>
  <c r="V1057" i="1" s="1"/>
  <c r="W1057" i="1" s="1"/>
  <c r="R1056" i="1"/>
  <c r="S1056" i="1" s="1"/>
  <c r="U1056" i="1" s="1"/>
  <c r="V1056" i="1" s="1"/>
  <c r="W1056" i="1" s="1"/>
  <c r="R1055" i="1"/>
  <c r="S1055" i="1" s="1"/>
  <c r="U1055" i="1" s="1"/>
  <c r="V1055" i="1" s="1"/>
  <c r="W1055" i="1" s="1"/>
  <c r="R1054" i="1"/>
  <c r="S1054" i="1" s="1"/>
  <c r="U1054" i="1" s="1"/>
  <c r="V1054" i="1" s="1"/>
  <c r="W1054" i="1" s="1"/>
  <c r="R1053" i="1"/>
  <c r="S1053" i="1" s="1"/>
  <c r="U1053" i="1" s="1"/>
  <c r="V1053" i="1" s="1"/>
  <c r="W1053" i="1" s="1"/>
  <c r="R1052" i="1"/>
  <c r="S1052" i="1" s="1"/>
  <c r="U1052" i="1" s="1"/>
  <c r="V1052" i="1" s="1"/>
  <c r="W1052" i="1" s="1"/>
  <c r="R1051" i="1"/>
  <c r="S1051" i="1" s="1"/>
  <c r="U1051" i="1" s="1"/>
  <c r="V1051" i="1" s="1"/>
  <c r="W1051" i="1" s="1"/>
  <c r="R1050" i="1"/>
  <c r="S1050" i="1" s="1"/>
  <c r="U1050" i="1" s="1"/>
  <c r="V1050" i="1" s="1"/>
  <c r="W1050" i="1" s="1"/>
  <c r="R1049" i="1"/>
  <c r="S1049" i="1" s="1"/>
  <c r="U1049" i="1" s="1"/>
  <c r="V1049" i="1" s="1"/>
  <c r="W1049" i="1" s="1"/>
  <c r="R1048" i="1"/>
  <c r="S1048" i="1" s="1"/>
  <c r="U1048" i="1" s="1"/>
  <c r="V1048" i="1" s="1"/>
  <c r="W1048" i="1" s="1"/>
  <c r="R1047" i="1"/>
  <c r="S1047" i="1" s="1"/>
  <c r="U1047" i="1" s="1"/>
  <c r="V1047" i="1" s="1"/>
  <c r="W1047" i="1" s="1"/>
  <c r="R1046" i="1"/>
  <c r="S1046" i="1" s="1"/>
  <c r="U1046" i="1" s="1"/>
  <c r="V1046" i="1" s="1"/>
  <c r="W1046" i="1" s="1"/>
  <c r="R1045" i="1"/>
  <c r="S1045" i="1" s="1"/>
  <c r="U1045" i="1" s="1"/>
  <c r="V1045" i="1" s="1"/>
  <c r="W1045" i="1" s="1"/>
  <c r="R1044" i="1"/>
  <c r="S1044" i="1" s="1"/>
  <c r="U1044" i="1" s="1"/>
  <c r="V1044" i="1" s="1"/>
  <c r="W1044" i="1" s="1"/>
  <c r="R1043" i="1"/>
  <c r="S1043" i="1" s="1"/>
  <c r="U1043" i="1" s="1"/>
  <c r="V1043" i="1" s="1"/>
  <c r="W1043" i="1" s="1"/>
  <c r="R1042" i="1"/>
  <c r="S1042" i="1" s="1"/>
  <c r="U1042" i="1" s="1"/>
  <c r="V1042" i="1" s="1"/>
  <c r="W1042" i="1" s="1"/>
  <c r="R1041" i="1"/>
  <c r="S1041" i="1" s="1"/>
  <c r="U1041" i="1" s="1"/>
  <c r="V1041" i="1" s="1"/>
  <c r="W1041" i="1" s="1"/>
  <c r="R1040" i="1"/>
  <c r="S1040" i="1" s="1"/>
  <c r="U1040" i="1" s="1"/>
  <c r="V1040" i="1" s="1"/>
  <c r="W1040" i="1" s="1"/>
  <c r="R1039" i="1"/>
  <c r="S1039" i="1" s="1"/>
  <c r="U1039" i="1" s="1"/>
  <c r="V1039" i="1" s="1"/>
  <c r="W1039" i="1" s="1"/>
  <c r="R1038" i="1"/>
  <c r="S1038" i="1" s="1"/>
  <c r="U1038" i="1" s="1"/>
  <c r="V1038" i="1" s="1"/>
  <c r="W1038" i="1" s="1"/>
  <c r="R1037" i="1"/>
  <c r="S1037" i="1" s="1"/>
  <c r="U1037" i="1" s="1"/>
  <c r="V1037" i="1" s="1"/>
  <c r="W1037" i="1" s="1"/>
  <c r="R1036" i="1"/>
  <c r="S1036" i="1" s="1"/>
  <c r="U1036" i="1" s="1"/>
  <c r="V1036" i="1" s="1"/>
  <c r="W1036" i="1" s="1"/>
  <c r="R1035" i="1"/>
  <c r="S1035" i="1" s="1"/>
  <c r="U1035" i="1" s="1"/>
  <c r="V1035" i="1" s="1"/>
  <c r="W1035" i="1" s="1"/>
  <c r="R1034" i="1"/>
  <c r="S1034" i="1" s="1"/>
  <c r="U1034" i="1" s="1"/>
  <c r="V1034" i="1" s="1"/>
  <c r="W1034" i="1" s="1"/>
  <c r="R1033" i="1"/>
  <c r="S1033" i="1" s="1"/>
  <c r="U1033" i="1" s="1"/>
  <c r="V1033" i="1" s="1"/>
  <c r="W1033" i="1" s="1"/>
  <c r="R1032" i="1"/>
  <c r="S1032" i="1" s="1"/>
  <c r="U1032" i="1" s="1"/>
  <c r="V1032" i="1" s="1"/>
  <c r="W1032" i="1" s="1"/>
  <c r="R1031" i="1"/>
  <c r="S1031" i="1" s="1"/>
  <c r="U1031" i="1" s="1"/>
  <c r="V1031" i="1" s="1"/>
  <c r="W1031" i="1" s="1"/>
  <c r="R1030" i="1"/>
  <c r="S1030" i="1" s="1"/>
  <c r="U1030" i="1" s="1"/>
  <c r="V1030" i="1" s="1"/>
  <c r="W1030" i="1" s="1"/>
  <c r="R1029" i="1"/>
  <c r="S1029" i="1" s="1"/>
  <c r="U1029" i="1" s="1"/>
  <c r="V1029" i="1" s="1"/>
  <c r="W1029" i="1" s="1"/>
  <c r="R1028" i="1"/>
  <c r="S1028" i="1" s="1"/>
  <c r="U1028" i="1" s="1"/>
  <c r="V1028" i="1" s="1"/>
  <c r="W1028" i="1" s="1"/>
  <c r="R1027" i="1"/>
  <c r="S1027" i="1" s="1"/>
  <c r="U1027" i="1" s="1"/>
  <c r="V1027" i="1" s="1"/>
  <c r="W1027" i="1" s="1"/>
  <c r="R1026" i="1"/>
  <c r="S1026" i="1" s="1"/>
  <c r="U1026" i="1" s="1"/>
  <c r="V1026" i="1" s="1"/>
  <c r="W1026" i="1" s="1"/>
  <c r="R1025" i="1"/>
  <c r="S1025" i="1" s="1"/>
  <c r="U1025" i="1" s="1"/>
  <c r="V1025" i="1" s="1"/>
  <c r="W1025" i="1" s="1"/>
  <c r="R1024" i="1"/>
  <c r="S1024" i="1" s="1"/>
  <c r="U1024" i="1" s="1"/>
  <c r="V1024" i="1" s="1"/>
  <c r="W1024" i="1" s="1"/>
  <c r="R1023" i="1"/>
  <c r="S1023" i="1" s="1"/>
  <c r="U1023" i="1" s="1"/>
  <c r="V1023" i="1" s="1"/>
  <c r="W1023" i="1" s="1"/>
  <c r="R1022" i="1"/>
  <c r="S1022" i="1" s="1"/>
  <c r="U1022" i="1" s="1"/>
  <c r="V1022" i="1" s="1"/>
  <c r="W1022" i="1" s="1"/>
  <c r="R1021" i="1"/>
  <c r="S1021" i="1" s="1"/>
  <c r="U1021" i="1" s="1"/>
  <c r="V1021" i="1" s="1"/>
  <c r="W1021" i="1" s="1"/>
  <c r="R1020" i="1"/>
  <c r="S1020" i="1" s="1"/>
  <c r="U1020" i="1" s="1"/>
  <c r="V1020" i="1" s="1"/>
  <c r="W1020" i="1" s="1"/>
  <c r="R1019" i="1"/>
  <c r="S1019" i="1" s="1"/>
  <c r="U1019" i="1" s="1"/>
  <c r="V1019" i="1" s="1"/>
  <c r="W1019" i="1" s="1"/>
  <c r="R1018" i="1"/>
  <c r="S1018" i="1" s="1"/>
  <c r="U1018" i="1" s="1"/>
  <c r="V1018" i="1" s="1"/>
  <c r="W1018" i="1" s="1"/>
  <c r="R1017" i="1"/>
  <c r="S1017" i="1" s="1"/>
  <c r="U1017" i="1" s="1"/>
  <c r="V1017" i="1" s="1"/>
  <c r="W1017" i="1" s="1"/>
  <c r="R1016" i="1"/>
  <c r="S1016" i="1" s="1"/>
  <c r="U1016" i="1" s="1"/>
  <c r="V1016" i="1" s="1"/>
  <c r="W1016" i="1" s="1"/>
  <c r="R1015" i="1"/>
  <c r="S1015" i="1" s="1"/>
  <c r="U1015" i="1" s="1"/>
  <c r="V1015" i="1" s="1"/>
  <c r="W1015" i="1" s="1"/>
  <c r="R1014" i="1"/>
  <c r="S1014" i="1" s="1"/>
  <c r="U1014" i="1" s="1"/>
  <c r="V1014" i="1" s="1"/>
  <c r="W1014" i="1" s="1"/>
  <c r="R1013" i="1"/>
  <c r="S1013" i="1" s="1"/>
  <c r="U1013" i="1" s="1"/>
  <c r="V1013" i="1" s="1"/>
  <c r="W1013" i="1" s="1"/>
  <c r="R1012" i="1"/>
  <c r="S1012" i="1" s="1"/>
  <c r="U1012" i="1" s="1"/>
  <c r="V1012" i="1" s="1"/>
  <c r="W1012" i="1" s="1"/>
  <c r="R1011" i="1"/>
  <c r="S1011" i="1" s="1"/>
  <c r="U1011" i="1" s="1"/>
  <c r="V1011" i="1" s="1"/>
  <c r="W1011" i="1" s="1"/>
  <c r="R1010" i="1"/>
  <c r="S1010" i="1" s="1"/>
  <c r="U1010" i="1" s="1"/>
  <c r="V1010" i="1" s="1"/>
  <c r="W1010" i="1" s="1"/>
  <c r="R1009" i="1"/>
  <c r="S1009" i="1" s="1"/>
  <c r="U1009" i="1" s="1"/>
  <c r="V1009" i="1" s="1"/>
  <c r="W1009" i="1" s="1"/>
  <c r="R1008" i="1"/>
  <c r="S1008" i="1" s="1"/>
  <c r="U1008" i="1" s="1"/>
  <c r="V1008" i="1" s="1"/>
  <c r="W1008" i="1" s="1"/>
  <c r="R1007" i="1"/>
  <c r="S1007" i="1" s="1"/>
  <c r="U1007" i="1" s="1"/>
  <c r="V1007" i="1" s="1"/>
  <c r="W1007" i="1" s="1"/>
  <c r="R1006" i="1"/>
  <c r="S1006" i="1" s="1"/>
  <c r="U1006" i="1" s="1"/>
  <c r="V1006" i="1" s="1"/>
  <c r="W1006" i="1" s="1"/>
  <c r="R1005" i="1"/>
  <c r="S1005" i="1" s="1"/>
  <c r="U1005" i="1" s="1"/>
  <c r="V1005" i="1" s="1"/>
  <c r="W1005" i="1" s="1"/>
  <c r="R1004" i="1"/>
  <c r="S1004" i="1" s="1"/>
  <c r="U1004" i="1" s="1"/>
  <c r="V1004" i="1" s="1"/>
  <c r="W1004" i="1" s="1"/>
  <c r="R1003" i="1"/>
  <c r="S1003" i="1" s="1"/>
  <c r="U1003" i="1" s="1"/>
  <c r="V1003" i="1" s="1"/>
  <c r="W1003" i="1" s="1"/>
  <c r="R1002" i="1"/>
  <c r="S1002" i="1" s="1"/>
  <c r="U1002" i="1" s="1"/>
  <c r="V1002" i="1" s="1"/>
  <c r="W1002" i="1" s="1"/>
  <c r="R1001" i="1"/>
  <c r="S1001" i="1" s="1"/>
  <c r="U1001" i="1" s="1"/>
  <c r="V1001" i="1" s="1"/>
  <c r="W1001" i="1" s="1"/>
  <c r="R1000" i="1"/>
  <c r="S1000" i="1" s="1"/>
  <c r="U1000" i="1" s="1"/>
  <c r="V1000" i="1" s="1"/>
  <c r="W1000" i="1" s="1"/>
  <c r="R999" i="1"/>
  <c r="S999" i="1" s="1"/>
  <c r="U999" i="1" s="1"/>
  <c r="V999" i="1" s="1"/>
  <c r="W999" i="1" s="1"/>
  <c r="R998" i="1"/>
  <c r="S998" i="1" s="1"/>
  <c r="U998" i="1" s="1"/>
  <c r="V998" i="1" s="1"/>
  <c r="W998" i="1" s="1"/>
  <c r="R997" i="1"/>
  <c r="S997" i="1" s="1"/>
  <c r="U997" i="1" s="1"/>
  <c r="V997" i="1" s="1"/>
  <c r="W997" i="1" s="1"/>
  <c r="R996" i="1"/>
  <c r="S996" i="1" s="1"/>
  <c r="U996" i="1" s="1"/>
  <c r="V996" i="1" s="1"/>
  <c r="W996" i="1" s="1"/>
  <c r="R995" i="1"/>
  <c r="S995" i="1" s="1"/>
  <c r="U995" i="1" s="1"/>
  <c r="V995" i="1" s="1"/>
  <c r="W995" i="1" s="1"/>
  <c r="S994" i="1"/>
  <c r="U994" i="1" s="1"/>
  <c r="V994" i="1" s="1"/>
  <c r="W994" i="1" s="1"/>
  <c r="R993" i="1"/>
  <c r="S993" i="1" s="1"/>
  <c r="U993" i="1" s="1"/>
  <c r="V993" i="1" s="1"/>
  <c r="W993" i="1" s="1"/>
  <c r="U992" i="1"/>
  <c r="V992" i="1" s="1"/>
  <c r="W992" i="1" s="1"/>
  <c r="U991" i="1"/>
  <c r="V991" i="1" s="1"/>
  <c r="W991" i="1" s="1"/>
  <c r="U990" i="1"/>
  <c r="V990" i="1" s="1"/>
  <c r="W990" i="1" s="1"/>
  <c r="U989" i="1"/>
  <c r="V989" i="1" s="1"/>
  <c r="W989" i="1" s="1"/>
  <c r="U988" i="1"/>
  <c r="V988" i="1" s="1"/>
  <c r="W988" i="1" s="1"/>
  <c r="U987" i="1"/>
  <c r="V987" i="1" s="1"/>
  <c r="W987" i="1" s="1"/>
  <c r="U986" i="1"/>
  <c r="V986" i="1" s="1"/>
  <c r="W986" i="1" s="1"/>
  <c r="U985" i="1"/>
  <c r="V985" i="1" s="1"/>
  <c r="W985" i="1" s="1"/>
  <c r="G3" i="25"/>
  <c r="F6" i="22"/>
  <c r="I3" i="4"/>
  <c r="G6" i="21"/>
  <c r="G12" i="21"/>
  <c r="H9" i="17"/>
  <c r="H8" i="17"/>
  <c r="G13" i="26"/>
  <c r="G14" i="26"/>
  <c r="G12" i="26"/>
  <c r="R984" i="1" l="1"/>
  <c r="S984" i="1" s="1"/>
  <c r="U984" i="1" s="1"/>
  <c r="V984" i="1" s="1"/>
  <c r="W984" i="1" s="1"/>
  <c r="R983" i="1"/>
  <c r="S983" i="1" s="1"/>
  <c r="U983" i="1" s="1"/>
  <c r="V983" i="1" s="1"/>
  <c r="W983" i="1" s="1"/>
  <c r="R982" i="1"/>
  <c r="S982" i="1" s="1"/>
  <c r="U982" i="1" s="1"/>
  <c r="V982" i="1" s="1"/>
  <c r="W982" i="1" s="1"/>
  <c r="R981" i="1"/>
  <c r="S981" i="1" s="1"/>
  <c r="U981" i="1" s="1"/>
  <c r="V981" i="1" s="1"/>
  <c r="W981" i="1" s="1"/>
  <c r="R980" i="1"/>
  <c r="S980" i="1" s="1"/>
  <c r="U980" i="1" s="1"/>
  <c r="V980" i="1" s="1"/>
  <c r="W980" i="1" s="1"/>
  <c r="R979" i="1"/>
  <c r="S979" i="1" s="1"/>
  <c r="U979" i="1" s="1"/>
  <c r="V979" i="1" s="1"/>
  <c r="W979" i="1" s="1"/>
  <c r="R978" i="1"/>
  <c r="S978" i="1" s="1"/>
  <c r="U978" i="1" s="1"/>
  <c r="V978" i="1" s="1"/>
  <c r="W978" i="1" s="1"/>
  <c r="R977" i="1"/>
  <c r="S977" i="1" s="1"/>
  <c r="U977" i="1" s="1"/>
  <c r="V977" i="1" s="1"/>
  <c r="W977" i="1" s="1"/>
  <c r="R976" i="1"/>
  <c r="S976" i="1" s="1"/>
  <c r="U976" i="1" s="1"/>
  <c r="V976" i="1" s="1"/>
  <c r="W976" i="1" s="1"/>
  <c r="R975" i="1"/>
  <c r="S975" i="1" s="1"/>
  <c r="U975" i="1" s="1"/>
  <c r="V975" i="1" s="1"/>
  <c r="W975" i="1" s="1"/>
  <c r="R974" i="1"/>
  <c r="S974" i="1" s="1"/>
  <c r="U974" i="1" s="1"/>
  <c r="V974" i="1" s="1"/>
  <c r="W974" i="1" s="1"/>
  <c r="R973" i="1"/>
  <c r="S973" i="1" s="1"/>
  <c r="U973" i="1" s="1"/>
  <c r="V973" i="1" s="1"/>
  <c r="W973" i="1" s="1"/>
  <c r="R972" i="1"/>
  <c r="S972" i="1" s="1"/>
  <c r="U972" i="1" s="1"/>
  <c r="V972" i="1" s="1"/>
  <c r="W972" i="1" s="1"/>
  <c r="R971" i="1"/>
  <c r="S971" i="1" s="1"/>
  <c r="U971" i="1" s="1"/>
  <c r="V971" i="1" s="1"/>
  <c r="W971" i="1" s="1"/>
  <c r="R970" i="1"/>
  <c r="S970" i="1" s="1"/>
  <c r="U970" i="1" s="1"/>
  <c r="V970" i="1" s="1"/>
  <c r="W970" i="1" s="1"/>
  <c r="R969" i="1"/>
  <c r="S969" i="1" s="1"/>
  <c r="U969" i="1" s="1"/>
  <c r="V969" i="1" s="1"/>
  <c r="W969" i="1" s="1"/>
  <c r="R968" i="1"/>
  <c r="S968" i="1" s="1"/>
  <c r="U968" i="1" s="1"/>
  <c r="V968" i="1" s="1"/>
  <c r="W968" i="1" s="1"/>
  <c r="R967" i="1"/>
  <c r="S967" i="1" s="1"/>
  <c r="U967" i="1" s="1"/>
  <c r="V967" i="1" s="1"/>
  <c r="W967" i="1" s="1"/>
  <c r="U966" i="1"/>
  <c r="V966" i="1" s="1"/>
  <c r="W966" i="1" s="1"/>
  <c r="U965" i="1"/>
  <c r="V965" i="1" s="1"/>
  <c r="W965" i="1" s="1"/>
  <c r="U964" i="1"/>
  <c r="V964" i="1" s="1"/>
  <c r="W964" i="1" s="1"/>
  <c r="U963" i="1"/>
  <c r="V963" i="1" s="1"/>
  <c r="W963" i="1" s="1"/>
  <c r="G3" i="16"/>
  <c r="U962" i="1" l="1"/>
  <c r="V962" i="1" s="1"/>
  <c r="W962" i="1" s="1"/>
  <c r="U961" i="1"/>
  <c r="V961" i="1" s="1"/>
  <c r="W961" i="1" s="1"/>
  <c r="U960" i="1"/>
  <c r="V960" i="1" s="1"/>
  <c r="W960" i="1" s="1"/>
  <c r="U959" i="1"/>
  <c r="V959" i="1" s="1"/>
  <c r="W959" i="1" s="1"/>
  <c r="U958" i="1"/>
  <c r="V958" i="1" s="1"/>
  <c r="W958" i="1" s="1"/>
  <c r="U957" i="1"/>
  <c r="V957" i="1" s="1"/>
  <c r="W957" i="1" s="1"/>
  <c r="R956" i="1"/>
  <c r="S956" i="1" s="1"/>
  <c r="U956" i="1" s="1"/>
  <c r="V956" i="1" s="1"/>
  <c r="W956" i="1" s="1"/>
  <c r="R955" i="1"/>
  <c r="S955" i="1" s="1"/>
  <c r="U955" i="1" s="1"/>
  <c r="V955" i="1" s="1"/>
  <c r="W955" i="1" s="1"/>
  <c r="R954" i="1"/>
  <c r="S954" i="1" s="1"/>
  <c r="U954" i="1" s="1"/>
  <c r="V954" i="1" s="1"/>
  <c r="W954" i="1" s="1"/>
  <c r="R953" i="1"/>
  <c r="S953" i="1" s="1"/>
  <c r="U953" i="1" s="1"/>
  <c r="V953" i="1" s="1"/>
  <c r="W953" i="1" s="1"/>
  <c r="R952" i="1"/>
  <c r="S952" i="1" s="1"/>
  <c r="U952" i="1" s="1"/>
  <c r="V952" i="1" s="1"/>
  <c r="W952" i="1" s="1"/>
  <c r="R951" i="1"/>
  <c r="S951" i="1" s="1"/>
  <c r="U951" i="1" s="1"/>
  <c r="V951" i="1" s="1"/>
  <c r="W951" i="1" s="1"/>
  <c r="R950" i="1"/>
  <c r="S950" i="1" s="1"/>
  <c r="U950" i="1" s="1"/>
  <c r="V950" i="1" s="1"/>
  <c r="W950" i="1" s="1"/>
  <c r="R949" i="1"/>
  <c r="S949" i="1" s="1"/>
  <c r="U949" i="1" s="1"/>
  <c r="V949" i="1" s="1"/>
  <c r="W949" i="1" s="1"/>
  <c r="R948" i="1"/>
  <c r="S948" i="1" s="1"/>
  <c r="U948" i="1" s="1"/>
  <c r="V948" i="1" s="1"/>
  <c r="W948" i="1" s="1"/>
  <c r="R947" i="1"/>
  <c r="S947" i="1" s="1"/>
  <c r="U947" i="1" s="1"/>
  <c r="V947" i="1" s="1"/>
  <c r="W947" i="1" s="1"/>
  <c r="R946" i="1"/>
  <c r="S946" i="1" s="1"/>
  <c r="U946" i="1" s="1"/>
  <c r="V946" i="1" s="1"/>
  <c r="W946" i="1" s="1"/>
  <c r="R945" i="1"/>
  <c r="S945" i="1" s="1"/>
  <c r="U945" i="1" s="1"/>
  <c r="V945" i="1" s="1"/>
  <c r="W945" i="1" s="1"/>
  <c r="R944" i="1"/>
  <c r="S944" i="1" s="1"/>
  <c r="U944" i="1" s="1"/>
  <c r="V944" i="1" s="1"/>
  <c r="W944" i="1" s="1"/>
  <c r="R943" i="1"/>
  <c r="S943" i="1" s="1"/>
  <c r="U943" i="1" s="1"/>
  <c r="V943" i="1" s="1"/>
  <c r="W943" i="1" s="1"/>
  <c r="R942" i="1"/>
  <c r="S942" i="1" s="1"/>
  <c r="U942" i="1" s="1"/>
  <c r="V942" i="1" s="1"/>
  <c r="W942" i="1" s="1"/>
  <c r="R941" i="1"/>
  <c r="S941" i="1" s="1"/>
  <c r="U941" i="1" s="1"/>
  <c r="V941" i="1" s="1"/>
  <c r="W941" i="1" s="1"/>
  <c r="R940" i="1"/>
  <c r="S940" i="1" s="1"/>
  <c r="U940" i="1" s="1"/>
  <c r="V940" i="1" s="1"/>
  <c r="W940" i="1" s="1"/>
  <c r="R939" i="1"/>
  <c r="S939" i="1" s="1"/>
  <c r="U939" i="1" s="1"/>
  <c r="V939" i="1" s="1"/>
  <c r="W939" i="1" s="1"/>
  <c r="R938" i="1"/>
  <c r="S938" i="1" s="1"/>
  <c r="U938" i="1" s="1"/>
  <c r="V938" i="1" s="1"/>
  <c r="W938" i="1" s="1"/>
  <c r="R937" i="1"/>
  <c r="S937" i="1" s="1"/>
  <c r="U937" i="1" s="1"/>
  <c r="V937" i="1" s="1"/>
  <c r="W937" i="1" s="1"/>
  <c r="R936" i="1"/>
  <c r="S936" i="1" s="1"/>
  <c r="U936" i="1" s="1"/>
  <c r="V936" i="1" s="1"/>
  <c r="W936" i="1" s="1"/>
  <c r="R935" i="1"/>
  <c r="S935" i="1" s="1"/>
  <c r="U935" i="1" s="1"/>
  <c r="V935" i="1" s="1"/>
  <c r="W935" i="1" s="1"/>
  <c r="R934" i="1"/>
  <c r="S934" i="1" s="1"/>
  <c r="U934" i="1" s="1"/>
  <c r="V934" i="1" s="1"/>
  <c r="W934" i="1" s="1"/>
  <c r="R933" i="1"/>
  <c r="S933" i="1" s="1"/>
  <c r="U933" i="1" s="1"/>
  <c r="V933" i="1" s="1"/>
  <c r="W933" i="1" s="1"/>
  <c r="R932" i="1"/>
  <c r="S932" i="1" s="1"/>
  <c r="U932" i="1" s="1"/>
  <c r="V932" i="1" s="1"/>
  <c r="W932" i="1" s="1"/>
  <c r="R931" i="1"/>
  <c r="S931" i="1" s="1"/>
  <c r="U931" i="1" s="1"/>
  <c r="V931" i="1" s="1"/>
  <c r="W931" i="1" s="1"/>
  <c r="R930" i="1"/>
  <c r="S930" i="1" s="1"/>
  <c r="U930" i="1" s="1"/>
  <c r="V930" i="1" s="1"/>
  <c r="W930" i="1" s="1"/>
  <c r="R929" i="1"/>
  <c r="S929" i="1" s="1"/>
  <c r="U929" i="1" s="1"/>
  <c r="V929" i="1" s="1"/>
  <c r="W929" i="1" s="1"/>
  <c r="R928" i="1"/>
  <c r="S928" i="1" s="1"/>
  <c r="U928" i="1" s="1"/>
  <c r="V928" i="1" s="1"/>
  <c r="W928" i="1" s="1"/>
  <c r="R927" i="1"/>
  <c r="S927" i="1" s="1"/>
  <c r="U927" i="1" s="1"/>
  <c r="V927" i="1" s="1"/>
  <c r="W927" i="1" s="1"/>
  <c r="R926" i="1"/>
  <c r="S926" i="1" s="1"/>
  <c r="U926" i="1" s="1"/>
  <c r="V926" i="1" s="1"/>
  <c r="W926" i="1" s="1"/>
  <c r="R925" i="1"/>
  <c r="S925" i="1" s="1"/>
  <c r="U925" i="1" s="1"/>
  <c r="V925" i="1" s="1"/>
  <c r="W925" i="1" s="1"/>
  <c r="R924" i="1"/>
  <c r="S924" i="1" s="1"/>
  <c r="U924" i="1" s="1"/>
  <c r="V924" i="1" s="1"/>
  <c r="W924" i="1" s="1"/>
  <c r="R923" i="1"/>
  <c r="S923" i="1" s="1"/>
  <c r="U923" i="1" s="1"/>
  <c r="V923" i="1" s="1"/>
  <c r="W923" i="1" s="1"/>
  <c r="R922" i="1"/>
  <c r="S922" i="1" s="1"/>
  <c r="U922" i="1" s="1"/>
  <c r="V922" i="1" s="1"/>
  <c r="W922" i="1" s="1"/>
  <c r="R921" i="1"/>
  <c r="S921" i="1" s="1"/>
  <c r="U921" i="1" s="1"/>
  <c r="V921" i="1" s="1"/>
  <c r="W921" i="1" s="1"/>
  <c r="R920" i="1"/>
  <c r="S920" i="1" s="1"/>
  <c r="U920" i="1" s="1"/>
  <c r="V920" i="1" s="1"/>
  <c r="W920" i="1" s="1"/>
  <c r="R919" i="1"/>
  <c r="S919" i="1" s="1"/>
  <c r="U919" i="1" s="1"/>
  <c r="V919" i="1" s="1"/>
  <c r="W919" i="1" s="1"/>
  <c r="R918" i="1"/>
  <c r="S918" i="1" s="1"/>
  <c r="U918" i="1" s="1"/>
  <c r="V918" i="1" s="1"/>
  <c r="W918" i="1" s="1"/>
  <c r="R917" i="1"/>
  <c r="S917" i="1" s="1"/>
  <c r="U917" i="1" s="1"/>
  <c r="V917" i="1" s="1"/>
  <c r="W917" i="1" s="1"/>
  <c r="R916" i="1"/>
  <c r="S916" i="1" s="1"/>
  <c r="U916" i="1" s="1"/>
  <c r="V916" i="1" s="1"/>
  <c r="W916" i="1" s="1"/>
  <c r="R915" i="1"/>
  <c r="S915" i="1" s="1"/>
  <c r="U915" i="1" s="1"/>
  <c r="V915" i="1" s="1"/>
  <c r="W915" i="1" s="1"/>
  <c r="R914" i="1"/>
  <c r="S914" i="1" s="1"/>
  <c r="U914" i="1" s="1"/>
  <c r="V914" i="1" s="1"/>
  <c r="W914" i="1" s="1"/>
  <c r="R913" i="1"/>
  <c r="S913" i="1" s="1"/>
  <c r="U913" i="1" s="1"/>
  <c r="V913" i="1" s="1"/>
  <c r="W913" i="1" s="1"/>
  <c r="R912" i="1"/>
  <c r="S912" i="1" s="1"/>
  <c r="U912" i="1" s="1"/>
  <c r="V912" i="1" s="1"/>
  <c r="W912" i="1" s="1"/>
  <c r="R911" i="1"/>
  <c r="S911" i="1" s="1"/>
  <c r="U911" i="1" s="1"/>
  <c r="V911" i="1" s="1"/>
  <c r="W911" i="1" s="1"/>
  <c r="R910" i="1"/>
  <c r="S910" i="1" s="1"/>
  <c r="U910" i="1" s="1"/>
  <c r="V910" i="1" s="1"/>
  <c r="W910" i="1" s="1"/>
  <c r="R909" i="1"/>
  <c r="S909" i="1" s="1"/>
  <c r="U909" i="1" s="1"/>
  <c r="V909" i="1" s="1"/>
  <c r="W909" i="1" s="1"/>
  <c r="R908" i="1"/>
  <c r="S908" i="1" s="1"/>
  <c r="U908" i="1" s="1"/>
  <c r="V908" i="1" s="1"/>
  <c r="W908" i="1" s="1"/>
  <c r="R907" i="1"/>
  <c r="S907" i="1" s="1"/>
  <c r="U907" i="1" s="1"/>
  <c r="V907" i="1" s="1"/>
  <c r="W907" i="1" s="1"/>
  <c r="R906" i="1"/>
  <c r="S906" i="1" s="1"/>
  <c r="U906" i="1" s="1"/>
  <c r="V906" i="1" s="1"/>
  <c r="W906" i="1" s="1"/>
  <c r="R905" i="1"/>
  <c r="S905" i="1" s="1"/>
  <c r="U905" i="1" s="1"/>
  <c r="V905" i="1" s="1"/>
  <c r="W905" i="1" s="1"/>
  <c r="R904" i="1"/>
  <c r="S904" i="1" s="1"/>
  <c r="U904" i="1" s="1"/>
  <c r="V904" i="1" s="1"/>
  <c r="W904" i="1" s="1"/>
  <c r="R903" i="1"/>
  <c r="S903" i="1" s="1"/>
  <c r="U903" i="1" s="1"/>
  <c r="V903" i="1" s="1"/>
  <c r="W903" i="1" s="1"/>
  <c r="R902" i="1"/>
  <c r="S902" i="1" s="1"/>
  <c r="U902" i="1" s="1"/>
  <c r="V902" i="1" s="1"/>
  <c r="W902" i="1" s="1"/>
  <c r="R901" i="1"/>
  <c r="S901" i="1" s="1"/>
  <c r="U901" i="1" s="1"/>
  <c r="V901" i="1" s="1"/>
  <c r="W901" i="1" s="1"/>
  <c r="R900" i="1"/>
  <c r="S900" i="1" s="1"/>
  <c r="U900" i="1" s="1"/>
  <c r="V900" i="1" s="1"/>
  <c r="W900" i="1" s="1"/>
  <c r="R899" i="1"/>
  <c r="S899" i="1" s="1"/>
  <c r="U899" i="1" s="1"/>
  <c r="V899" i="1" s="1"/>
  <c r="W899" i="1" s="1"/>
  <c r="R898" i="1"/>
  <c r="S898" i="1" s="1"/>
  <c r="U898" i="1" s="1"/>
  <c r="V898" i="1" s="1"/>
  <c r="W898" i="1" s="1"/>
  <c r="U897" i="1"/>
  <c r="V897" i="1" s="1"/>
  <c r="W897" i="1" s="1"/>
  <c r="U896" i="1"/>
  <c r="V896" i="1" s="1"/>
  <c r="W896" i="1" s="1"/>
  <c r="U895" i="1"/>
  <c r="V895" i="1" s="1"/>
  <c r="W895" i="1" s="1"/>
  <c r="U894" i="1"/>
  <c r="V894" i="1" s="1"/>
  <c r="W894" i="1" s="1"/>
  <c r="U893" i="1"/>
  <c r="V893" i="1" s="1"/>
  <c r="W893" i="1" s="1"/>
  <c r="U892" i="1"/>
  <c r="V892" i="1" s="1"/>
  <c r="W892" i="1" s="1"/>
  <c r="R891" i="1"/>
  <c r="S891" i="1" s="1"/>
  <c r="U891" i="1" s="1"/>
  <c r="V891" i="1" s="1"/>
  <c r="W891" i="1" s="1"/>
  <c r="R890" i="1"/>
  <c r="S890" i="1" s="1"/>
  <c r="U890" i="1" s="1"/>
  <c r="V890" i="1" s="1"/>
  <c r="W890" i="1" s="1"/>
  <c r="R889" i="1"/>
  <c r="S889" i="1" s="1"/>
  <c r="U889" i="1" s="1"/>
  <c r="V889" i="1" s="1"/>
  <c r="W889" i="1" s="1"/>
  <c r="R888" i="1"/>
  <c r="S888" i="1" s="1"/>
  <c r="U888" i="1" s="1"/>
  <c r="V888" i="1" s="1"/>
  <c r="W888" i="1" s="1"/>
  <c r="R887" i="1"/>
  <c r="S887" i="1" s="1"/>
  <c r="U887" i="1" s="1"/>
  <c r="V887" i="1" s="1"/>
  <c r="W887" i="1" s="1"/>
  <c r="R886" i="1"/>
  <c r="S886" i="1" s="1"/>
  <c r="U886" i="1" s="1"/>
  <c r="V886" i="1" s="1"/>
  <c r="W886" i="1" s="1"/>
  <c r="R885" i="1"/>
  <c r="S885" i="1" s="1"/>
  <c r="U885" i="1" s="1"/>
  <c r="V885" i="1" s="1"/>
  <c r="W885" i="1" s="1"/>
  <c r="R884" i="1"/>
  <c r="S884" i="1" s="1"/>
  <c r="U884" i="1" s="1"/>
  <c r="V884" i="1" s="1"/>
  <c r="W884" i="1" s="1"/>
  <c r="R883" i="1"/>
  <c r="S883" i="1" s="1"/>
  <c r="U883" i="1" s="1"/>
  <c r="V883" i="1" s="1"/>
  <c r="W883" i="1" s="1"/>
  <c r="R882" i="1"/>
  <c r="S882" i="1" s="1"/>
  <c r="U882" i="1" s="1"/>
  <c r="V882" i="1" s="1"/>
  <c r="W882" i="1" s="1"/>
  <c r="R881" i="1"/>
  <c r="S881" i="1" s="1"/>
  <c r="U881" i="1" s="1"/>
  <c r="V881" i="1" s="1"/>
  <c r="W881" i="1" s="1"/>
  <c r="R880" i="1"/>
  <c r="S880" i="1" s="1"/>
  <c r="U880" i="1" s="1"/>
  <c r="V880" i="1" s="1"/>
  <c r="W880" i="1" s="1"/>
  <c r="R879" i="1"/>
  <c r="S879" i="1" s="1"/>
  <c r="U879" i="1" s="1"/>
  <c r="V879" i="1" s="1"/>
  <c r="W879" i="1" s="1"/>
  <c r="R878" i="1"/>
  <c r="S878" i="1" s="1"/>
  <c r="U878" i="1" s="1"/>
  <c r="V878" i="1" s="1"/>
  <c r="W878" i="1" s="1"/>
  <c r="R877" i="1"/>
  <c r="S877" i="1" s="1"/>
  <c r="U877" i="1" s="1"/>
  <c r="V877" i="1" s="1"/>
  <c r="W877" i="1" s="1"/>
  <c r="R876" i="1"/>
  <c r="S876" i="1" s="1"/>
  <c r="U876" i="1" s="1"/>
  <c r="V876" i="1" s="1"/>
  <c r="W876" i="1" s="1"/>
  <c r="R875" i="1"/>
  <c r="S875" i="1" s="1"/>
  <c r="U875" i="1" s="1"/>
  <c r="V875" i="1" s="1"/>
  <c r="W875" i="1" s="1"/>
  <c r="R874" i="1"/>
  <c r="S874" i="1" s="1"/>
  <c r="U874" i="1" s="1"/>
  <c r="V874" i="1" s="1"/>
  <c r="W874" i="1" s="1"/>
  <c r="R873" i="1"/>
  <c r="S873" i="1" s="1"/>
  <c r="U873" i="1" s="1"/>
  <c r="V873" i="1" s="1"/>
  <c r="W873" i="1" s="1"/>
  <c r="R872" i="1"/>
  <c r="S872" i="1" s="1"/>
  <c r="U872" i="1" s="1"/>
  <c r="V872" i="1" s="1"/>
  <c r="W872" i="1" s="1"/>
  <c r="U871" i="1"/>
  <c r="V871" i="1" s="1"/>
  <c r="W871" i="1" s="1"/>
  <c r="U870" i="1"/>
  <c r="V870" i="1" s="1"/>
  <c r="W870" i="1" s="1"/>
  <c r="U869" i="1"/>
  <c r="V869" i="1" s="1"/>
  <c r="W869" i="1" s="1"/>
  <c r="U868" i="1"/>
  <c r="V868" i="1" s="1"/>
  <c r="W868" i="1" s="1"/>
  <c r="U867" i="1"/>
  <c r="V867" i="1" s="1"/>
  <c r="W867" i="1" s="1"/>
  <c r="U866" i="1"/>
  <c r="V866" i="1" s="1"/>
  <c r="W866" i="1" s="1"/>
  <c r="G11" i="15"/>
  <c r="G10" i="15"/>
  <c r="G12" i="15"/>
  <c r="R865" i="1" l="1"/>
  <c r="S865" i="1" s="1"/>
  <c r="U865" i="1" s="1"/>
  <c r="V865" i="1" s="1"/>
  <c r="W865" i="1" s="1"/>
  <c r="R864" i="1"/>
  <c r="S864" i="1" s="1"/>
  <c r="U864" i="1" s="1"/>
  <c r="V864" i="1" s="1"/>
  <c r="W864" i="1" s="1"/>
  <c r="R863" i="1"/>
  <c r="S863" i="1" s="1"/>
  <c r="U863" i="1" s="1"/>
  <c r="V863" i="1" s="1"/>
  <c r="W863" i="1" s="1"/>
  <c r="R862" i="1"/>
  <c r="S862" i="1" s="1"/>
  <c r="U862" i="1" s="1"/>
  <c r="V862" i="1" s="1"/>
  <c r="W862" i="1" s="1"/>
  <c r="R861" i="1"/>
  <c r="S861" i="1" s="1"/>
  <c r="U861" i="1" s="1"/>
  <c r="V861" i="1" s="1"/>
  <c r="W861" i="1" s="1"/>
  <c r="R860" i="1"/>
  <c r="S860" i="1" s="1"/>
  <c r="U860" i="1" s="1"/>
  <c r="V860" i="1" s="1"/>
  <c r="W860" i="1" s="1"/>
  <c r="R859" i="1"/>
  <c r="S859" i="1" s="1"/>
  <c r="U859" i="1" s="1"/>
  <c r="V859" i="1" s="1"/>
  <c r="W859" i="1" s="1"/>
  <c r="U858" i="1"/>
  <c r="V858" i="1" s="1"/>
  <c r="W858" i="1" s="1"/>
  <c r="U857" i="1"/>
  <c r="V857" i="1" s="1"/>
  <c r="W857" i="1" s="1"/>
  <c r="U856" i="1"/>
  <c r="V856" i="1" s="1"/>
  <c r="W856" i="1" s="1"/>
  <c r="U855" i="1"/>
  <c r="V855" i="1" s="1"/>
  <c r="W855" i="1" s="1"/>
  <c r="U854" i="1"/>
  <c r="V854" i="1" s="1"/>
  <c r="W854" i="1" s="1"/>
  <c r="R853" i="1"/>
  <c r="S853" i="1" s="1"/>
  <c r="U853" i="1" s="1"/>
  <c r="V853" i="1" s="1"/>
  <c r="W853" i="1" s="1"/>
  <c r="R852" i="1"/>
  <c r="S852" i="1" s="1"/>
  <c r="U852" i="1" s="1"/>
  <c r="V852" i="1" s="1"/>
  <c r="W852" i="1" s="1"/>
  <c r="S851" i="1"/>
  <c r="U851" i="1" s="1"/>
  <c r="V851" i="1" s="1"/>
  <c r="W851" i="1" s="1"/>
  <c r="R850" i="1"/>
  <c r="S850" i="1" s="1"/>
  <c r="U850" i="1" s="1"/>
  <c r="V850" i="1" s="1"/>
  <c r="W850" i="1" s="1"/>
  <c r="R849" i="1"/>
  <c r="S849" i="1" s="1"/>
  <c r="U849" i="1" s="1"/>
  <c r="V849" i="1" s="1"/>
  <c r="W849" i="1" s="1"/>
  <c r="R848" i="1"/>
  <c r="S848" i="1" s="1"/>
  <c r="U848" i="1" s="1"/>
  <c r="V848" i="1" s="1"/>
  <c r="W848" i="1" s="1"/>
  <c r="R847" i="1"/>
  <c r="S847" i="1" s="1"/>
  <c r="U847" i="1" s="1"/>
  <c r="V847" i="1" s="1"/>
  <c r="W847" i="1" s="1"/>
  <c r="R846" i="1"/>
  <c r="S846" i="1" s="1"/>
  <c r="U846" i="1" s="1"/>
  <c r="V846" i="1" s="1"/>
  <c r="W846" i="1" s="1"/>
  <c r="R845" i="1"/>
  <c r="S845" i="1" s="1"/>
  <c r="U845" i="1" s="1"/>
  <c r="V845" i="1" s="1"/>
  <c r="W845" i="1" s="1"/>
  <c r="R844" i="1"/>
  <c r="S844" i="1" s="1"/>
  <c r="U844" i="1" s="1"/>
  <c r="V844" i="1" s="1"/>
  <c r="W844" i="1" s="1"/>
  <c r="R843" i="1"/>
  <c r="S843" i="1" s="1"/>
  <c r="U843" i="1" s="1"/>
  <c r="V843" i="1" s="1"/>
  <c r="W843" i="1" s="1"/>
  <c r="R842" i="1"/>
  <c r="S842" i="1" s="1"/>
  <c r="U842" i="1" s="1"/>
  <c r="V842" i="1" s="1"/>
  <c r="W842" i="1" s="1"/>
  <c r="R841" i="1"/>
  <c r="S841" i="1" s="1"/>
  <c r="U841" i="1" s="1"/>
  <c r="V841" i="1" s="1"/>
  <c r="W841" i="1" s="1"/>
  <c r="R840" i="1"/>
  <c r="S840" i="1" s="1"/>
  <c r="U840" i="1" s="1"/>
  <c r="V840" i="1" s="1"/>
  <c r="W840" i="1" s="1"/>
  <c r="R839" i="1"/>
  <c r="S839" i="1" s="1"/>
  <c r="U839" i="1" s="1"/>
  <c r="V839" i="1" s="1"/>
  <c r="W839" i="1" s="1"/>
  <c r="R838" i="1"/>
  <c r="S838" i="1" s="1"/>
  <c r="U838" i="1" s="1"/>
  <c r="V838" i="1" s="1"/>
  <c r="W838" i="1" s="1"/>
  <c r="R837" i="1"/>
  <c r="S837" i="1" s="1"/>
  <c r="U837" i="1" s="1"/>
  <c r="V837" i="1" s="1"/>
  <c r="W837" i="1" s="1"/>
  <c r="R836" i="1"/>
  <c r="S836" i="1" s="1"/>
  <c r="U836" i="1" s="1"/>
  <c r="V836" i="1" s="1"/>
  <c r="W836" i="1" s="1"/>
  <c r="R835" i="1"/>
  <c r="S835" i="1" s="1"/>
  <c r="U835" i="1" s="1"/>
  <c r="V835" i="1" s="1"/>
  <c r="W835" i="1" s="1"/>
  <c r="R834" i="1"/>
  <c r="S834" i="1" s="1"/>
  <c r="U834" i="1" s="1"/>
  <c r="V834" i="1" s="1"/>
  <c r="W834" i="1" s="1"/>
  <c r="R833" i="1"/>
  <c r="S833" i="1" s="1"/>
  <c r="U833" i="1" s="1"/>
  <c r="V833" i="1" s="1"/>
  <c r="W833" i="1" s="1"/>
  <c r="R832" i="1"/>
  <c r="S832" i="1" s="1"/>
  <c r="U832" i="1" s="1"/>
  <c r="V832" i="1" s="1"/>
  <c r="W832" i="1" s="1"/>
  <c r="R831" i="1"/>
  <c r="S831" i="1" s="1"/>
  <c r="U831" i="1" s="1"/>
  <c r="V831" i="1" s="1"/>
  <c r="W831" i="1" s="1"/>
  <c r="R830" i="1"/>
  <c r="S830" i="1" s="1"/>
  <c r="U830" i="1" s="1"/>
  <c r="V830" i="1" s="1"/>
  <c r="W830" i="1" s="1"/>
  <c r="R829" i="1"/>
  <c r="S829" i="1" s="1"/>
  <c r="U829" i="1" s="1"/>
  <c r="V829" i="1" s="1"/>
  <c r="W829" i="1" s="1"/>
  <c r="R828" i="1"/>
  <c r="S828" i="1" s="1"/>
  <c r="U828" i="1" s="1"/>
  <c r="V828" i="1" s="1"/>
  <c r="W828" i="1" s="1"/>
  <c r="R827" i="1"/>
  <c r="S827" i="1" s="1"/>
  <c r="U827" i="1" s="1"/>
  <c r="V827" i="1" s="1"/>
  <c r="W827" i="1" s="1"/>
  <c r="R826" i="1"/>
  <c r="S826" i="1" s="1"/>
  <c r="U826" i="1" s="1"/>
  <c r="V826" i="1" s="1"/>
  <c r="W826" i="1" s="1"/>
  <c r="U825" i="1"/>
  <c r="V825" i="1" s="1"/>
  <c r="W825" i="1" s="1"/>
  <c r="U824" i="1"/>
  <c r="V824" i="1" s="1"/>
  <c r="W824" i="1" s="1"/>
  <c r="U823" i="1"/>
  <c r="V823" i="1" s="1"/>
  <c r="W823" i="1" s="1"/>
  <c r="U822" i="1"/>
  <c r="V822" i="1" s="1"/>
  <c r="W822" i="1" s="1"/>
  <c r="U821" i="1"/>
  <c r="V821" i="1" s="1"/>
  <c r="W821" i="1" s="1"/>
  <c r="R820" i="1"/>
  <c r="S820" i="1" s="1"/>
  <c r="U820" i="1" s="1"/>
  <c r="V820" i="1" s="1"/>
  <c r="W820" i="1" s="1"/>
  <c r="R819" i="1"/>
  <c r="S819" i="1" s="1"/>
  <c r="U819" i="1" s="1"/>
  <c r="V819" i="1" s="1"/>
  <c r="W819" i="1" s="1"/>
  <c r="R818" i="1"/>
  <c r="S818" i="1" s="1"/>
  <c r="U818" i="1" s="1"/>
  <c r="V818" i="1" s="1"/>
  <c r="W818" i="1" s="1"/>
  <c r="R817" i="1"/>
  <c r="S817" i="1" s="1"/>
  <c r="U817" i="1" s="1"/>
  <c r="V817" i="1" s="1"/>
  <c r="W817" i="1" s="1"/>
  <c r="R816" i="1"/>
  <c r="S816" i="1" s="1"/>
  <c r="U816" i="1" s="1"/>
  <c r="V816" i="1" s="1"/>
  <c r="W816" i="1" s="1"/>
  <c r="R815" i="1"/>
  <c r="S815" i="1" s="1"/>
  <c r="U815" i="1" s="1"/>
  <c r="V815" i="1" s="1"/>
  <c r="W815" i="1" s="1"/>
  <c r="R814" i="1"/>
  <c r="S814" i="1" s="1"/>
  <c r="U814" i="1" s="1"/>
  <c r="V814" i="1" s="1"/>
  <c r="W814" i="1" s="1"/>
  <c r="R813" i="1"/>
  <c r="S813" i="1" s="1"/>
  <c r="U813" i="1" s="1"/>
  <c r="V813" i="1" s="1"/>
  <c r="W813" i="1" s="1"/>
  <c r="R812" i="1"/>
  <c r="S812" i="1" s="1"/>
  <c r="U812" i="1" s="1"/>
  <c r="V812" i="1" s="1"/>
  <c r="W812" i="1" s="1"/>
  <c r="R811" i="1"/>
  <c r="S811" i="1" s="1"/>
  <c r="U811" i="1" s="1"/>
  <c r="V811" i="1" s="1"/>
  <c r="W811" i="1" s="1"/>
  <c r="R810" i="1"/>
  <c r="S810" i="1" s="1"/>
  <c r="U810" i="1" s="1"/>
  <c r="V810" i="1" s="1"/>
  <c r="W810" i="1" s="1"/>
  <c r="R809" i="1"/>
  <c r="S809" i="1" s="1"/>
  <c r="U809" i="1" s="1"/>
  <c r="V809" i="1" s="1"/>
  <c r="W809" i="1" s="1"/>
  <c r="R808" i="1"/>
  <c r="S808" i="1" s="1"/>
  <c r="U808" i="1" s="1"/>
  <c r="V808" i="1" s="1"/>
  <c r="W808" i="1" s="1"/>
  <c r="R807" i="1"/>
  <c r="S807" i="1" s="1"/>
  <c r="U807" i="1" s="1"/>
  <c r="V807" i="1" s="1"/>
  <c r="W807" i="1" s="1"/>
  <c r="R806" i="1"/>
  <c r="S806" i="1" s="1"/>
  <c r="U806" i="1" s="1"/>
  <c r="V806" i="1" s="1"/>
  <c r="W806" i="1" s="1"/>
  <c r="R805" i="1"/>
  <c r="S805" i="1" s="1"/>
  <c r="U805" i="1" s="1"/>
  <c r="V805" i="1" s="1"/>
  <c r="W805" i="1" s="1"/>
  <c r="R804" i="1"/>
  <c r="S804" i="1" s="1"/>
  <c r="U804" i="1" s="1"/>
  <c r="V804" i="1" s="1"/>
  <c r="W804" i="1" s="1"/>
  <c r="R803" i="1"/>
  <c r="S803" i="1" s="1"/>
  <c r="U803" i="1" s="1"/>
  <c r="V803" i="1" s="1"/>
  <c r="W803" i="1" s="1"/>
  <c r="R802" i="1"/>
  <c r="S802" i="1" s="1"/>
  <c r="U802" i="1" s="1"/>
  <c r="V802" i="1" s="1"/>
  <c r="W802" i="1" s="1"/>
  <c r="R801" i="1"/>
  <c r="S801" i="1" s="1"/>
  <c r="U801" i="1" s="1"/>
  <c r="V801" i="1" s="1"/>
  <c r="W801" i="1" s="1"/>
  <c r="R800" i="1"/>
  <c r="S800" i="1" s="1"/>
  <c r="U800" i="1" s="1"/>
  <c r="V800" i="1" s="1"/>
  <c r="W800" i="1" s="1"/>
  <c r="R799" i="1"/>
  <c r="S799" i="1" s="1"/>
  <c r="U799" i="1" s="1"/>
  <c r="V799" i="1" s="1"/>
  <c r="W799" i="1" s="1"/>
  <c r="R798" i="1"/>
  <c r="S798" i="1" s="1"/>
  <c r="U798" i="1" s="1"/>
  <c r="V798" i="1" s="1"/>
  <c r="W798" i="1" s="1"/>
  <c r="R797" i="1"/>
  <c r="S797" i="1" s="1"/>
  <c r="U797" i="1" s="1"/>
  <c r="V797" i="1" s="1"/>
  <c r="W797" i="1" s="1"/>
  <c r="R796" i="1"/>
  <c r="S796" i="1" s="1"/>
  <c r="U796" i="1" s="1"/>
  <c r="V796" i="1" s="1"/>
  <c r="W796" i="1" s="1"/>
  <c r="R795" i="1"/>
  <c r="S795" i="1" s="1"/>
  <c r="U795" i="1" s="1"/>
  <c r="V795" i="1" s="1"/>
  <c r="W795" i="1" s="1"/>
  <c r="U794" i="1"/>
  <c r="V794" i="1" s="1"/>
  <c r="W794" i="1" s="1"/>
  <c r="U793" i="1"/>
  <c r="V793" i="1" s="1"/>
  <c r="W793" i="1" s="1"/>
  <c r="U792" i="1"/>
  <c r="V792" i="1" s="1"/>
  <c r="W792" i="1" s="1"/>
  <c r="U791" i="1"/>
  <c r="V791" i="1" s="1"/>
  <c r="W791" i="1" s="1"/>
  <c r="U790" i="1"/>
  <c r="V790" i="1" s="1"/>
  <c r="W790" i="1" s="1"/>
  <c r="R789" i="1"/>
  <c r="S789" i="1" s="1"/>
  <c r="U789" i="1" s="1"/>
  <c r="V789" i="1" s="1"/>
  <c r="W789" i="1" s="1"/>
  <c r="R788" i="1"/>
  <c r="S788" i="1" s="1"/>
  <c r="U788" i="1" s="1"/>
  <c r="V788" i="1" s="1"/>
  <c r="W788" i="1" s="1"/>
  <c r="R787" i="1"/>
  <c r="S787" i="1" s="1"/>
  <c r="U787" i="1" s="1"/>
  <c r="V787" i="1" s="1"/>
  <c r="W787" i="1" s="1"/>
  <c r="R786" i="1"/>
  <c r="S786" i="1" s="1"/>
  <c r="U786" i="1" s="1"/>
  <c r="V786" i="1" s="1"/>
  <c r="W786" i="1" s="1"/>
  <c r="R785" i="1"/>
  <c r="S785" i="1" s="1"/>
  <c r="U785" i="1" s="1"/>
  <c r="V785" i="1" s="1"/>
  <c r="W785" i="1" s="1"/>
  <c r="R784" i="1"/>
  <c r="S784" i="1" s="1"/>
  <c r="U784" i="1" s="1"/>
  <c r="V784" i="1" s="1"/>
  <c r="W784" i="1" s="1"/>
  <c r="R783" i="1"/>
  <c r="S783" i="1" s="1"/>
  <c r="U783" i="1" s="1"/>
  <c r="V783" i="1" s="1"/>
  <c r="W783" i="1" s="1"/>
  <c r="R782" i="1"/>
  <c r="S782" i="1" s="1"/>
  <c r="U782" i="1" s="1"/>
  <c r="V782" i="1" s="1"/>
  <c r="W782" i="1" s="1"/>
  <c r="R781" i="1"/>
  <c r="S781" i="1" s="1"/>
  <c r="U781" i="1" s="1"/>
  <c r="V781" i="1" s="1"/>
  <c r="W781" i="1" s="1"/>
  <c r="R780" i="1"/>
  <c r="S780" i="1" s="1"/>
  <c r="U780" i="1" s="1"/>
  <c r="V780" i="1" s="1"/>
  <c r="W780" i="1" s="1"/>
  <c r="U779" i="1"/>
  <c r="V779" i="1" s="1"/>
  <c r="W779" i="1" s="1"/>
  <c r="U778" i="1"/>
  <c r="V778" i="1" s="1"/>
  <c r="W778" i="1" s="1"/>
  <c r="U777" i="1"/>
  <c r="V777" i="1" s="1"/>
  <c r="W777" i="1" s="1"/>
  <c r="U776" i="1"/>
  <c r="V776" i="1" s="1"/>
  <c r="W776" i="1" s="1"/>
  <c r="U775" i="1"/>
  <c r="V775" i="1" s="1"/>
  <c r="W775" i="1" s="1"/>
  <c r="R774" i="1"/>
  <c r="S774" i="1" s="1"/>
  <c r="U774" i="1" s="1"/>
  <c r="V774" i="1" s="1"/>
  <c r="W774" i="1" s="1"/>
  <c r="R773" i="1"/>
  <c r="S773" i="1" s="1"/>
  <c r="U773" i="1" s="1"/>
  <c r="V773" i="1" s="1"/>
  <c r="W773" i="1" s="1"/>
  <c r="U772" i="1"/>
  <c r="V772" i="1" s="1"/>
  <c r="W772" i="1" s="1"/>
  <c r="R772" i="1"/>
  <c r="U771" i="1"/>
  <c r="V771" i="1" s="1"/>
  <c r="W771" i="1" s="1"/>
  <c r="R771" i="1"/>
  <c r="U770" i="1"/>
  <c r="V770" i="1" s="1"/>
  <c r="W770" i="1" s="1"/>
  <c r="R770" i="1"/>
  <c r="U769" i="1"/>
  <c r="V769" i="1" s="1"/>
  <c r="W769" i="1" s="1"/>
  <c r="R769" i="1"/>
  <c r="R768" i="1"/>
  <c r="S768" i="1" s="1"/>
  <c r="U768" i="1" s="1"/>
  <c r="V768" i="1" s="1"/>
  <c r="W768" i="1" s="1"/>
  <c r="R767" i="1"/>
  <c r="S767" i="1" s="1"/>
  <c r="U767" i="1" s="1"/>
  <c r="V767" i="1" s="1"/>
  <c r="W767" i="1" s="1"/>
  <c r="R766" i="1"/>
  <c r="S766" i="1" s="1"/>
  <c r="U766" i="1" s="1"/>
  <c r="V766" i="1" s="1"/>
  <c r="W766" i="1" s="1"/>
  <c r="R765" i="1"/>
  <c r="S765" i="1" s="1"/>
  <c r="U765" i="1" s="1"/>
  <c r="V765" i="1" s="1"/>
  <c r="W765" i="1" s="1"/>
  <c r="R764" i="1"/>
  <c r="S764" i="1" s="1"/>
  <c r="U764" i="1" s="1"/>
  <c r="V764" i="1" s="1"/>
  <c r="W764" i="1" s="1"/>
  <c r="R763" i="1"/>
  <c r="S763" i="1" s="1"/>
  <c r="U763" i="1" s="1"/>
  <c r="V763" i="1" s="1"/>
  <c r="W763" i="1" s="1"/>
  <c r="R762" i="1"/>
  <c r="S762" i="1" s="1"/>
  <c r="U762" i="1" s="1"/>
  <c r="V762" i="1" s="1"/>
  <c r="W762" i="1" s="1"/>
  <c r="R761" i="1"/>
  <c r="S761" i="1" s="1"/>
  <c r="U761" i="1" s="1"/>
  <c r="V761" i="1" s="1"/>
  <c r="W761" i="1" s="1"/>
  <c r="R760" i="1"/>
  <c r="S760" i="1" s="1"/>
  <c r="U760" i="1" s="1"/>
  <c r="V760" i="1" s="1"/>
  <c r="W760" i="1" s="1"/>
  <c r="R759" i="1"/>
  <c r="S759" i="1" s="1"/>
  <c r="U759" i="1" s="1"/>
  <c r="V759" i="1" s="1"/>
  <c r="W759" i="1" s="1"/>
  <c r="U758" i="1"/>
  <c r="V758" i="1" s="1"/>
  <c r="W758" i="1" s="1"/>
  <c r="R758" i="1"/>
  <c r="U757" i="1"/>
  <c r="V757" i="1" s="1"/>
  <c r="W757" i="1" s="1"/>
  <c r="R757" i="1"/>
  <c r="U756" i="1"/>
  <c r="V756" i="1" s="1"/>
  <c r="W756" i="1" s="1"/>
  <c r="R756" i="1"/>
  <c r="U755" i="1"/>
  <c r="V755" i="1" s="1"/>
  <c r="W755" i="1" s="1"/>
  <c r="R755" i="1"/>
  <c r="R754" i="1"/>
  <c r="S754" i="1" s="1"/>
  <c r="U754" i="1" s="1"/>
  <c r="V754" i="1" s="1"/>
  <c r="W754" i="1" s="1"/>
  <c r="R753" i="1"/>
  <c r="S753" i="1" s="1"/>
  <c r="U753" i="1" s="1"/>
  <c r="V753" i="1" s="1"/>
  <c r="W753" i="1" s="1"/>
  <c r="R752" i="1"/>
  <c r="S752" i="1" s="1"/>
  <c r="U752" i="1" s="1"/>
  <c r="V752" i="1" s="1"/>
  <c r="W752" i="1" s="1"/>
  <c r="R751" i="1"/>
  <c r="S751" i="1" s="1"/>
  <c r="U751" i="1" s="1"/>
  <c r="V751" i="1" s="1"/>
  <c r="W751" i="1" s="1"/>
  <c r="R750" i="1"/>
  <c r="S750" i="1" s="1"/>
  <c r="U750" i="1" s="1"/>
  <c r="V750" i="1" s="1"/>
  <c r="W750" i="1" s="1"/>
  <c r="R749" i="1"/>
  <c r="S749" i="1" s="1"/>
  <c r="U749" i="1" s="1"/>
  <c r="V749" i="1" s="1"/>
  <c r="W749" i="1" s="1"/>
  <c r="R748" i="1"/>
  <c r="S748" i="1" s="1"/>
  <c r="U748" i="1" s="1"/>
  <c r="V748" i="1" s="1"/>
  <c r="W748" i="1" s="1"/>
  <c r="R747" i="1"/>
  <c r="S747" i="1" s="1"/>
  <c r="U747" i="1" s="1"/>
  <c r="V747" i="1" s="1"/>
  <c r="W747" i="1" s="1"/>
  <c r="R746" i="1"/>
  <c r="S746" i="1" s="1"/>
  <c r="U746" i="1" s="1"/>
  <c r="V746" i="1" s="1"/>
  <c r="W746" i="1" s="1"/>
  <c r="R745" i="1"/>
  <c r="S745" i="1" s="1"/>
  <c r="U745" i="1" s="1"/>
  <c r="V745" i="1" s="1"/>
  <c r="W745" i="1" s="1"/>
  <c r="R744" i="1"/>
  <c r="S744" i="1" s="1"/>
  <c r="U744" i="1" s="1"/>
  <c r="V744" i="1" s="1"/>
  <c r="W744" i="1" s="1"/>
  <c r="R743" i="1"/>
  <c r="S743" i="1" s="1"/>
  <c r="U743" i="1" s="1"/>
  <c r="V743" i="1" s="1"/>
  <c r="W743" i="1" s="1"/>
  <c r="R742" i="1"/>
  <c r="S742" i="1" s="1"/>
  <c r="U742" i="1" s="1"/>
  <c r="V742" i="1" s="1"/>
  <c r="W742" i="1" s="1"/>
  <c r="R741" i="1"/>
  <c r="S741" i="1" s="1"/>
  <c r="U741" i="1" s="1"/>
  <c r="V741" i="1" s="1"/>
  <c r="W741" i="1" s="1"/>
  <c r="R740" i="1"/>
  <c r="S740" i="1" s="1"/>
  <c r="U740" i="1" s="1"/>
  <c r="V740" i="1" s="1"/>
  <c r="W740" i="1" s="1"/>
  <c r="R739" i="1"/>
  <c r="S739" i="1" s="1"/>
  <c r="U739" i="1" s="1"/>
  <c r="V739" i="1" s="1"/>
  <c r="W739" i="1" s="1"/>
  <c r="J738" i="1"/>
  <c r="R738" i="1" s="1"/>
  <c r="S738" i="1" s="1"/>
  <c r="U738" i="1" s="1"/>
  <c r="V738" i="1" s="1"/>
  <c r="J737" i="1"/>
  <c r="R737" i="1" s="1"/>
  <c r="S737" i="1" s="1"/>
  <c r="U737" i="1" s="1"/>
  <c r="V737" i="1" s="1"/>
  <c r="R736" i="1"/>
  <c r="S736" i="1" s="1"/>
  <c r="U736" i="1" s="1"/>
  <c r="V736" i="1" s="1"/>
  <c r="J736" i="1"/>
  <c r="J735" i="1"/>
  <c r="R735" i="1" s="1"/>
  <c r="S735" i="1" s="1"/>
  <c r="U735" i="1" s="1"/>
  <c r="V735" i="1" s="1"/>
  <c r="J734" i="1"/>
  <c r="R734" i="1" s="1"/>
  <c r="S734" i="1" s="1"/>
  <c r="U734" i="1" s="1"/>
  <c r="V734" i="1" s="1"/>
  <c r="J733" i="1"/>
  <c r="R733" i="1" s="1"/>
  <c r="S733" i="1" s="1"/>
  <c r="U733" i="1" s="1"/>
  <c r="V733" i="1" s="1"/>
  <c r="R732" i="1"/>
  <c r="S732" i="1" s="1"/>
  <c r="U732" i="1" s="1"/>
  <c r="V732" i="1" s="1"/>
  <c r="W732" i="1" s="1"/>
  <c r="R731" i="1"/>
  <c r="S731" i="1" s="1"/>
  <c r="U731" i="1" s="1"/>
  <c r="V731" i="1" s="1"/>
  <c r="W731" i="1" s="1"/>
  <c r="R730" i="1"/>
  <c r="S730" i="1" s="1"/>
  <c r="U730" i="1" s="1"/>
  <c r="V730" i="1" s="1"/>
  <c r="W730" i="1" s="1"/>
  <c r="R729" i="1"/>
  <c r="S729" i="1" s="1"/>
  <c r="U729" i="1" s="1"/>
  <c r="V729" i="1" s="1"/>
  <c r="W729" i="1" s="1"/>
  <c r="R728" i="1"/>
  <c r="S728" i="1" s="1"/>
  <c r="U728" i="1" s="1"/>
  <c r="V728" i="1" s="1"/>
  <c r="W728" i="1" s="1"/>
  <c r="R727" i="1"/>
  <c r="S727" i="1" s="1"/>
  <c r="U727" i="1" s="1"/>
  <c r="V727" i="1" s="1"/>
  <c r="W727" i="1" s="1"/>
  <c r="R726" i="1"/>
  <c r="S726" i="1" s="1"/>
  <c r="U726" i="1" s="1"/>
  <c r="V726" i="1" s="1"/>
  <c r="W726" i="1" s="1"/>
  <c r="R725" i="1"/>
  <c r="S725" i="1" s="1"/>
  <c r="U725" i="1" s="1"/>
  <c r="V725" i="1" s="1"/>
  <c r="W725" i="1" s="1"/>
  <c r="U724" i="1"/>
  <c r="V724" i="1" s="1"/>
  <c r="W724" i="1" s="1"/>
  <c r="R724" i="1"/>
  <c r="U723" i="1"/>
  <c r="V723" i="1" s="1"/>
  <c r="W723" i="1" s="1"/>
  <c r="R723" i="1"/>
  <c r="U722" i="1"/>
  <c r="V722" i="1" s="1"/>
  <c r="W722" i="1" s="1"/>
  <c r="R722" i="1"/>
  <c r="U721" i="1"/>
  <c r="V721" i="1" s="1"/>
  <c r="W721" i="1" s="1"/>
  <c r="R721" i="1"/>
  <c r="U720" i="1"/>
  <c r="V720" i="1" s="1"/>
  <c r="W720" i="1" s="1"/>
  <c r="R720" i="1"/>
  <c r="R719" i="1"/>
  <c r="S719" i="1" s="1"/>
  <c r="U719" i="1" s="1"/>
  <c r="V719" i="1" s="1"/>
  <c r="W719" i="1" s="1"/>
  <c r="R718" i="1"/>
  <c r="S718" i="1" s="1"/>
  <c r="U718" i="1" s="1"/>
  <c r="V718" i="1" s="1"/>
  <c r="W718" i="1" s="1"/>
  <c r="R717" i="1"/>
  <c r="S717" i="1" s="1"/>
  <c r="U717" i="1" s="1"/>
  <c r="V717" i="1" s="1"/>
  <c r="W717" i="1" s="1"/>
  <c r="R716" i="1"/>
  <c r="S716" i="1" s="1"/>
  <c r="U716" i="1" s="1"/>
  <c r="V716" i="1" s="1"/>
  <c r="W716" i="1" s="1"/>
  <c r="R715" i="1"/>
  <c r="S715" i="1" s="1"/>
  <c r="U715" i="1" s="1"/>
  <c r="V715" i="1" s="1"/>
  <c r="W715" i="1" s="1"/>
  <c r="R714" i="1"/>
  <c r="S714" i="1" s="1"/>
  <c r="U714" i="1" s="1"/>
  <c r="V714" i="1" s="1"/>
  <c r="W714" i="1" s="1"/>
  <c r="R713" i="1"/>
  <c r="S713" i="1" s="1"/>
  <c r="U713" i="1" s="1"/>
  <c r="V713" i="1" s="1"/>
  <c r="W713" i="1" s="1"/>
  <c r="R712" i="1"/>
  <c r="S712" i="1" s="1"/>
  <c r="U712" i="1" s="1"/>
  <c r="V712" i="1" s="1"/>
  <c r="W712" i="1" s="1"/>
  <c r="R711" i="1"/>
  <c r="S711" i="1" s="1"/>
  <c r="U711" i="1" s="1"/>
  <c r="V711" i="1" s="1"/>
  <c r="W711" i="1" s="1"/>
  <c r="R710" i="1"/>
  <c r="S710" i="1" s="1"/>
  <c r="U710" i="1" s="1"/>
  <c r="V710" i="1" s="1"/>
  <c r="W710" i="1" s="1"/>
  <c r="R709" i="1"/>
  <c r="S709" i="1" s="1"/>
  <c r="U709" i="1" s="1"/>
  <c r="V709" i="1" s="1"/>
  <c r="W709" i="1" s="1"/>
  <c r="R708" i="1"/>
  <c r="S708" i="1" s="1"/>
  <c r="U708" i="1" s="1"/>
  <c r="V708" i="1" s="1"/>
  <c r="W708" i="1" s="1"/>
  <c r="R707" i="1"/>
  <c r="S707" i="1" s="1"/>
  <c r="U707" i="1" s="1"/>
  <c r="V707" i="1" s="1"/>
  <c r="W707" i="1" s="1"/>
  <c r="R706" i="1"/>
  <c r="S706" i="1" s="1"/>
  <c r="U706" i="1" s="1"/>
  <c r="V706" i="1" s="1"/>
  <c r="W706" i="1" s="1"/>
  <c r="R705" i="1"/>
  <c r="S705" i="1" s="1"/>
  <c r="U705" i="1" s="1"/>
  <c r="V705" i="1" s="1"/>
  <c r="W705" i="1" s="1"/>
  <c r="R704" i="1"/>
  <c r="S704" i="1" s="1"/>
  <c r="U704" i="1" s="1"/>
  <c r="V704" i="1" s="1"/>
  <c r="W704" i="1" s="1"/>
  <c r="R703" i="1"/>
  <c r="S703" i="1" s="1"/>
  <c r="U703" i="1" s="1"/>
  <c r="V703" i="1" s="1"/>
  <c r="W703" i="1" s="1"/>
  <c r="R702" i="1"/>
  <c r="S702" i="1" s="1"/>
  <c r="U702" i="1" s="1"/>
  <c r="V702" i="1" s="1"/>
  <c r="W702" i="1" s="1"/>
  <c r="R701" i="1"/>
  <c r="S701" i="1" s="1"/>
  <c r="U701" i="1" s="1"/>
  <c r="V701" i="1" s="1"/>
  <c r="W701" i="1" s="1"/>
  <c r="R700" i="1"/>
  <c r="S700" i="1" s="1"/>
  <c r="U700" i="1" s="1"/>
  <c r="V700" i="1" s="1"/>
  <c r="W700" i="1" s="1"/>
  <c r="R699" i="1"/>
  <c r="S699" i="1" s="1"/>
  <c r="U699" i="1" s="1"/>
  <c r="V699" i="1" s="1"/>
  <c r="W699" i="1" s="1"/>
  <c r="R698" i="1"/>
  <c r="S698" i="1" s="1"/>
  <c r="U698" i="1" s="1"/>
  <c r="V698" i="1" s="1"/>
  <c r="W698" i="1" s="1"/>
  <c r="R697" i="1"/>
  <c r="S697" i="1" s="1"/>
  <c r="U697" i="1" s="1"/>
  <c r="V697" i="1" s="1"/>
  <c r="W697" i="1" s="1"/>
  <c r="R696" i="1"/>
  <c r="S696" i="1" s="1"/>
  <c r="U696" i="1" s="1"/>
  <c r="V696" i="1" s="1"/>
  <c r="W696" i="1" s="1"/>
  <c r="R695" i="1"/>
  <c r="S695" i="1" s="1"/>
  <c r="U695" i="1" s="1"/>
  <c r="V695" i="1" s="1"/>
  <c r="W695" i="1" s="1"/>
  <c r="R694" i="1"/>
  <c r="S694" i="1" s="1"/>
  <c r="U694" i="1" s="1"/>
  <c r="V694" i="1" s="1"/>
  <c r="W694" i="1" s="1"/>
  <c r="R693" i="1"/>
  <c r="S693" i="1" s="1"/>
  <c r="U693" i="1" s="1"/>
  <c r="V693" i="1" s="1"/>
  <c r="W693" i="1" s="1"/>
  <c r="R692" i="1"/>
  <c r="S692" i="1" s="1"/>
  <c r="U692" i="1" s="1"/>
  <c r="V692" i="1" s="1"/>
  <c r="W692" i="1" s="1"/>
  <c r="R691" i="1"/>
  <c r="S691" i="1" s="1"/>
  <c r="U691" i="1" s="1"/>
  <c r="V691" i="1" s="1"/>
  <c r="W691" i="1" s="1"/>
  <c r="R690" i="1"/>
  <c r="S690" i="1" s="1"/>
  <c r="U690" i="1" s="1"/>
  <c r="V690" i="1" s="1"/>
  <c r="W690" i="1" s="1"/>
  <c r="R689" i="1"/>
  <c r="S689" i="1" s="1"/>
  <c r="U689" i="1" s="1"/>
  <c r="V689" i="1" s="1"/>
  <c r="W689" i="1" s="1"/>
  <c r="R688" i="1"/>
  <c r="S688" i="1" s="1"/>
  <c r="U688" i="1" s="1"/>
  <c r="V688" i="1" s="1"/>
  <c r="W688" i="1" s="1"/>
  <c r="R687" i="1"/>
  <c r="S687" i="1" s="1"/>
  <c r="U687" i="1" s="1"/>
  <c r="V687" i="1" s="1"/>
  <c r="W687" i="1" s="1"/>
  <c r="R686" i="1"/>
  <c r="S686" i="1" s="1"/>
  <c r="U686" i="1" s="1"/>
  <c r="V686" i="1" s="1"/>
  <c r="W686" i="1" s="1"/>
  <c r="R685" i="1"/>
  <c r="S685" i="1" s="1"/>
  <c r="U685" i="1" s="1"/>
  <c r="V685" i="1" s="1"/>
  <c r="W685" i="1" s="1"/>
  <c r="R684" i="1"/>
  <c r="S684" i="1" s="1"/>
  <c r="U684" i="1" s="1"/>
  <c r="V684" i="1" s="1"/>
  <c r="W684" i="1" s="1"/>
  <c r="R683" i="1"/>
  <c r="S683" i="1" s="1"/>
  <c r="U683" i="1" s="1"/>
  <c r="V683" i="1" s="1"/>
  <c r="W683" i="1" s="1"/>
  <c r="R682" i="1"/>
  <c r="S682" i="1" s="1"/>
  <c r="U682" i="1" s="1"/>
  <c r="V682" i="1" s="1"/>
  <c r="W682" i="1" s="1"/>
  <c r="U681" i="1"/>
  <c r="V681" i="1" s="1"/>
  <c r="W681" i="1" s="1"/>
  <c r="U680" i="1"/>
  <c r="V680" i="1" s="1"/>
  <c r="W680" i="1" s="1"/>
  <c r="U679" i="1"/>
  <c r="V679" i="1" s="1"/>
  <c r="W679" i="1" s="1"/>
  <c r="U678" i="1"/>
  <c r="V678" i="1" s="1"/>
  <c r="W678" i="1" s="1"/>
  <c r="U677" i="1"/>
  <c r="V677" i="1" s="1"/>
  <c r="W677" i="1" s="1"/>
  <c r="G15" i="13"/>
  <c r="G18" i="13" s="1"/>
  <c r="C15" i="13"/>
  <c r="C18" i="13" s="1"/>
  <c r="C10" i="13"/>
  <c r="G8" i="13"/>
  <c r="G10" i="13" s="1"/>
  <c r="C8" i="13"/>
  <c r="G14" i="14"/>
  <c r="G13" i="14"/>
  <c r="K7" i="13"/>
  <c r="K8" i="13"/>
  <c r="G16" i="14"/>
  <c r="G15" i="14"/>
  <c r="K6" i="13"/>
  <c r="K9" i="13"/>
  <c r="R676" i="1" l="1"/>
  <c r="S676" i="1" s="1"/>
  <c r="U676" i="1" s="1"/>
  <c r="V676" i="1" s="1"/>
  <c r="W676" i="1" s="1"/>
  <c r="R675" i="1"/>
  <c r="Q675" i="1"/>
  <c r="R674" i="1"/>
  <c r="Q674" i="1"/>
  <c r="R673" i="1"/>
  <c r="Q673" i="1"/>
  <c r="R672" i="1"/>
  <c r="Q672" i="1"/>
  <c r="R671" i="1"/>
  <c r="Q671" i="1"/>
  <c r="R670" i="1"/>
  <c r="Q670" i="1"/>
  <c r="R669" i="1"/>
  <c r="Q669" i="1"/>
  <c r="R668" i="1"/>
  <c r="Q668" i="1"/>
  <c r="R667" i="1"/>
  <c r="Q667" i="1"/>
  <c r="R666" i="1"/>
  <c r="Q666" i="1"/>
  <c r="R665" i="1"/>
  <c r="Q665" i="1"/>
  <c r="R664" i="1"/>
  <c r="Q664" i="1"/>
  <c r="R663" i="1"/>
  <c r="Q663" i="1"/>
  <c r="R662" i="1"/>
  <c r="Q662" i="1"/>
  <c r="R661" i="1"/>
  <c r="Q661" i="1"/>
  <c r="R660" i="1"/>
  <c r="Q660" i="1"/>
  <c r="R659" i="1"/>
  <c r="Q659" i="1"/>
  <c r="R658" i="1"/>
  <c r="Q658" i="1"/>
  <c r="R657" i="1"/>
  <c r="Q657" i="1"/>
  <c r="R656" i="1"/>
  <c r="Q656" i="1"/>
  <c r="R655" i="1"/>
  <c r="Q655" i="1"/>
  <c r="R654" i="1"/>
  <c r="Q654" i="1"/>
  <c r="R653" i="1"/>
  <c r="Q653" i="1"/>
  <c r="R652" i="1"/>
  <c r="Q652" i="1"/>
  <c r="R651" i="1"/>
  <c r="Q651" i="1"/>
  <c r="R650" i="1"/>
  <c r="Q650" i="1"/>
  <c r="R649" i="1"/>
  <c r="Q649" i="1"/>
  <c r="R648" i="1"/>
  <c r="Q648" i="1"/>
  <c r="R647" i="1"/>
  <c r="Q647" i="1"/>
  <c r="R646" i="1"/>
  <c r="Q646" i="1"/>
  <c r="R645" i="1"/>
  <c r="Q645" i="1"/>
  <c r="R644" i="1"/>
  <c r="Q644" i="1"/>
  <c r="R643" i="1"/>
  <c r="Q643" i="1"/>
  <c r="R642" i="1"/>
  <c r="Q642" i="1"/>
  <c r="R641" i="1"/>
  <c r="Q641" i="1"/>
  <c r="R640" i="1"/>
  <c r="Q640" i="1"/>
  <c r="U639" i="1"/>
  <c r="V639" i="1" s="1"/>
  <c r="W639" i="1" s="1"/>
  <c r="U638" i="1"/>
  <c r="V638" i="1" s="1"/>
  <c r="W638" i="1" s="1"/>
  <c r="U637" i="1"/>
  <c r="V637" i="1" s="1"/>
  <c r="W637" i="1" s="1"/>
  <c r="U636" i="1"/>
  <c r="V636" i="1" s="1"/>
  <c r="W636" i="1" s="1"/>
  <c r="U635" i="1"/>
  <c r="V635" i="1" s="1"/>
  <c r="W635" i="1" s="1"/>
  <c r="U634" i="1"/>
  <c r="V634" i="1" s="1"/>
  <c r="W634" i="1" s="1"/>
  <c r="S633" i="1"/>
  <c r="U633" i="1" s="1"/>
  <c r="V633" i="1" s="1"/>
  <c r="W633" i="1" s="1"/>
  <c r="R632" i="1"/>
  <c r="S632" i="1" s="1"/>
  <c r="U632" i="1" s="1"/>
  <c r="V632" i="1" s="1"/>
  <c r="W632" i="1" s="1"/>
  <c r="R631" i="1"/>
  <c r="S631" i="1" s="1"/>
  <c r="U631" i="1" s="1"/>
  <c r="V631" i="1" s="1"/>
  <c r="W631" i="1" s="1"/>
  <c r="R630" i="1"/>
  <c r="S630" i="1" s="1"/>
  <c r="U630" i="1" s="1"/>
  <c r="V630" i="1" s="1"/>
  <c r="W630" i="1" s="1"/>
  <c r="R629" i="1"/>
  <c r="S629" i="1" s="1"/>
  <c r="U629" i="1" s="1"/>
  <c r="V629" i="1" s="1"/>
  <c r="W629" i="1" s="1"/>
  <c r="R628" i="1"/>
  <c r="S628" i="1" s="1"/>
  <c r="U628" i="1" s="1"/>
  <c r="V628" i="1" s="1"/>
  <c r="W628" i="1" s="1"/>
  <c r="R627" i="1"/>
  <c r="S627" i="1" s="1"/>
  <c r="U627" i="1" s="1"/>
  <c r="V627" i="1" s="1"/>
  <c r="W627" i="1" s="1"/>
  <c r="R626" i="1"/>
  <c r="S626" i="1" s="1"/>
  <c r="U626" i="1" s="1"/>
  <c r="V626" i="1" s="1"/>
  <c r="W626" i="1" s="1"/>
  <c r="R625" i="1"/>
  <c r="S625" i="1" s="1"/>
  <c r="U625" i="1" s="1"/>
  <c r="V625" i="1" s="1"/>
  <c r="W625" i="1" s="1"/>
  <c r="R624" i="1"/>
  <c r="S624" i="1" s="1"/>
  <c r="U624" i="1" s="1"/>
  <c r="V624" i="1" s="1"/>
  <c r="W624" i="1" s="1"/>
  <c r="R623" i="1"/>
  <c r="S623" i="1" s="1"/>
  <c r="U623" i="1" s="1"/>
  <c r="V623" i="1" s="1"/>
  <c r="W623" i="1" s="1"/>
  <c r="R622" i="1"/>
  <c r="S622" i="1" s="1"/>
  <c r="U622" i="1" s="1"/>
  <c r="V622" i="1" s="1"/>
  <c r="W622" i="1" s="1"/>
  <c r="R621" i="1"/>
  <c r="S621" i="1" s="1"/>
  <c r="U621" i="1" s="1"/>
  <c r="V621" i="1" s="1"/>
  <c r="W621" i="1" s="1"/>
  <c r="R620" i="1"/>
  <c r="S620" i="1" s="1"/>
  <c r="U620" i="1" s="1"/>
  <c r="V620" i="1" s="1"/>
  <c r="W620" i="1" s="1"/>
  <c r="R619" i="1"/>
  <c r="S619" i="1" s="1"/>
  <c r="U619" i="1" s="1"/>
  <c r="V619" i="1" s="1"/>
  <c r="W619" i="1" s="1"/>
  <c r="R618" i="1"/>
  <c r="S618" i="1" s="1"/>
  <c r="U618" i="1" s="1"/>
  <c r="V618" i="1" s="1"/>
  <c r="W618" i="1" s="1"/>
  <c r="R617" i="1"/>
  <c r="S617" i="1" s="1"/>
  <c r="U617" i="1" s="1"/>
  <c r="V617" i="1" s="1"/>
  <c r="W617" i="1" s="1"/>
  <c r="R616" i="1"/>
  <c r="S616" i="1" s="1"/>
  <c r="U616" i="1" s="1"/>
  <c r="V616" i="1" s="1"/>
  <c r="W616" i="1" s="1"/>
  <c r="R615" i="1"/>
  <c r="S615" i="1" s="1"/>
  <c r="U615" i="1" s="1"/>
  <c r="V615" i="1" s="1"/>
  <c r="W615" i="1" s="1"/>
  <c r="R614" i="1"/>
  <c r="S614" i="1" s="1"/>
  <c r="U614" i="1" s="1"/>
  <c r="V614" i="1" s="1"/>
  <c r="W614" i="1" s="1"/>
  <c r="R613" i="1"/>
  <c r="S613" i="1" s="1"/>
  <c r="U613" i="1" s="1"/>
  <c r="V613" i="1" s="1"/>
  <c r="W613" i="1" s="1"/>
  <c r="R612" i="1"/>
  <c r="S612" i="1" s="1"/>
  <c r="U612" i="1" s="1"/>
  <c r="V612" i="1" s="1"/>
  <c r="W612" i="1" s="1"/>
  <c r="R611" i="1"/>
  <c r="S611" i="1" s="1"/>
  <c r="U611" i="1" s="1"/>
  <c r="V611" i="1" s="1"/>
  <c r="W611" i="1" s="1"/>
  <c r="R610" i="1"/>
  <c r="S610" i="1" s="1"/>
  <c r="U610" i="1" s="1"/>
  <c r="V610" i="1" s="1"/>
  <c r="W610" i="1" s="1"/>
  <c r="R609" i="1"/>
  <c r="S609" i="1" s="1"/>
  <c r="U609" i="1" s="1"/>
  <c r="V609" i="1" s="1"/>
  <c r="W609" i="1" s="1"/>
  <c r="R608" i="1"/>
  <c r="S608" i="1" s="1"/>
  <c r="U608" i="1" s="1"/>
  <c r="V608" i="1" s="1"/>
  <c r="W608" i="1" s="1"/>
  <c r="R607" i="1"/>
  <c r="S607" i="1" s="1"/>
  <c r="U607" i="1" s="1"/>
  <c r="V607" i="1" s="1"/>
  <c r="W607" i="1" s="1"/>
  <c r="R606" i="1"/>
  <c r="S606" i="1" s="1"/>
  <c r="U606" i="1" s="1"/>
  <c r="V606" i="1" s="1"/>
  <c r="W606" i="1" s="1"/>
  <c r="R605" i="1"/>
  <c r="S605" i="1" s="1"/>
  <c r="U605" i="1" s="1"/>
  <c r="V605" i="1" s="1"/>
  <c r="W605" i="1" s="1"/>
  <c r="R604" i="1"/>
  <c r="S604" i="1" s="1"/>
  <c r="U604" i="1" s="1"/>
  <c r="V604" i="1" s="1"/>
  <c r="W604" i="1" s="1"/>
  <c r="R603" i="1"/>
  <c r="S603" i="1" s="1"/>
  <c r="U603" i="1" s="1"/>
  <c r="V603" i="1" s="1"/>
  <c r="W603" i="1" s="1"/>
  <c r="R602" i="1"/>
  <c r="S602" i="1" s="1"/>
  <c r="U602" i="1" s="1"/>
  <c r="V602" i="1" s="1"/>
  <c r="W602" i="1" s="1"/>
  <c r="R601" i="1"/>
  <c r="S601" i="1" s="1"/>
  <c r="U601" i="1" s="1"/>
  <c r="V601" i="1" s="1"/>
  <c r="W601" i="1" s="1"/>
  <c r="R600" i="1"/>
  <c r="S600" i="1" s="1"/>
  <c r="U600" i="1" s="1"/>
  <c r="V600" i="1" s="1"/>
  <c r="W600" i="1" s="1"/>
  <c r="R599" i="1"/>
  <c r="S599" i="1" s="1"/>
  <c r="U599" i="1" s="1"/>
  <c r="V599" i="1" s="1"/>
  <c r="W599" i="1" s="1"/>
  <c r="R598" i="1"/>
  <c r="S598" i="1" s="1"/>
  <c r="U598" i="1" s="1"/>
  <c r="V598" i="1" s="1"/>
  <c r="W598" i="1" s="1"/>
  <c r="R597" i="1"/>
  <c r="S597" i="1" s="1"/>
  <c r="U597" i="1" s="1"/>
  <c r="V597" i="1" s="1"/>
  <c r="W597" i="1" s="1"/>
  <c r="R596" i="1"/>
  <c r="S596" i="1" s="1"/>
  <c r="U596" i="1" s="1"/>
  <c r="V596" i="1" s="1"/>
  <c r="W596" i="1" s="1"/>
  <c r="R595" i="1"/>
  <c r="S595" i="1" s="1"/>
  <c r="U595" i="1" s="1"/>
  <c r="V595" i="1" s="1"/>
  <c r="W595" i="1" s="1"/>
  <c r="R594" i="1"/>
  <c r="S594" i="1" s="1"/>
  <c r="U594" i="1" s="1"/>
  <c r="V594" i="1" s="1"/>
  <c r="W594" i="1" s="1"/>
  <c r="R593" i="1"/>
  <c r="S593" i="1" s="1"/>
  <c r="U593" i="1" s="1"/>
  <c r="V593" i="1" s="1"/>
  <c r="W593" i="1" s="1"/>
  <c r="R592" i="1"/>
  <c r="S592" i="1" s="1"/>
  <c r="U592" i="1" s="1"/>
  <c r="V592" i="1" s="1"/>
  <c r="W592" i="1" s="1"/>
  <c r="R591" i="1"/>
  <c r="S591" i="1" s="1"/>
  <c r="U591" i="1" s="1"/>
  <c r="V591" i="1" s="1"/>
  <c r="W591" i="1" s="1"/>
  <c r="R590" i="1"/>
  <c r="S590" i="1" s="1"/>
  <c r="U590" i="1" s="1"/>
  <c r="V590" i="1" s="1"/>
  <c r="W590" i="1" s="1"/>
  <c r="R589" i="1"/>
  <c r="S589" i="1" s="1"/>
  <c r="U589" i="1" s="1"/>
  <c r="V589" i="1" s="1"/>
  <c r="W589" i="1" s="1"/>
  <c r="R588" i="1"/>
  <c r="S588" i="1" s="1"/>
  <c r="U588" i="1" s="1"/>
  <c r="V588" i="1" s="1"/>
  <c r="W588" i="1" s="1"/>
  <c r="R587" i="1"/>
  <c r="S587" i="1" s="1"/>
  <c r="U587" i="1" s="1"/>
  <c r="V587" i="1" s="1"/>
  <c r="W587" i="1" s="1"/>
  <c r="R586" i="1"/>
  <c r="S586" i="1" s="1"/>
  <c r="U586" i="1" s="1"/>
  <c r="V586" i="1" s="1"/>
  <c r="W586" i="1" s="1"/>
  <c r="R585" i="1"/>
  <c r="S585" i="1" s="1"/>
  <c r="U585" i="1" s="1"/>
  <c r="V585" i="1" s="1"/>
  <c r="W585" i="1" s="1"/>
  <c r="R584" i="1"/>
  <c r="S584" i="1" s="1"/>
  <c r="U584" i="1" s="1"/>
  <c r="V584" i="1" s="1"/>
  <c r="W584" i="1" s="1"/>
  <c r="U583" i="1"/>
  <c r="V583" i="1" s="1"/>
  <c r="W583" i="1" s="1"/>
  <c r="S582" i="1"/>
  <c r="U582" i="1" s="1"/>
  <c r="V582" i="1" s="1"/>
  <c r="W582" i="1" s="1"/>
  <c r="U581" i="1"/>
  <c r="V581" i="1" s="1"/>
  <c r="W581" i="1" s="1"/>
  <c r="R580" i="1"/>
  <c r="S580" i="1" s="1"/>
  <c r="U580" i="1" s="1"/>
  <c r="V580" i="1" s="1"/>
  <c r="W580" i="1" s="1"/>
  <c r="U579" i="1"/>
  <c r="V579" i="1" s="1"/>
  <c r="W579" i="1" s="1"/>
  <c r="U578" i="1"/>
  <c r="V578" i="1" s="1"/>
  <c r="W578" i="1" s="1"/>
  <c r="S577" i="1"/>
  <c r="U577" i="1" s="1"/>
  <c r="V577" i="1" s="1"/>
  <c r="W577" i="1" s="1"/>
  <c r="U576" i="1"/>
  <c r="V576" i="1" s="1"/>
  <c r="W576" i="1" s="1"/>
  <c r="U575" i="1"/>
  <c r="V575" i="1" s="1"/>
  <c r="W575" i="1" s="1"/>
  <c r="U574" i="1"/>
  <c r="V574" i="1" s="1"/>
  <c r="W574" i="1" s="1"/>
  <c r="U573" i="1"/>
  <c r="V573" i="1" s="1"/>
  <c r="W573" i="1" s="1"/>
  <c r="R572" i="1"/>
  <c r="Q572" i="1"/>
  <c r="R571" i="1"/>
  <c r="Q571" i="1"/>
  <c r="R570" i="1"/>
  <c r="Q570" i="1"/>
  <c r="R569" i="1"/>
  <c r="S569" i="1" s="1"/>
  <c r="U569" i="1" s="1"/>
  <c r="V569" i="1" s="1"/>
  <c r="W569" i="1" s="1"/>
  <c r="Q569" i="1"/>
  <c r="R568" i="1"/>
  <c r="Q568" i="1"/>
  <c r="R567" i="1"/>
  <c r="S567" i="1" s="1"/>
  <c r="U567" i="1" s="1"/>
  <c r="V567" i="1" s="1"/>
  <c r="W567" i="1" s="1"/>
  <c r="S566" i="1"/>
  <c r="U566" i="1" s="1"/>
  <c r="V566" i="1" s="1"/>
  <c r="W566" i="1" s="1"/>
  <c r="U565" i="1"/>
  <c r="V565" i="1" s="1"/>
  <c r="W565" i="1" s="1"/>
  <c r="U564" i="1"/>
  <c r="V564" i="1" s="1"/>
  <c r="W564" i="1" s="1"/>
  <c r="U563" i="1"/>
  <c r="V563" i="1" s="1"/>
  <c r="W563" i="1" s="1"/>
  <c r="U562" i="1"/>
  <c r="V562" i="1" s="1"/>
  <c r="W562" i="1" s="1"/>
  <c r="R562" i="1"/>
  <c r="S561" i="1"/>
  <c r="U561" i="1" s="1"/>
  <c r="V561" i="1" s="1"/>
  <c r="W561" i="1" s="1"/>
  <c r="R560" i="1"/>
  <c r="S560" i="1" s="1"/>
  <c r="U560" i="1" s="1"/>
  <c r="V560" i="1" s="1"/>
  <c r="W560" i="1" s="1"/>
  <c r="R559" i="1"/>
  <c r="S559" i="1" s="1"/>
  <c r="U559" i="1" s="1"/>
  <c r="V559" i="1" s="1"/>
  <c r="W559" i="1" s="1"/>
  <c r="R558" i="1"/>
  <c r="S558" i="1" s="1"/>
  <c r="U558" i="1" s="1"/>
  <c r="V558" i="1" s="1"/>
  <c r="W558" i="1" s="1"/>
  <c r="R557" i="1"/>
  <c r="S557" i="1" s="1"/>
  <c r="U557" i="1" s="1"/>
  <c r="V557" i="1" s="1"/>
  <c r="W557" i="1" s="1"/>
  <c r="R556" i="1"/>
  <c r="S556" i="1" s="1"/>
  <c r="U556" i="1" s="1"/>
  <c r="V556" i="1" s="1"/>
  <c r="W556" i="1" s="1"/>
  <c r="R555" i="1"/>
  <c r="S555" i="1" s="1"/>
  <c r="U555" i="1" s="1"/>
  <c r="V555" i="1" s="1"/>
  <c r="W555" i="1" s="1"/>
  <c r="R554" i="1"/>
  <c r="S554" i="1" s="1"/>
  <c r="U554" i="1" s="1"/>
  <c r="V554" i="1" s="1"/>
  <c r="W554" i="1" s="1"/>
  <c r="R553" i="1"/>
  <c r="S553" i="1" s="1"/>
  <c r="U553" i="1" s="1"/>
  <c r="V553" i="1" s="1"/>
  <c r="W553" i="1" s="1"/>
  <c r="U552" i="1"/>
  <c r="V552" i="1" s="1"/>
  <c r="W552" i="1" s="1"/>
  <c r="U551" i="1"/>
  <c r="V551" i="1" s="1"/>
  <c r="W551" i="1" s="1"/>
  <c r="U550" i="1"/>
  <c r="V550" i="1" s="1"/>
  <c r="W550" i="1" s="1"/>
  <c r="U549" i="1"/>
  <c r="V549" i="1" s="1"/>
  <c r="W549" i="1" s="1"/>
  <c r="U548" i="1"/>
  <c r="V548" i="1" s="1"/>
  <c r="W548" i="1" s="1"/>
  <c r="S547" i="1"/>
  <c r="U547" i="1" s="1"/>
  <c r="V547" i="1" s="1"/>
  <c r="W547" i="1" s="1"/>
  <c r="U546" i="1"/>
  <c r="V546" i="1" s="1"/>
  <c r="W546" i="1" s="1"/>
  <c r="S545" i="1"/>
  <c r="U545" i="1" s="1"/>
  <c r="V545" i="1" s="1"/>
  <c r="W545" i="1" s="1"/>
  <c r="U544" i="1"/>
  <c r="V544" i="1" s="1"/>
  <c r="W544" i="1" s="1"/>
  <c r="T543" i="1"/>
  <c r="U543" i="1" s="1"/>
  <c r="V543" i="1" s="1"/>
  <c r="W543" i="1" s="1"/>
  <c r="U542" i="1"/>
  <c r="V542" i="1" s="1"/>
  <c r="W542" i="1" s="1"/>
  <c r="S541" i="1"/>
  <c r="U541" i="1" s="1"/>
  <c r="V541" i="1" s="1"/>
  <c r="W541" i="1" s="1"/>
  <c r="U540" i="1"/>
  <c r="V540" i="1" s="1"/>
  <c r="W540" i="1" s="1"/>
  <c r="R539" i="1"/>
  <c r="S539" i="1" s="1"/>
  <c r="U539" i="1" s="1"/>
  <c r="V539" i="1" s="1"/>
  <c r="W539" i="1" s="1"/>
  <c r="R538" i="1"/>
  <c r="S538" i="1" s="1"/>
  <c r="U538" i="1" s="1"/>
  <c r="V538" i="1" s="1"/>
  <c r="W538" i="1" s="1"/>
  <c r="R537" i="1"/>
  <c r="S537" i="1" s="1"/>
  <c r="U537" i="1" s="1"/>
  <c r="V537" i="1" s="1"/>
  <c r="W537" i="1" s="1"/>
  <c r="R536" i="1"/>
  <c r="S536" i="1" s="1"/>
  <c r="U536" i="1" s="1"/>
  <c r="V536" i="1" s="1"/>
  <c r="W536" i="1" s="1"/>
  <c r="R535" i="1"/>
  <c r="S535" i="1" s="1"/>
  <c r="U535" i="1" s="1"/>
  <c r="V535" i="1" s="1"/>
  <c r="W535" i="1" s="1"/>
  <c r="R534" i="1"/>
  <c r="S534" i="1" s="1"/>
  <c r="U534" i="1" s="1"/>
  <c r="V534" i="1" s="1"/>
  <c r="W534" i="1" s="1"/>
  <c r="R533" i="1"/>
  <c r="S533" i="1" s="1"/>
  <c r="U533" i="1" s="1"/>
  <c r="V533" i="1" s="1"/>
  <c r="W533" i="1" s="1"/>
  <c r="R532" i="1"/>
  <c r="S532" i="1" s="1"/>
  <c r="U532" i="1" s="1"/>
  <c r="V532" i="1" s="1"/>
  <c r="W532" i="1" s="1"/>
  <c r="R531" i="1"/>
  <c r="S531" i="1" s="1"/>
  <c r="U531" i="1" s="1"/>
  <c r="V531" i="1" s="1"/>
  <c r="W531" i="1" s="1"/>
  <c r="R530" i="1"/>
  <c r="S530" i="1" s="1"/>
  <c r="U530" i="1" s="1"/>
  <c r="V530" i="1" s="1"/>
  <c r="W530" i="1" s="1"/>
  <c r="R529" i="1"/>
  <c r="S529" i="1" s="1"/>
  <c r="U529" i="1" s="1"/>
  <c r="V529" i="1" s="1"/>
  <c r="W529" i="1" s="1"/>
  <c r="R528" i="1"/>
  <c r="S528" i="1" s="1"/>
  <c r="U528" i="1" s="1"/>
  <c r="V528" i="1" s="1"/>
  <c r="W528" i="1" s="1"/>
  <c r="R527" i="1"/>
  <c r="S527" i="1" s="1"/>
  <c r="U527" i="1" s="1"/>
  <c r="V527" i="1" s="1"/>
  <c r="W527" i="1" s="1"/>
  <c r="R526" i="1"/>
  <c r="S526" i="1" s="1"/>
  <c r="U526" i="1" s="1"/>
  <c r="V526" i="1" s="1"/>
  <c r="W526" i="1" s="1"/>
  <c r="R525" i="1"/>
  <c r="S525" i="1" s="1"/>
  <c r="U525" i="1" s="1"/>
  <c r="V525" i="1" s="1"/>
  <c r="W525" i="1" s="1"/>
  <c r="R524" i="1"/>
  <c r="S524" i="1" s="1"/>
  <c r="U524" i="1" s="1"/>
  <c r="V524" i="1" s="1"/>
  <c r="W524" i="1" s="1"/>
  <c r="R523" i="1"/>
  <c r="S523" i="1" s="1"/>
  <c r="U523" i="1" s="1"/>
  <c r="V523" i="1" s="1"/>
  <c r="W523" i="1" s="1"/>
  <c r="R522" i="1"/>
  <c r="S522" i="1" s="1"/>
  <c r="U522" i="1" s="1"/>
  <c r="V522" i="1" s="1"/>
  <c r="W522" i="1" s="1"/>
  <c r="R521" i="1"/>
  <c r="S521" i="1" s="1"/>
  <c r="U521" i="1" s="1"/>
  <c r="V521" i="1" s="1"/>
  <c r="W521" i="1" s="1"/>
  <c r="R520" i="1"/>
  <c r="S520" i="1" s="1"/>
  <c r="U520" i="1" s="1"/>
  <c r="V520" i="1" s="1"/>
  <c r="W520" i="1" s="1"/>
  <c r="R519" i="1"/>
  <c r="S519" i="1" s="1"/>
  <c r="U519" i="1" s="1"/>
  <c r="V519" i="1" s="1"/>
  <c r="W519" i="1" s="1"/>
  <c r="R518" i="1"/>
  <c r="S518" i="1" s="1"/>
  <c r="U518" i="1" s="1"/>
  <c r="V518" i="1" s="1"/>
  <c r="W518" i="1" s="1"/>
  <c r="R517" i="1"/>
  <c r="S517" i="1" s="1"/>
  <c r="U517" i="1" s="1"/>
  <c r="V517" i="1" s="1"/>
  <c r="W517" i="1" s="1"/>
  <c r="R516" i="1"/>
  <c r="S516" i="1" s="1"/>
  <c r="U516" i="1" s="1"/>
  <c r="V516" i="1" s="1"/>
  <c r="W516" i="1" s="1"/>
  <c r="R515" i="1"/>
  <c r="S515" i="1" s="1"/>
  <c r="U515" i="1" s="1"/>
  <c r="V515" i="1" s="1"/>
  <c r="W515" i="1" s="1"/>
  <c r="R514" i="1"/>
  <c r="S514" i="1" s="1"/>
  <c r="U514" i="1" s="1"/>
  <c r="V514" i="1" s="1"/>
  <c r="W514" i="1" s="1"/>
  <c r="R513" i="1"/>
  <c r="S513" i="1" s="1"/>
  <c r="U513" i="1" s="1"/>
  <c r="V513" i="1" s="1"/>
  <c r="W513" i="1" s="1"/>
  <c r="R512" i="1"/>
  <c r="S512" i="1" s="1"/>
  <c r="U512" i="1" s="1"/>
  <c r="V512" i="1" s="1"/>
  <c r="W512" i="1" s="1"/>
  <c r="R511" i="1"/>
  <c r="S511" i="1" s="1"/>
  <c r="U511" i="1" s="1"/>
  <c r="V511" i="1" s="1"/>
  <c r="W511" i="1" s="1"/>
  <c r="R510" i="1"/>
  <c r="S510" i="1" s="1"/>
  <c r="U510" i="1" s="1"/>
  <c r="V510" i="1" s="1"/>
  <c r="W510" i="1" s="1"/>
  <c r="R509" i="1"/>
  <c r="S509" i="1" s="1"/>
  <c r="U509" i="1" s="1"/>
  <c r="V509" i="1" s="1"/>
  <c r="W509" i="1" s="1"/>
  <c r="R508" i="1"/>
  <c r="S508" i="1" s="1"/>
  <c r="U508" i="1" s="1"/>
  <c r="V508" i="1" s="1"/>
  <c r="W508" i="1" s="1"/>
  <c r="R507" i="1"/>
  <c r="S507" i="1" s="1"/>
  <c r="U507" i="1" s="1"/>
  <c r="V507" i="1" s="1"/>
  <c r="W507" i="1" s="1"/>
  <c r="R506" i="1"/>
  <c r="S506" i="1" s="1"/>
  <c r="U506" i="1" s="1"/>
  <c r="V506" i="1" s="1"/>
  <c r="W506" i="1" s="1"/>
  <c r="R505" i="1"/>
  <c r="S505" i="1" s="1"/>
  <c r="U505" i="1" s="1"/>
  <c r="V505" i="1" s="1"/>
  <c r="W505" i="1" s="1"/>
  <c r="R504" i="1"/>
  <c r="S504" i="1" s="1"/>
  <c r="U504" i="1" s="1"/>
  <c r="V504" i="1" s="1"/>
  <c r="W504" i="1" s="1"/>
  <c r="R503" i="1"/>
  <c r="S503" i="1" s="1"/>
  <c r="U503" i="1" s="1"/>
  <c r="V503" i="1" s="1"/>
  <c r="W503" i="1" s="1"/>
  <c r="R502" i="1"/>
  <c r="S502" i="1" s="1"/>
  <c r="U502" i="1" s="1"/>
  <c r="V502" i="1" s="1"/>
  <c r="W502" i="1" s="1"/>
  <c r="R501" i="1"/>
  <c r="S501" i="1" s="1"/>
  <c r="U501" i="1" s="1"/>
  <c r="V501" i="1" s="1"/>
  <c r="W501" i="1" s="1"/>
  <c r="R500" i="1"/>
  <c r="S500" i="1" s="1"/>
  <c r="U500" i="1" s="1"/>
  <c r="V500" i="1" s="1"/>
  <c r="W500" i="1" s="1"/>
  <c r="R499" i="1"/>
  <c r="S499" i="1" s="1"/>
  <c r="U499" i="1" s="1"/>
  <c r="V499" i="1" s="1"/>
  <c r="W499" i="1" s="1"/>
  <c r="R498" i="1"/>
  <c r="S498" i="1" s="1"/>
  <c r="U498" i="1" s="1"/>
  <c r="V498" i="1" s="1"/>
  <c r="W498" i="1" s="1"/>
  <c r="R497" i="1"/>
  <c r="S497" i="1" s="1"/>
  <c r="U497" i="1" s="1"/>
  <c r="V497" i="1" s="1"/>
  <c r="W497" i="1" s="1"/>
  <c r="R496" i="1"/>
  <c r="S496" i="1" s="1"/>
  <c r="U496" i="1" s="1"/>
  <c r="V496" i="1" s="1"/>
  <c r="W496" i="1" s="1"/>
  <c r="R495" i="1"/>
  <c r="S495" i="1" s="1"/>
  <c r="U495" i="1" s="1"/>
  <c r="V495" i="1" s="1"/>
  <c r="W495" i="1" s="1"/>
  <c r="R494" i="1"/>
  <c r="S494" i="1" s="1"/>
  <c r="U494" i="1" s="1"/>
  <c r="V494" i="1" s="1"/>
  <c r="W494" i="1" s="1"/>
  <c r="R493" i="1"/>
  <c r="S493" i="1" s="1"/>
  <c r="U493" i="1" s="1"/>
  <c r="V493" i="1" s="1"/>
  <c r="W493" i="1" s="1"/>
  <c r="R492" i="1"/>
  <c r="S492" i="1" s="1"/>
  <c r="U492" i="1" s="1"/>
  <c r="V492" i="1" s="1"/>
  <c r="W492" i="1" s="1"/>
  <c r="R491" i="1"/>
  <c r="S491" i="1" s="1"/>
  <c r="U491" i="1" s="1"/>
  <c r="V491" i="1" s="1"/>
  <c r="W491" i="1" s="1"/>
  <c r="R490" i="1"/>
  <c r="S490" i="1" s="1"/>
  <c r="U490" i="1" s="1"/>
  <c r="V490" i="1" s="1"/>
  <c r="W490" i="1" s="1"/>
  <c r="R489" i="1"/>
  <c r="S489" i="1" s="1"/>
  <c r="U489" i="1" s="1"/>
  <c r="V489" i="1" s="1"/>
  <c r="W489" i="1" s="1"/>
  <c r="R488" i="1"/>
  <c r="S488" i="1" s="1"/>
  <c r="U488" i="1" s="1"/>
  <c r="V488" i="1" s="1"/>
  <c r="W488" i="1" s="1"/>
  <c r="R487" i="1"/>
  <c r="S487" i="1" s="1"/>
  <c r="U487" i="1" s="1"/>
  <c r="V487" i="1" s="1"/>
  <c r="W487" i="1" s="1"/>
  <c r="R486" i="1"/>
  <c r="S486" i="1" s="1"/>
  <c r="U486" i="1" s="1"/>
  <c r="V486" i="1" s="1"/>
  <c r="W486" i="1" s="1"/>
  <c r="R485" i="1"/>
  <c r="S485" i="1" s="1"/>
  <c r="U485" i="1" s="1"/>
  <c r="V485" i="1" s="1"/>
  <c r="W485" i="1" s="1"/>
  <c r="R484" i="1"/>
  <c r="S484" i="1" s="1"/>
  <c r="U484" i="1" s="1"/>
  <c r="V484" i="1" s="1"/>
  <c r="W484" i="1" s="1"/>
  <c r="U483" i="1"/>
  <c r="V483" i="1" s="1"/>
  <c r="W483" i="1" s="1"/>
  <c r="R482" i="1"/>
  <c r="S482" i="1" s="1"/>
  <c r="U482" i="1" s="1"/>
  <c r="V482" i="1" s="1"/>
  <c r="W482" i="1" s="1"/>
  <c r="U481" i="1"/>
  <c r="V481" i="1" s="1"/>
  <c r="W481" i="1" s="1"/>
  <c r="S480" i="1"/>
  <c r="U480" i="1" s="1"/>
  <c r="V480" i="1" s="1"/>
  <c r="W480" i="1" s="1"/>
  <c r="U479" i="1"/>
  <c r="V479" i="1" s="1"/>
  <c r="W479" i="1" s="1"/>
  <c r="U478" i="1"/>
  <c r="V478" i="1" s="1"/>
  <c r="W478" i="1" s="1"/>
  <c r="U477" i="1"/>
  <c r="V477" i="1" s="1"/>
  <c r="W477" i="1" s="1"/>
  <c r="T477" i="1"/>
  <c r="U476" i="1"/>
  <c r="V476" i="1" s="1"/>
  <c r="W476" i="1" s="1"/>
  <c r="R475" i="1"/>
  <c r="Q475" i="1"/>
  <c r="R474" i="1"/>
  <c r="Q474" i="1"/>
  <c r="R473" i="1"/>
  <c r="Q473" i="1"/>
  <c r="R472" i="1"/>
  <c r="Q472" i="1"/>
  <c r="R471" i="1"/>
  <c r="Q471" i="1"/>
  <c r="R470" i="1"/>
  <c r="S470" i="1" s="1"/>
  <c r="U470" i="1" s="1"/>
  <c r="V470" i="1" s="1"/>
  <c r="W470" i="1" s="1"/>
  <c r="Q470" i="1"/>
  <c r="R469" i="1"/>
  <c r="Q469" i="1"/>
  <c r="R468" i="1"/>
  <c r="Q468" i="1"/>
  <c r="R467" i="1"/>
  <c r="Q467" i="1"/>
  <c r="R466" i="1"/>
  <c r="S466" i="1" s="1"/>
  <c r="U466" i="1" s="1"/>
  <c r="V466" i="1" s="1"/>
  <c r="W466" i="1" s="1"/>
  <c r="Q466" i="1"/>
  <c r="R465" i="1"/>
  <c r="Q465" i="1"/>
  <c r="R464" i="1"/>
  <c r="Q464" i="1"/>
  <c r="R463" i="1"/>
  <c r="Q463" i="1"/>
  <c r="R462" i="1"/>
  <c r="Q462" i="1"/>
  <c r="R461" i="1"/>
  <c r="Q461" i="1"/>
  <c r="R460" i="1"/>
  <c r="S460" i="1" s="1"/>
  <c r="U460" i="1" s="1"/>
  <c r="V460" i="1" s="1"/>
  <c r="W460" i="1" s="1"/>
  <c r="Q460" i="1"/>
  <c r="R459" i="1"/>
  <c r="Q459" i="1"/>
  <c r="R458" i="1"/>
  <c r="S458" i="1" s="1"/>
  <c r="U458" i="1" s="1"/>
  <c r="V458" i="1" s="1"/>
  <c r="W458" i="1" s="1"/>
  <c r="Q458" i="1"/>
  <c r="R457" i="1"/>
  <c r="Q457" i="1"/>
  <c r="R456" i="1"/>
  <c r="Q456" i="1"/>
  <c r="R455" i="1"/>
  <c r="Q455" i="1"/>
  <c r="R454" i="1"/>
  <c r="Q454" i="1"/>
  <c r="R453" i="1"/>
  <c r="S453" i="1" s="1"/>
  <c r="U453" i="1" s="1"/>
  <c r="V453" i="1" s="1"/>
  <c r="W453" i="1" s="1"/>
  <c r="Q453" i="1"/>
  <c r="R452" i="1"/>
  <c r="Q452" i="1"/>
  <c r="R451" i="1"/>
  <c r="Q451" i="1"/>
  <c r="R450" i="1"/>
  <c r="Q450" i="1"/>
  <c r="R449" i="1"/>
  <c r="Q449" i="1"/>
  <c r="R448" i="1"/>
  <c r="Q448" i="1"/>
  <c r="R447" i="1"/>
  <c r="S447" i="1" s="1"/>
  <c r="U447" i="1" s="1"/>
  <c r="V447" i="1" s="1"/>
  <c r="W447" i="1" s="1"/>
  <c r="Q447" i="1"/>
  <c r="R446" i="1"/>
  <c r="S446" i="1" s="1"/>
  <c r="U446" i="1" s="1"/>
  <c r="V446" i="1" s="1"/>
  <c r="W446" i="1" s="1"/>
  <c r="Q446" i="1"/>
  <c r="R445" i="1"/>
  <c r="Q445" i="1"/>
  <c r="R444" i="1"/>
  <c r="Q444" i="1"/>
  <c r="R443" i="1"/>
  <c r="Q443" i="1"/>
  <c r="R442" i="1"/>
  <c r="Q442" i="1"/>
  <c r="R441" i="1"/>
  <c r="Q441" i="1"/>
  <c r="R440" i="1"/>
  <c r="Q440" i="1"/>
  <c r="R439" i="1"/>
  <c r="Q439" i="1"/>
  <c r="R438" i="1"/>
  <c r="Q438" i="1"/>
  <c r="R437" i="1"/>
  <c r="Q437" i="1"/>
  <c r="R436" i="1"/>
  <c r="S436" i="1" s="1"/>
  <c r="U436" i="1" s="1"/>
  <c r="V436" i="1" s="1"/>
  <c r="W436" i="1" s="1"/>
  <c r="Q436" i="1"/>
  <c r="R435" i="1"/>
  <c r="Q435" i="1"/>
  <c r="R434" i="1"/>
  <c r="Q434" i="1"/>
  <c r="R433" i="1"/>
  <c r="Q433" i="1"/>
  <c r="R432" i="1"/>
  <c r="Q432" i="1"/>
  <c r="R431" i="1"/>
  <c r="Q431" i="1"/>
  <c r="R430" i="1"/>
  <c r="S430" i="1" s="1"/>
  <c r="U430" i="1" s="1"/>
  <c r="V430" i="1" s="1"/>
  <c r="W430" i="1" s="1"/>
  <c r="Q430" i="1"/>
  <c r="R429" i="1"/>
  <c r="S429" i="1" s="1"/>
  <c r="U429" i="1" s="1"/>
  <c r="V429" i="1" s="1"/>
  <c r="W429" i="1" s="1"/>
  <c r="Q429" i="1"/>
  <c r="R428" i="1"/>
  <c r="S428" i="1" s="1"/>
  <c r="U428" i="1" s="1"/>
  <c r="V428" i="1" s="1"/>
  <c r="W428" i="1" s="1"/>
  <c r="Q428" i="1"/>
  <c r="R427" i="1"/>
  <c r="Q427" i="1"/>
  <c r="R426" i="1"/>
  <c r="Q426" i="1"/>
  <c r="R425" i="1"/>
  <c r="Q425" i="1"/>
  <c r="R424" i="1"/>
  <c r="Q424" i="1"/>
  <c r="R423" i="1"/>
  <c r="S423" i="1" s="1"/>
  <c r="U423" i="1" s="1"/>
  <c r="V423" i="1" s="1"/>
  <c r="W423" i="1" s="1"/>
  <c r="Q423" i="1"/>
  <c r="R422" i="1"/>
  <c r="Q422" i="1"/>
  <c r="R421" i="1"/>
  <c r="Q421" i="1"/>
  <c r="R420" i="1"/>
  <c r="Q420" i="1"/>
  <c r="R419" i="1"/>
  <c r="Q419" i="1"/>
  <c r="R418" i="1"/>
  <c r="S418" i="1" s="1"/>
  <c r="U418" i="1" s="1"/>
  <c r="V418" i="1" s="1"/>
  <c r="W418" i="1" s="1"/>
  <c r="Q418" i="1"/>
  <c r="R417" i="1"/>
  <c r="S417" i="1" s="1"/>
  <c r="U417" i="1" s="1"/>
  <c r="V417" i="1" s="1"/>
  <c r="W417" i="1" s="1"/>
  <c r="Q417" i="1"/>
  <c r="R416" i="1"/>
  <c r="Q416" i="1"/>
  <c r="R415" i="1"/>
  <c r="Q415" i="1"/>
  <c r="R414" i="1"/>
  <c r="Q414" i="1"/>
  <c r="R413" i="1"/>
  <c r="Q413" i="1"/>
  <c r="R412" i="1"/>
  <c r="S412" i="1" s="1"/>
  <c r="U412" i="1" s="1"/>
  <c r="V412" i="1" s="1"/>
  <c r="W412" i="1" s="1"/>
  <c r="Q412" i="1"/>
  <c r="R411" i="1"/>
  <c r="S411" i="1" s="1"/>
  <c r="U411" i="1" s="1"/>
  <c r="V411" i="1" s="1"/>
  <c r="W411" i="1" s="1"/>
  <c r="Q411" i="1"/>
  <c r="R410" i="1"/>
  <c r="Q410" i="1"/>
  <c r="R409" i="1"/>
  <c r="Q409" i="1"/>
  <c r="R408" i="1"/>
  <c r="Q408" i="1"/>
  <c r="R407" i="1"/>
  <c r="Q407" i="1"/>
  <c r="R406" i="1"/>
  <c r="Q406" i="1"/>
  <c r="R405" i="1"/>
  <c r="S405" i="1" s="1"/>
  <c r="U405" i="1" s="1"/>
  <c r="V405" i="1" s="1"/>
  <c r="W405" i="1" s="1"/>
  <c r="Q405" i="1"/>
  <c r="R404" i="1"/>
  <c r="S404" i="1" s="1"/>
  <c r="U404" i="1" s="1"/>
  <c r="V404" i="1" s="1"/>
  <c r="W404" i="1" s="1"/>
  <c r="Q404" i="1"/>
  <c r="R403" i="1"/>
  <c r="Q403" i="1"/>
  <c r="R402" i="1"/>
  <c r="Q402" i="1"/>
  <c r="R401" i="1"/>
  <c r="Q401" i="1"/>
  <c r="R400" i="1"/>
  <c r="S400" i="1" s="1"/>
  <c r="U400" i="1" s="1"/>
  <c r="V400" i="1" s="1"/>
  <c r="W400" i="1" s="1"/>
  <c r="Q400" i="1"/>
  <c r="R399" i="1"/>
  <c r="S399" i="1" s="1"/>
  <c r="U399" i="1" s="1"/>
  <c r="V399" i="1" s="1"/>
  <c r="W399" i="1" s="1"/>
  <c r="Q399" i="1"/>
  <c r="R398" i="1"/>
  <c r="Q398" i="1"/>
  <c r="R397" i="1"/>
  <c r="Q397" i="1"/>
  <c r="R396" i="1"/>
  <c r="Q396" i="1"/>
  <c r="R395" i="1"/>
  <c r="Q395" i="1"/>
  <c r="R394" i="1"/>
  <c r="Q394" i="1"/>
  <c r="R393" i="1"/>
  <c r="S393" i="1" s="1"/>
  <c r="U393" i="1" s="1"/>
  <c r="V393" i="1" s="1"/>
  <c r="W393" i="1" s="1"/>
  <c r="Q393" i="1"/>
  <c r="R392" i="1"/>
  <c r="S392" i="1" s="1"/>
  <c r="U392" i="1" s="1"/>
  <c r="V392" i="1" s="1"/>
  <c r="W392" i="1" s="1"/>
  <c r="Q392" i="1"/>
  <c r="R391" i="1"/>
  <c r="Q391" i="1"/>
  <c r="R390" i="1"/>
  <c r="Q390" i="1"/>
  <c r="R389" i="1"/>
  <c r="Q389" i="1"/>
  <c r="R388" i="1"/>
  <c r="S388" i="1" s="1"/>
  <c r="U388" i="1" s="1"/>
  <c r="V388" i="1" s="1"/>
  <c r="W388" i="1" s="1"/>
  <c r="Q388" i="1"/>
  <c r="R387" i="1"/>
  <c r="S387" i="1" s="1"/>
  <c r="U387" i="1" s="1"/>
  <c r="V387" i="1" s="1"/>
  <c r="W387" i="1" s="1"/>
  <c r="Q387" i="1"/>
  <c r="R386" i="1"/>
  <c r="Q386" i="1"/>
  <c r="R385" i="1"/>
  <c r="Q385" i="1"/>
  <c r="R384" i="1"/>
  <c r="Q384" i="1"/>
  <c r="R383" i="1"/>
  <c r="Q383" i="1"/>
  <c r="R382" i="1"/>
  <c r="Q382" i="1"/>
  <c r="R381" i="1"/>
  <c r="S381" i="1" s="1"/>
  <c r="U381" i="1" s="1"/>
  <c r="V381" i="1" s="1"/>
  <c r="W381" i="1" s="1"/>
  <c r="Q381" i="1"/>
  <c r="R380" i="1"/>
  <c r="S380" i="1" s="1"/>
  <c r="U380" i="1" s="1"/>
  <c r="V380" i="1" s="1"/>
  <c r="W380" i="1" s="1"/>
  <c r="Q380" i="1"/>
  <c r="R379" i="1"/>
  <c r="Q379" i="1"/>
  <c r="R378" i="1"/>
  <c r="Q378" i="1"/>
  <c r="R377" i="1"/>
  <c r="Q377" i="1"/>
  <c r="R376" i="1"/>
  <c r="S376" i="1" s="1"/>
  <c r="U376" i="1" s="1"/>
  <c r="V376" i="1" s="1"/>
  <c r="W376" i="1" s="1"/>
  <c r="Q376" i="1"/>
  <c r="R375" i="1"/>
  <c r="S375" i="1" s="1"/>
  <c r="U375" i="1" s="1"/>
  <c r="V375" i="1" s="1"/>
  <c r="W375" i="1" s="1"/>
  <c r="Q375" i="1"/>
  <c r="R374" i="1"/>
  <c r="S374" i="1" s="1"/>
  <c r="U374" i="1" s="1"/>
  <c r="V374" i="1" s="1"/>
  <c r="W374" i="1" s="1"/>
  <c r="Q374" i="1"/>
  <c r="R373" i="1"/>
  <c r="Q373" i="1"/>
  <c r="R372" i="1"/>
  <c r="Q372" i="1"/>
  <c r="R371" i="1"/>
  <c r="Q371" i="1"/>
  <c r="R370" i="1"/>
  <c r="S370" i="1" s="1"/>
  <c r="U370" i="1" s="1"/>
  <c r="V370" i="1" s="1"/>
  <c r="W370" i="1" s="1"/>
  <c r="Q370" i="1"/>
  <c r="R369" i="1"/>
  <c r="S369" i="1" s="1"/>
  <c r="U369" i="1" s="1"/>
  <c r="V369" i="1" s="1"/>
  <c r="W369" i="1" s="1"/>
  <c r="Q369" i="1"/>
  <c r="R368" i="1"/>
  <c r="S368" i="1" s="1"/>
  <c r="U368" i="1" s="1"/>
  <c r="V368" i="1" s="1"/>
  <c r="W368" i="1" s="1"/>
  <c r="Q368" i="1"/>
  <c r="R367" i="1"/>
  <c r="Q367" i="1"/>
  <c r="R366" i="1"/>
  <c r="Q366" i="1"/>
  <c r="R365" i="1"/>
  <c r="Q365" i="1"/>
  <c r="R364" i="1"/>
  <c r="S364" i="1" s="1"/>
  <c r="U364" i="1" s="1"/>
  <c r="V364" i="1" s="1"/>
  <c r="W364" i="1" s="1"/>
  <c r="Q364" i="1"/>
  <c r="R363" i="1"/>
  <c r="S363" i="1" s="1"/>
  <c r="U363" i="1" s="1"/>
  <c r="V363" i="1" s="1"/>
  <c r="W363" i="1" s="1"/>
  <c r="Q363" i="1"/>
  <c r="R362" i="1"/>
  <c r="S362" i="1" s="1"/>
  <c r="U362" i="1" s="1"/>
  <c r="V362" i="1" s="1"/>
  <c r="W362" i="1" s="1"/>
  <c r="Q362" i="1"/>
  <c r="R361" i="1"/>
  <c r="Q361" i="1"/>
  <c r="R360" i="1"/>
  <c r="Q360" i="1"/>
  <c r="R359" i="1"/>
  <c r="Q359" i="1"/>
  <c r="R358" i="1"/>
  <c r="S358" i="1" s="1"/>
  <c r="U358" i="1" s="1"/>
  <c r="V358" i="1" s="1"/>
  <c r="W358" i="1" s="1"/>
  <c r="Q358" i="1"/>
  <c r="R357" i="1"/>
  <c r="Q357" i="1"/>
  <c r="R356" i="1"/>
  <c r="S356" i="1" s="1"/>
  <c r="U356" i="1" s="1"/>
  <c r="V356" i="1" s="1"/>
  <c r="W356" i="1" s="1"/>
  <c r="Q356" i="1"/>
  <c r="R355" i="1"/>
  <c r="Q355" i="1"/>
  <c r="R354" i="1"/>
  <c r="Q354" i="1"/>
  <c r="R353" i="1"/>
  <c r="Q353" i="1"/>
  <c r="R352" i="1"/>
  <c r="S352" i="1" s="1"/>
  <c r="U352" i="1" s="1"/>
  <c r="V352" i="1" s="1"/>
  <c r="W352" i="1" s="1"/>
  <c r="Q352" i="1"/>
  <c r="R351" i="1"/>
  <c r="S351" i="1" s="1"/>
  <c r="U351" i="1" s="1"/>
  <c r="V351" i="1" s="1"/>
  <c r="W351" i="1" s="1"/>
  <c r="Q351" i="1"/>
  <c r="R350" i="1"/>
  <c r="S350" i="1" s="1"/>
  <c r="U350" i="1" s="1"/>
  <c r="V350" i="1" s="1"/>
  <c r="W350" i="1" s="1"/>
  <c r="Q350" i="1"/>
  <c r="R349" i="1"/>
  <c r="Q349" i="1"/>
  <c r="R348" i="1"/>
  <c r="Q348" i="1"/>
  <c r="R347" i="1"/>
  <c r="Q347" i="1"/>
  <c r="R346" i="1"/>
  <c r="S346" i="1" s="1"/>
  <c r="U346" i="1" s="1"/>
  <c r="V346" i="1" s="1"/>
  <c r="W346" i="1" s="1"/>
  <c r="Q346" i="1"/>
  <c r="R345" i="1"/>
  <c r="Q345" i="1"/>
  <c r="R344" i="1"/>
  <c r="S344" i="1" s="1"/>
  <c r="U344" i="1" s="1"/>
  <c r="V344" i="1" s="1"/>
  <c r="W344" i="1" s="1"/>
  <c r="Q344" i="1"/>
  <c r="R343" i="1"/>
  <c r="Q343" i="1"/>
  <c r="R342" i="1"/>
  <c r="Q342" i="1"/>
  <c r="R341" i="1"/>
  <c r="Q341" i="1"/>
  <c r="R340" i="1"/>
  <c r="S340" i="1" s="1"/>
  <c r="U340" i="1" s="1"/>
  <c r="V340" i="1" s="1"/>
  <c r="W340" i="1" s="1"/>
  <c r="Q340" i="1"/>
  <c r="R339" i="1"/>
  <c r="S339" i="1" s="1"/>
  <c r="U339" i="1" s="1"/>
  <c r="V339" i="1" s="1"/>
  <c r="W339" i="1" s="1"/>
  <c r="Q339" i="1"/>
  <c r="R338" i="1"/>
  <c r="S338" i="1" s="1"/>
  <c r="U338" i="1" s="1"/>
  <c r="V338" i="1" s="1"/>
  <c r="W338" i="1" s="1"/>
  <c r="Q338" i="1"/>
  <c r="R337" i="1"/>
  <c r="Q337" i="1"/>
  <c r="R336" i="1"/>
  <c r="Q336" i="1"/>
  <c r="R335" i="1"/>
  <c r="Q335" i="1"/>
  <c r="R334" i="1"/>
  <c r="S334" i="1" s="1"/>
  <c r="U334" i="1" s="1"/>
  <c r="V334" i="1" s="1"/>
  <c r="W334" i="1" s="1"/>
  <c r="Q334" i="1"/>
  <c r="R333" i="1"/>
  <c r="Q333" i="1"/>
  <c r="R332" i="1"/>
  <c r="S332" i="1" s="1"/>
  <c r="U332" i="1" s="1"/>
  <c r="V332" i="1" s="1"/>
  <c r="W332" i="1" s="1"/>
  <c r="Q332" i="1"/>
  <c r="R331" i="1"/>
  <c r="Q331" i="1"/>
  <c r="R330" i="1"/>
  <c r="Q330" i="1"/>
  <c r="R329" i="1"/>
  <c r="Q329" i="1"/>
  <c r="R328" i="1"/>
  <c r="S328" i="1" s="1"/>
  <c r="U328" i="1" s="1"/>
  <c r="V328" i="1" s="1"/>
  <c r="W328" i="1" s="1"/>
  <c r="Q328" i="1"/>
  <c r="R327" i="1"/>
  <c r="S327" i="1" s="1"/>
  <c r="U327" i="1" s="1"/>
  <c r="V327" i="1" s="1"/>
  <c r="W327" i="1" s="1"/>
  <c r="Q327" i="1"/>
  <c r="R326" i="1"/>
  <c r="S326" i="1" s="1"/>
  <c r="U326" i="1" s="1"/>
  <c r="V326" i="1" s="1"/>
  <c r="W326" i="1" s="1"/>
  <c r="Q326" i="1"/>
  <c r="R325" i="1"/>
  <c r="Q325" i="1"/>
  <c r="R324" i="1"/>
  <c r="Q324" i="1"/>
  <c r="R323" i="1"/>
  <c r="Q323" i="1"/>
  <c r="R322" i="1"/>
  <c r="S322" i="1" s="1"/>
  <c r="U322" i="1" s="1"/>
  <c r="V322" i="1" s="1"/>
  <c r="W322" i="1" s="1"/>
  <c r="Q322" i="1"/>
  <c r="R321" i="1"/>
  <c r="Q321" i="1"/>
  <c r="R320" i="1"/>
  <c r="S320" i="1" s="1"/>
  <c r="U320" i="1" s="1"/>
  <c r="V320" i="1" s="1"/>
  <c r="W320" i="1" s="1"/>
  <c r="Q320" i="1"/>
  <c r="R319" i="1"/>
  <c r="Q319" i="1"/>
  <c r="C11" i="11"/>
  <c r="G6" i="11"/>
  <c r="C6" i="11"/>
  <c r="H4" i="9"/>
  <c r="G11" i="11"/>
  <c r="H4" i="10"/>
  <c r="H4" i="12"/>
  <c r="G10" i="11"/>
  <c r="G9" i="11"/>
  <c r="S377" i="1" l="1"/>
  <c r="U377" i="1" s="1"/>
  <c r="V377" i="1" s="1"/>
  <c r="W377" i="1" s="1"/>
  <c r="S419" i="1"/>
  <c r="U419" i="1" s="1"/>
  <c r="V419" i="1" s="1"/>
  <c r="W419" i="1" s="1"/>
  <c r="S324" i="1"/>
  <c r="U324" i="1" s="1"/>
  <c r="V324" i="1" s="1"/>
  <c r="W324" i="1" s="1"/>
  <c r="S330" i="1"/>
  <c r="U330" i="1" s="1"/>
  <c r="V330" i="1" s="1"/>
  <c r="W330" i="1" s="1"/>
  <c r="S336" i="1"/>
  <c r="U336" i="1" s="1"/>
  <c r="V336" i="1" s="1"/>
  <c r="W336" i="1" s="1"/>
  <c r="S342" i="1"/>
  <c r="U342" i="1" s="1"/>
  <c r="V342" i="1" s="1"/>
  <c r="W342" i="1" s="1"/>
  <c r="S348" i="1"/>
  <c r="U348" i="1" s="1"/>
  <c r="V348" i="1" s="1"/>
  <c r="W348" i="1" s="1"/>
  <c r="S354" i="1"/>
  <c r="U354" i="1" s="1"/>
  <c r="V354" i="1" s="1"/>
  <c r="W354" i="1" s="1"/>
  <c r="S360" i="1"/>
  <c r="U360" i="1" s="1"/>
  <c r="V360" i="1" s="1"/>
  <c r="W360" i="1" s="1"/>
  <c r="S366" i="1"/>
  <c r="U366" i="1" s="1"/>
  <c r="V366" i="1" s="1"/>
  <c r="W366" i="1" s="1"/>
  <c r="S372" i="1"/>
  <c r="U372" i="1" s="1"/>
  <c r="V372" i="1" s="1"/>
  <c r="W372" i="1" s="1"/>
  <c r="S378" i="1"/>
  <c r="U378" i="1" s="1"/>
  <c r="V378" i="1" s="1"/>
  <c r="W378" i="1" s="1"/>
  <c r="S384" i="1"/>
  <c r="U384" i="1" s="1"/>
  <c r="V384" i="1" s="1"/>
  <c r="W384" i="1" s="1"/>
  <c r="S390" i="1"/>
  <c r="U390" i="1" s="1"/>
  <c r="V390" i="1" s="1"/>
  <c r="W390" i="1" s="1"/>
  <c r="S396" i="1"/>
  <c r="U396" i="1" s="1"/>
  <c r="V396" i="1" s="1"/>
  <c r="W396" i="1" s="1"/>
  <c r="S402" i="1"/>
  <c r="U402" i="1" s="1"/>
  <c r="V402" i="1" s="1"/>
  <c r="W402" i="1" s="1"/>
  <c r="S408" i="1"/>
  <c r="U408" i="1" s="1"/>
  <c r="V408" i="1" s="1"/>
  <c r="W408" i="1" s="1"/>
  <c r="S414" i="1"/>
  <c r="U414" i="1" s="1"/>
  <c r="V414" i="1" s="1"/>
  <c r="W414" i="1" s="1"/>
  <c r="S420" i="1"/>
  <c r="U420" i="1" s="1"/>
  <c r="V420" i="1" s="1"/>
  <c r="W420" i="1" s="1"/>
  <c r="S426" i="1"/>
  <c r="U426" i="1" s="1"/>
  <c r="V426" i="1" s="1"/>
  <c r="W426" i="1" s="1"/>
  <c r="S444" i="1"/>
  <c r="U444" i="1" s="1"/>
  <c r="V444" i="1" s="1"/>
  <c r="W444" i="1" s="1"/>
  <c r="S450" i="1"/>
  <c r="U450" i="1" s="1"/>
  <c r="V450" i="1" s="1"/>
  <c r="W450" i="1" s="1"/>
  <c r="S456" i="1"/>
  <c r="U456" i="1" s="1"/>
  <c r="V456" i="1" s="1"/>
  <c r="W456" i="1" s="1"/>
  <c r="S468" i="1"/>
  <c r="U468" i="1" s="1"/>
  <c r="V468" i="1" s="1"/>
  <c r="W468" i="1" s="1"/>
  <c r="S474" i="1"/>
  <c r="U474" i="1" s="1"/>
  <c r="V474" i="1" s="1"/>
  <c r="W474" i="1" s="1"/>
  <c r="S383" i="1"/>
  <c r="U383" i="1" s="1"/>
  <c r="V383" i="1" s="1"/>
  <c r="W383" i="1" s="1"/>
  <c r="S467" i="1"/>
  <c r="U467" i="1" s="1"/>
  <c r="V467" i="1" s="1"/>
  <c r="W467" i="1" s="1"/>
  <c r="S323" i="1"/>
  <c r="U323" i="1" s="1"/>
  <c r="V323" i="1" s="1"/>
  <c r="W323" i="1" s="1"/>
  <c r="S395" i="1"/>
  <c r="U395" i="1" s="1"/>
  <c r="V395" i="1" s="1"/>
  <c r="W395" i="1" s="1"/>
  <c r="S425" i="1"/>
  <c r="U425" i="1" s="1"/>
  <c r="V425" i="1" s="1"/>
  <c r="W425" i="1" s="1"/>
  <c r="S331" i="1"/>
  <c r="U331" i="1" s="1"/>
  <c r="V331" i="1" s="1"/>
  <c r="W331" i="1" s="1"/>
  <c r="S343" i="1"/>
  <c r="U343" i="1" s="1"/>
  <c r="V343" i="1" s="1"/>
  <c r="W343" i="1" s="1"/>
  <c r="S355" i="1"/>
  <c r="U355" i="1" s="1"/>
  <c r="V355" i="1" s="1"/>
  <c r="W355" i="1" s="1"/>
  <c r="S367" i="1"/>
  <c r="U367" i="1" s="1"/>
  <c r="V367" i="1" s="1"/>
  <c r="W367" i="1" s="1"/>
  <c r="S373" i="1"/>
  <c r="U373" i="1" s="1"/>
  <c r="V373" i="1" s="1"/>
  <c r="W373" i="1" s="1"/>
  <c r="S379" i="1"/>
  <c r="U379" i="1" s="1"/>
  <c r="V379" i="1" s="1"/>
  <c r="W379" i="1" s="1"/>
  <c r="S385" i="1"/>
  <c r="U385" i="1" s="1"/>
  <c r="V385" i="1" s="1"/>
  <c r="W385" i="1" s="1"/>
  <c r="S391" i="1"/>
  <c r="U391" i="1" s="1"/>
  <c r="V391" i="1" s="1"/>
  <c r="W391" i="1" s="1"/>
  <c r="S397" i="1"/>
  <c r="U397" i="1" s="1"/>
  <c r="V397" i="1" s="1"/>
  <c r="W397" i="1" s="1"/>
  <c r="S403" i="1"/>
  <c r="U403" i="1" s="1"/>
  <c r="V403" i="1" s="1"/>
  <c r="W403" i="1" s="1"/>
  <c r="S409" i="1"/>
  <c r="U409" i="1" s="1"/>
  <c r="V409" i="1" s="1"/>
  <c r="W409" i="1" s="1"/>
  <c r="S415" i="1"/>
  <c r="U415" i="1" s="1"/>
  <c r="V415" i="1" s="1"/>
  <c r="W415" i="1" s="1"/>
  <c r="S421" i="1"/>
  <c r="U421" i="1" s="1"/>
  <c r="V421" i="1" s="1"/>
  <c r="W421" i="1" s="1"/>
  <c r="S427" i="1"/>
  <c r="U427" i="1" s="1"/>
  <c r="V427" i="1" s="1"/>
  <c r="W427" i="1" s="1"/>
  <c r="S433" i="1"/>
  <c r="U433" i="1" s="1"/>
  <c r="V433" i="1" s="1"/>
  <c r="W433" i="1" s="1"/>
  <c r="S445" i="1"/>
  <c r="U445" i="1" s="1"/>
  <c r="V445" i="1" s="1"/>
  <c r="W445" i="1" s="1"/>
  <c r="S457" i="1"/>
  <c r="U457" i="1" s="1"/>
  <c r="V457" i="1" s="1"/>
  <c r="W457" i="1" s="1"/>
  <c r="S469" i="1"/>
  <c r="U469" i="1" s="1"/>
  <c r="V469" i="1" s="1"/>
  <c r="W469" i="1" s="1"/>
  <c r="S571" i="1"/>
  <c r="U571" i="1" s="1"/>
  <c r="V571" i="1" s="1"/>
  <c r="W571" i="1" s="1"/>
  <c r="S371" i="1"/>
  <c r="U371" i="1" s="1"/>
  <c r="V371" i="1" s="1"/>
  <c r="W371" i="1" s="1"/>
  <c r="S407" i="1"/>
  <c r="U407" i="1" s="1"/>
  <c r="V407" i="1" s="1"/>
  <c r="W407" i="1" s="1"/>
  <c r="S455" i="1"/>
  <c r="U455" i="1" s="1"/>
  <c r="V455" i="1" s="1"/>
  <c r="W455" i="1" s="1"/>
  <c r="S319" i="1"/>
  <c r="U319" i="1" s="1"/>
  <c r="V319" i="1" s="1"/>
  <c r="W319" i="1" s="1"/>
  <c r="S359" i="1"/>
  <c r="U359" i="1" s="1"/>
  <c r="V359" i="1" s="1"/>
  <c r="W359" i="1" s="1"/>
  <c r="S413" i="1"/>
  <c r="U413" i="1" s="1"/>
  <c r="V413" i="1" s="1"/>
  <c r="W413" i="1" s="1"/>
  <c r="S389" i="1"/>
  <c r="U389" i="1" s="1"/>
  <c r="V389" i="1" s="1"/>
  <c r="W389" i="1" s="1"/>
  <c r="S461" i="1"/>
  <c r="U461" i="1" s="1"/>
  <c r="V461" i="1" s="1"/>
  <c r="W461" i="1" s="1"/>
  <c r="S347" i="1"/>
  <c r="U347" i="1" s="1"/>
  <c r="V347" i="1" s="1"/>
  <c r="W347" i="1" s="1"/>
  <c r="S401" i="1"/>
  <c r="U401" i="1" s="1"/>
  <c r="V401" i="1" s="1"/>
  <c r="W401" i="1" s="1"/>
  <c r="S437" i="1"/>
  <c r="U437" i="1" s="1"/>
  <c r="V437" i="1" s="1"/>
  <c r="W437" i="1" s="1"/>
  <c r="S471" i="1"/>
  <c r="U471" i="1" s="1"/>
  <c r="V471" i="1" s="1"/>
  <c r="W471" i="1" s="1"/>
  <c r="S335" i="1"/>
  <c r="U335" i="1" s="1"/>
  <c r="V335" i="1" s="1"/>
  <c r="W335" i="1" s="1"/>
  <c r="S431" i="1"/>
  <c r="U431" i="1" s="1"/>
  <c r="V431" i="1" s="1"/>
  <c r="W431" i="1" s="1"/>
  <c r="S657" i="1"/>
  <c r="U657" i="1" s="1"/>
  <c r="V657" i="1" s="1"/>
  <c r="W657" i="1" s="1"/>
  <c r="S675" i="1"/>
  <c r="U675" i="1" s="1"/>
  <c r="V675" i="1" s="1"/>
  <c r="W675" i="1" s="1"/>
  <c r="S452" i="1"/>
  <c r="U452" i="1" s="1"/>
  <c r="V452" i="1" s="1"/>
  <c r="W452" i="1" s="1"/>
  <c r="S361" i="1"/>
  <c r="U361" i="1" s="1"/>
  <c r="V361" i="1" s="1"/>
  <c r="W361" i="1" s="1"/>
  <c r="S475" i="1"/>
  <c r="U475" i="1" s="1"/>
  <c r="V475" i="1" s="1"/>
  <c r="W475" i="1" s="1"/>
  <c r="S398" i="1"/>
  <c r="U398" i="1" s="1"/>
  <c r="V398" i="1" s="1"/>
  <c r="W398" i="1" s="1"/>
  <c r="S666" i="1"/>
  <c r="U666" i="1" s="1"/>
  <c r="V666" i="1" s="1"/>
  <c r="W666" i="1" s="1"/>
  <c r="S449" i="1"/>
  <c r="U449" i="1" s="1"/>
  <c r="V449" i="1" s="1"/>
  <c r="W449" i="1" s="1"/>
  <c r="S438" i="1"/>
  <c r="U438" i="1" s="1"/>
  <c r="V438" i="1" s="1"/>
  <c r="W438" i="1" s="1"/>
  <c r="S459" i="1"/>
  <c r="U459" i="1" s="1"/>
  <c r="V459" i="1" s="1"/>
  <c r="W459" i="1" s="1"/>
  <c r="S465" i="1"/>
  <c r="U465" i="1" s="1"/>
  <c r="V465" i="1" s="1"/>
  <c r="W465" i="1" s="1"/>
  <c r="S448" i="1"/>
  <c r="U448" i="1" s="1"/>
  <c r="V448" i="1" s="1"/>
  <c r="W448" i="1" s="1"/>
  <c r="S443" i="1"/>
  <c r="U443" i="1" s="1"/>
  <c r="V443" i="1" s="1"/>
  <c r="W443" i="1" s="1"/>
  <c r="S652" i="1"/>
  <c r="U652" i="1" s="1"/>
  <c r="V652" i="1" s="1"/>
  <c r="W652" i="1" s="1"/>
  <c r="S416" i="1"/>
  <c r="U416" i="1" s="1"/>
  <c r="V416" i="1" s="1"/>
  <c r="W416" i="1" s="1"/>
  <c r="S654" i="1"/>
  <c r="U654" i="1" s="1"/>
  <c r="V654" i="1" s="1"/>
  <c r="W654" i="1" s="1"/>
  <c r="S422" i="1"/>
  <c r="U422" i="1" s="1"/>
  <c r="V422" i="1" s="1"/>
  <c r="W422" i="1" s="1"/>
  <c r="S345" i="1"/>
  <c r="U345" i="1" s="1"/>
  <c r="V345" i="1" s="1"/>
  <c r="W345" i="1" s="1"/>
  <c r="S434" i="1"/>
  <c r="U434" i="1" s="1"/>
  <c r="V434" i="1" s="1"/>
  <c r="W434" i="1" s="1"/>
  <c r="S439" i="1"/>
  <c r="U439" i="1" s="1"/>
  <c r="V439" i="1" s="1"/>
  <c r="W439" i="1" s="1"/>
  <c r="S386" i="1"/>
  <c r="U386" i="1" s="1"/>
  <c r="V386" i="1" s="1"/>
  <c r="W386" i="1" s="1"/>
  <c r="S473" i="1"/>
  <c r="U473" i="1" s="1"/>
  <c r="V473" i="1" s="1"/>
  <c r="W473" i="1" s="1"/>
  <c r="S424" i="1"/>
  <c r="U424" i="1" s="1"/>
  <c r="V424" i="1" s="1"/>
  <c r="W424" i="1" s="1"/>
  <c r="S651" i="1"/>
  <c r="U651" i="1" s="1"/>
  <c r="V651" i="1" s="1"/>
  <c r="W651" i="1" s="1"/>
  <c r="S329" i="1"/>
  <c r="U329" i="1" s="1"/>
  <c r="V329" i="1" s="1"/>
  <c r="W329" i="1" s="1"/>
  <c r="S464" i="1"/>
  <c r="U464" i="1" s="1"/>
  <c r="V464" i="1" s="1"/>
  <c r="W464" i="1" s="1"/>
  <c r="S670" i="1"/>
  <c r="U670" i="1" s="1"/>
  <c r="V670" i="1" s="1"/>
  <c r="W670" i="1" s="1"/>
  <c r="S645" i="1"/>
  <c r="U645" i="1" s="1"/>
  <c r="V645" i="1" s="1"/>
  <c r="W645" i="1" s="1"/>
  <c r="S672" i="1"/>
  <c r="U672" i="1" s="1"/>
  <c r="V672" i="1" s="1"/>
  <c r="W672" i="1" s="1"/>
  <c r="S572" i="1"/>
  <c r="U572" i="1" s="1"/>
  <c r="V572" i="1" s="1"/>
  <c r="W572" i="1" s="1"/>
  <c r="S646" i="1"/>
  <c r="U646" i="1" s="1"/>
  <c r="V646" i="1" s="1"/>
  <c r="W646" i="1" s="1"/>
  <c r="S663" i="1"/>
  <c r="U663" i="1" s="1"/>
  <c r="V663" i="1" s="1"/>
  <c r="W663" i="1" s="1"/>
  <c r="S642" i="1"/>
  <c r="U642" i="1" s="1"/>
  <c r="V642" i="1" s="1"/>
  <c r="W642" i="1" s="1"/>
  <c r="S669" i="1"/>
  <c r="U669" i="1" s="1"/>
  <c r="V669" i="1" s="1"/>
  <c r="W669" i="1" s="1"/>
  <c r="S648" i="1"/>
  <c r="U648" i="1" s="1"/>
  <c r="V648" i="1" s="1"/>
  <c r="W648" i="1" s="1"/>
  <c r="S664" i="1"/>
  <c r="U664" i="1" s="1"/>
  <c r="V664" i="1" s="1"/>
  <c r="W664" i="1" s="1"/>
  <c r="S660" i="1"/>
  <c r="U660" i="1" s="1"/>
  <c r="V660" i="1" s="1"/>
  <c r="W660" i="1" s="1"/>
  <c r="S568" i="1"/>
  <c r="U568" i="1" s="1"/>
  <c r="V568" i="1" s="1"/>
  <c r="W568" i="1" s="1"/>
  <c r="S432" i="1"/>
  <c r="U432" i="1" s="1"/>
  <c r="V432" i="1" s="1"/>
  <c r="W432" i="1" s="1"/>
  <c r="S454" i="1"/>
  <c r="U454" i="1" s="1"/>
  <c r="V454" i="1" s="1"/>
  <c r="W454" i="1" s="1"/>
  <c r="S462" i="1"/>
  <c r="U462" i="1" s="1"/>
  <c r="V462" i="1" s="1"/>
  <c r="W462" i="1" s="1"/>
  <c r="S382" i="1"/>
  <c r="U382" i="1" s="1"/>
  <c r="V382" i="1" s="1"/>
  <c r="W382" i="1" s="1"/>
  <c r="S410" i="1"/>
  <c r="U410" i="1" s="1"/>
  <c r="V410" i="1" s="1"/>
  <c r="W410" i="1" s="1"/>
  <c r="S406" i="1"/>
  <c r="U406" i="1" s="1"/>
  <c r="V406" i="1" s="1"/>
  <c r="W406" i="1" s="1"/>
  <c r="S463" i="1"/>
  <c r="U463" i="1" s="1"/>
  <c r="V463" i="1" s="1"/>
  <c r="W463" i="1" s="1"/>
  <c r="S394" i="1"/>
  <c r="U394" i="1" s="1"/>
  <c r="V394" i="1" s="1"/>
  <c r="W394" i="1" s="1"/>
  <c r="S435" i="1"/>
  <c r="U435" i="1" s="1"/>
  <c r="V435" i="1" s="1"/>
  <c r="W435" i="1" s="1"/>
  <c r="S325" i="1"/>
  <c r="U325" i="1" s="1"/>
  <c r="V325" i="1" s="1"/>
  <c r="W325" i="1" s="1"/>
  <c r="S341" i="1"/>
  <c r="U341" i="1" s="1"/>
  <c r="V341" i="1" s="1"/>
  <c r="W341" i="1" s="1"/>
  <c r="S357" i="1"/>
  <c r="U357" i="1" s="1"/>
  <c r="V357" i="1" s="1"/>
  <c r="W357" i="1" s="1"/>
  <c r="S321" i="1"/>
  <c r="U321" i="1" s="1"/>
  <c r="V321" i="1" s="1"/>
  <c r="W321" i="1" s="1"/>
  <c r="S337" i="1"/>
  <c r="U337" i="1" s="1"/>
  <c r="V337" i="1" s="1"/>
  <c r="W337" i="1" s="1"/>
  <c r="S353" i="1"/>
  <c r="U353" i="1" s="1"/>
  <c r="V353" i="1" s="1"/>
  <c r="W353" i="1" s="1"/>
  <c r="S333" i="1"/>
  <c r="U333" i="1" s="1"/>
  <c r="V333" i="1" s="1"/>
  <c r="W333" i="1" s="1"/>
  <c r="S349" i="1"/>
  <c r="U349" i="1" s="1"/>
  <c r="V349" i="1" s="1"/>
  <c r="W349" i="1" s="1"/>
  <c r="S365" i="1"/>
  <c r="U365" i="1" s="1"/>
  <c r="V365" i="1" s="1"/>
  <c r="W365" i="1" s="1"/>
  <c r="S440" i="1"/>
  <c r="U440" i="1" s="1"/>
  <c r="V440" i="1" s="1"/>
  <c r="W440" i="1" s="1"/>
  <c r="S442" i="1"/>
  <c r="U442" i="1" s="1"/>
  <c r="V442" i="1" s="1"/>
  <c r="W442" i="1" s="1"/>
  <c r="S441" i="1"/>
  <c r="U441" i="1" s="1"/>
  <c r="V441" i="1" s="1"/>
  <c r="W441" i="1" s="1"/>
  <c r="S451" i="1"/>
  <c r="U451" i="1" s="1"/>
  <c r="V451" i="1" s="1"/>
  <c r="W451" i="1" s="1"/>
  <c r="S472" i="1"/>
  <c r="U472" i="1" s="1"/>
  <c r="V472" i="1" s="1"/>
  <c r="W472" i="1" s="1"/>
  <c r="S640" i="1"/>
  <c r="U640" i="1" s="1"/>
  <c r="V640" i="1" s="1"/>
  <c r="W640" i="1" s="1"/>
  <c r="S658" i="1"/>
  <c r="U658" i="1" s="1"/>
  <c r="V658" i="1" s="1"/>
  <c r="W658" i="1" s="1"/>
  <c r="S641" i="1"/>
  <c r="U641" i="1" s="1"/>
  <c r="V641" i="1" s="1"/>
  <c r="W641" i="1" s="1"/>
  <c r="S647" i="1"/>
  <c r="U647" i="1" s="1"/>
  <c r="V647" i="1" s="1"/>
  <c r="W647" i="1" s="1"/>
  <c r="S653" i="1"/>
  <c r="U653" i="1" s="1"/>
  <c r="V653" i="1" s="1"/>
  <c r="W653" i="1" s="1"/>
  <c r="S659" i="1"/>
  <c r="U659" i="1" s="1"/>
  <c r="V659" i="1" s="1"/>
  <c r="W659" i="1" s="1"/>
  <c r="S665" i="1"/>
  <c r="U665" i="1" s="1"/>
  <c r="V665" i="1" s="1"/>
  <c r="W665" i="1" s="1"/>
  <c r="S671" i="1"/>
  <c r="U671" i="1" s="1"/>
  <c r="V671" i="1" s="1"/>
  <c r="W671" i="1" s="1"/>
  <c r="S644" i="1"/>
  <c r="U644" i="1" s="1"/>
  <c r="V644" i="1" s="1"/>
  <c r="W644" i="1" s="1"/>
  <c r="S650" i="1"/>
  <c r="U650" i="1" s="1"/>
  <c r="V650" i="1" s="1"/>
  <c r="W650" i="1" s="1"/>
  <c r="S656" i="1"/>
  <c r="U656" i="1" s="1"/>
  <c r="V656" i="1" s="1"/>
  <c r="W656" i="1" s="1"/>
  <c r="S662" i="1"/>
  <c r="U662" i="1" s="1"/>
  <c r="V662" i="1" s="1"/>
  <c r="W662" i="1" s="1"/>
  <c r="S668" i="1"/>
  <c r="U668" i="1" s="1"/>
  <c r="V668" i="1" s="1"/>
  <c r="W668" i="1" s="1"/>
  <c r="S674" i="1"/>
  <c r="U674" i="1" s="1"/>
  <c r="V674" i="1" s="1"/>
  <c r="W674" i="1" s="1"/>
  <c r="S570" i="1"/>
  <c r="U570" i="1" s="1"/>
  <c r="V570" i="1" s="1"/>
  <c r="W570" i="1" s="1"/>
  <c r="S643" i="1"/>
  <c r="U643" i="1" s="1"/>
  <c r="V643" i="1" s="1"/>
  <c r="W643" i="1" s="1"/>
  <c r="S649" i="1"/>
  <c r="U649" i="1" s="1"/>
  <c r="V649" i="1" s="1"/>
  <c r="W649" i="1" s="1"/>
  <c r="S655" i="1"/>
  <c r="U655" i="1" s="1"/>
  <c r="V655" i="1" s="1"/>
  <c r="W655" i="1" s="1"/>
  <c r="S661" i="1"/>
  <c r="U661" i="1" s="1"/>
  <c r="V661" i="1" s="1"/>
  <c r="W661" i="1" s="1"/>
  <c r="S667" i="1"/>
  <c r="U667" i="1" s="1"/>
  <c r="V667" i="1" s="1"/>
  <c r="W667" i="1" s="1"/>
  <c r="S673" i="1"/>
  <c r="U673" i="1" s="1"/>
  <c r="V673" i="1" s="1"/>
  <c r="W673" i="1" s="1"/>
  <c r="R318" i="1" l="1"/>
  <c r="S318" i="1" s="1"/>
  <c r="U318" i="1" s="1"/>
  <c r="V318" i="1" s="1"/>
  <c r="W318" i="1" s="1"/>
  <c r="R317" i="1"/>
  <c r="S317" i="1" s="1"/>
  <c r="U317" i="1" s="1"/>
  <c r="V317" i="1" s="1"/>
  <c r="W317" i="1" s="1"/>
  <c r="R316" i="1"/>
  <c r="S316" i="1" s="1"/>
  <c r="U316" i="1" s="1"/>
  <c r="V316" i="1" s="1"/>
  <c r="W316" i="1" s="1"/>
  <c r="R315" i="1"/>
  <c r="S315" i="1" s="1"/>
  <c r="U315" i="1" s="1"/>
  <c r="V315" i="1" s="1"/>
  <c r="W315" i="1" s="1"/>
  <c r="R314" i="1"/>
  <c r="S314" i="1" s="1"/>
  <c r="U314" i="1" s="1"/>
  <c r="V314" i="1" s="1"/>
  <c r="W314" i="1" s="1"/>
  <c r="R313" i="1"/>
  <c r="S313" i="1" s="1"/>
  <c r="U313" i="1" s="1"/>
  <c r="V313" i="1" s="1"/>
  <c r="W313" i="1" s="1"/>
  <c r="R312" i="1"/>
  <c r="S312" i="1" s="1"/>
  <c r="U312" i="1" s="1"/>
  <c r="V312" i="1" s="1"/>
  <c r="W312" i="1" s="1"/>
  <c r="U311" i="1"/>
  <c r="V311" i="1" s="1"/>
  <c r="W311" i="1" s="1"/>
  <c r="U310" i="1"/>
  <c r="V310" i="1" s="1"/>
  <c r="W310" i="1" s="1"/>
  <c r="U309" i="1"/>
  <c r="V309" i="1" s="1"/>
  <c r="W309" i="1" s="1"/>
  <c r="U308" i="1"/>
  <c r="V308" i="1" s="1"/>
  <c r="W308" i="1" s="1"/>
  <c r="S307" i="1"/>
  <c r="U307" i="1" s="1"/>
  <c r="V307" i="1" s="1"/>
  <c r="W307" i="1" s="1"/>
  <c r="R306" i="1"/>
  <c r="S306" i="1" s="1"/>
  <c r="U306" i="1" s="1"/>
  <c r="V306" i="1" s="1"/>
  <c r="W306" i="1" s="1"/>
  <c r="R305" i="1"/>
  <c r="S305" i="1" s="1"/>
  <c r="U305" i="1" s="1"/>
  <c r="V305" i="1" s="1"/>
  <c r="W305" i="1" s="1"/>
  <c r="R304" i="1"/>
  <c r="S304" i="1" s="1"/>
  <c r="U304" i="1" s="1"/>
  <c r="V304" i="1" s="1"/>
  <c r="W304" i="1" s="1"/>
  <c r="R303" i="1"/>
  <c r="S303" i="1" s="1"/>
  <c r="U303" i="1" s="1"/>
  <c r="V303" i="1" s="1"/>
  <c r="W303" i="1" s="1"/>
  <c r="R302" i="1"/>
  <c r="S302" i="1" s="1"/>
  <c r="U302" i="1" s="1"/>
  <c r="V302" i="1" s="1"/>
  <c r="W302" i="1" s="1"/>
  <c r="R301" i="1"/>
  <c r="S301" i="1" s="1"/>
  <c r="U301" i="1" s="1"/>
  <c r="V301" i="1" s="1"/>
  <c r="W301" i="1" s="1"/>
  <c r="R300" i="1"/>
  <c r="S300" i="1" s="1"/>
  <c r="U300" i="1" s="1"/>
  <c r="V300" i="1" s="1"/>
  <c r="W300" i="1" s="1"/>
  <c r="R299" i="1"/>
  <c r="S299" i="1" s="1"/>
  <c r="U299" i="1" s="1"/>
  <c r="V299" i="1" s="1"/>
  <c r="W299" i="1" s="1"/>
  <c r="R298" i="1"/>
  <c r="S298" i="1" s="1"/>
  <c r="U298" i="1" s="1"/>
  <c r="V298" i="1" s="1"/>
  <c r="W298" i="1" s="1"/>
  <c r="R297" i="1"/>
  <c r="S297" i="1" s="1"/>
  <c r="U297" i="1" s="1"/>
  <c r="V297" i="1" s="1"/>
  <c r="W297" i="1" s="1"/>
  <c r="R296" i="1"/>
  <c r="S296" i="1" s="1"/>
  <c r="U296" i="1" s="1"/>
  <c r="V296" i="1" s="1"/>
  <c r="W296" i="1" s="1"/>
  <c r="R295" i="1"/>
  <c r="S295" i="1" s="1"/>
  <c r="U295" i="1" s="1"/>
  <c r="V295" i="1" s="1"/>
  <c r="W295" i="1" s="1"/>
  <c r="R294" i="1"/>
  <c r="S294" i="1" s="1"/>
  <c r="U294" i="1" s="1"/>
  <c r="V294" i="1" s="1"/>
  <c r="W294" i="1" s="1"/>
  <c r="R293" i="1"/>
  <c r="S293" i="1" s="1"/>
  <c r="U293" i="1" s="1"/>
  <c r="V293" i="1" s="1"/>
  <c r="W293" i="1" s="1"/>
  <c r="R292" i="1"/>
  <c r="S292" i="1" s="1"/>
  <c r="U292" i="1" s="1"/>
  <c r="V292" i="1" s="1"/>
  <c r="W292" i="1" s="1"/>
  <c r="R291" i="1"/>
  <c r="S291" i="1" s="1"/>
  <c r="U291" i="1" s="1"/>
  <c r="V291" i="1" s="1"/>
  <c r="W291" i="1" s="1"/>
  <c r="R290" i="1"/>
  <c r="S290" i="1" s="1"/>
  <c r="U290" i="1" s="1"/>
  <c r="V290" i="1" s="1"/>
  <c r="W290" i="1" s="1"/>
  <c r="U289" i="1"/>
  <c r="V289" i="1" s="1"/>
  <c r="W289" i="1" s="1"/>
  <c r="U288" i="1"/>
  <c r="V288" i="1" s="1"/>
  <c r="W288" i="1" s="1"/>
  <c r="U287" i="1"/>
  <c r="V287" i="1" s="1"/>
  <c r="W287" i="1" s="1"/>
  <c r="U286" i="1"/>
  <c r="V286" i="1" s="1"/>
  <c r="W286" i="1" s="1"/>
  <c r="U285" i="1"/>
  <c r="V285" i="1" s="1"/>
  <c r="W285" i="1" s="1"/>
  <c r="U284" i="1"/>
  <c r="V284" i="1" s="1"/>
  <c r="W284" i="1" s="1"/>
  <c r="H4" i="7"/>
  <c r="H5" i="8"/>
  <c r="R283" i="1" l="1"/>
  <c r="S283" i="1" s="1"/>
  <c r="U283" i="1" s="1"/>
  <c r="V283" i="1" s="1"/>
  <c r="W283" i="1" s="1"/>
  <c r="R282" i="1"/>
  <c r="S282" i="1" s="1"/>
  <c r="U282" i="1" s="1"/>
  <c r="V282" i="1" s="1"/>
  <c r="W282" i="1" s="1"/>
  <c r="R281" i="1"/>
  <c r="S281" i="1" s="1"/>
  <c r="U281" i="1" s="1"/>
  <c r="V281" i="1" s="1"/>
  <c r="W281" i="1" s="1"/>
  <c r="R280" i="1"/>
  <c r="S280" i="1" s="1"/>
  <c r="U280" i="1" s="1"/>
  <c r="V280" i="1" s="1"/>
  <c r="W280" i="1" s="1"/>
  <c r="R279" i="1"/>
  <c r="S279" i="1" s="1"/>
  <c r="U279" i="1" s="1"/>
  <c r="V279" i="1" s="1"/>
  <c r="W279" i="1" s="1"/>
  <c r="R278" i="1"/>
  <c r="S278" i="1" s="1"/>
  <c r="U278" i="1" s="1"/>
  <c r="V278" i="1" s="1"/>
  <c r="W278" i="1" s="1"/>
  <c r="R277" i="1"/>
  <c r="S277" i="1" s="1"/>
  <c r="U277" i="1" s="1"/>
  <c r="V277" i="1" s="1"/>
  <c r="W277" i="1" s="1"/>
  <c r="R276" i="1"/>
  <c r="S276" i="1" s="1"/>
  <c r="U276" i="1" s="1"/>
  <c r="V276" i="1" s="1"/>
  <c r="W276" i="1" s="1"/>
  <c r="R275" i="1"/>
  <c r="S275" i="1" s="1"/>
  <c r="U275" i="1" s="1"/>
  <c r="V275" i="1" s="1"/>
  <c r="W275" i="1" s="1"/>
  <c r="R274" i="1"/>
  <c r="S274" i="1" s="1"/>
  <c r="U274" i="1" s="1"/>
  <c r="V274" i="1" s="1"/>
  <c r="W274" i="1" s="1"/>
  <c r="R273" i="1"/>
  <c r="S273" i="1" s="1"/>
  <c r="U273" i="1" s="1"/>
  <c r="V273" i="1" s="1"/>
  <c r="W273" i="1" s="1"/>
  <c r="R272" i="1"/>
  <c r="S272" i="1" s="1"/>
  <c r="U272" i="1" s="1"/>
  <c r="V272" i="1" s="1"/>
  <c r="W272" i="1" s="1"/>
  <c r="R271" i="1"/>
  <c r="S271" i="1" s="1"/>
  <c r="U271" i="1" s="1"/>
  <c r="V271" i="1" s="1"/>
  <c r="W271" i="1" s="1"/>
  <c r="R270" i="1"/>
  <c r="S270" i="1" s="1"/>
  <c r="U270" i="1" s="1"/>
  <c r="V270" i="1" s="1"/>
  <c r="W270" i="1" s="1"/>
  <c r="R269" i="1"/>
  <c r="S269" i="1" s="1"/>
  <c r="U269" i="1" s="1"/>
  <c r="V269" i="1" s="1"/>
  <c r="W269" i="1" s="1"/>
  <c r="R268" i="1"/>
  <c r="S268" i="1" s="1"/>
  <c r="U268" i="1" s="1"/>
  <c r="V268" i="1" s="1"/>
  <c r="W268" i="1" s="1"/>
  <c r="R267" i="1"/>
  <c r="S267" i="1" s="1"/>
  <c r="U267" i="1" s="1"/>
  <c r="V267" i="1" s="1"/>
  <c r="W267" i="1" s="1"/>
  <c r="R266" i="1"/>
  <c r="S266" i="1" s="1"/>
  <c r="U266" i="1" s="1"/>
  <c r="V266" i="1" s="1"/>
  <c r="W266" i="1" s="1"/>
  <c r="R265" i="1"/>
  <c r="S265" i="1" s="1"/>
  <c r="U265" i="1" s="1"/>
  <c r="V265" i="1" s="1"/>
  <c r="W265" i="1" s="1"/>
  <c r="R264" i="1"/>
  <c r="S264" i="1" s="1"/>
  <c r="U264" i="1" s="1"/>
  <c r="V264" i="1" s="1"/>
  <c r="W264" i="1" s="1"/>
  <c r="R263" i="1"/>
  <c r="S263" i="1" s="1"/>
  <c r="U263" i="1" s="1"/>
  <c r="V263" i="1" s="1"/>
  <c r="W263" i="1" s="1"/>
  <c r="R262" i="1"/>
  <c r="S262" i="1" s="1"/>
  <c r="U262" i="1" s="1"/>
  <c r="V262" i="1" s="1"/>
  <c r="W262" i="1" s="1"/>
  <c r="U261" i="1"/>
  <c r="V261" i="1" s="1"/>
  <c r="W261" i="1" s="1"/>
  <c r="U260" i="1"/>
  <c r="V260" i="1" s="1"/>
  <c r="W260" i="1" s="1"/>
  <c r="U259" i="1"/>
  <c r="V259" i="1" s="1"/>
  <c r="W259" i="1" s="1"/>
  <c r="U258" i="1"/>
  <c r="V258" i="1" s="1"/>
  <c r="W258" i="1" s="1"/>
  <c r="U257" i="1"/>
  <c r="V257" i="1" s="1"/>
  <c r="W257" i="1" s="1"/>
  <c r="R256" i="1"/>
  <c r="S256" i="1" s="1"/>
  <c r="U256" i="1" s="1"/>
  <c r="V256" i="1" s="1"/>
  <c r="W256" i="1" s="1"/>
  <c r="R255" i="1"/>
  <c r="S255" i="1" s="1"/>
  <c r="U255" i="1" s="1"/>
  <c r="V255" i="1" s="1"/>
  <c r="W255" i="1" s="1"/>
  <c r="R254" i="1"/>
  <c r="S254" i="1" s="1"/>
  <c r="U254" i="1" s="1"/>
  <c r="V254" i="1" s="1"/>
  <c r="W254" i="1" s="1"/>
  <c r="R253" i="1"/>
  <c r="S253" i="1" s="1"/>
  <c r="U253" i="1" s="1"/>
  <c r="V253" i="1" s="1"/>
  <c r="W253" i="1" s="1"/>
  <c r="R252" i="1"/>
  <c r="S252" i="1" s="1"/>
  <c r="U252" i="1" s="1"/>
  <c r="V252" i="1" s="1"/>
  <c r="W252" i="1" s="1"/>
  <c r="R251" i="1"/>
  <c r="S251" i="1" s="1"/>
  <c r="U251" i="1" s="1"/>
  <c r="V251" i="1" s="1"/>
  <c r="W251" i="1" s="1"/>
  <c r="R250" i="1"/>
  <c r="S250" i="1" s="1"/>
  <c r="U250" i="1" s="1"/>
  <c r="V250" i="1" s="1"/>
  <c r="W250" i="1" s="1"/>
  <c r="R249" i="1"/>
  <c r="S249" i="1" s="1"/>
  <c r="U249" i="1" s="1"/>
  <c r="V249" i="1" s="1"/>
  <c r="W249" i="1" s="1"/>
  <c r="R248" i="1"/>
  <c r="S248" i="1" s="1"/>
  <c r="U248" i="1" s="1"/>
  <c r="V248" i="1" s="1"/>
  <c r="W248" i="1" s="1"/>
  <c r="R247" i="1"/>
  <c r="S247" i="1" s="1"/>
  <c r="U247" i="1" s="1"/>
  <c r="V247" i="1" s="1"/>
  <c r="W247" i="1" s="1"/>
  <c r="R246" i="1"/>
  <c r="S246" i="1" s="1"/>
  <c r="U246" i="1" s="1"/>
  <c r="V246" i="1" s="1"/>
  <c r="W246" i="1" s="1"/>
  <c r="R245" i="1"/>
  <c r="S245" i="1" s="1"/>
  <c r="U245" i="1" s="1"/>
  <c r="V245" i="1" s="1"/>
  <c r="W245" i="1" s="1"/>
  <c r="R244" i="1"/>
  <c r="S244" i="1" s="1"/>
  <c r="U244" i="1" s="1"/>
  <c r="V244" i="1" s="1"/>
  <c r="W244" i="1" s="1"/>
  <c r="R243" i="1"/>
  <c r="S243" i="1" s="1"/>
  <c r="U243" i="1" s="1"/>
  <c r="V243" i="1" s="1"/>
  <c r="W243" i="1" s="1"/>
  <c r="R242" i="1"/>
  <c r="S242" i="1" s="1"/>
  <c r="U242" i="1" s="1"/>
  <c r="V242" i="1" s="1"/>
  <c r="W242" i="1" s="1"/>
  <c r="R241" i="1"/>
  <c r="S241" i="1" s="1"/>
  <c r="U241" i="1" s="1"/>
  <c r="V241" i="1" s="1"/>
  <c r="W241" i="1" s="1"/>
  <c r="R240" i="1"/>
  <c r="S240" i="1" s="1"/>
  <c r="U240" i="1" s="1"/>
  <c r="V240" i="1" s="1"/>
  <c r="W240" i="1" s="1"/>
  <c r="R239" i="1"/>
  <c r="S239" i="1" s="1"/>
  <c r="U239" i="1" s="1"/>
  <c r="V239" i="1" s="1"/>
  <c r="W239" i="1" s="1"/>
  <c r="R238" i="1"/>
  <c r="S238" i="1" s="1"/>
  <c r="U238" i="1" s="1"/>
  <c r="V238" i="1" s="1"/>
  <c r="W238" i="1" s="1"/>
  <c r="R237" i="1"/>
  <c r="S237" i="1" s="1"/>
  <c r="U237" i="1" s="1"/>
  <c r="V237" i="1" s="1"/>
  <c r="W237" i="1" s="1"/>
  <c r="R236" i="1"/>
  <c r="S236" i="1" s="1"/>
  <c r="U236" i="1" s="1"/>
  <c r="V236" i="1" s="1"/>
  <c r="W236" i="1" s="1"/>
  <c r="U235" i="1"/>
  <c r="V235" i="1" s="1"/>
  <c r="W235" i="1" s="1"/>
  <c r="U234" i="1"/>
  <c r="V234" i="1" s="1"/>
  <c r="W234" i="1" s="1"/>
  <c r="U233" i="1"/>
  <c r="V233" i="1" s="1"/>
  <c r="W233" i="1" s="1"/>
  <c r="U232" i="1"/>
  <c r="V232" i="1" s="1"/>
  <c r="W232" i="1" s="1"/>
  <c r="U231" i="1"/>
  <c r="V231" i="1" s="1"/>
  <c r="W231" i="1" s="1"/>
  <c r="R230" i="1"/>
  <c r="S230" i="1" s="1"/>
  <c r="U230" i="1" s="1"/>
  <c r="V230" i="1" s="1"/>
  <c r="W230" i="1" s="1"/>
  <c r="R229" i="1"/>
  <c r="S229" i="1" s="1"/>
  <c r="U229" i="1" s="1"/>
  <c r="V229" i="1" s="1"/>
  <c r="W229" i="1" s="1"/>
  <c r="R228" i="1"/>
  <c r="S228" i="1" s="1"/>
  <c r="U228" i="1" s="1"/>
  <c r="V228" i="1" s="1"/>
  <c r="W228" i="1" s="1"/>
  <c r="R227" i="1"/>
  <c r="S227" i="1" s="1"/>
  <c r="U227" i="1" s="1"/>
  <c r="V227" i="1" s="1"/>
  <c r="W227" i="1" s="1"/>
  <c r="R226" i="1"/>
  <c r="S226" i="1" s="1"/>
  <c r="U226" i="1" s="1"/>
  <c r="V226" i="1" s="1"/>
  <c r="W226" i="1" s="1"/>
  <c r="R225" i="1"/>
  <c r="S225" i="1" s="1"/>
  <c r="U225" i="1" s="1"/>
  <c r="V225" i="1" s="1"/>
  <c r="W225" i="1" s="1"/>
  <c r="R224" i="1"/>
  <c r="S224" i="1" s="1"/>
  <c r="U224" i="1" s="1"/>
  <c r="V224" i="1" s="1"/>
  <c r="W224" i="1" s="1"/>
  <c r="R223" i="1"/>
  <c r="S223" i="1" s="1"/>
  <c r="U223" i="1" s="1"/>
  <c r="V223" i="1" s="1"/>
  <c r="W223" i="1" s="1"/>
  <c r="R222" i="1"/>
  <c r="S222" i="1" s="1"/>
  <c r="U222" i="1" s="1"/>
  <c r="V222" i="1" s="1"/>
  <c r="W222" i="1" s="1"/>
  <c r="R221" i="1"/>
  <c r="S221" i="1" s="1"/>
  <c r="U221" i="1" s="1"/>
  <c r="V221" i="1" s="1"/>
  <c r="W221" i="1" s="1"/>
  <c r="R220" i="1"/>
  <c r="S220" i="1" s="1"/>
  <c r="U220" i="1" s="1"/>
  <c r="V220" i="1" s="1"/>
  <c r="W220" i="1" s="1"/>
  <c r="R219" i="1"/>
  <c r="S219" i="1" s="1"/>
  <c r="U219" i="1" s="1"/>
  <c r="V219" i="1" s="1"/>
  <c r="W219" i="1" s="1"/>
  <c r="R218" i="1"/>
  <c r="S218" i="1" s="1"/>
  <c r="U218" i="1" s="1"/>
  <c r="V218" i="1" s="1"/>
  <c r="W218" i="1" s="1"/>
  <c r="R217" i="1"/>
  <c r="S217" i="1" s="1"/>
  <c r="U217" i="1" s="1"/>
  <c r="V217" i="1" s="1"/>
  <c r="W217" i="1" s="1"/>
  <c r="R216" i="1"/>
  <c r="S216" i="1" s="1"/>
  <c r="U216" i="1" s="1"/>
  <c r="V216" i="1" s="1"/>
  <c r="W216" i="1" s="1"/>
  <c r="R215" i="1"/>
  <c r="S215" i="1" s="1"/>
  <c r="U215" i="1" s="1"/>
  <c r="V215" i="1" s="1"/>
  <c r="W215" i="1" s="1"/>
  <c r="R214" i="1"/>
  <c r="S214" i="1" s="1"/>
  <c r="U214" i="1" s="1"/>
  <c r="V214" i="1" s="1"/>
  <c r="W214" i="1" s="1"/>
  <c r="R213" i="1"/>
  <c r="S213" i="1" s="1"/>
  <c r="U213" i="1" s="1"/>
  <c r="V213" i="1" s="1"/>
  <c r="W213" i="1" s="1"/>
  <c r="R212" i="1"/>
  <c r="S212" i="1" s="1"/>
  <c r="U212" i="1" s="1"/>
  <c r="V212" i="1" s="1"/>
  <c r="W212" i="1" s="1"/>
  <c r="R211" i="1"/>
  <c r="S211" i="1" s="1"/>
  <c r="U211" i="1" s="1"/>
  <c r="V211" i="1" s="1"/>
  <c r="W211" i="1" s="1"/>
  <c r="R210" i="1"/>
  <c r="S210" i="1" s="1"/>
  <c r="U210" i="1" s="1"/>
  <c r="V210" i="1" s="1"/>
  <c r="W210" i="1" s="1"/>
  <c r="R209" i="1"/>
  <c r="S209" i="1" s="1"/>
  <c r="U209" i="1" s="1"/>
  <c r="V209" i="1" s="1"/>
  <c r="W209" i="1" s="1"/>
  <c r="R208" i="1"/>
  <c r="S208" i="1" s="1"/>
  <c r="U208" i="1" s="1"/>
  <c r="V208" i="1" s="1"/>
  <c r="W208" i="1" s="1"/>
  <c r="R207" i="1"/>
  <c r="S207" i="1" s="1"/>
  <c r="U207" i="1" s="1"/>
  <c r="V207" i="1" s="1"/>
  <c r="W207" i="1" s="1"/>
  <c r="R206" i="1"/>
  <c r="S206" i="1" s="1"/>
  <c r="U206" i="1" s="1"/>
  <c r="V206" i="1" s="1"/>
  <c r="W206" i="1" s="1"/>
  <c r="R205" i="1"/>
  <c r="S205" i="1" s="1"/>
  <c r="U205" i="1" s="1"/>
  <c r="V205" i="1" s="1"/>
  <c r="W205" i="1" s="1"/>
  <c r="R204" i="1"/>
  <c r="S204" i="1" s="1"/>
  <c r="U204" i="1" s="1"/>
  <c r="V204" i="1" s="1"/>
  <c r="W204" i="1" s="1"/>
  <c r="R203" i="1"/>
  <c r="S203" i="1" s="1"/>
  <c r="U203" i="1" s="1"/>
  <c r="V203" i="1" s="1"/>
  <c r="W203" i="1" s="1"/>
  <c r="R202" i="1"/>
  <c r="S202" i="1" s="1"/>
  <c r="U202" i="1" s="1"/>
  <c r="V202" i="1" s="1"/>
  <c r="W202" i="1" s="1"/>
  <c r="R201" i="1"/>
  <c r="S201" i="1" s="1"/>
  <c r="U201" i="1" s="1"/>
  <c r="V201" i="1" s="1"/>
  <c r="W201" i="1" s="1"/>
  <c r="R200" i="1"/>
  <c r="S200" i="1" s="1"/>
  <c r="U200" i="1" s="1"/>
  <c r="V200" i="1" s="1"/>
  <c r="W200" i="1" s="1"/>
  <c r="R199" i="1"/>
  <c r="S199" i="1" s="1"/>
  <c r="U199" i="1" s="1"/>
  <c r="V199" i="1" s="1"/>
  <c r="W199" i="1" s="1"/>
  <c r="R198" i="1"/>
  <c r="S198" i="1" s="1"/>
  <c r="U198" i="1" s="1"/>
  <c r="V198" i="1" s="1"/>
  <c r="W198" i="1" s="1"/>
  <c r="R197" i="1"/>
  <c r="S197" i="1" s="1"/>
  <c r="U197" i="1" s="1"/>
  <c r="V197" i="1" s="1"/>
  <c r="W197" i="1" s="1"/>
  <c r="R196" i="1"/>
  <c r="S196" i="1" s="1"/>
  <c r="U196" i="1" s="1"/>
  <c r="V196" i="1" s="1"/>
  <c r="W196" i="1" s="1"/>
  <c r="R195" i="1"/>
  <c r="S195" i="1" s="1"/>
  <c r="U195" i="1" s="1"/>
  <c r="V195" i="1" s="1"/>
  <c r="W195" i="1" s="1"/>
  <c r="R194" i="1"/>
  <c r="S194" i="1" s="1"/>
  <c r="U194" i="1" s="1"/>
  <c r="V194" i="1" s="1"/>
  <c r="W194" i="1" s="1"/>
  <c r="R193" i="1"/>
  <c r="S193" i="1" s="1"/>
  <c r="U193" i="1" s="1"/>
  <c r="V193" i="1" s="1"/>
  <c r="W193" i="1" s="1"/>
  <c r="R192" i="1"/>
  <c r="S192" i="1" s="1"/>
  <c r="U192" i="1" s="1"/>
  <c r="V192" i="1" s="1"/>
  <c r="W192" i="1" s="1"/>
  <c r="R191" i="1"/>
  <c r="S191" i="1" s="1"/>
  <c r="U191" i="1" s="1"/>
  <c r="V191" i="1" s="1"/>
  <c r="W191" i="1" s="1"/>
  <c r="R190" i="1"/>
  <c r="S190" i="1" s="1"/>
  <c r="U190" i="1" s="1"/>
  <c r="V190" i="1" s="1"/>
  <c r="W190" i="1" s="1"/>
  <c r="R189" i="1"/>
  <c r="S189" i="1" s="1"/>
  <c r="U189" i="1" s="1"/>
  <c r="V189" i="1" s="1"/>
  <c r="W189" i="1" s="1"/>
  <c r="R188" i="1"/>
  <c r="S188" i="1" s="1"/>
  <c r="U188" i="1" s="1"/>
  <c r="V188" i="1" s="1"/>
  <c r="W188" i="1" s="1"/>
  <c r="R187" i="1"/>
  <c r="S187" i="1" s="1"/>
  <c r="U187" i="1" s="1"/>
  <c r="V187" i="1" s="1"/>
  <c r="W187" i="1" s="1"/>
  <c r="R186" i="1"/>
  <c r="S186" i="1" s="1"/>
  <c r="U186" i="1" s="1"/>
  <c r="V186" i="1" s="1"/>
  <c r="W186" i="1" s="1"/>
  <c r="R185" i="1"/>
  <c r="S185" i="1" s="1"/>
  <c r="U185" i="1" s="1"/>
  <c r="V185" i="1" s="1"/>
  <c r="W185" i="1" s="1"/>
  <c r="R184" i="1"/>
  <c r="S184" i="1" s="1"/>
  <c r="U184" i="1" s="1"/>
  <c r="V184" i="1" s="1"/>
  <c r="W184" i="1" s="1"/>
  <c r="R183" i="1"/>
  <c r="S183" i="1" s="1"/>
  <c r="U183" i="1" s="1"/>
  <c r="V183" i="1" s="1"/>
  <c r="W183" i="1" s="1"/>
  <c r="R182" i="1"/>
  <c r="S182" i="1" s="1"/>
  <c r="U182" i="1" s="1"/>
  <c r="V182" i="1" s="1"/>
  <c r="W182" i="1" s="1"/>
  <c r="R181" i="1"/>
  <c r="S181" i="1" s="1"/>
  <c r="U181" i="1" s="1"/>
  <c r="V181" i="1" s="1"/>
  <c r="W181" i="1" s="1"/>
  <c r="R180" i="1"/>
  <c r="S180" i="1" s="1"/>
  <c r="U180" i="1" s="1"/>
  <c r="V180" i="1" s="1"/>
  <c r="W180" i="1" s="1"/>
  <c r="R179" i="1"/>
  <c r="S179" i="1" s="1"/>
  <c r="U179" i="1" s="1"/>
  <c r="V179" i="1" s="1"/>
  <c r="W179" i="1" s="1"/>
  <c r="R178" i="1"/>
  <c r="S178" i="1" s="1"/>
  <c r="U178" i="1" s="1"/>
  <c r="V178" i="1" s="1"/>
  <c r="W178" i="1" s="1"/>
  <c r="R177" i="1"/>
  <c r="S177" i="1" s="1"/>
  <c r="U177" i="1" s="1"/>
  <c r="V177" i="1" s="1"/>
  <c r="W177" i="1" s="1"/>
  <c r="R176" i="1"/>
  <c r="S176" i="1" s="1"/>
  <c r="U176" i="1" s="1"/>
  <c r="V176" i="1" s="1"/>
  <c r="W176" i="1" s="1"/>
  <c r="R175" i="1"/>
  <c r="S175" i="1" s="1"/>
  <c r="U175" i="1" s="1"/>
  <c r="V175" i="1" s="1"/>
  <c r="W175" i="1" s="1"/>
  <c r="R174" i="1"/>
  <c r="S174" i="1" s="1"/>
  <c r="U174" i="1" s="1"/>
  <c r="V174" i="1" s="1"/>
  <c r="W174" i="1" s="1"/>
  <c r="R173" i="1"/>
  <c r="S173" i="1" s="1"/>
  <c r="U173" i="1" s="1"/>
  <c r="V173" i="1" s="1"/>
  <c r="W173" i="1" s="1"/>
  <c r="R172" i="1"/>
  <c r="S172" i="1" s="1"/>
  <c r="U172" i="1" s="1"/>
  <c r="V172" i="1" s="1"/>
  <c r="W172" i="1" s="1"/>
  <c r="R171" i="1"/>
  <c r="S171" i="1" s="1"/>
  <c r="U171" i="1" s="1"/>
  <c r="V171" i="1" s="1"/>
  <c r="W171" i="1" s="1"/>
  <c r="R170" i="1"/>
  <c r="S170" i="1" s="1"/>
  <c r="U170" i="1" s="1"/>
  <c r="V170" i="1" s="1"/>
  <c r="W170" i="1" s="1"/>
  <c r="R169" i="1"/>
  <c r="S169" i="1" s="1"/>
  <c r="U169" i="1" s="1"/>
  <c r="V169" i="1" s="1"/>
  <c r="W169" i="1" s="1"/>
  <c r="R168" i="1"/>
  <c r="S168" i="1" s="1"/>
  <c r="U168" i="1" s="1"/>
  <c r="V168" i="1" s="1"/>
  <c r="W168" i="1" s="1"/>
  <c r="R167" i="1"/>
  <c r="S167" i="1" s="1"/>
  <c r="U167" i="1" s="1"/>
  <c r="V167" i="1" s="1"/>
  <c r="W167" i="1" s="1"/>
  <c r="R166" i="1"/>
  <c r="S166" i="1" s="1"/>
  <c r="U166" i="1" s="1"/>
  <c r="V166" i="1" s="1"/>
  <c r="W166" i="1" s="1"/>
  <c r="R165" i="1"/>
  <c r="S165" i="1" s="1"/>
  <c r="U165" i="1" s="1"/>
  <c r="V165" i="1" s="1"/>
  <c r="W165" i="1" s="1"/>
  <c r="R164" i="1"/>
  <c r="S164" i="1" s="1"/>
  <c r="U164" i="1" s="1"/>
  <c r="V164" i="1" s="1"/>
  <c r="W164" i="1" s="1"/>
  <c r="R163" i="1"/>
  <c r="S163" i="1" s="1"/>
  <c r="U163" i="1" s="1"/>
  <c r="V163" i="1" s="1"/>
  <c r="W163" i="1" s="1"/>
  <c r="R162" i="1"/>
  <c r="S162" i="1" s="1"/>
  <c r="U162" i="1" s="1"/>
  <c r="V162" i="1" s="1"/>
  <c r="W162" i="1" s="1"/>
  <c r="R161" i="1"/>
  <c r="S161" i="1" s="1"/>
  <c r="U161" i="1" s="1"/>
  <c r="V161" i="1" s="1"/>
  <c r="W161" i="1" s="1"/>
  <c r="U160" i="1"/>
  <c r="V160" i="1" s="1"/>
  <c r="W160" i="1" s="1"/>
  <c r="U159" i="1"/>
  <c r="V159" i="1" s="1"/>
  <c r="W159" i="1" s="1"/>
  <c r="U158" i="1"/>
  <c r="V158" i="1" s="1"/>
  <c r="W158" i="1" s="1"/>
  <c r="U157" i="1"/>
  <c r="V157" i="1" s="1"/>
  <c r="W157" i="1" s="1"/>
  <c r="U156" i="1"/>
  <c r="V156" i="1" s="1"/>
  <c r="W156" i="1" s="1"/>
  <c r="S155" i="1"/>
  <c r="U155" i="1" s="1"/>
  <c r="V155" i="1" s="1"/>
  <c r="W155" i="1" s="1"/>
  <c r="R154" i="1"/>
  <c r="S154" i="1" s="1"/>
  <c r="U154" i="1" s="1"/>
  <c r="V154" i="1" s="1"/>
  <c r="W154" i="1" s="1"/>
  <c r="R153" i="1"/>
  <c r="S153" i="1" s="1"/>
  <c r="U153" i="1" s="1"/>
  <c r="V153" i="1" s="1"/>
  <c r="W153" i="1" s="1"/>
  <c r="R152" i="1"/>
  <c r="S152" i="1" s="1"/>
  <c r="U152" i="1" s="1"/>
  <c r="V152" i="1" s="1"/>
  <c r="W152" i="1" s="1"/>
  <c r="R151" i="1"/>
  <c r="S151" i="1" s="1"/>
  <c r="U151" i="1" s="1"/>
  <c r="V151" i="1" s="1"/>
  <c r="W151" i="1" s="1"/>
  <c r="R150" i="1"/>
  <c r="S150" i="1" s="1"/>
  <c r="U150" i="1" s="1"/>
  <c r="V150" i="1" s="1"/>
  <c r="W150" i="1" s="1"/>
  <c r="R149" i="1"/>
  <c r="S149" i="1" s="1"/>
  <c r="U149" i="1" s="1"/>
  <c r="V149" i="1" s="1"/>
  <c r="W149" i="1" s="1"/>
  <c r="R148" i="1"/>
  <c r="S148" i="1" s="1"/>
  <c r="U148" i="1" s="1"/>
  <c r="V148" i="1" s="1"/>
  <c r="W148" i="1" s="1"/>
  <c r="R147" i="1"/>
  <c r="S147" i="1" s="1"/>
  <c r="U147" i="1" s="1"/>
  <c r="V147" i="1" s="1"/>
  <c r="W147" i="1" s="1"/>
  <c r="R146" i="1"/>
  <c r="S146" i="1" s="1"/>
  <c r="U146" i="1" s="1"/>
  <c r="V146" i="1" s="1"/>
  <c r="W146" i="1" s="1"/>
  <c r="R145" i="1"/>
  <c r="S145" i="1" s="1"/>
  <c r="U145" i="1" s="1"/>
  <c r="V145" i="1" s="1"/>
  <c r="W145" i="1" s="1"/>
  <c r="R144" i="1"/>
  <c r="S144" i="1" s="1"/>
  <c r="U144" i="1" s="1"/>
  <c r="V144" i="1" s="1"/>
  <c r="W144" i="1" s="1"/>
  <c r="R143" i="1"/>
  <c r="S143" i="1" s="1"/>
  <c r="U143" i="1" s="1"/>
  <c r="V143" i="1" s="1"/>
  <c r="W143" i="1" s="1"/>
  <c r="R142" i="1"/>
  <c r="S142" i="1" s="1"/>
  <c r="U142" i="1" s="1"/>
  <c r="V142" i="1" s="1"/>
  <c r="W142" i="1" s="1"/>
  <c r="R141" i="1"/>
  <c r="S141" i="1" s="1"/>
  <c r="U141" i="1" s="1"/>
  <c r="V141" i="1" s="1"/>
  <c r="W141" i="1" s="1"/>
  <c r="R140" i="1"/>
  <c r="S140" i="1" s="1"/>
  <c r="U140" i="1" s="1"/>
  <c r="V140" i="1" s="1"/>
  <c r="W140" i="1" s="1"/>
  <c r="R139" i="1"/>
  <c r="S139" i="1" s="1"/>
  <c r="U139" i="1" s="1"/>
  <c r="V139" i="1" s="1"/>
  <c r="W139" i="1" s="1"/>
  <c r="R138" i="1"/>
  <c r="S138" i="1" s="1"/>
  <c r="U138" i="1" s="1"/>
  <c r="V138" i="1" s="1"/>
  <c r="W138" i="1" s="1"/>
  <c r="R137" i="1"/>
  <c r="S137" i="1" s="1"/>
  <c r="U137" i="1" s="1"/>
  <c r="V137" i="1" s="1"/>
  <c r="W137" i="1" s="1"/>
  <c r="R136" i="1"/>
  <c r="S136" i="1" s="1"/>
  <c r="U136" i="1" s="1"/>
  <c r="V136" i="1" s="1"/>
  <c r="W136" i="1" s="1"/>
  <c r="R135" i="1"/>
  <c r="S135" i="1" s="1"/>
  <c r="U135" i="1" s="1"/>
  <c r="V135" i="1" s="1"/>
  <c r="W135" i="1" s="1"/>
  <c r="R134" i="1"/>
  <c r="S134" i="1" s="1"/>
  <c r="U134" i="1" s="1"/>
  <c r="V134" i="1" s="1"/>
  <c r="W134" i="1" s="1"/>
  <c r="R133" i="1"/>
  <c r="S133" i="1" s="1"/>
  <c r="U133" i="1" s="1"/>
  <c r="V133" i="1" s="1"/>
  <c r="W133" i="1" s="1"/>
  <c r="R132" i="1"/>
  <c r="S132" i="1" s="1"/>
  <c r="U132" i="1" s="1"/>
  <c r="V132" i="1" s="1"/>
  <c r="W132" i="1" s="1"/>
  <c r="R131" i="1"/>
  <c r="S131" i="1" s="1"/>
  <c r="U131" i="1" s="1"/>
  <c r="V131" i="1" s="1"/>
  <c r="W131" i="1" s="1"/>
  <c r="R130" i="1"/>
  <c r="S130" i="1" s="1"/>
  <c r="U130" i="1" s="1"/>
  <c r="V130" i="1" s="1"/>
  <c r="W130" i="1" s="1"/>
  <c r="U129" i="1"/>
  <c r="V129" i="1" s="1"/>
  <c r="W129" i="1" s="1"/>
  <c r="U128" i="1"/>
  <c r="V128" i="1" s="1"/>
  <c r="W128" i="1" s="1"/>
  <c r="U127" i="1"/>
  <c r="V127" i="1" s="1"/>
  <c r="W127" i="1" s="1"/>
  <c r="U126" i="1"/>
  <c r="V126" i="1" s="1"/>
  <c r="W126" i="1" s="1"/>
  <c r="U125" i="1"/>
  <c r="V125" i="1" s="1"/>
  <c r="W125" i="1" s="1"/>
  <c r="R124" i="1"/>
  <c r="S124" i="1" s="1"/>
  <c r="U124" i="1" s="1"/>
  <c r="V124" i="1" s="1"/>
  <c r="W124" i="1" s="1"/>
  <c r="R123" i="1"/>
  <c r="S123" i="1" s="1"/>
  <c r="U123" i="1" s="1"/>
  <c r="V123" i="1" s="1"/>
  <c r="W123" i="1" s="1"/>
  <c r="U122" i="1"/>
  <c r="V122" i="1" s="1"/>
  <c r="W122" i="1" s="1"/>
  <c r="U121" i="1"/>
  <c r="V121" i="1" s="1"/>
  <c r="W121" i="1" s="1"/>
  <c r="F10" i="5"/>
  <c r="C9" i="6"/>
  <c r="F9" i="5"/>
  <c r="C10" i="6"/>
  <c r="R120" i="1" l="1"/>
  <c r="S120" i="1" s="1"/>
  <c r="U120" i="1" s="1"/>
  <c r="V120" i="1" s="1"/>
  <c r="W120" i="1" s="1"/>
  <c r="R119" i="1"/>
  <c r="S119" i="1" s="1"/>
  <c r="U119" i="1" s="1"/>
  <c r="V119" i="1" s="1"/>
  <c r="W119" i="1" s="1"/>
  <c r="R118" i="1"/>
  <c r="S118" i="1" s="1"/>
  <c r="U118" i="1" s="1"/>
  <c r="V118" i="1" s="1"/>
  <c r="W118" i="1" s="1"/>
  <c r="R117" i="1"/>
  <c r="S117" i="1" s="1"/>
  <c r="U117" i="1" s="1"/>
  <c r="V117" i="1" s="1"/>
  <c r="W117" i="1" s="1"/>
  <c r="R116" i="1"/>
  <c r="S116" i="1" s="1"/>
  <c r="U116" i="1" s="1"/>
  <c r="V116" i="1" s="1"/>
  <c r="W116" i="1" s="1"/>
  <c r="R115" i="1"/>
  <c r="S115" i="1" s="1"/>
  <c r="U115" i="1" s="1"/>
  <c r="V115" i="1" s="1"/>
  <c r="W115" i="1" s="1"/>
  <c r="R114" i="1"/>
  <c r="S114" i="1" s="1"/>
  <c r="U114" i="1" s="1"/>
  <c r="V114" i="1" s="1"/>
  <c r="W114" i="1" s="1"/>
  <c r="R113" i="1"/>
  <c r="S113" i="1" s="1"/>
  <c r="U113" i="1" s="1"/>
  <c r="V113" i="1" s="1"/>
  <c r="W113" i="1" s="1"/>
  <c r="R112" i="1"/>
  <c r="S112" i="1" s="1"/>
  <c r="U112" i="1" s="1"/>
  <c r="V112" i="1" s="1"/>
  <c r="W112" i="1" s="1"/>
  <c r="R111" i="1"/>
  <c r="S111" i="1" s="1"/>
  <c r="U111" i="1" s="1"/>
  <c r="V111" i="1" s="1"/>
  <c r="W111" i="1" s="1"/>
  <c r="R110" i="1"/>
  <c r="S110" i="1" s="1"/>
  <c r="U110" i="1" s="1"/>
  <c r="V110" i="1" s="1"/>
  <c r="W110" i="1" s="1"/>
  <c r="R109" i="1"/>
  <c r="S109" i="1" s="1"/>
  <c r="U109" i="1" s="1"/>
  <c r="V109" i="1" s="1"/>
  <c r="W109" i="1" s="1"/>
  <c r="R108" i="1"/>
  <c r="S108" i="1" s="1"/>
  <c r="U108" i="1" s="1"/>
  <c r="V108" i="1" s="1"/>
  <c r="W108" i="1" s="1"/>
  <c r="R107" i="1"/>
  <c r="S107" i="1" s="1"/>
  <c r="U107" i="1" s="1"/>
  <c r="V107" i="1" s="1"/>
  <c r="W107" i="1" s="1"/>
  <c r="R106" i="1"/>
  <c r="S106" i="1" s="1"/>
  <c r="U106" i="1" s="1"/>
  <c r="V106" i="1" s="1"/>
  <c r="W106" i="1" s="1"/>
  <c r="R105" i="1"/>
  <c r="S105" i="1" s="1"/>
  <c r="U105" i="1" s="1"/>
  <c r="V105" i="1" s="1"/>
  <c r="W105" i="1" s="1"/>
  <c r="R104" i="1"/>
  <c r="S104" i="1" s="1"/>
  <c r="U104" i="1" s="1"/>
  <c r="V104" i="1" s="1"/>
  <c r="W104" i="1" s="1"/>
  <c r="R103" i="1"/>
  <c r="S103" i="1" s="1"/>
  <c r="U103" i="1" s="1"/>
  <c r="V103" i="1" s="1"/>
  <c r="W103" i="1" s="1"/>
  <c r="R102" i="1"/>
  <c r="S102" i="1" s="1"/>
  <c r="U102" i="1" s="1"/>
  <c r="V102" i="1" s="1"/>
  <c r="W102" i="1" s="1"/>
  <c r="R101" i="1"/>
  <c r="S101" i="1" s="1"/>
  <c r="U101" i="1" s="1"/>
  <c r="V101" i="1" s="1"/>
  <c r="W101" i="1" s="1"/>
  <c r="R100" i="1"/>
  <c r="S100" i="1" s="1"/>
  <c r="U100" i="1" s="1"/>
  <c r="V100" i="1" s="1"/>
  <c r="W100" i="1" s="1"/>
  <c r="R99" i="1"/>
  <c r="S99" i="1" s="1"/>
  <c r="U99" i="1" s="1"/>
  <c r="V99" i="1" s="1"/>
  <c r="W99" i="1" s="1"/>
  <c r="R98" i="1"/>
  <c r="S98" i="1" s="1"/>
  <c r="U98" i="1" s="1"/>
  <c r="V98" i="1" s="1"/>
  <c r="W98" i="1" s="1"/>
  <c r="R97" i="1"/>
  <c r="S97" i="1" s="1"/>
  <c r="U97" i="1" s="1"/>
  <c r="V97" i="1" s="1"/>
  <c r="W97" i="1" s="1"/>
  <c r="R96" i="1"/>
  <c r="S96" i="1" s="1"/>
  <c r="U96" i="1" s="1"/>
  <c r="V96" i="1" s="1"/>
  <c r="W96" i="1" s="1"/>
  <c r="R95" i="1"/>
  <c r="S95" i="1" s="1"/>
  <c r="U95" i="1" s="1"/>
  <c r="V95" i="1" s="1"/>
  <c r="W95" i="1" s="1"/>
  <c r="R94" i="1"/>
  <c r="S94" i="1" s="1"/>
  <c r="U94" i="1" s="1"/>
  <c r="V94" i="1" s="1"/>
  <c r="W94" i="1" s="1"/>
  <c r="R93" i="1"/>
  <c r="S93" i="1" s="1"/>
  <c r="U93" i="1" s="1"/>
  <c r="V93" i="1" s="1"/>
  <c r="W93" i="1" s="1"/>
  <c r="R92" i="1"/>
  <c r="S92" i="1" s="1"/>
  <c r="U92" i="1" s="1"/>
  <c r="V92" i="1" s="1"/>
  <c r="W92" i="1" s="1"/>
  <c r="R91" i="1"/>
  <c r="S91" i="1" s="1"/>
  <c r="U91" i="1" s="1"/>
  <c r="V91" i="1" s="1"/>
  <c r="W91" i="1" s="1"/>
  <c r="R90" i="1"/>
  <c r="S90" i="1" s="1"/>
  <c r="U90" i="1" s="1"/>
  <c r="V90" i="1" s="1"/>
  <c r="W90" i="1" s="1"/>
  <c r="R89" i="1"/>
  <c r="S89" i="1" s="1"/>
  <c r="U89" i="1" s="1"/>
  <c r="V89" i="1" s="1"/>
  <c r="W89" i="1" s="1"/>
  <c r="U88" i="1"/>
  <c r="V88" i="1" s="1"/>
  <c r="W88" i="1" s="1"/>
  <c r="U87" i="1"/>
  <c r="V87" i="1" s="1"/>
  <c r="W87" i="1" s="1"/>
  <c r="U86" i="1"/>
  <c r="V86" i="1" s="1"/>
  <c r="W86" i="1" s="1"/>
  <c r="T85" i="1"/>
  <c r="U85" i="1" s="1"/>
  <c r="V85" i="1" s="1"/>
  <c r="W85" i="1" s="1"/>
  <c r="U84" i="1"/>
  <c r="V84" i="1" s="1"/>
  <c r="W84" i="1" s="1"/>
  <c r="U83" i="1"/>
  <c r="V83" i="1" s="1"/>
  <c r="W83" i="1" s="1"/>
  <c r="S82" i="1"/>
  <c r="U82" i="1" s="1"/>
  <c r="V82" i="1" s="1"/>
  <c r="W82" i="1" s="1"/>
  <c r="R81" i="1"/>
  <c r="S81" i="1" s="1"/>
  <c r="U81" i="1" s="1"/>
  <c r="V81" i="1" s="1"/>
  <c r="W81" i="1" s="1"/>
  <c r="R80" i="1"/>
  <c r="S80" i="1" s="1"/>
  <c r="U80" i="1" s="1"/>
  <c r="V80" i="1" s="1"/>
  <c r="W80" i="1" s="1"/>
  <c r="R79" i="1"/>
  <c r="S79" i="1" s="1"/>
  <c r="U79" i="1" s="1"/>
  <c r="V79" i="1" s="1"/>
  <c r="W79" i="1" s="1"/>
  <c r="R78" i="1"/>
  <c r="S78" i="1" s="1"/>
  <c r="U78" i="1" s="1"/>
  <c r="V78" i="1" s="1"/>
  <c r="W78" i="1" s="1"/>
  <c r="R77" i="1"/>
  <c r="S77" i="1" s="1"/>
  <c r="U77" i="1" s="1"/>
  <c r="V77" i="1" s="1"/>
  <c r="W77" i="1" s="1"/>
  <c r="R76" i="1"/>
  <c r="S76" i="1" s="1"/>
  <c r="U76" i="1" s="1"/>
  <c r="V76" i="1" s="1"/>
  <c r="W76" i="1" s="1"/>
  <c r="R75" i="1"/>
  <c r="S75" i="1" s="1"/>
  <c r="U75" i="1" s="1"/>
  <c r="V75" i="1" s="1"/>
  <c r="W75" i="1" s="1"/>
  <c r="R74" i="1"/>
  <c r="S74" i="1" s="1"/>
  <c r="U74" i="1" s="1"/>
  <c r="V74" i="1" s="1"/>
  <c r="W74" i="1" s="1"/>
  <c r="R73" i="1"/>
  <c r="S73" i="1" s="1"/>
  <c r="U73" i="1" s="1"/>
  <c r="V73" i="1" s="1"/>
  <c r="W73" i="1" s="1"/>
  <c r="R72" i="1"/>
  <c r="S72" i="1" s="1"/>
  <c r="U72" i="1" s="1"/>
  <c r="V72" i="1" s="1"/>
  <c r="W72" i="1" s="1"/>
  <c r="R71" i="1"/>
  <c r="S71" i="1" s="1"/>
  <c r="U71" i="1" s="1"/>
  <c r="V71" i="1" s="1"/>
  <c r="W71" i="1" s="1"/>
  <c r="R70" i="1"/>
  <c r="S70" i="1" s="1"/>
  <c r="U70" i="1" s="1"/>
  <c r="V70" i="1" s="1"/>
  <c r="W70" i="1" s="1"/>
  <c r="R69" i="1"/>
  <c r="S69" i="1" s="1"/>
  <c r="U69" i="1" s="1"/>
  <c r="V69" i="1" s="1"/>
  <c r="W69" i="1" s="1"/>
  <c r="R68" i="1"/>
  <c r="S68" i="1" s="1"/>
  <c r="U68" i="1" s="1"/>
  <c r="V68" i="1" s="1"/>
  <c r="W68" i="1" s="1"/>
  <c r="R67" i="1"/>
  <c r="S67" i="1" s="1"/>
  <c r="U67" i="1" s="1"/>
  <c r="V67" i="1" s="1"/>
  <c r="W67" i="1" s="1"/>
  <c r="R66" i="1"/>
  <c r="S66" i="1" s="1"/>
  <c r="U66" i="1" s="1"/>
  <c r="V66" i="1" s="1"/>
  <c r="W66" i="1" s="1"/>
  <c r="R65" i="1"/>
  <c r="S65" i="1" s="1"/>
  <c r="U65" i="1" s="1"/>
  <c r="V65" i="1" s="1"/>
  <c r="W65" i="1" s="1"/>
  <c r="R64" i="1"/>
  <c r="S64" i="1" s="1"/>
  <c r="U64" i="1" s="1"/>
  <c r="V64" i="1" s="1"/>
  <c r="W64" i="1" s="1"/>
  <c r="R63" i="1"/>
  <c r="S63" i="1" s="1"/>
  <c r="U63" i="1" s="1"/>
  <c r="V63" i="1" s="1"/>
  <c r="W63" i="1" s="1"/>
  <c r="R62" i="1"/>
  <c r="S62" i="1" s="1"/>
  <c r="U62" i="1" s="1"/>
  <c r="V62" i="1" s="1"/>
  <c r="W62" i="1" s="1"/>
  <c r="R61" i="1"/>
  <c r="S61" i="1" s="1"/>
  <c r="U61" i="1" s="1"/>
  <c r="V61" i="1" s="1"/>
  <c r="W61" i="1" s="1"/>
  <c r="R60" i="1"/>
  <c r="S60" i="1" s="1"/>
  <c r="U60" i="1" s="1"/>
  <c r="V60" i="1" s="1"/>
  <c r="W60" i="1" s="1"/>
  <c r="R59" i="1"/>
  <c r="S59" i="1" s="1"/>
  <c r="U59" i="1" s="1"/>
  <c r="V59" i="1" s="1"/>
  <c r="W59" i="1" s="1"/>
  <c r="R58" i="1"/>
  <c r="S58" i="1" s="1"/>
  <c r="U58" i="1" s="1"/>
  <c r="V58" i="1" s="1"/>
  <c r="W58" i="1" s="1"/>
  <c r="R57" i="1"/>
  <c r="S57" i="1" s="1"/>
  <c r="U57" i="1" s="1"/>
  <c r="V57" i="1" s="1"/>
  <c r="W57" i="1" s="1"/>
  <c r="R56" i="1"/>
  <c r="S56" i="1" s="1"/>
  <c r="U56" i="1" s="1"/>
  <c r="V56" i="1" s="1"/>
  <c r="W56" i="1" s="1"/>
  <c r="R55" i="1"/>
  <c r="S55" i="1" s="1"/>
  <c r="U55" i="1" s="1"/>
  <c r="V55" i="1" s="1"/>
  <c r="W55" i="1" s="1"/>
  <c r="R54" i="1"/>
  <c r="S54" i="1" s="1"/>
  <c r="U54" i="1" s="1"/>
  <c r="V54" i="1" s="1"/>
  <c r="W54" i="1" s="1"/>
  <c r="R53" i="1"/>
  <c r="S53" i="1" s="1"/>
  <c r="U53" i="1" s="1"/>
  <c r="V53" i="1" s="1"/>
  <c r="W53" i="1" s="1"/>
  <c r="R52" i="1"/>
  <c r="S52" i="1" s="1"/>
  <c r="U52" i="1" s="1"/>
  <c r="V52" i="1" s="1"/>
  <c r="W52" i="1" s="1"/>
  <c r="R51" i="1"/>
  <c r="S51" i="1" s="1"/>
  <c r="U51" i="1" s="1"/>
  <c r="V51" i="1" s="1"/>
  <c r="W51" i="1" s="1"/>
  <c r="R50" i="1"/>
  <c r="S50" i="1" s="1"/>
  <c r="U50" i="1" s="1"/>
  <c r="V50" i="1" s="1"/>
  <c r="W50" i="1" s="1"/>
  <c r="R49" i="1"/>
  <c r="S49" i="1" s="1"/>
  <c r="U49" i="1" s="1"/>
  <c r="V49" i="1" s="1"/>
  <c r="W49" i="1" s="1"/>
  <c r="R48" i="1"/>
  <c r="S48" i="1" s="1"/>
  <c r="U48" i="1" s="1"/>
  <c r="V48" i="1" s="1"/>
  <c r="W48" i="1" s="1"/>
  <c r="R47" i="1"/>
  <c r="S47" i="1" s="1"/>
  <c r="U47" i="1" s="1"/>
  <c r="V47" i="1" s="1"/>
  <c r="W47" i="1" s="1"/>
  <c r="R46" i="1"/>
  <c r="S46" i="1" s="1"/>
  <c r="U46" i="1" s="1"/>
  <c r="V46" i="1" s="1"/>
  <c r="W46" i="1" s="1"/>
  <c r="R45" i="1"/>
  <c r="S45" i="1" s="1"/>
  <c r="U45" i="1" s="1"/>
  <c r="V45" i="1" s="1"/>
  <c r="W45" i="1" s="1"/>
  <c r="R44" i="1"/>
  <c r="S44" i="1" s="1"/>
  <c r="U44" i="1" s="1"/>
  <c r="V44" i="1" s="1"/>
  <c r="W44" i="1" s="1"/>
  <c r="R43" i="1"/>
  <c r="S43" i="1" s="1"/>
  <c r="U43" i="1" s="1"/>
  <c r="V43" i="1" s="1"/>
  <c r="W43" i="1" s="1"/>
  <c r="R42" i="1"/>
  <c r="S42" i="1" s="1"/>
  <c r="U42" i="1" s="1"/>
  <c r="V42" i="1" s="1"/>
  <c r="W42" i="1" s="1"/>
  <c r="U41" i="1"/>
  <c r="V41" i="1" s="1"/>
  <c r="W41" i="1" s="1"/>
  <c r="U40" i="1"/>
  <c r="V40" i="1" s="1"/>
  <c r="W40" i="1" s="1"/>
  <c r="U39" i="1"/>
  <c r="V39" i="1" s="1"/>
  <c r="W39" i="1" s="1"/>
  <c r="U38" i="1"/>
  <c r="V38" i="1" s="1"/>
  <c r="W38" i="1" s="1"/>
  <c r="U37" i="1"/>
  <c r="V37" i="1" s="1"/>
  <c r="W37" i="1" s="1"/>
  <c r="U36" i="1"/>
  <c r="V36" i="1" s="1"/>
  <c r="W36" i="1" s="1"/>
  <c r="R35" i="1"/>
  <c r="S35" i="1" s="1"/>
  <c r="U35" i="1" s="1"/>
  <c r="V35" i="1" s="1"/>
  <c r="W35" i="1" s="1"/>
  <c r="R34" i="1"/>
  <c r="S34" i="1" s="1"/>
  <c r="U34" i="1" s="1"/>
  <c r="V34" i="1" s="1"/>
  <c r="W34" i="1" s="1"/>
  <c r="R33" i="1"/>
  <c r="S33" i="1" s="1"/>
  <c r="U33" i="1" s="1"/>
  <c r="V33" i="1" s="1"/>
  <c r="W33" i="1" s="1"/>
  <c r="R32" i="1"/>
  <c r="S32" i="1" s="1"/>
  <c r="U32" i="1" s="1"/>
  <c r="V32" i="1" s="1"/>
  <c r="W32" i="1" s="1"/>
  <c r="R31" i="1"/>
  <c r="S31" i="1" s="1"/>
  <c r="U31" i="1" s="1"/>
  <c r="V31" i="1" s="1"/>
  <c r="W31" i="1" s="1"/>
  <c r="R30" i="1"/>
  <c r="S30" i="1" s="1"/>
  <c r="U30" i="1" s="1"/>
  <c r="V30" i="1" s="1"/>
  <c r="W30" i="1" s="1"/>
  <c r="R29" i="1"/>
  <c r="S29" i="1" s="1"/>
  <c r="U29" i="1" s="1"/>
  <c r="V29" i="1" s="1"/>
  <c r="W29" i="1" s="1"/>
  <c r="R28" i="1"/>
  <c r="S28" i="1" s="1"/>
  <c r="U28" i="1" s="1"/>
  <c r="V28" i="1" s="1"/>
  <c r="W28" i="1" s="1"/>
  <c r="R27" i="1"/>
  <c r="S27" i="1" s="1"/>
  <c r="U27" i="1" s="1"/>
  <c r="V27" i="1" s="1"/>
  <c r="W27" i="1" s="1"/>
  <c r="R26" i="1"/>
  <c r="S26" i="1" s="1"/>
  <c r="U26" i="1" s="1"/>
  <c r="V26" i="1" s="1"/>
  <c r="W26" i="1" s="1"/>
  <c r="R25" i="1"/>
  <c r="S25" i="1" s="1"/>
  <c r="U25" i="1" s="1"/>
  <c r="V25" i="1" s="1"/>
  <c r="W25" i="1" s="1"/>
  <c r="R24" i="1"/>
  <c r="S24" i="1" s="1"/>
  <c r="U24" i="1" s="1"/>
  <c r="V24" i="1" s="1"/>
  <c r="W24" i="1" s="1"/>
  <c r="R23" i="1"/>
  <c r="S23" i="1" s="1"/>
  <c r="U23" i="1" s="1"/>
  <c r="V23" i="1" s="1"/>
  <c r="W23" i="1" s="1"/>
  <c r="R22" i="1"/>
  <c r="S22" i="1" s="1"/>
  <c r="U22" i="1" s="1"/>
  <c r="V22" i="1" s="1"/>
  <c r="W22" i="1" s="1"/>
  <c r="R21" i="1"/>
  <c r="S21" i="1" s="1"/>
  <c r="U21" i="1" s="1"/>
  <c r="V21" i="1" s="1"/>
  <c r="W21" i="1" s="1"/>
  <c r="R20" i="1"/>
  <c r="S20" i="1" s="1"/>
  <c r="U20" i="1" s="1"/>
  <c r="V20" i="1" s="1"/>
  <c r="W20" i="1" s="1"/>
  <c r="R19" i="1"/>
  <c r="S19" i="1" s="1"/>
  <c r="U19" i="1" s="1"/>
  <c r="V19" i="1" s="1"/>
  <c r="W19" i="1" s="1"/>
  <c r="R18" i="1"/>
  <c r="S18" i="1" s="1"/>
  <c r="U18" i="1" s="1"/>
  <c r="V18" i="1" s="1"/>
  <c r="W18" i="1" s="1"/>
  <c r="R17" i="1"/>
  <c r="S17" i="1" s="1"/>
  <c r="U17" i="1" s="1"/>
  <c r="V17" i="1" s="1"/>
  <c r="W17" i="1" s="1"/>
  <c r="R16" i="1"/>
  <c r="S16" i="1" s="1"/>
  <c r="U16" i="1" s="1"/>
  <c r="V16" i="1" s="1"/>
  <c r="W16" i="1" s="1"/>
  <c r="R15" i="1"/>
  <c r="S15" i="1" s="1"/>
  <c r="U15" i="1" s="1"/>
  <c r="V15" i="1" s="1"/>
  <c r="W15" i="1" s="1"/>
  <c r="R14" i="1"/>
  <c r="S14" i="1" s="1"/>
  <c r="U14" i="1" s="1"/>
  <c r="V14" i="1" s="1"/>
  <c r="W14" i="1" s="1"/>
  <c r="R13" i="1"/>
  <c r="S13" i="1" s="1"/>
  <c r="U13" i="1" s="1"/>
  <c r="V13" i="1" s="1"/>
  <c r="W13" i="1" s="1"/>
  <c r="R12" i="1"/>
  <c r="S12" i="1" s="1"/>
  <c r="U12" i="1" s="1"/>
  <c r="V12" i="1" s="1"/>
  <c r="W12" i="1" s="1"/>
  <c r="R11" i="1"/>
  <c r="S11" i="1" s="1"/>
  <c r="U11" i="1" s="1"/>
  <c r="V11" i="1" s="1"/>
  <c r="W11" i="1" s="1"/>
  <c r="R10" i="1"/>
  <c r="S10" i="1" s="1"/>
  <c r="U10" i="1" s="1"/>
  <c r="V10" i="1" s="1"/>
  <c r="W10" i="1" s="1"/>
  <c r="R9" i="1"/>
  <c r="S9" i="1" s="1"/>
  <c r="U9" i="1" s="1"/>
  <c r="V9" i="1" s="1"/>
  <c r="W9" i="1" s="1"/>
  <c r="R8" i="1"/>
  <c r="S8" i="1" s="1"/>
  <c r="U8" i="1" s="1"/>
  <c r="V8" i="1" s="1"/>
  <c r="W8" i="1" s="1"/>
  <c r="R7" i="1"/>
  <c r="S7" i="1" s="1"/>
  <c r="U7" i="1" s="1"/>
  <c r="V7" i="1" s="1"/>
  <c r="W7" i="1" s="1"/>
  <c r="U6" i="1"/>
  <c r="V6" i="1" s="1"/>
  <c r="W6" i="1" s="1"/>
  <c r="U5" i="1"/>
  <c r="V5" i="1" s="1"/>
  <c r="W5" i="1" s="1"/>
  <c r="U4" i="1"/>
  <c r="V4" i="1" s="1"/>
  <c r="W4" i="1" s="1"/>
  <c r="U3" i="1"/>
  <c r="V3" i="1" s="1"/>
  <c r="W3" i="1" s="1"/>
  <c r="U2" i="1"/>
  <c r="V2" i="1" s="1"/>
  <c r="W2" i="1" s="1"/>
  <c r="C10" i="3" l="1"/>
  <c r="G5" i="3"/>
  <c r="C5" i="3"/>
  <c r="H10" i="3"/>
  <c r="H8" i="3"/>
  <c r="H9" i="3"/>
</calcChain>
</file>

<file path=xl/sharedStrings.xml><?xml version="1.0" encoding="utf-8"?>
<sst xmlns="http://schemas.openxmlformats.org/spreadsheetml/2006/main" count="23161" uniqueCount="1709">
  <si>
    <t>Rubrik, budgetblad</t>
  </si>
  <si>
    <t>PN/PrI</t>
  </si>
  <si>
    <t>Program</t>
  </si>
  <si>
    <t>Program m inriktning</t>
  </si>
  <si>
    <t>Anslag/studieavgifter</t>
  </si>
  <si>
    <t>Momentansvarig inst</t>
  </si>
  <si>
    <t>Kursansvarig inst</t>
  </si>
  <si>
    <t>Kursnamn</t>
  </si>
  <si>
    <t>Kurskod</t>
  </si>
  <si>
    <t>Procent</t>
  </si>
  <si>
    <t>Studietakt</t>
  </si>
  <si>
    <t>Typ</t>
  </si>
  <si>
    <t>Ht/Vt</t>
  </si>
  <si>
    <t>Termin</t>
  </si>
  <si>
    <t>Antal stud</t>
  </si>
  <si>
    <t>Kurslängd hp</t>
  </si>
  <si>
    <t>Håp-ers tkr</t>
  </si>
  <si>
    <t>Totalt antal håp</t>
  </si>
  <si>
    <t>Total ers f håpar (tkr)</t>
  </si>
  <si>
    <t>Övriga ersättningar (tkr)</t>
  </si>
  <si>
    <t>Total ers tkr</t>
  </si>
  <si>
    <t>Total ers kr</t>
  </si>
  <si>
    <t>Månadsbelopp, kr</t>
  </si>
  <si>
    <t>Från proj</t>
  </si>
  <si>
    <t>Till proj</t>
  </si>
  <si>
    <t>Konto</t>
  </si>
  <si>
    <t>Till-konto</t>
  </si>
  <si>
    <t>Finansiär</t>
  </si>
  <si>
    <t>Dnr</t>
  </si>
  <si>
    <t>Anl</t>
  </si>
  <si>
    <t>Mpt</t>
  </si>
  <si>
    <t>Verks</t>
  </si>
  <si>
    <t>Text</t>
  </si>
  <si>
    <t>ÅR</t>
  </si>
  <si>
    <t>Projektnamn</t>
  </si>
  <si>
    <t>Fördeln e beslut</t>
  </si>
  <si>
    <t>Snitt-håp</t>
  </si>
  <si>
    <t>PN/Pri kod</t>
  </si>
  <si>
    <t>PN/PrI Kod2</t>
  </si>
  <si>
    <t>Programövergripande</t>
  </si>
  <si>
    <t>LIME</t>
  </si>
  <si>
    <t>Master, bioentreprenörskap</t>
  </si>
  <si>
    <t xml:space="preserve"> </t>
  </si>
  <si>
    <t>C7</t>
  </si>
  <si>
    <t>Driftmedel</t>
  </si>
  <si>
    <t>PN</t>
  </si>
  <si>
    <t xml:space="preserve">Institutionskompensation för programdirektor </t>
  </si>
  <si>
    <t>Avsättning för nämndgemensamma kostnader</t>
  </si>
  <si>
    <t>Programövergripande administration och ansvar</t>
  </si>
  <si>
    <t>Uppdragstillägg PD</t>
  </si>
  <si>
    <t>Utbildningsuppdrag</t>
  </si>
  <si>
    <t>Anslag</t>
  </si>
  <si>
    <t>Bioentreprenörskapsteori</t>
  </si>
  <si>
    <t>4BP038</t>
  </si>
  <si>
    <t>OBL</t>
  </si>
  <si>
    <t>Ht</t>
  </si>
  <si>
    <t>C799001221</t>
  </si>
  <si>
    <t>Industriell ekonomi</t>
  </si>
  <si>
    <t>4BP039</t>
  </si>
  <si>
    <t>Kommunikation i bioentreprenörskap 1</t>
  </si>
  <si>
    <t>4BP040</t>
  </si>
  <si>
    <t xml:space="preserve">Projektledning teori </t>
  </si>
  <si>
    <t>4BP041</t>
  </si>
  <si>
    <t>Marknadsanalys</t>
  </si>
  <si>
    <t>4BP042</t>
  </si>
  <si>
    <t>Strategisk ekonomistyrning</t>
  </si>
  <si>
    <t>4BP043</t>
  </si>
  <si>
    <t>Valbara kurser</t>
  </si>
  <si>
    <t>PNK</t>
  </si>
  <si>
    <t>Vt</t>
  </si>
  <si>
    <t>Kommunikation i bioentreprenörskap 2</t>
  </si>
  <si>
    <t>4BP045</t>
  </si>
  <si>
    <t>Praktikplacering 1</t>
  </si>
  <si>
    <t>4BP051</t>
  </si>
  <si>
    <t>Produktutveckling inom life science</t>
  </si>
  <si>
    <t>4BP044</t>
  </si>
  <si>
    <t>Affärsutveckling</t>
  </si>
  <si>
    <t>4BP048</t>
  </si>
  <si>
    <t>Marknadsföring och försäljning inom life science</t>
  </si>
  <si>
    <t>4BP047</t>
  </si>
  <si>
    <t>Praktikplacering 2</t>
  </si>
  <si>
    <t>4BP049</t>
  </si>
  <si>
    <t>Examensarbete i bioentreprenörskap</t>
  </si>
  <si>
    <t>4BP050</t>
  </si>
  <si>
    <t>Inresande utbytesstudenter</t>
  </si>
  <si>
    <t>Studieavgifter</t>
  </si>
  <si>
    <t>Strategisk satsning studieavgifter</t>
  </si>
  <si>
    <t>ÖVERGR</t>
  </si>
  <si>
    <t>Master, hälsoekonomi, policy och management</t>
  </si>
  <si>
    <t>Masterprogrammet i hälsoekonomi, policy och management</t>
  </si>
  <si>
    <t>Institutionskompensation för programdirektor</t>
  </si>
  <si>
    <t>Introduktionskurs</t>
  </si>
  <si>
    <t>4HM014</t>
  </si>
  <si>
    <t>C799001281</t>
  </si>
  <si>
    <t>Hälsoekonomi – finansiering av hälso- och sjukvården</t>
  </si>
  <si>
    <t>4HM015</t>
  </si>
  <si>
    <t xml:space="preserve">Hälsosystem och policy </t>
  </si>
  <si>
    <t>4HM016</t>
  </si>
  <si>
    <t xml:space="preserve">Planering för hälsa </t>
  </si>
  <si>
    <t>4HM017</t>
  </si>
  <si>
    <t>Grundläggande epidemiologi och statistik 1</t>
  </si>
  <si>
    <t>4HM018</t>
  </si>
  <si>
    <t>Hälsomått, mätning och värdering av hälsa</t>
  </si>
  <si>
    <t>4HM019</t>
  </si>
  <si>
    <t>Ekonomisk utvärdering av hälso- och sjukvårdsprogram</t>
  </si>
  <si>
    <t>4HM020</t>
  </si>
  <si>
    <t>Hälso- och sjukvårdsledning</t>
  </si>
  <si>
    <t>4HM021</t>
  </si>
  <si>
    <t>Statistik 2</t>
  </si>
  <si>
    <t>4HM022</t>
  </si>
  <si>
    <t>Avancerad hälsoekonomi</t>
  </si>
  <si>
    <t>4HM023</t>
  </si>
  <si>
    <t>Avancerad kurs i hälsosystem och policy</t>
  </si>
  <si>
    <t>4HM024</t>
  </si>
  <si>
    <t>Avancerad hälso- och sjukvårdsledning</t>
  </si>
  <si>
    <t>4HM025</t>
  </si>
  <si>
    <t>Vetenskapsteori och forskningsetik</t>
  </si>
  <si>
    <t>4HM026</t>
  </si>
  <si>
    <t>Examensarbete i medical management</t>
  </si>
  <si>
    <t>4HM027</t>
  </si>
  <si>
    <t>Strategiskt stöd studieavgift</t>
  </si>
  <si>
    <t>Master, hälsoinformatik</t>
  </si>
  <si>
    <t>Hälsoinformatik – behov, mål och begränsningar</t>
  </si>
  <si>
    <t>5HI000</t>
  </si>
  <si>
    <t>C799001171</t>
  </si>
  <si>
    <t>Informationssystem i hälso- och sjukvården</t>
  </si>
  <si>
    <t>5HI001</t>
  </si>
  <si>
    <t>C3</t>
  </si>
  <si>
    <t>Grundläggande medicinsk vetenskap</t>
  </si>
  <si>
    <t>5HI023</t>
  </si>
  <si>
    <t>C399001171</t>
  </si>
  <si>
    <t>Vården och omsorgens organisation och styrning</t>
  </si>
  <si>
    <t>5HI003</t>
  </si>
  <si>
    <t>Verksamhetsanalys, användarkravhantering och utvärdering</t>
  </si>
  <si>
    <t>5HI019</t>
  </si>
  <si>
    <t>Standardisering inom hälsoinformatik</t>
  </si>
  <si>
    <t>5HI020</t>
  </si>
  <si>
    <t>Vetenskaplig forskningsmetodik</t>
  </si>
  <si>
    <t>5HI022</t>
  </si>
  <si>
    <t>Aktuella forskningsfrågor och trender inom hälsoinformatik</t>
  </si>
  <si>
    <t>5HI024</t>
  </si>
  <si>
    <t>Examensarbete i hälsoinformatik</t>
  </si>
  <si>
    <t>5HI014</t>
  </si>
  <si>
    <t xml:space="preserve">Strategisk satsning för studievagifts belagd verksamhet </t>
  </si>
  <si>
    <t>LIME – masterprogrammet i bioentreprenörskap, masterprogrammet i hälsoekonomi, policy och management och masterprogrammet i hälsoinformatik</t>
  </si>
  <si>
    <t>Masterprogrammet i bioentreprenörskap</t>
  </si>
  <si>
    <t>Årets utbildningsuppdrag, anslag</t>
  </si>
  <si>
    <t>håp</t>
  </si>
  <si>
    <t>Årets utbildningsuppdrag, studieavgifter</t>
  </si>
  <si>
    <t>Ram för utbildningsuppdraget</t>
  </si>
  <si>
    <t>tkr</t>
  </si>
  <si>
    <t>Masterprogrammet i hälsoinformatik</t>
  </si>
  <si>
    <t>Avstämning fördelning av budget</t>
  </si>
  <si>
    <t>Master i bioentreprenörskap</t>
  </si>
  <si>
    <t>Hälsoekonomi</t>
  </si>
  <si>
    <t>Extra för program med gemensam examen</t>
  </si>
  <si>
    <t>Master i hälsoinformatik</t>
  </si>
  <si>
    <t>Ram att fördela</t>
  </si>
  <si>
    <t>Värden</t>
  </si>
  <si>
    <t>Kurs-ansvarig inst</t>
  </si>
  <si>
    <t xml:space="preserve"> Antal håp</t>
  </si>
  <si>
    <t xml:space="preserve"> Håp-ers tkr</t>
  </si>
  <si>
    <t xml:space="preserve"> Total ers tkr</t>
  </si>
  <si>
    <t>C7 Summa</t>
  </si>
  <si>
    <t xml:space="preserve">  Summa</t>
  </si>
  <si>
    <t>Programövergripande Summa</t>
  </si>
  <si>
    <t>Anslag Summa</t>
  </si>
  <si>
    <t>Studieavgifter Summa</t>
  </si>
  <si>
    <t>Utbildningsuppdrag Summa</t>
  </si>
  <si>
    <t>Master, bioentreprenörskap Summa</t>
  </si>
  <si>
    <t>Master, hälsoekonomi, policy och management Summa</t>
  </si>
  <si>
    <t>(tom)</t>
  </si>
  <si>
    <t>C3 Summa</t>
  </si>
  <si>
    <t>Master, hälsoinformatik Summa</t>
  </si>
  <si>
    <t>Totalsumma</t>
  </si>
  <si>
    <t>Clintec – audionomprogrammet, logopedprogrammet och röntgensjuksköterskeprogrammet</t>
  </si>
  <si>
    <t>Audionomprogrammet</t>
  </si>
  <si>
    <t>Logopedprogrammet</t>
  </si>
  <si>
    <t>Årets utbildningsuppdrag</t>
  </si>
  <si>
    <t>Röntgensjuksköterskeprogrammet</t>
  </si>
  <si>
    <t>Audionom</t>
  </si>
  <si>
    <t>H9</t>
  </si>
  <si>
    <t>Uppdragstillägg till programdirektor</t>
  </si>
  <si>
    <t>H9 Summa</t>
  </si>
  <si>
    <t>Reserverade HÅP:ar</t>
  </si>
  <si>
    <t>1AU015</t>
  </si>
  <si>
    <t>Hörapparatteknik</t>
  </si>
  <si>
    <t>1AU021</t>
  </si>
  <si>
    <t>Examensarbete i audiologi</t>
  </si>
  <si>
    <t>1AU027</t>
  </si>
  <si>
    <t>Professionell utveckling 1</t>
  </si>
  <si>
    <t>1AU031</t>
  </si>
  <si>
    <t>Professionell utveckling 2</t>
  </si>
  <si>
    <t>1AU037</t>
  </si>
  <si>
    <t>Professionell utveckling 3</t>
  </si>
  <si>
    <t>1AU041</t>
  </si>
  <si>
    <t>Professionell utveckling 4</t>
  </si>
  <si>
    <t>1AU049</t>
  </si>
  <si>
    <t>Tal och ljud - produktion och perception</t>
  </si>
  <si>
    <t>1AU053</t>
  </si>
  <si>
    <t>Vetenskap 1 – introduktion till vetenskap</t>
  </si>
  <si>
    <t>1AU057</t>
  </si>
  <si>
    <t>Vetenskap 2</t>
  </si>
  <si>
    <t>1AU058</t>
  </si>
  <si>
    <t>Signalteori</t>
  </si>
  <si>
    <t>1AU061</t>
  </si>
  <si>
    <t>Barnaudiologi</t>
  </si>
  <si>
    <t>1AU062</t>
  </si>
  <si>
    <t>Audiologisk samtalsteknik</t>
  </si>
  <si>
    <t>1AU063</t>
  </si>
  <si>
    <t>Vetenskap 3 - vetenskaplig teori, metod och studiedesign</t>
  </si>
  <si>
    <t>1AU065</t>
  </si>
  <si>
    <t>Psykologi</t>
  </si>
  <si>
    <t>1AU066</t>
  </si>
  <si>
    <t>Fysik och akustik</t>
  </si>
  <si>
    <t>1AU067</t>
  </si>
  <si>
    <t>Vetenskap 4 - projektplan</t>
  </si>
  <si>
    <t>1AU068</t>
  </si>
  <si>
    <t>verksamhetsförlagd utbildning</t>
  </si>
  <si>
    <t>1AU070</t>
  </si>
  <si>
    <t>Audiologisk grundkurs</t>
  </si>
  <si>
    <t>1AU071</t>
  </si>
  <si>
    <t>Nervsystemets struktur och funktion</t>
  </si>
  <si>
    <t>1AU072</t>
  </si>
  <si>
    <t>Klinisk audiologi 1</t>
  </si>
  <si>
    <t>1AU073</t>
  </si>
  <si>
    <t>Audiologiska systemet</t>
  </si>
  <si>
    <t>1AU074</t>
  </si>
  <si>
    <t>Klinisk audiologi 2</t>
  </si>
  <si>
    <t>1AU075</t>
  </si>
  <si>
    <t>Teknisk audiologi</t>
  </si>
  <si>
    <t>1AU076</t>
  </si>
  <si>
    <t>Klinisk audiologi 3</t>
  </si>
  <si>
    <t>1AU077</t>
  </si>
  <si>
    <t>Hörselpedagogik</t>
  </si>
  <si>
    <t>1AU078</t>
  </si>
  <si>
    <t xml:space="preserve">Audiologisk patologi </t>
  </si>
  <si>
    <t>Audionom Summa</t>
  </si>
  <si>
    <t>Logoped</t>
  </si>
  <si>
    <t>Samordning kursansvar</t>
  </si>
  <si>
    <t>2LG018</t>
  </si>
  <si>
    <t>Socialpsykologi (SU)</t>
  </si>
  <si>
    <t>2LG021</t>
  </si>
  <si>
    <t>Examensarbete i logopedi</t>
  </si>
  <si>
    <t>2LG027</t>
  </si>
  <si>
    <t>Psykologi ur ett livsloppsperspektiv (SU)</t>
  </si>
  <si>
    <t>2LG068</t>
  </si>
  <si>
    <t>Kommunikation och språklig struktur (SU)</t>
  </si>
  <si>
    <t>2LG070</t>
  </si>
  <si>
    <t xml:space="preserve">Statistik 1 </t>
  </si>
  <si>
    <t>2LG072</t>
  </si>
  <si>
    <t>Talkommunikation (SU)</t>
  </si>
  <si>
    <t>2LG073</t>
  </si>
  <si>
    <t>Observation och dokumentation (SU)</t>
  </si>
  <si>
    <t>2LG074</t>
  </si>
  <si>
    <t>Medicin 2: patologi, tal- och röstfysiologi och audiologi</t>
  </si>
  <si>
    <t>2LG076</t>
  </si>
  <si>
    <t>Typisk tal-, språk- och läsutveckling (SU)</t>
  </si>
  <si>
    <t>2LG077</t>
  </si>
  <si>
    <t>Kognitions- och neuropsykologi 1 (SU)</t>
  </si>
  <si>
    <t>2LG078</t>
  </si>
  <si>
    <t>Analys- och testmetodik</t>
  </si>
  <si>
    <t>2LG079</t>
  </si>
  <si>
    <t>Medicin 3: pediatrik, barnneurologi och barnpsykiatri</t>
  </si>
  <si>
    <t>2LG081</t>
  </si>
  <si>
    <t>2LG082</t>
  </si>
  <si>
    <t>Projektarbete och skriftlig framställning</t>
  </si>
  <si>
    <t>2LG085</t>
  </si>
  <si>
    <t>Kognitions- och neuropsykologi 2</t>
  </si>
  <si>
    <t>2LG095</t>
  </si>
  <si>
    <t>Forskningsmetodik</t>
  </si>
  <si>
    <t>2LG096</t>
  </si>
  <si>
    <t>Övergång till professionell autonomi</t>
  </si>
  <si>
    <t>2LG097</t>
  </si>
  <si>
    <t>Fördjupning i logopedisk praktik</t>
  </si>
  <si>
    <t>2LG098</t>
  </si>
  <si>
    <t>Fördjupningsseminarier och kritisk granskning</t>
  </si>
  <si>
    <t>2LG099</t>
  </si>
  <si>
    <t>Medicin 1: anatomi och fysiologi</t>
  </si>
  <si>
    <t>2LG100</t>
  </si>
  <si>
    <t>2LG101</t>
  </si>
  <si>
    <t>Tidiga avvikelser i ätande, joller och kommunikation</t>
  </si>
  <si>
    <t>2LG102</t>
  </si>
  <si>
    <t>2LG103</t>
  </si>
  <si>
    <t>Tal - och språkstörningar hos barn och ungdomar 1</t>
  </si>
  <si>
    <t>2LG104</t>
  </si>
  <si>
    <t>2LG105</t>
  </si>
  <si>
    <t>Tal- och språkstörningar hos barn och ungdomar 2</t>
  </si>
  <si>
    <t>2LG106</t>
  </si>
  <si>
    <t>Tal- och språkstörningar hos barn och ungdom - verksamhetsintegrerat lärande</t>
  </si>
  <si>
    <t>2LG107</t>
  </si>
  <si>
    <t>2LG108</t>
  </si>
  <si>
    <t>Medicin 4: öron-, näs- och halssjukdomar och psykiatri</t>
  </si>
  <si>
    <t>2LG109</t>
  </si>
  <si>
    <t>Röst- och talflytstörningar</t>
  </si>
  <si>
    <t>2LG110</t>
  </si>
  <si>
    <t xml:space="preserve">Röst- och talflytstörningar - verksamhetsintegrerat lärande </t>
  </si>
  <si>
    <t>2LG111</t>
  </si>
  <si>
    <t>Medicin 5: geriatrik, neurologi och rehabiliteringsmedicin</t>
  </si>
  <si>
    <t>2LG112</t>
  </si>
  <si>
    <t>Professionell utveckling 5</t>
  </si>
  <si>
    <t>2LG113</t>
  </si>
  <si>
    <t>Dysfagi</t>
  </si>
  <si>
    <t>2LG114</t>
  </si>
  <si>
    <t>Dysfagi och förvärvade kommunikationsstörningar - verksamhetsintegrerat lärande</t>
  </si>
  <si>
    <t>2LG115</t>
  </si>
  <si>
    <t>Professionell utveckling 6</t>
  </si>
  <si>
    <t>2LG116</t>
  </si>
  <si>
    <t>Tal- och språkstörningar hos vuxna</t>
  </si>
  <si>
    <t>Logoped Summa</t>
  </si>
  <si>
    <t>Röntgensjuksköterske</t>
  </si>
  <si>
    <t>Övergrip programansvar inkl samordning VIL</t>
  </si>
  <si>
    <t>H1</t>
  </si>
  <si>
    <t>1RS027</t>
  </si>
  <si>
    <t>Specifik omvårdnad 1 – verksamhetsförlagd utbildning</t>
  </si>
  <si>
    <t>H1 Summa</t>
  </si>
  <si>
    <t>H5</t>
  </si>
  <si>
    <t>1RS057</t>
  </si>
  <si>
    <t>Farmakologi och läkemedelsberäkning</t>
  </si>
  <si>
    <t>H5 Summa</t>
  </si>
  <si>
    <t>Fördjupningskurser</t>
  </si>
  <si>
    <t>VFU</t>
  </si>
  <si>
    <t>1RS002</t>
  </si>
  <si>
    <t>Röntgendiagnostik 1</t>
  </si>
  <si>
    <t>1RS004</t>
  </si>
  <si>
    <t>Radiografisk metodik 1</t>
  </si>
  <si>
    <t>1RS006</t>
  </si>
  <si>
    <t>Röntgendiagnostik 2</t>
  </si>
  <si>
    <t>1RS007</t>
  </si>
  <si>
    <t>Röntgendiagnostik 3</t>
  </si>
  <si>
    <t>1RS011</t>
  </si>
  <si>
    <t>Radiografi – verksamhetsförlagd utbildning 2</t>
  </si>
  <si>
    <t>1RS012</t>
  </si>
  <si>
    <t>Radiografisk metodik 2</t>
  </si>
  <si>
    <t>1RS014</t>
  </si>
  <si>
    <t>Radiografi – verksamhetsförlagd utbildning 3</t>
  </si>
  <si>
    <t>1RS015</t>
  </si>
  <si>
    <t>Radiografisk metodik 3</t>
  </si>
  <si>
    <t>1RS017</t>
  </si>
  <si>
    <t>Radiografi – verksamhetsförlagd utbildning 4</t>
  </si>
  <si>
    <t>1RS019</t>
  </si>
  <si>
    <t>Radiografi – verksamhetsförlagd utbildning 5</t>
  </si>
  <si>
    <t>1RS024</t>
  </si>
  <si>
    <t>Anatomi och fysiologi 1 – kommunikation och rörelse</t>
  </si>
  <si>
    <t>1RS033</t>
  </si>
  <si>
    <t>Examensarbete i radiografi</t>
  </si>
  <si>
    <t>1RS037</t>
  </si>
  <si>
    <t>Specifik omvårdnad 3</t>
  </si>
  <si>
    <t>1RS038</t>
  </si>
  <si>
    <t>Sjukdomslära</t>
  </si>
  <si>
    <t>1RS041</t>
  </si>
  <si>
    <t>Anatomi och fysiologi 2 – transport och reproduktion</t>
  </si>
  <si>
    <t>1RS045</t>
  </si>
  <si>
    <t>Radiografi – verksamhetsförlagd utbildning 6</t>
  </si>
  <si>
    <t>1RS048</t>
  </si>
  <si>
    <t>Vetenskapligt förhållningssätt och metoder för kvalitetsutveckling 1</t>
  </si>
  <si>
    <t>1RS049</t>
  </si>
  <si>
    <t>Vetenskapligt förhållningssätt och metoder för kvalitetsutveckling 2</t>
  </si>
  <si>
    <t>1RS050</t>
  </si>
  <si>
    <t>Vetenskapligt förhållningssätt och metoder för kvalitetsutvecklin 3</t>
  </si>
  <si>
    <t>1RS051</t>
  </si>
  <si>
    <t>Vetenskapligt förhållningssätt och metoder för kvalitetsutveckling 4</t>
  </si>
  <si>
    <t>1RS052</t>
  </si>
  <si>
    <t>Radiografi - verksamhetsförlagd utbildning 1</t>
  </si>
  <si>
    <t>1RS054</t>
  </si>
  <si>
    <t>Specifik omvårdnad 2</t>
  </si>
  <si>
    <t>1RS055</t>
  </si>
  <si>
    <t>Akutsjukvård och katastrofmedicin</t>
  </si>
  <si>
    <t>1RS020</t>
  </si>
  <si>
    <t>Pedagogik och ledarskap</t>
  </si>
  <si>
    <t>Röntgensjuksköterske Summa</t>
  </si>
  <si>
    <t>(tom) Summa</t>
  </si>
  <si>
    <t>Clintec</t>
  </si>
  <si>
    <t>ht</t>
  </si>
  <si>
    <t>H999001321</t>
  </si>
  <si>
    <t>HT</t>
  </si>
  <si>
    <t>VT</t>
  </si>
  <si>
    <t>vt</t>
  </si>
  <si>
    <t>H999001041</t>
  </si>
  <si>
    <t>H999001381</t>
  </si>
  <si>
    <t>H199001381</t>
  </si>
  <si>
    <t>H599001381</t>
  </si>
  <si>
    <t>C799001381</t>
  </si>
  <si>
    <t>Dentmed – kompletterande utbildning för tandläkare</t>
  </si>
  <si>
    <t>Kompletterande utbildning för tandläkare</t>
  </si>
  <si>
    <t>Dentmed</t>
  </si>
  <si>
    <t>Summa av Total ers tkr</t>
  </si>
  <si>
    <t>OF</t>
  </si>
  <si>
    <t>Samordning</t>
  </si>
  <si>
    <t>Dentmed – tandhygienistprogrammet och tandläkarprogrammet</t>
  </si>
  <si>
    <t>Tandläkarprogrammet</t>
  </si>
  <si>
    <t>Tandhygienistprogrammet</t>
  </si>
  <si>
    <t>Tandhygienist</t>
  </si>
  <si>
    <t>OF Summa</t>
  </si>
  <si>
    <t>1TY024</t>
  </si>
  <si>
    <t>Oral hälsa - teori 1</t>
  </si>
  <si>
    <t>1TY001</t>
  </si>
  <si>
    <t>Oral hälsa - klinik 1</t>
  </si>
  <si>
    <t>1TY002</t>
  </si>
  <si>
    <t>Medicinska och odontologiska ämnen 1</t>
  </si>
  <si>
    <t>1TY003</t>
  </si>
  <si>
    <t>Oral hälsa - teori 2</t>
  </si>
  <si>
    <t>1TY004</t>
  </si>
  <si>
    <t>Oral hälsa - vetenskap 1</t>
  </si>
  <si>
    <t>1TY005</t>
  </si>
  <si>
    <t>Oral hälsa - klinik 2</t>
  </si>
  <si>
    <t>1TY006</t>
  </si>
  <si>
    <t>Medicinska och odontologiska ämnen 2</t>
  </si>
  <si>
    <t>1TY007</t>
  </si>
  <si>
    <t>Oral hälsa - teori 3</t>
  </si>
  <si>
    <t>1TY008</t>
  </si>
  <si>
    <t>Oral hälsa - klinik 3</t>
  </si>
  <si>
    <t>1TY009</t>
  </si>
  <si>
    <t>Medicinska och odontologiska ämnen 3</t>
  </si>
  <si>
    <t>1TY010</t>
  </si>
  <si>
    <t>Samhälls-och beteendevetenskap 1</t>
  </si>
  <si>
    <t>1TY011</t>
  </si>
  <si>
    <t>Oral hälsa - teori 4</t>
  </si>
  <si>
    <t>1TY012</t>
  </si>
  <si>
    <t>Oral hälsa - klinik 4</t>
  </si>
  <si>
    <t>1TY013</t>
  </si>
  <si>
    <t>Oral hälsa - vetenskap 2</t>
  </si>
  <si>
    <t>1TY014</t>
  </si>
  <si>
    <t>Medicinska och odontologiska ämnen 4</t>
  </si>
  <si>
    <t>1TY015</t>
  </si>
  <si>
    <t>Samhälls-och beteendevetenskap 2</t>
  </si>
  <si>
    <t>1TY016</t>
  </si>
  <si>
    <t>Oral hälsa - teori 5</t>
  </si>
  <si>
    <t>1TY017</t>
  </si>
  <si>
    <t>Oral hälsa - klinik 5</t>
  </si>
  <si>
    <t>1TY018</t>
  </si>
  <si>
    <t>Oral hälsa - vetenskap 3</t>
  </si>
  <si>
    <t>1TY019</t>
  </si>
  <si>
    <t>Tobaksprevention och tobaksavvänjning</t>
  </si>
  <si>
    <t>1TY020</t>
  </si>
  <si>
    <t>Oral hälsa - teori 6</t>
  </si>
  <si>
    <t>1TY022</t>
  </si>
  <si>
    <t>Examensarbete i oral hälsa</t>
  </si>
  <si>
    <t>1TY023</t>
  </si>
  <si>
    <t>Organisation och ledarskap</t>
  </si>
  <si>
    <t>1TY025</t>
  </si>
  <si>
    <t xml:space="preserve">Oral hälsa - klinik 6 </t>
  </si>
  <si>
    <t>Tandhygienist Summa</t>
  </si>
  <si>
    <t>Tandläkar</t>
  </si>
  <si>
    <t>2TL054</t>
  </si>
  <si>
    <t>Farmakologi</t>
  </si>
  <si>
    <t>2TL078</t>
  </si>
  <si>
    <t>Klinisk farmakologi</t>
  </si>
  <si>
    <t>C4</t>
  </si>
  <si>
    <t>2TL052</t>
  </si>
  <si>
    <t>Organsystemens struktur och funktion</t>
  </si>
  <si>
    <t>C4 Summa</t>
  </si>
  <si>
    <t>2TL059</t>
  </si>
  <si>
    <t>Tandvårdens etik</t>
  </si>
  <si>
    <t>2TL051</t>
  </si>
  <si>
    <t>Oral biomedicin 1</t>
  </si>
  <si>
    <t>2TL056</t>
  </si>
  <si>
    <t>Allmän patologi</t>
  </si>
  <si>
    <t>2TL062</t>
  </si>
  <si>
    <t>Mikrobiell patogenes</t>
  </si>
  <si>
    <t>H7</t>
  </si>
  <si>
    <t>2TL057</t>
  </si>
  <si>
    <t>Allmänmedicin</t>
  </si>
  <si>
    <t>H7 Summa</t>
  </si>
  <si>
    <t>2TL112</t>
  </si>
  <si>
    <t>Öron-Näsa-Hals</t>
  </si>
  <si>
    <t>2TL113</t>
  </si>
  <si>
    <t>Onkologi</t>
  </si>
  <si>
    <t>2TL048</t>
  </si>
  <si>
    <t>Odontologisk introduktion</t>
  </si>
  <si>
    <t>2TL049</t>
  </si>
  <si>
    <t>Professionell utveckling 1 - studenten</t>
  </si>
  <si>
    <t>2TL050</t>
  </si>
  <si>
    <t>Vetenskaplig teori och metod</t>
  </si>
  <si>
    <t>2TL053</t>
  </si>
  <si>
    <t>Oral biomedicin 2</t>
  </si>
  <si>
    <t>2TL055</t>
  </si>
  <si>
    <t>Professionell utveckling 2 - patienten</t>
  </si>
  <si>
    <t>2TL058</t>
  </si>
  <si>
    <t>Den friska och sjuka munhålan</t>
  </si>
  <si>
    <t>2TL060</t>
  </si>
  <si>
    <t>Administrativ klinik</t>
  </si>
  <si>
    <t>2TL061</t>
  </si>
  <si>
    <t>Odontologisk radiologi 1</t>
  </si>
  <si>
    <t>2TL063</t>
  </si>
  <si>
    <t>Orofacial medicin 1</t>
  </si>
  <si>
    <t>2TL064</t>
  </si>
  <si>
    <t>Kariologi 1</t>
  </si>
  <si>
    <t>2TL065</t>
  </si>
  <si>
    <t>Dentala biomaterial och toxikologi 1</t>
  </si>
  <si>
    <t>2TL066</t>
  </si>
  <si>
    <t>Parodontologi 1</t>
  </si>
  <si>
    <t>2TL067</t>
  </si>
  <si>
    <t>Lokalanestesi</t>
  </si>
  <si>
    <t>2TL068</t>
  </si>
  <si>
    <t>Odontologisk radiologi 2</t>
  </si>
  <si>
    <t>2TL069</t>
  </si>
  <si>
    <t>Terapiplanering 1</t>
  </si>
  <si>
    <t>2TL070</t>
  </si>
  <si>
    <t>Global oral hälsa</t>
  </si>
  <si>
    <t>2TL071</t>
  </si>
  <si>
    <t>Professionell utveckling 3 - teamet</t>
  </si>
  <si>
    <t>2TL072</t>
  </si>
  <si>
    <t>Endodonti 1</t>
  </si>
  <si>
    <t>2TL074</t>
  </si>
  <si>
    <t>Protetik 1</t>
  </si>
  <si>
    <t>2TL075</t>
  </si>
  <si>
    <t>Dentala biomaterial och toxikologi 2</t>
  </si>
  <si>
    <t>2TL076</t>
  </si>
  <si>
    <t>Kariologi 2</t>
  </si>
  <si>
    <t>2TL077</t>
  </si>
  <si>
    <t>Parodontologi 2</t>
  </si>
  <si>
    <t>2TL079</t>
  </si>
  <si>
    <t>Käkkirurgi 1</t>
  </si>
  <si>
    <t>2TL080</t>
  </si>
  <si>
    <t>Endodonti 2</t>
  </si>
  <si>
    <t>2TL081</t>
  </si>
  <si>
    <t>Protetik 2</t>
  </si>
  <si>
    <t>2TL083</t>
  </si>
  <si>
    <t>Orofacial medicin 2</t>
  </si>
  <si>
    <t>2TL084</t>
  </si>
  <si>
    <t>Parodontologi 3</t>
  </si>
  <si>
    <t>2TL085</t>
  </si>
  <si>
    <t>Kariologi 3</t>
  </si>
  <si>
    <t>2TL086</t>
  </si>
  <si>
    <t>Dentala biomaterial och toxikologi 3</t>
  </si>
  <si>
    <t>2TL087</t>
  </si>
  <si>
    <t>Terapiplanering 2</t>
  </si>
  <si>
    <t>2TL088</t>
  </si>
  <si>
    <t>Professionell utveckling 4 - kliniken</t>
  </si>
  <si>
    <t>2TL090</t>
  </si>
  <si>
    <t>Orofacial medicin 3</t>
  </si>
  <si>
    <t>2TL091</t>
  </si>
  <si>
    <t>Protetik 3</t>
  </si>
  <si>
    <t>2TL092</t>
  </si>
  <si>
    <t>Implantologi 1</t>
  </si>
  <si>
    <t>2TL093</t>
  </si>
  <si>
    <t>Orala sjukdomar - prevention och behandling</t>
  </si>
  <si>
    <t>2TL094</t>
  </si>
  <si>
    <t>Examensarbete i odontologi</t>
  </si>
  <si>
    <t>2TL095</t>
  </si>
  <si>
    <t>Orofacial smärta och käkfunktion 1</t>
  </si>
  <si>
    <t>2TL105</t>
  </si>
  <si>
    <t>Orofacial smärta och käkfunktion 2</t>
  </si>
  <si>
    <t>2TL096</t>
  </si>
  <si>
    <t>Protetik 4</t>
  </si>
  <si>
    <t>2TL097</t>
  </si>
  <si>
    <t>Implantologi 2</t>
  </si>
  <si>
    <t>2TL098</t>
  </si>
  <si>
    <t>Barn- och ungdomstandvård</t>
  </si>
  <si>
    <t>2TL099</t>
  </si>
  <si>
    <t>Ortodonti</t>
  </si>
  <si>
    <t>2TL100</t>
  </si>
  <si>
    <t>Terapiplanering 3</t>
  </si>
  <si>
    <t>2TL101</t>
  </si>
  <si>
    <t>Odontologisk radiologi 3</t>
  </si>
  <si>
    <t>2TL102</t>
  </si>
  <si>
    <t>Allmän tandvårdsklinik 1 - vuxna</t>
  </si>
  <si>
    <t>2TL103</t>
  </si>
  <si>
    <t>Allmän tandvårdsklinik 1 - barn</t>
  </si>
  <si>
    <t>2TL104</t>
  </si>
  <si>
    <t>Käkkirurgi 2</t>
  </si>
  <si>
    <t>2TL106</t>
  </si>
  <si>
    <t>Orofacial smärta och käkfunktion 3</t>
  </si>
  <si>
    <t>2TL107</t>
  </si>
  <si>
    <t>Professionell utveckling 5 - omvärlden</t>
  </si>
  <si>
    <t>2TL108</t>
  </si>
  <si>
    <t>Orofacial medicin 4</t>
  </si>
  <si>
    <t>2TL109</t>
  </si>
  <si>
    <t>Odontologisk radiologi 4</t>
  </si>
  <si>
    <t>2TL110</t>
  </si>
  <si>
    <t>Allmän tandvårdsklinik 2 - vuxna</t>
  </si>
  <si>
    <t>2TL111</t>
  </si>
  <si>
    <t>Allmän tandvårdsklinik 2 - barn</t>
  </si>
  <si>
    <t>Tandläkar Summa</t>
  </si>
  <si>
    <t>Kompl</t>
  </si>
  <si>
    <t>OF99000411</t>
  </si>
  <si>
    <t>OF99001351</t>
  </si>
  <si>
    <t>OF99001021</t>
  </si>
  <si>
    <t>H599001021</t>
  </si>
  <si>
    <t>C499001021</t>
  </si>
  <si>
    <t>C399001021</t>
  </si>
  <si>
    <t>H799001021</t>
  </si>
  <si>
    <t>C799001021</t>
  </si>
  <si>
    <t>H999001021</t>
  </si>
  <si>
    <t>IMM – magisterprogrammet i arbete och hälsa och masterprogrammet i toxikologi</t>
  </si>
  <si>
    <t xml:space="preserve">Magisterprogrammet i arbete och hälsa </t>
  </si>
  <si>
    <t>Masterprogrammet i toxikologi</t>
  </si>
  <si>
    <t>Utbildningsuppdrag anslag</t>
  </si>
  <si>
    <t>Utbildningsuppdrag studieavgifter</t>
  </si>
  <si>
    <t>Magisterprogrammet i AoH</t>
  </si>
  <si>
    <t>IMM</t>
  </si>
  <si>
    <t>Anslag/ studieavgift</t>
  </si>
  <si>
    <t xml:space="preserve"> Totalt antal håp</t>
  </si>
  <si>
    <t>Magister, arbete och hälsa</t>
  </si>
  <si>
    <t>C6</t>
  </si>
  <si>
    <t>C6 Summa</t>
  </si>
  <si>
    <t>3AH002</t>
  </si>
  <si>
    <t>Arbetslivsinriktad rehabilitering</t>
  </si>
  <si>
    <t>3AH012</t>
  </si>
  <si>
    <t>Yrkesmedicin</t>
  </si>
  <si>
    <t>3AH013</t>
  </si>
  <si>
    <t>Examensarbete</t>
  </si>
  <si>
    <t>3AH014</t>
  </si>
  <si>
    <t>Vetenskaplig metod</t>
  </si>
  <si>
    <t>3AH015</t>
  </si>
  <si>
    <t>Arbetsliv och hälsa</t>
  </si>
  <si>
    <t>3AH016</t>
  </si>
  <si>
    <t>Hälsofrämjande arbete i arbetslivet</t>
  </si>
  <si>
    <t>3AH019</t>
  </si>
  <si>
    <t>Arbetsrelaterade besvär i rörelseorganen</t>
  </si>
  <si>
    <t>3AH022</t>
  </si>
  <si>
    <t>Exponering, riskbedömning, och intervention</t>
  </si>
  <si>
    <t>3AH026</t>
  </si>
  <si>
    <t>Arbetsorganisation</t>
  </si>
  <si>
    <t>3AH027</t>
  </si>
  <si>
    <t>Exponering, risker och riskhantering i arbetsmiljön</t>
  </si>
  <si>
    <t>3AH028</t>
  </si>
  <si>
    <t>Intervention och utvärdering i strategiskt arbetsmiljöarbete</t>
  </si>
  <si>
    <t>Magister, arbete och hälsa Summa</t>
  </si>
  <si>
    <t>Master, toxikologi</t>
  </si>
  <si>
    <t>Institutionkompensation för programdirektor</t>
  </si>
  <si>
    <t>Projektarbete och valbara kurser</t>
  </si>
  <si>
    <t>4TX007</t>
  </si>
  <si>
    <t>Examensarbete i toxikologi</t>
  </si>
  <si>
    <t>4TX016</t>
  </si>
  <si>
    <t>Histopatologi och klinisk patologi</t>
  </si>
  <si>
    <t>4TX018</t>
  </si>
  <si>
    <t>Toxikologins principer</t>
  </si>
  <si>
    <t>4TX029</t>
  </si>
  <si>
    <t>System- och vävnadstoxikologi - toxikokinetik och toxikodynamik</t>
  </si>
  <si>
    <t>4TX030</t>
  </si>
  <si>
    <t>Tillämpning av metoder inom toxikologisk forskning</t>
  </si>
  <si>
    <t>4TX031</t>
  </si>
  <si>
    <t>Hälsoriskbedömning</t>
  </si>
  <si>
    <t>4TX032</t>
  </si>
  <si>
    <t>Regulatorisk toxicitetstestning</t>
  </si>
  <si>
    <t>4TX036</t>
  </si>
  <si>
    <t>Global toxikologi i ett hållbart samhälle</t>
  </si>
  <si>
    <t>CC</t>
  </si>
  <si>
    <t>4TX015</t>
  </si>
  <si>
    <t>Teoretisk och praktisk försöksdjursvetenskap</t>
  </si>
  <si>
    <t>CC Summa</t>
  </si>
  <si>
    <t>Master, toxikologi Summa</t>
  </si>
  <si>
    <t>Folkhälsa, utvärdering och utveckling</t>
  </si>
  <si>
    <t>Arbete och hälsa, programmets disp</t>
  </si>
  <si>
    <t>PN 5, övergripande ansvar</t>
  </si>
  <si>
    <t>Magister, arbete och hälsa, arbetsmiljöstrateg</t>
  </si>
  <si>
    <t>C699001181</t>
  </si>
  <si>
    <t>Magister, arbete och hälsa, ergonomi</t>
  </si>
  <si>
    <t>Magister, arbete och hälsa, företagssköterska</t>
  </si>
  <si>
    <t>C699001061</t>
  </si>
  <si>
    <t>CC99001061</t>
  </si>
  <si>
    <t>KBH – kompletterande utbildning för barnmorskor</t>
  </si>
  <si>
    <t>KBH</t>
  </si>
  <si>
    <t>Kompletterande utbildning för barnmorskor</t>
  </si>
  <si>
    <t>K6</t>
  </si>
  <si>
    <t>Programhandläggare</t>
  </si>
  <si>
    <t>Programdirektor, institutionskompensation</t>
  </si>
  <si>
    <t xml:space="preserve">Programövergripande administration och ansvar </t>
  </si>
  <si>
    <t>7KB008</t>
  </si>
  <si>
    <t>7KB000</t>
  </si>
  <si>
    <t>Barnmorskans profession inom svensk hälso- och sjukvård</t>
  </si>
  <si>
    <t>7KB004</t>
  </si>
  <si>
    <t>Förlossning 1 och mödrahälsovård</t>
  </si>
  <si>
    <t>7KB005</t>
  </si>
  <si>
    <t>Förlossning 2, antenatal vård samt eftervård</t>
  </si>
  <si>
    <t>7KB006</t>
  </si>
  <si>
    <t>Barnmorskans profession inom gynekologi, mödrahälsovård samt antikonception</t>
  </si>
  <si>
    <t>Kompletterande utbildning för barnmorskor Summa</t>
  </si>
  <si>
    <t>KBH – barnmorskeprogrammet</t>
  </si>
  <si>
    <t>Barnmorskeprogrammet</t>
  </si>
  <si>
    <t>Studievägledare</t>
  </si>
  <si>
    <t>2BM019</t>
  </si>
  <si>
    <t>Reproduktionens fysiologi och psykologi</t>
  </si>
  <si>
    <t>2BM021</t>
  </si>
  <si>
    <t>Examensarbete i sexuell, reproduktiv och perinatal hälsa</t>
  </si>
  <si>
    <t>2BM023</t>
  </si>
  <si>
    <t>Mödrahälsovård och antikonception</t>
  </si>
  <si>
    <t>2BM025</t>
  </si>
  <si>
    <t>Gynekologisk och sexuell hälsa</t>
  </si>
  <si>
    <t>2BM027</t>
  </si>
  <si>
    <t>Vård i samband med barnafödande 1</t>
  </si>
  <si>
    <t>2BM028</t>
  </si>
  <si>
    <t>Vård i samband med barnafödande 2</t>
  </si>
  <si>
    <t>2BM029</t>
  </si>
  <si>
    <t>Global sexuell, reproduktiv och perinatal hälsa samt barnmorskans profession</t>
  </si>
  <si>
    <t>2BM030</t>
  </si>
  <si>
    <t>Barnmorskeprogrammet Summa</t>
  </si>
  <si>
    <t>PN 9, övergripande ansvar</t>
  </si>
  <si>
    <t>K699001361</t>
  </si>
  <si>
    <t>Regleringsbrev</t>
  </si>
  <si>
    <t>K699000411</t>
  </si>
  <si>
    <t>H599000411</t>
  </si>
  <si>
    <t>7KB007</t>
  </si>
  <si>
    <t>NVS – kompletterande utbildning för sjuksköterskor</t>
  </si>
  <si>
    <t>Kompletterande utbildning för sjuksköterskor</t>
  </si>
  <si>
    <t>NVS</t>
  </si>
  <si>
    <t>Kompletterande utbildning för ssk</t>
  </si>
  <si>
    <t>VIL-handläggare</t>
  </si>
  <si>
    <t>7KS016</t>
  </si>
  <si>
    <t>Lärande och ledarskap</t>
  </si>
  <si>
    <t>7KS010</t>
  </si>
  <si>
    <t>Sjuksköterskans professionella kompetens</t>
  </si>
  <si>
    <t>7KS011</t>
  </si>
  <si>
    <t>Omvårdnad som vetenskap och sjuksköterskans profession inom svensk hälso- och sjukvård</t>
  </si>
  <si>
    <t>7KS013</t>
  </si>
  <si>
    <t>Vård och omvårdnad inom primärvård och hemsjukvård</t>
  </si>
  <si>
    <t>7KS014</t>
  </si>
  <si>
    <t>Vård och omvårdnad av äldre</t>
  </si>
  <si>
    <t>7KS015</t>
  </si>
  <si>
    <t>Vård och omvårdnad inom akutsjukvård</t>
  </si>
  <si>
    <t>7KS012</t>
  </si>
  <si>
    <t>Kompletterande utbildning för ssk Summa</t>
  </si>
  <si>
    <t>NVS – kompletterande utbildning för fysioterapeuter</t>
  </si>
  <si>
    <t>Kompletterande utbildning för fysioterapeuter</t>
  </si>
  <si>
    <t>7KF006</t>
  </si>
  <si>
    <t>Fysioterapi som ämne och yrke inom svensk hälso- och sjukvård</t>
  </si>
  <si>
    <t>7KF007</t>
  </si>
  <si>
    <t>Undersökning och interventioner inom evidensbaserad fysioterapi 1</t>
  </si>
  <si>
    <t>7KF008</t>
  </si>
  <si>
    <t>Fysioterapi i slutenvård och kommunal verksamhet</t>
  </si>
  <si>
    <t>7KF009</t>
  </si>
  <si>
    <t>Undersökning och interventioner inom evidensbaserad fysioterapi 2</t>
  </si>
  <si>
    <t>7KF010</t>
  </si>
  <si>
    <t>Fysioterapi vid hälsa och ohälsa</t>
  </si>
  <si>
    <t>7KF011</t>
  </si>
  <si>
    <t>Fysioterapeuten i interprofessionell samverkan i yrkeslivet</t>
  </si>
  <si>
    <t>Kompletterande utbildning för fysioterapeuter Summa</t>
  </si>
  <si>
    <t>NVS – arbetsterapeutprogrammet, fysioterapeutprogrammet och sjuksköterskeprogrammet</t>
  </si>
  <si>
    <t>Arbetsterapeutprogrammet</t>
  </si>
  <si>
    <t>Fysioterapeutprogrammet</t>
  </si>
  <si>
    <t>Ersättning per håp</t>
  </si>
  <si>
    <t>Sjuksköterskeprogrammet</t>
  </si>
  <si>
    <t>Arbetsterapeut</t>
  </si>
  <si>
    <t>Uppdragstillägg för PD</t>
  </si>
  <si>
    <t>Valbar kurs</t>
  </si>
  <si>
    <t>1AR022</t>
  </si>
  <si>
    <t>Grundläggande arbetsterapi och aktivitetsvetenskap</t>
  </si>
  <si>
    <t>1AR025</t>
  </si>
  <si>
    <t>Hälsa, delaktighet och aktivitet</t>
  </si>
  <si>
    <t>1AR026</t>
  </si>
  <si>
    <t>Medicinska ämnen 1</t>
  </si>
  <si>
    <t>1AR028</t>
  </si>
  <si>
    <t xml:space="preserve">Kreativitet och aktivitet </t>
  </si>
  <si>
    <t>1AR029</t>
  </si>
  <si>
    <t>Mångfald, social inklusion och hälsa</t>
  </si>
  <si>
    <t>1AR030</t>
  </si>
  <si>
    <t>Pedagogik</t>
  </si>
  <si>
    <t>1AR032</t>
  </si>
  <si>
    <t>Arbetsterapi 1 – Bedömning, mål och terapeutiskt resonerande</t>
  </si>
  <si>
    <t>1AR033</t>
  </si>
  <si>
    <t>Arbetsterapi 2 – Aktivitet och åtgärder</t>
  </si>
  <si>
    <t>1AR034</t>
  </si>
  <si>
    <t>Arbetsterapi 3 – Prevention och uppföljning</t>
  </si>
  <si>
    <t>1AR035</t>
  </si>
  <si>
    <t>Delaktighet och miljö</t>
  </si>
  <si>
    <t>1AR036</t>
  </si>
  <si>
    <t>Arbete, aktivitet och delaktighet</t>
  </si>
  <si>
    <t>1AR037</t>
  </si>
  <si>
    <t>Vetenskaplig design och metod</t>
  </si>
  <si>
    <t>1AR038</t>
  </si>
  <si>
    <t>1AR039</t>
  </si>
  <si>
    <t>Interprofessionell verksamhet och arbetsterapi</t>
  </si>
  <si>
    <t>1AR040</t>
  </si>
  <si>
    <t>Examensarbete i arbetsterapi</t>
  </si>
  <si>
    <t>1AR041</t>
  </si>
  <si>
    <t>Medicinska ämnen 2</t>
  </si>
  <si>
    <t>1AR024</t>
  </si>
  <si>
    <t>Anatomi och fysiologi</t>
  </si>
  <si>
    <t>K8</t>
  </si>
  <si>
    <t>1AR027</t>
  </si>
  <si>
    <t>K8 Summa</t>
  </si>
  <si>
    <t>Arbetsterapeut Summa</t>
  </si>
  <si>
    <t>Fysioterapeut</t>
  </si>
  <si>
    <t>1FY014</t>
  </si>
  <si>
    <t>Tema undersökning – Fysiologi 2</t>
  </si>
  <si>
    <t>1FY022</t>
  </si>
  <si>
    <t>Tema intervention – Fysiologi 4</t>
  </si>
  <si>
    <t>1FY050</t>
  </si>
  <si>
    <t>Tema undersökning – Fysiologi 1</t>
  </si>
  <si>
    <t>1FY018</t>
  </si>
  <si>
    <t>Tema undersökning – Anatomi</t>
  </si>
  <si>
    <t>D1</t>
  </si>
  <si>
    <t>1FY034</t>
  </si>
  <si>
    <t>Tema hälso- och sjukvård – Medicinska ämnen 2</t>
  </si>
  <si>
    <t>D1 Summa</t>
  </si>
  <si>
    <t>1FY016</t>
  </si>
  <si>
    <t xml:space="preserve">Tema professionell utveckling – Fysioterapi som ämne och yrke </t>
  </si>
  <si>
    <t>1FY017</t>
  </si>
  <si>
    <t>Tema undersökning – Fysioterapi 1</t>
  </si>
  <si>
    <t>1FY023</t>
  </si>
  <si>
    <t>Tema intervention – Fysioterapi 2</t>
  </si>
  <si>
    <t>1FY026</t>
  </si>
  <si>
    <t>Tema intervention – Fysioterapi 3</t>
  </si>
  <si>
    <t>1FY027</t>
  </si>
  <si>
    <t>Tema hälso- och sjukvård – Fysioterapi i slutenvård</t>
  </si>
  <si>
    <t>1FY031</t>
  </si>
  <si>
    <t>Tema vetenskapligt arbete – Vetenskapsmetodik</t>
  </si>
  <si>
    <t>1FY032</t>
  </si>
  <si>
    <t>Tema intervention – Fysioterapi 4</t>
  </si>
  <si>
    <t>1FY033</t>
  </si>
  <si>
    <t>Tema hälso- och sjukvård – Fysioterapi för barn och äldre</t>
  </si>
  <si>
    <t>1FY041</t>
  </si>
  <si>
    <t>Tema hälso- och sjukvård - Interprofessionell verksamhetsförlagd utbildning</t>
  </si>
  <si>
    <t>1FY044</t>
  </si>
  <si>
    <t xml:space="preserve">Tema hälso- och sjukvård - Fysioterapi i öppenvård </t>
  </si>
  <si>
    <t>1FY046</t>
  </si>
  <si>
    <t>Tema vetenskapligt arbete - PM</t>
  </si>
  <si>
    <t>1FY047</t>
  </si>
  <si>
    <t>Tema hälso- och sjukvård - Fysioterapi fördjupning</t>
  </si>
  <si>
    <t>1FY048</t>
  </si>
  <si>
    <t xml:space="preserve">Tema vetenskapligt arbete – Examensarbete i fysioterapi </t>
  </si>
  <si>
    <t>1FY049</t>
  </si>
  <si>
    <t>Tema professionell utveckling - Fysioterapeuten i yrkeslivet</t>
  </si>
  <si>
    <t>1FY025</t>
  </si>
  <si>
    <t>Tema intervention – Fysiologi 3</t>
  </si>
  <si>
    <t>K1</t>
  </si>
  <si>
    <t>1FY030</t>
  </si>
  <si>
    <t>Tema hälso- och sjukvård – Medicinska ämnen 1</t>
  </si>
  <si>
    <t>K1 Summa</t>
  </si>
  <si>
    <t>1FY024</t>
  </si>
  <si>
    <t>Tema intervention – Psykologi</t>
  </si>
  <si>
    <t>1FY045</t>
  </si>
  <si>
    <t>Tema hälso- och sjukvård - Hälsofrämjande arbete och global hälsa</t>
  </si>
  <si>
    <t>Fysioterapeut Summa</t>
  </si>
  <si>
    <t>Sjuksköterske</t>
  </si>
  <si>
    <t>1SJ025</t>
  </si>
  <si>
    <t>Ledarskap</t>
  </si>
  <si>
    <t>Reserverade håpar</t>
  </si>
  <si>
    <t>Valbara kurser SSK</t>
  </si>
  <si>
    <t>1SJ010</t>
  </si>
  <si>
    <t>Sjuksköterskans profession och omvårdnad som vetenskap</t>
  </si>
  <si>
    <t>1SJ020</t>
  </si>
  <si>
    <t>1SJ021</t>
  </si>
  <si>
    <t>Vårdandets grunder i hälsa och ohälsa</t>
  </si>
  <si>
    <t>1SJ022</t>
  </si>
  <si>
    <t>Vårdande vid ohälsa och sjukdom</t>
  </si>
  <si>
    <t>1SJ023</t>
  </si>
  <si>
    <t>Vårdande vid psykisk ohälsa och sjukdom</t>
  </si>
  <si>
    <t>1SJ024</t>
  </si>
  <si>
    <t>Vårdande av barn och vuxna inom primärvård och hemsjukvård</t>
  </si>
  <si>
    <t>Vårdande vid barn och vuxna inom primärvård och hemsjukvård</t>
  </si>
  <si>
    <t>1SJ026</t>
  </si>
  <si>
    <t>Vårdande vid akut ohälsa</t>
  </si>
  <si>
    <t>1SJ027</t>
  </si>
  <si>
    <t>Forskningsmetodik och omvårdnadsforskning</t>
  </si>
  <si>
    <t>1SJ028</t>
  </si>
  <si>
    <t>Vårdande av äldre i en föränderlig livssituation</t>
  </si>
  <si>
    <t>1SJ029</t>
  </si>
  <si>
    <t>Interprofessionell och professionell kompetens</t>
  </si>
  <si>
    <t>1SJ030</t>
  </si>
  <si>
    <t>Examensarbete i omvårdnad</t>
  </si>
  <si>
    <t>1SJ019</t>
  </si>
  <si>
    <t>Sjuksköterske Summa</t>
  </si>
  <si>
    <t>NVS – specialistsjuksköterskeprogrammen</t>
  </si>
  <si>
    <t>Specialistsjuksköterskeprogrammet</t>
  </si>
  <si>
    <t>Specialist</t>
  </si>
  <si>
    <t>Specialist Summa</t>
  </si>
  <si>
    <t>Specialist, AM</t>
  </si>
  <si>
    <t>2SP044</t>
  </si>
  <si>
    <t>Medicinsk vetenskap inom akutsjukvård</t>
  </si>
  <si>
    <t>S1</t>
  </si>
  <si>
    <t>2AM016</t>
  </si>
  <si>
    <t>Omvårdnad och medicinska ämnen inom ambulanssjukvård 1</t>
  </si>
  <si>
    <t>2AM017</t>
  </si>
  <si>
    <t xml:space="preserve">Omvårdnad och medicinska ämnen inom ambulanssjukvård 2 </t>
  </si>
  <si>
    <t>2AM018</t>
  </si>
  <si>
    <t>Vetenskaplig teori och metod i omvårdnad</t>
  </si>
  <si>
    <t>2AM019</t>
  </si>
  <si>
    <t>Examensarbete i omvårdnad – ambulanssjukvård</t>
  </si>
  <si>
    <t>Specialist, AM Summa</t>
  </si>
  <si>
    <t>Specialist, AN</t>
  </si>
  <si>
    <t>2AN009</t>
  </si>
  <si>
    <t>Anestesisjukvård -perioperativ omvårdnad 1</t>
  </si>
  <si>
    <t>2AN010</t>
  </si>
  <si>
    <t>Anestesisjukvård -perioperativ omvårdnad 2</t>
  </si>
  <si>
    <t>2AN011</t>
  </si>
  <si>
    <t>Anestesisjukvård -perioperativ omvårdnad 3</t>
  </si>
  <si>
    <t>2AN012</t>
  </si>
  <si>
    <t>Examensarbete i omvårdnad – anestesisjukvård</t>
  </si>
  <si>
    <t>2SP032</t>
  </si>
  <si>
    <t>Specialist, AN Summa</t>
  </si>
  <si>
    <t>Specialist, BU</t>
  </si>
  <si>
    <t>2BU011</t>
  </si>
  <si>
    <t>Examensarbete i omvårdnad – barn och ungdom</t>
  </si>
  <si>
    <t>2BU019</t>
  </si>
  <si>
    <t>Omvårdnad inom barnhälsovård</t>
  </si>
  <si>
    <t>2BU020</t>
  </si>
  <si>
    <t>Omvårdnad inom elevhälsans medicinska insatser</t>
  </si>
  <si>
    <t>2BU021</t>
  </si>
  <si>
    <t>Omvårdnad inom hälsa-ohälsa under adolescensperioden, fördjupning</t>
  </si>
  <si>
    <t>2BU022</t>
  </si>
  <si>
    <t>2BU013</t>
  </si>
  <si>
    <t>2BU015</t>
  </si>
  <si>
    <t>Omvårdnad inom barnsjukvård</t>
  </si>
  <si>
    <t>2BU016</t>
  </si>
  <si>
    <t>Verksamhetsförlagd utbildning inom barnsjukvård</t>
  </si>
  <si>
    <t>2BU017</t>
  </si>
  <si>
    <t>Omvårdnad inom pediatrisk akutsjukvård, fördjupning</t>
  </si>
  <si>
    <t>2BU018</t>
  </si>
  <si>
    <t>Omvårdnad inom neonatal hälso- och sjukvård, fördjupning</t>
  </si>
  <si>
    <t>Specialist, BU Summa</t>
  </si>
  <si>
    <t>Specialist, DS</t>
  </si>
  <si>
    <t>2DS007</t>
  </si>
  <si>
    <t xml:space="preserve">Hälsa, livsvillkor och miljö </t>
  </si>
  <si>
    <t>2DS009</t>
  </si>
  <si>
    <t>Examensarbete i omvårdnad – distriktssköterska</t>
  </si>
  <si>
    <t>2DS010</t>
  </si>
  <si>
    <t>teoretisk grund för arbete inom distriksvård</t>
  </si>
  <si>
    <t>Teoretisk grund för arbete inom distriktsvård</t>
  </si>
  <si>
    <t>2DS011</t>
  </si>
  <si>
    <t>Verksamhetsförlagd utbildning inom distriktsvård och omvårdnad inom hemmiljö </t>
  </si>
  <si>
    <t>2DS012</t>
  </si>
  <si>
    <t> Verksamhetsförlagd utbildning inom barnhälsovård och elevhälsans medicinska insatser</t>
  </si>
  <si>
    <t>Verksamhetsförlagd utbildning inom barnhälsovård och elevhälsans medicinska insatser</t>
  </si>
  <si>
    <t>2DS013</t>
  </si>
  <si>
    <t>Akut hälsa och integrativ omvårdnad</t>
  </si>
  <si>
    <t>2SP051</t>
  </si>
  <si>
    <t>Omvårdnad vid beroende och psykisk ohälsa</t>
  </si>
  <si>
    <t>2DS006</t>
  </si>
  <si>
    <t>Farmakologi och sjukdomslära 2</t>
  </si>
  <si>
    <t>2DS014</t>
  </si>
  <si>
    <t>Farmakologi och sjukdomslära 1</t>
  </si>
  <si>
    <t>Specialist, DS Summa</t>
  </si>
  <si>
    <t>Specialist, IN</t>
  </si>
  <si>
    <t>2IN009</t>
  </si>
  <si>
    <t>Omvårdnad inom intensivvård 1</t>
  </si>
  <si>
    <t>2IN010</t>
  </si>
  <si>
    <t>Omvårdnad inom intensivvård 2</t>
  </si>
  <si>
    <t>2IN011</t>
  </si>
  <si>
    <t>Omvårdnad inom intensivvård 3</t>
  </si>
  <si>
    <t>2IN012</t>
  </si>
  <si>
    <t>Examensarbete i omvårdnad – intensivvård</t>
  </si>
  <si>
    <t>Specialist, IN Summa</t>
  </si>
  <si>
    <t>Specialist, KV</t>
  </si>
  <si>
    <t>2SP030</t>
  </si>
  <si>
    <t xml:space="preserve">Profession, patientsäkerhet och metoder för att utveckla omvårdnad </t>
  </si>
  <si>
    <t>2KV002</t>
  </si>
  <si>
    <t xml:space="preserve">Medicinsk vetenskap och omvårdnad inom kirurgisk akutsjukvård </t>
  </si>
  <si>
    <t>2KV004</t>
  </si>
  <si>
    <t>Omvårdnad inom kirurgisk vård</t>
  </si>
  <si>
    <t>2KV005</t>
  </si>
  <si>
    <t>Postoperativ vård, observation och övervakning i kirurgisk omvårdnad</t>
  </si>
  <si>
    <t>2KV006</t>
  </si>
  <si>
    <t>Examensarbete i omvårdnad – kirurgisk vård</t>
  </si>
  <si>
    <t>Specialist, KV Summa</t>
  </si>
  <si>
    <t>Specialist, MV</t>
  </si>
  <si>
    <t>2MV001</t>
  </si>
  <si>
    <t xml:space="preserve">Medicinsk vetenskap och omvårdnad inom medicinsk akutsjukvård </t>
  </si>
  <si>
    <t>2MV003</t>
  </si>
  <si>
    <t>Omvårdnad inom medicinsk vård</t>
  </si>
  <si>
    <t>2MV004</t>
  </si>
  <si>
    <t>Examensarbete i omvårdnad – medicinsk vård</t>
  </si>
  <si>
    <t>Specialist, MV Summa</t>
  </si>
  <si>
    <t>Specialist, ON</t>
  </si>
  <si>
    <t>Valbar kurs (CA)</t>
  </si>
  <si>
    <t>2ON011</t>
  </si>
  <si>
    <t>Cancerprevention och hälsopedagogik (CA)</t>
  </si>
  <si>
    <t>2ON012</t>
  </si>
  <si>
    <t>Verksamhetsförlagd utbildning inom strålbehandling (SB)</t>
  </si>
  <si>
    <t>2ON013</t>
  </si>
  <si>
    <t>Profession, patientsäkerhet och metoder för att utveckla omvårdnad inom cancerområdet (CA)</t>
  </si>
  <si>
    <t>2ON014</t>
  </si>
  <si>
    <t>Examensarbete  i omvårdnad – onkologisk vård (SB)</t>
  </si>
  <si>
    <t>Examensarbete i omvårdnad – onkologisk vård (CA)</t>
  </si>
  <si>
    <t>Examensarbete i omvårdnad – onkologisk vård (SB)</t>
  </si>
  <si>
    <t>2ON017</t>
  </si>
  <si>
    <t>Cancersjukdomar och omvårdnad vid behandling av cancersjukdomar (CA)</t>
  </si>
  <si>
    <t>Cancersjukdomar och omvårdnad vid behandling av cancersjukdomar (SB)</t>
  </si>
  <si>
    <t>2ON019</t>
  </si>
  <si>
    <t>Radioterapi (SB)</t>
  </si>
  <si>
    <t>Vetenskaplig teori och metod i omvårdnad (CA)</t>
  </si>
  <si>
    <t>Vetenskaplig teori och metod i omvårdnad (SB)</t>
  </si>
  <si>
    <t>Specialist, ON Summa</t>
  </si>
  <si>
    <t>Specialist, OP</t>
  </si>
  <si>
    <t>2OT012</t>
  </si>
  <si>
    <t>Medicinsk vetenskap - operationssjukvård</t>
  </si>
  <si>
    <t>2OT013</t>
  </si>
  <si>
    <t>Examensarbete i omvårdnad - operationssjukvård</t>
  </si>
  <si>
    <t>2OT014</t>
  </si>
  <si>
    <t>Operationssjukvård - perioperativ omvårdnad 1 </t>
  </si>
  <si>
    <t>2OT015</t>
  </si>
  <si>
    <t>Operationssjukvård - perioperativ omvårdnad 2 </t>
  </si>
  <si>
    <t>2OT016</t>
  </si>
  <si>
    <t xml:space="preserve">Operationssjukvård - perioperativ omvårdnad 3 </t>
  </si>
  <si>
    <t>2SP050</t>
  </si>
  <si>
    <t xml:space="preserve">Vetenskaplig teori och metod </t>
  </si>
  <si>
    <t>Specialist, OP Summa</t>
  </si>
  <si>
    <t>Specialist, PV</t>
  </si>
  <si>
    <t>2PV004</t>
  </si>
  <si>
    <t>Hälsofrämande omvårdnad vid psykisk ohälsa</t>
  </si>
  <si>
    <t>2PV005</t>
  </si>
  <si>
    <t>Omvårdnad relaterat till psykisk ohälsa</t>
  </si>
  <si>
    <t>2PV007</t>
  </si>
  <si>
    <t>Omvårdnad vid akut och långvarig psykisk ohälsa</t>
  </si>
  <si>
    <t>2PV008</t>
  </si>
  <si>
    <t>Examensarbete i omvårdnad – psykiatrisk vård</t>
  </si>
  <si>
    <t>2PV010</t>
  </si>
  <si>
    <t>Ledarskap och lärande i psykiatrisk verksamhet</t>
  </si>
  <si>
    <t>Specialist, PV Summa</t>
  </si>
  <si>
    <t>Specialist, VA</t>
  </si>
  <si>
    <t>2VA003</t>
  </si>
  <si>
    <t>Ohälsa hos äldre – bedömning, behandling och vård</t>
  </si>
  <si>
    <t>2VA005</t>
  </si>
  <si>
    <t>Examensarbete i omvårdnad – vård av äldre</t>
  </si>
  <si>
    <t>2VA006</t>
  </si>
  <si>
    <t>Hälsa och livsvillkor hos äldre – förr, nu och i framtiden</t>
  </si>
  <si>
    <t>2VA007</t>
  </si>
  <si>
    <t>Bedömning av äldres hälsa och behov av omvårdnad</t>
  </si>
  <si>
    <t>2VA009</t>
  </si>
  <si>
    <t>Omvårdnad vid komplexa behov hos äldre</t>
  </si>
  <si>
    <t>2VA010</t>
  </si>
  <si>
    <t>Specialistsjuksköterskan som verksamhetsutvecklare</t>
  </si>
  <si>
    <t>Specialist, VA Summa</t>
  </si>
  <si>
    <t>H199001411</t>
  </si>
  <si>
    <t>H599001411</t>
  </si>
  <si>
    <t>S199001411</t>
  </si>
  <si>
    <t>K699001411</t>
  </si>
  <si>
    <t>Specialister, övergripande ansvar</t>
  </si>
  <si>
    <t>Sjuksköterske, distans</t>
  </si>
  <si>
    <t>H199001331</t>
  </si>
  <si>
    <t>H599001331</t>
  </si>
  <si>
    <t>C799001331</t>
  </si>
  <si>
    <t>Sjuksköterske, campus</t>
  </si>
  <si>
    <t>H199000414</t>
  </si>
  <si>
    <t>H599000414</t>
  </si>
  <si>
    <t>C799000414</t>
  </si>
  <si>
    <t>H199001031</t>
  </si>
  <si>
    <t>C399001031</t>
  </si>
  <si>
    <t>C499001031</t>
  </si>
  <si>
    <t>K899001031</t>
  </si>
  <si>
    <t>H599001031</t>
  </si>
  <si>
    <t>K199001031</t>
  </si>
  <si>
    <t>D199001031</t>
  </si>
  <si>
    <t>H199001311</t>
  </si>
  <si>
    <t>H599001311</t>
  </si>
  <si>
    <t>K899001311</t>
  </si>
  <si>
    <t>Programnämnden för biomedicinprogrammen – kandidatprogrammet i biomedicin, masterprogrammet i biomedicin och masterprogrammet i molekylära tekniker i livsvetenskaperna</t>
  </si>
  <si>
    <t>Utbildningskansli</t>
  </si>
  <si>
    <t>Kandidatprogrammet i biomedicin</t>
  </si>
  <si>
    <t>Masterprogrammet i biomedicin</t>
  </si>
  <si>
    <t>Kandidat</t>
  </si>
  <si>
    <t>Master biomed</t>
  </si>
  <si>
    <t>Reducering av ram pga utbildningskansli</t>
  </si>
  <si>
    <t>Master biostat</t>
  </si>
  <si>
    <t>Master mol tek</t>
  </si>
  <si>
    <t>Masterprogrammet i biostatistik och datavetenskap</t>
  </si>
  <si>
    <t>Masterprogrammet i molekylära tekniker i livsvetenskaperna</t>
  </si>
  <si>
    <t>PNbio</t>
  </si>
  <si>
    <t>Kandidat, biomedicin</t>
  </si>
  <si>
    <t>C1</t>
  </si>
  <si>
    <t>C1 Summa</t>
  </si>
  <si>
    <t>PN Summa</t>
  </si>
  <si>
    <t>1BI034</t>
  </si>
  <si>
    <t>1BI041</t>
  </si>
  <si>
    <t xml:space="preserve">Immunologi och mikrobiologi </t>
  </si>
  <si>
    <t>C2</t>
  </si>
  <si>
    <t>1BI031</t>
  </si>
  <si>
    <t>Biokemi</t>
  </si>
  <si>
    <t>1BI035</t>
  </si>
  <si>
    <t>Introduktion till biomedicin</t>
  </si>
  <si>
    <t>1BI036</t>
  </si>
  <si>
    <t>Allmän och organisk kemi</t>
  </si>
  <si>
    <t>1BI039</t>
  </si>
  <si>
    <t>Kemisk biologi</t>
  </si>
  <si>
    <t>C2 Summa</t>
  </si>
  <si>
    <t>1BI045</t>
  </si>
  <si>
    <t>Farmakologi och toxikologi</t>
  </si>
  <si>
    <t>1BI046</t>
  </si>
  <si>
    <t>Fysiologi</t>
  </si>
  <si>
    <t>1BI042</t>
  </si>
  <si>
    <t>Neurovetenskap</t>
  </si>
  <si>
    <t>1BI043</t>
  </si>
  <si>
    <t>Biostatistik</t>
  </si>
  <si>
    <t>1BI044</t>
  </si>
  <si>
    <t>Life Science industrin</t>
  </si>
  <si>
    <t>H2</t>
  </si>
  <si>
    <t>1BI038</t>
  </si>
  <si>
    <t>Genetik, genomik och funktionell genomik</t>
  </si>
  <si>
    <t>H2 Summa</t>
  </si>
  <si>
    <t>1BI040</t>
  </si>
  <si>
    <t xml:space="preserve">Vävnadsbiologi </t>
  </si>
  <si>
    <t>1BI047</t>
  </si>
  <si>
    <t>Patologi</t>
  </si>
  <si>
    <t>K2</t>
  </si>
  <si>
    <t>1BI048</t>
  </si>
  <si>
    <t>Molekylär medicin - kardiometabola sjukdomar och infektionssjukdomar</t>
  </si>
  <si>
    <t>K2 Summa</t>
  </si>
  <si>
    <t>K7</t>
  </si>
  <si>
    <t>1BI049</t>
  </si>
  <si>
    <t>Molekylär medicin - onkologi</t>
  </si>
  <si>
    <t>K7 Summa</t>
  </si>
  <si>
    <t>Core-faciliteter</t>
  </si>
  <si>
    <t>C5</t>
  </si>
  <si>
    <t>1BI037</t>
  </si>
  <si>
    <t>Cell-, stamcells- och utvecklingsbiologi</t>
  </si>
  <si>
    <t>C5 Summa</t>
  </si>
  <si>
    <t>Kandidat, biomedicin Summa</t>
  </si>
  <si>
    <t>Master, biomedicin</t>
  </si>
  <si>
    <t>4BI124</t>
  </si>
  <si>
    <t>Avancerad biomedicin: forskningsprojekt 2</t>
  </si>
  <si>
    <t>4BI114</t>
  </si>
  <si>
    <t>Avancerad biomedicin: forskningsprojekt 1</t>
  </si>
  <si>
    <t>4BI108</t>
  </si>
  <si>
    <t xml:space="preserve">Tillämpad biostatistik </t>
  </si>
  <si>
    <t>4BI118</t>
  </si>
  <si>
    <t>Bioentreprenörskap</t>
  </si>
  <si>
    <t>4BI115</t>
  </si>
  <si>
    <t>Bioetik och försöksdjursvetenskap</t>
  </si>
  <si>
    <t>4BI111</t>
  </si>
  <si>
    <t>Datoranalys av proteomikdata</t>
  </si>
  <si>
    <t>4BI112</t>
  </si>
  <si>
    <t>Sekvensering och genomik inom diagnostik och personaliserad medicin</t>
  </si>
  <si>
    <t>4BI113</t>
  </si>
  <si>
    <t>Introduktion till translationell patologi</t>
  </si>
  <si>
    <t>4BI117</t>
  </si>
  <si>
    <t>Biomedicinsk forskningsliteracitet</t>
  </si>
  <si>
    <t>4BI125</t>
  </si>
  <si>
    <t>4BI107</t>
  </si>
  <si>
    <t xml:space="preserve">Avancerad biomedicin </t>
  </si>
  <si>
    <t>Valbara kurser T3</t>
  </si>
  <si>
    <t>4BI109</t>
  </si>
  <si>
    <t xml:space="preserve">Bioinformatik </t>
  </si>
  <si>
    <t>4BI116</t>
  </si>
  <si>
    <t>Tillämpad kommunikation i biomedicin och professionell utveckling </t>
  </si>
  <si>
    <t>Master, biomedicin Summa</t>
  </si>
  <si>
    <t>Master, biostatistik och datavetenskap</t>
  </si>
  <si>
    <t>C8</t>
  </si>
  <si>
    <t>NY KOD</t>
  </si>
  <si>
    <t>Biostatistik 1</t>
  </si>
  <si>
    <t>C8 Summa</t>
  </si>
  <si>
    <t>Master, biostatistik och datavetenskap Summa</t>
  </si>
  <si>
    <t>Master, molekylära tekniker i livsvetenskaperna</t>
  </si>
  <si>
    <t>5MT004</t>
  </si>
  <si>
    <t>5MT011</t>
  </si>
  <si>
    <t>Tillämpad kommunikation</t>
  </si>
  <si>
    <t>5MT012</t>
  </si>
  <si>
    <t>Kunskapfronten inom translationell medicin</t>
  </si>
  <si>
    <t>5MT010</t>
  </si>
  <si>
    <t>Molekylär genetik och genomik</t>
  </si>
  <si>
    <t>5MT013</t>
  </si>
  <si>
    <t>Master, molekylära tekniker i livsvetenskaperna Summa</t>
  </si>
  <si>
    <t>PN 7, övergripande ansvar</t>
  </si>
  <si>
    <t>UL</t>
  </si>
  <si>
    <t>UL99001091</t>
  </si>
  <si>
    <t>PN99001091</t>
  </si>
  <si>
    <t>C299001091</t>
  </si>
  <si>
    <t>C199001091</t>
  </si>
  <si>
    <t>C599001091</t>
  </si>
  <si>
    <t>H299001091</t>
  </si>
  <si>
    <t>H599001091</t>
  </si>
  <si>
    <t>C499001091</t>
  </si>
  <si>
    <t>C699001091</t>
  </si>
  <si>
    <t>C799001091</t>
  </si>
  <si>
    <t>C399001091</t>
  </si>
  <si>
    <t>K299001091</t>
  </si>
  <si>
    <t>K799001091</t>
  </si>
  <si>
    <t>Biomedicin, programmets disp</t>
  </si>
  <si>
    <t>UL99001231</t>
  </si>
  <si>
    <t>PN99001231</t>
  </si>
  <si>
    <t>K299001231</t>
  </si>
  <si>
    <t>C699001231</t>
  </si>
  <si>
    <t>C599001231</t>
  </si>
  <si>
    <t>H299001231</t>
  </si>
  <si>
    <t>C299001231</t>
  </si>
  <si>
    <t>CC99001231</t>
  </si>
  <si>
    <t>C799001231</t>
  </si>
  <si>
    <t>C199001231</t>
  </si>
  <si>
    <t>UL99001241</t>
  </si>
  <si>
    <t>H299001241</t>
  </si>
  <si>
    <t>K199001241</t>
  </si>
  <si>
    <t>K299001241</t>
  </si>
  <si>
    <t>C899001241</t>
  </si>
  <si>
    <t>CNS – Optikerprogrammet, magisterprogrammet i klinisk optometri, psykologprogrammet och psykoterapeutprogrammet</t>
  </si>
  <si>
    <t>Magisterprogrammet i klinisk optometri</t>
  </si>
  <si>
    <t>Optikerprogrammet</t>
  </si>
  <si>
    <t>Psykologprogrammet</t>
  </si>
  <si>
    <t>Psykoterapeutprogrammet</t>
  </si>
  <si>
    <t>CNS</t>
  </si>
  <si>
    <t>Magister, klinisk optometri</t>
  </si>
  <si>
    <t>Avsättning för nämndegemensamma kostnader</t>
  </si>
  <si>
    <t>Driftmedel program</t>
  </si>
  <si>
    <t>Institutionskompensation för PD</t>
  </si>
  <si>
    <t xml:space="preserve">Uppdragstillägg för PD </t>
  </si>
  <si>
    <t>3OP005</t>
  </si>
  <si>
    <t>Examensarbete i optometri</t>
  </si>
  <si>
    <t>3OP007</t>
  </si>
  <si>
    <t>Ögats sjukdomar och diagnostik</t>
  </si>
  <si>
    <t>3OP008</t>
  </si>
  <si>
    <t>Binokulärseende och behandling</t>
  </si>
  <si>
    <t>3OP009</t>
  </si>
  <si>
    <t>Diagnostisk klinik</t>
  </si>
  <si>
    <t>3OP012</t>
  </si>
  <si>
    <t>Pediatrisk optometri</t>
  </si>
  <si>
    <t>3OP013</t>
  </si>
  <si>
    <t>Okulär farmakologi och diagnostisk undersökningsmetodik</t>
  </si>
  <si>
    <t>3OP014</t>
  </si>
  <si>
    <t>Neurooptometri</t>
  </si>
  <si>
    <t>3OP015</t>
  </si>
  <si>
    <t>3OP016</t>
  </si>
  <si>
    <t>Magister, klinisk optometri Summa</t>
  </si>
  <si>
    <t>Optiker</t>
  </si>
  <si>
    <t>1OP057</t>
  </si>
  <si>
    <t>Mikrobiologi</t>
  </si>
  <si>
    <t>1OP016</t>
  </si>
  <si>
    <t>1OP056</t>
  </si>
  <si>
    <t>1OP026</t>
  </si>
  <si>
    <t>Statistik och vetenskapsmetodik</t>
  </si>
  <si>
    <t>1OP049</t>
  </si>
  <si>
    <t>1OP065</t>
  </si>
  <si>
    <t>Optik 1</t>
  </si>
  <si>
    <t>1OP067</t>
  </si>
  <si>
    <t>Allmän anatomi och fysiologi</t>
  </si>
  <si>
    <t>1OP068</t>
  </si>
  <si>
    <t>Ögats anatomi, fysiologi och sjukdomar 1</t>
  </si>
  <si>
    <t>1OP069</t>
  </si>
  <si>
    <t>Refraktionsmetodik 2</t>
  </si>
  <si>
    <t>1OP070</t>
  </si>
  <si>
    <t>Optik 2</t>
  </si>
  <si>
    <t>1OP071</t>
  </si>
  <si>
    <t>Synundersökningsmetodik 1</t>
  </si>
  <si>
    <t>1OP072</t>
  </si>
  <si>
    <t>Ögats anatomi, fysiologi och sjukdomar 2</t>
  </si>
  <si>
    <t>1OP073</t>
  </si>
  <si>
    <t>Synundersökningsmetodik 2</t>
  </si>
  <si>
    <t>1OP075</t>
  </si>
  <si>
    <t>Kontaktologi 1</t>
  </si>
  <si>
    <t>1OP076</t>
  </si>
  <si>
    <t>Optometrisk klinik 1</t>
  </si>
  <si>
    <t>1OP077</t>
  </si>
  <si>
    <t>Arbetsplatsoptometri</t>
  </si>
  <si>
    <t>1OP079</t>
  </si>
  <si>
    <t>Optometrisk klinik 2</t>
  </si>
  <si>
    <t>1OP081</t>
  </si>
  <si>
    <t>Kontaktologi 2</t>
  </si>
  <si>
    <t>1OP082</t>
  </si>
  <si>
    <t>Optometrisk klinik 3</t>
  </si>
  <si>
    <t>1OP083</t>
  </si>
  <si>
    <t>Refraktionsmetodik 1 och vetenskapsmetodik</t>
  </si>
  <si>
    <t>1OP084</t>
  </si>
  <si>
    <t>Synsvagsteknik</t>
  </si>
  <si>
    <t>1OP087</t>
  </si>
  <si>
    <t>Synundersökningsmetodik 3</t>
  </si>
  <si>
    <t>Optiker Summa</t>
  </si>
  <si>
    <t>Psykolog</t>
  </si>
  <si>
    <t>Arvode PD</t>
  </si>
  <si>
    <t>2PS035</t>
  </si>
  <si>
    <t>Samhälle och hälsa</t>
  </si>
  <si>
    <t>Koordinator examensarbete/valbar period</t>
  </si>
  <si>
    <t>Reseverade HÅP:ar</t>
  </si>
  <si>
    <t>Valbar kurs/Examensarbete (kand. 15 hp)</t>
  </si>
  <si>
    <t>2PS001</t>
  </si>
  <si>
    <t>Experimentell psykologi</t>
  </si>
  <si>
    <t>2PS003</t>
  </si>
  <si>
    <t>Socialpsykologi</t>
  </si>
  <si>
    <t>2PS005</t>
  </si>
  <si>
    <t>Differentiell psykologi</t>
  </si>
  <si>
    <t>2PS006</t>
  </si>
  <si>
    <t>Utvecklingspsykologi</t>
  </si>
  <si>
    <t>2PS009</t>
  </si>
  <si>
    <t>Preklinisk integration</t>
  </si>
  <si>
    <t>2PS017</t>
  </si>
  <si>
    <t>Självkännedom och klin. färdigheter</t>
  </si>
  <si>
    <t>2PS019</t>
  </si>
  <si>
    <t>Psykologpraktik</t>
  </si>
  <si>
    <t>2PS020</t>
  </si>
  <si>
    <t>Statistik och metod</t>
  </si>
  <si>
    <t>2PS021</t>
  </si>
  <si>
    <t>Klinisk metod inom psykologiområdet</t>
  </si>
  <si>
    <t>2PS026</t>
  </si>
  <si>
    <t>Examensarbete i psykologi (masternivå)</t>
  </si>
  <si>
    <t>2PS029</t>
  </si>
  <si>
    <t>Kognitiva processer</t>
  </si>
  <si>
    <t>2PS032</t>
  </si>
  <si>
    <t>Psykologiska behandlingsmetoder inklusive psykoterapi</t>
  </si>
  <si>
    <t>2PS034</t>
  </si>
  <si>
    <t>Vetenskapsteori</t>
  </si>
  <si>
    <t>2PS036</t>
  </si>
  <si>
    <t>Arbets- och organisationspsykologi 1</t>
  </si>
  <si>
    <t>2PS040</t>
  </si>
  <si>
    <t>Grundläggande biologi</t>
  </si>
  <si>
    <t>2PS042</t>
  </si>
  <si>
    <t>Psykologarbete bland barn och ungdom</t>
  </si>
  <si>
    <t>2PS043</t>
  </si>
  <si>
    <t>Klinisk psykologi 2</t>
  </si>
  <si>
    <t>2PS046</t>
  </si>
  <si>
    <t>Arbets- och organisationspsykologi 2</t>
  </si>
  <si>
    <t>2PS048</t>
  </si>
  <si>
    <t>Hälsopsykologi</t>
  </si>
  <si>
    <t>2PS049</t>
  </si>
  <si>
    <t>Klinisk psykologi 1</t>
  </si>
  <si>
    <t>2PS050</t>
  </si>
  <si>
    <t>Introduktion till psykologi</t>
  </si>
  <si>
    <t>Psykolog Summa</t>
  </si>
  <si>
    <t>Psykoterapeut</t>
  </si>
  <si>
    <t>2PT</t>
  </si>
  <si>
    <t>Termin 1</t>
  </si>
  <si>
    <t>Termin 2</t>
  </si>
  <si>
    <t>Termin 3</t>
  </si>
  <si>
    <t>Termin 4</t>
  </si>
  <si>
    <t>Termin 5</t>
  </si>
  <si>
    <t>Termin 6</t>
  </si>
  <si>
    <t>Psykoterapeut Summa</t>
  </si>
  <si>
    <t>UN drift, arvode studentrepr UN</t>
  </si>
  <si>
    <t>Drift program</t>
  </si>
  <si>
    <t>PD lön &amp; tillägg inkl. LKP</t>
  </si>
  <si>
    <t>SV, PH, kursadmin</t>
  </si>
  <si>
    <t>Ingår i rad 4, PD lön &amp; tillägg</t>
  </si>
  <si>
    <t>K899001251</t>
  </si>
  <si>
    <t>Ingår i rad 19, PD lön &amp; tillägg</t>
  </si>
  <si>
    <t>K899001081</t>
  </si>
  <si>
    <t>K799001081</t>
  </si>
  <si>
    <t>C399001081</t>
  </si>
  <si>
    <t>C199001081</t>
  </si>
  <si>
    <t>Ingår i rad 51, PD lön &amp; tillägg</t>
  </si>
  <si>
    <t>SV, PH, kurssam,  kursadmin, VFU-sam, int-sam</t>
  </si>
  <si>
    <t>K899001141</t>
  </si>
  <si>
    <t>H199001141</t>
  </si>
  <si>
    <t>Ingår i rad 95, PD lön &amp; tillägg</t>
  </si>
  <si>
    <t>K899001051</t>
  </si>
  <si>
    <t>GPH – magisterprogrammet i global hälsa och masterprogrammet i folkhälsovetenskap</t>
  </si>
  <si>
    <t>Magisterprogrammet i global hälsa</t>
  </si>
  <si>
    <t>Masterprogrammet i folkhälsovetenskap</t>
  </si>
  <si>
    <t>Global hälsa</t>
  </si>
  <si>
    <t>Folhälsovetenskap</t>
  </si>
  <si>
    <t>Hälsoinsatser vid katastrofer</t>
  </si>
  <si>
    <t>Masterprogrammet i hälsoinsatser vid katastrofer</t>
  </si>
  <si>
    <t>GPH</t>
  </si>
  <si>
    <t>Magister, global hälsa</t>
  </si>
  <si>
    <t>K9</t>
  </si>
  <si>
    <t>Programdirektor</t>
  </si>
  <si>
    <t>3GB001</t>
  </si>
  <si>
    <t>3GB012</t>
  </si>
  <si>
    <t>Examensarbete i global hälsa</t>
  </si>
  <si>
    <t>3GB013</t>
  </si>
  <si>
    <t>Mödra- och barnhälsa i ett globalt perspektiv</t>
  </si>
  <si>
    <t>3GB014</t>
  </si>
  <si>
    <t>Hälso- och sjukvårdspolitik, management och hälsoekonomi</t>
  </si>
  <si>
    <t>3GB015</t>
  </si>
  <si>
    <t>Icke-smittsamma sjukdomar, skador, naturkatastrofer och konflikter i ett globalt perspektiv</t>
  </si>
  <si>
    <t>3GB016</t>
  </si>
  <si>
    <t>Infektionssjukdomar-en utmaning för global hälsa: kliniska, sociala och förebyggande aspekter</t>
  </si>
  <si>
    <t>3GB017</t>
  </si>
  <si>
    <t>Introduktion till global hälsa</t>
  </si>
  <si>
    <t>Master, folkhälsovetenskap</t>
  </si>
  <si>
    <t>4FH081</t>
  </si>
  <si>
    <t>Folkhälsovetenskap - begrepp och teorier</t>
  </si>
  <si>
    <t>Folkhälsovetenskap- begrepp och teorier</t>
  </si>
  <si>
    <t>4FH083</t>
  </si>
  <si>
    <t>4FH084</t>
  </si>
  <si>
    <t xml:space="preserve">Insamling och hantering av epidemiologiska data </t>
  </si>
  <si>
    <t>4FH087</t>
  </si>
  <si>
    <t>Biostatistik 2</t>
  </si>
  <si>
    <t>4FH088</t>
  </si>
  <si>
    <t>Kvalitativa metoder</t>
  </si>
  <si>
    <t>4FH089</t>
  </si>
  <si>
    <t>Tillämpad epidemiologi 1 - sjukdomars förekomst och spridning</t>
  </si>
  <si>
    <t>4FH090</t>
  </si>
  <si>
    <t>4FH092</t>
  </si>
  <si>
    <t>Projektledning</t>
  </si>
  <si>
    <t>4FH094</t>
  </si>
  <si>
    <t>Epidemiologiska metoder för effektutvärdering av folkhälsoinsatser</t>
  </si>
  <si>
    <t>4FH095</t>
  </si>
  <si>
    <t>Tillämpad epidemiologi 2 - sjukdomars bestämningsfaktorer</t>
  </si>
  <si>
    <t>4FH096</t>
  </si>
  <si>
    <t>Teorier och metoder för implementering och utvärdering</t>
  </si>
  <si>
    <t>4FH097</t>
  </si>
  <si>
    <t>Tillämpat hälsofrämjande arbete och prevention</t>
  </si>
  <si>
    <t>4FH100</t>
  </si>
  <si>
    <t>Examensarbete i folkhälsovetenskap</t>
  </si>
  <si>
    <t>4FH082</t>
  </si>
  <si>
    <t>Metoder för att studera sjukdomars förekomst och spridning</t>
  </si>
  <si>
    <t>4FH086</t>
  </si>
  <si>
    <t>Epidemiologiska metoder för att studera sjukdomars bestämningsfaktorer</t>
  </si>
  <si>
    <t>4FH098</t>
  </si>
  <si>
    <t>Introduktion till planering och utveckling av program</t>
  </si>
  <si>
    <t>4FH099</t>
  </si>
  <si>
    <t>Systematisk litteraturöversikt och meta-analys</t>
  </si>
  <si>
    <t xml:space="preserve">Master, hälsoinsatser vid katastrofer </t>
  </si>
  <si>
    <t>5HD002</t>
  </si>
  <si>
    <t>K999001191</t>
  </si>
  <si>
    <t>K999001111</t>
  </si>
  <si>
    <t>Master, folkhälsovetenskap, inr epi</t>
  </si>
  <si>
    <t>C699001111</t>
  </si>
  <si>
    <t>K299001111</t>
  </si>
  <si>
    <t>Master, folkhälsovetenskap, inr prev</t>
  </si>
  <si>
    <t>K9 Summa</t>
  </si>
  <si>
    <t>Magister, global hälsa Summa</t>
  </si>
  <si>
    <t>Master, folkhälsovetenskap Summa</t>
  </si>
  <si>
    <t>Master, hälsoinsatser vid katastrofer  Summa</t>
  </si>
  <si>
    <t>(flera objekt)</t>
  </si>
  <si>
    <t>FYFA - Masterprogrammet i translationell fysiologi och farmakologi</t>
  </si>
  <si>
    <t>Masterprogrammet i translationell fysiologi och farmakologi</t>
  </si>
  <si>
    <t>FYFA</t>
  </si>
  <si>
    <t>Anslag/studie-avgifter</t>
  </si>
  <si>
    <t xml:space="preserve">Håp-ers tkr </t>
  </si>
  <si>
    <t>Institutionskompensation för programdirektor, bitr GUA</t>
  </si>
  <si>
    <t>Programövergripande administration och ansvar, meritvärdering</t>
  </si>
  <si>
    <t>4FF000</t>
  </si>
  <si>
    <t>Integrerad fysiologi och farmakologi</t>
  </si>
  <si>
    <t>4FF002</t>
  </si>
  <si>
    <t>Fysiologiska och farmakologiska mekanismer och experimentella metoder</t>
  </si>
  <si>
    <t>4FF003</t>
  </si>
  <si>
    <t>Projektarbete inom translationell fysiologi och farmakologi</t>
  </si>
  <si>
    <t>4FF004</t>
  </si>
  <si>
    <t>Bioinformatik från ett fysiologiskt och farmakologiskt perspektiv</t>
  </si>
  <si>
    <t>4FF005</t>
  </si>
  <si>
    <t>Tillämpad fysiologi och farmakologi - forskningsprojekt 1</t>
  </si>
  <si>
    <t>4FF006</t>
  </si>
  <si>
    <t>Tillämpad fysiologi och farmakologi - forskningsprojekt 2</t>
  </si>
  <si>
    <t>4FF007</t>
  </si>
  <si>
    <t>Examensarbete i translationell fysiologi och farmakologi</t>
  </si>
  <si>
    <t>4FF014</t>
  </si>
  <si>
    <t>Professionell utveckling och etik</t>
  </si>
  <si>
    <t>C399001391</t>
  </si>
  <si>
    <t>C399001392</t>
  </si>
  <si>
    <t>C399001393</t>
  </si>
  <si>
    <t>C399001394</t>
  </si>
  <si>
    <t>C399001395</t>
  </si>
  <si>
    <t>C399001396</t>
  </si>
  <si>
    <t>C399001397</t>
  </si>
  <si>
    <t>C399001398</t>
  </si>
  <si>
    <t>C399001399</t>
  </si>
  <si>
    <t>C399001400</t>
  </si>
  <si>
    <t>C399001401</t>
  </si>
  <si>
    <t>Masterprogrammet i translationell fysiologi och farmakologi Summa</t>
  </si>
  <si>
    <t>Labmed – biomedicinska analytikerprogrammet, magisterprogrammen i biomedicinsk laboratorievetenskap och diagnostisk cytologi</t>
  </si>
  <si>
    <t>Biomedicinska analytikerprogrammet</t>
  </si>
  <si>
    <t>Magisterprogrammet i biomedicinsk laboratorievetenskap</t>
  </si>
  <si>
    <t>BMA</t>
  </si>
  <si>
    <t>Mag i biomed lab.vetenskap</t>
  </si>
  <si>
    <t>Labmed</t>
  </si>
  <si>
    <t xml:space="preserve">Programdirektor och Bitr PD </t>
  </si>
  <si>
    <t xml:space="preserve">Programhandläggning och administration </t>
  </si>
  <si>
    <t>Arvode PD+bitr PD</t>
  </si>
  <si>
    <t>Arvode studentrepresentanter</t>
  </si>
  <si>
    <t>IPL Ansvarig</t>
  </si>
  <si>
    <t>Programmets övergripande driftsmedel</t>
  </si>
  <si>
    <t>Utvecklingsmedel</t>
  </si>
  <si>
    <t>Internatiolnalisering</t>
  </si>
  <si>
    <t>1BA177</t>
  </si>
  <si>
    <t>Generell omvårdnad – klinisk utbildning</t>
  </si>
  <si>
    <t>Valbar kurs i biomedicinsk laboratorievetenskap</t>
  </si>
  <si>
    <t>1BA083</t>
  </si>
  <si>
    <t>Vetenskaplig metodik 1</t>
  </si>
  <si>
    <t>1BA085</t>
  </si>
  <si>
    <t xml:space="preserve">Vetenskaplig metodik 2  </t>
  </si>
  <si>
    <t>1BA094</t>
  </si>
  <si>
    <t>Från atom till organism</t>
  </si>
  <si>
    <t>1BA097</t>
  </si>
  <si>
    <t>Människokroppens struktur, funktion och dysfunktion</t>
  </si>
  <si>
    <t>1BA098</t>
  </si>
  <si>
    <t>Fysiologisk och laboratoriemedicinsk diagnostik</t>
  </si>
  <si>
    <t>1BA105</t>
  </si>
  <si>
    <t>Tillämpad biomedicinsk laboratorievetenskap 2</t>
  </si>
  <si>
    <t>1BA129</t>
  </si>
  <si>
    <t>Cell- och molekylärbiologi 1</t>
  </si>
  <si>
    <t>1BA130</t>
  </si>
  <si>
    <t>Laboratoriemetodik inom kemi och biokemi</t>
  </si>
  <si>
    <t>1BA131</t>
  </si>
  <si>
    <t xml:space="preserve">Biokemi </t>
  </si>
  <si>
    <t>1BA132</t>
  </si>
  <si>
    <t xml:space="preserve">Medicinsk kemi </t>
  </si>
  <si>
    <t>1BA139</t>
  </si>
  <si>
    <t xml:space="preserve">Intensivvård – klinisk utbildning </t>
  </si>
  <si>
    <t>1BA140</t>
  </si>
  <si>
    <t>Cirkulationsfysiologisk diagnostik</t>
  </si>
  <si>
    <t>1BA142</t>
  </si>
  <si>
    <t>Neurofysiologisk metodik</t>
  </si>
  <si>
    <t>1BA143</t>
  </si>
  <si>
    <t>Projektarbete i biomedicinsk laboratorievetenskap</t>
  </si>
  <si>
    <t>1BA144</t>
  </si>
  <si>
    <t xml:space="preserve">Instrumentell teknik </t>
  </si>
  <si>
    <t>1BA145</t>
  </si>
  <si>
    <t>Analytisk kemi och biokemisk metodik</t>
  </si>
  <si>
    <t>1BA146</t>
  </si>
  <si>
    <t>Cell- och molekylärbiologi 2</t>
  </si>
  <si>
    <t>1BA147</t>
  </si>
  <si>
    <t>Hematologi - metodik och diagnostik</t>
  </si>
  <si>
    <t>1BA149</t>
  </si>
  <si>
    <t xml:space="preserve">Nuklearmedicinisk  diagnostik </t>
  </si>
  <si>
    <t>1BA150</t>
  </si>
  <si>
    <t xml:space="preserve">Fördjupad klinisk fysiologisk diagnostik </t>
  </si>
  <si>
    <t>1BA151</t>
  </si>
  <si>
    <t>Tillämpad biomedicinsk laboratorievetenskap 3</t>
  </si>
  <si>
    <t>1BA153</t>
  </si>
  <si>
    <t>Tillämpad biomedicinsk laboratorievetenskap 1</t>
  </si>
  <si>
    <t>1BA154</t>
  </si>
  <si>
    <t xml:space="preserve">Ultraljudsdiagnostik </t>
  </si>
  <si>
    <t>1BA155</t>
  </si>
  <si>
    <t xml:space="preserve">Lungfysiologisk diagnostik </t>
  </si>
  <si>
    <t>1BA156</t>
  </si>
  <si>
    <t xml:space="preserve">Neurofysiologisk diagnostik </t>
  </si>
  <si>
    <t>1BA158</t>
  </si>
  <si>
    <t>Immunologi – metodik och diagnostik (inkl transfusionsmedicin)</t>
  </si>
  <si>
    <t>1BA159</t>
  </si>
  <si>
    <t>Mikrobiologi – metodik och diagnostik</t>
  </si>
  <si>
    <t>1BA160</t>
  </si>
  <si>
    <t>Morfologi – metodik och diagnostik</t>
  </si>
  <si>
    <t>1BA161</t>
  </si>
  <si>
    <t>Klinisk kemi – metodik och diagnostik</t>
  </si>
  <si>
    <t>1BA165</t>
  </si>
  <si>
    <t xml:space="preserve">Farmakologi och läkemedelsberäkning </t>
  </si>
  <si>
    <t>1BA170</t>
  </si>
  <si>
    <t>Examensarbete i biomedicinsk  laboratorievetenskap</t>
  </si>
  <si>
    <t>1BA174</t>
  </si>
  <si>
    <t>Vetenskaplig metodik 2</t>
  </si>
  <si>
    <t>1BA176</t>
  </si>
  <si>
    <t>Integrerad biomedicinsk laboratorievetenskap</t>
  </si>
  <si>
    <t>Magister, biomedicinsk laboratorievetenskap</t>
  </si>
  <si>
    <t>Programhandläggning och studievägledning</t>
  </si>
  <si>
    <t>Drift</t>
  </si>
  <si>
    <t>Internationalisering</t>
  </si>
  <si>
    <t>3BL000</t>
  </si>
  <si>
    <t>Avancerad patofysiologi</t>
  </si>
  <si>
    <t>3BL001</t>
  </si>
  <si>
    <t>Vetenskaplig metod och statistik</t>
  </si>
  <si>
    <t>3BL002</t>
  </si>
  <si>
    <t>Kvalitetssäkring och kvalitetsutveckling</t>
  </si>
  <si>
    <t>3BL004</t>
  </si>
  <si>
    <t>Kardiovaskulär diagnostik</t>
  </si>
  <si>
    <t>3BL005</t>
  </si>
  <si>
    <t>Avancerad ekokardiografi</t>
  </si>
  <si>
    <t>3BL006</t>
  </si>
  <si>
    <t>Avancerad fysiologisk kärldiagnostik</t>
  </si>
  <si>
    <t>3BL007</t>
  </si>
  <si>
    <t>Avancerad bioanalys</t>
  </si>
  <si>
    <t>3BL008</t>
  </si>
  <si>
    <t>Next generation sequencing (NGS) och bioinformatik</t>
  </si>
  <si>
    <t>3BL009</t>
  </si>
  <si>
    <t>Gen-,cell-, och immunterap</t>
  </si>
  <si>
    <t>3BL010</t>
  </si>
  <si>
    <t>Komplex vävnadsanalys med multifärgningstekniker och bildanalys</t>
  </si>
  <si>
    <t>3BL011</t>
  </si>
  <si>
    <t>Avancerad patologisk diagnostik</t>
  </si>
  <si>
    <t>H599001341</t>
  </si>
  <si>
    <t>BMA, inr fysiologi</t>
  </si>
  <si>
    <t>H199001341</t>
  </si>
  <si>
    <t>BMA, inr laboratoriemedicin</t>
  </si>
  <si>
    <t>Magister, biomedicinsk laboratorievetenskap, inr klinisk fysiologi</t>
  </si>
  <si>
    <t>H599001441</t>
  </si>
  <si>
    <t>Magister, biomedicinsk laboratorievetenskap, inr molekylär medicin</t>
  </si>
  <si>
    <t>Magister, biomedicinsk laboratorievetenskap, inr patologi</t>
  </si>
  <si>
    <t>BMA Summa</t>
  </si>
  <si>
    <t>Magister, biomedicinsk laboratorievetenskap Summa</t>
  </si>
  <si>
    <t>Radetiketter</t>
  </si>
  <si>
    <t>Summa av Totalt antal håp</t>
  </si>
  <si>
    <t>Programnämnden för läkarprogrammet, läkarprogrammet – tolftedelsfördelning</t>
  </si>
  <si>
    <t>Läkarprogrammet (330 hp)</t>
  </si>
  <si>
    <t xml:space="preserve">Avstämning fördelning av bu 330: </t>
  </si>
  <si>
    <t>Läkarprogrammet (360 hp)</t>
  </si>
  <si>
    <t xml:space="preserve">Avstämning fördelning av bu 360: </t>
  </si>
  <si>
    <t>PNläk</t>
  </si>
  <si>
    <t>Inst, tolftedel</t>
  </si>
  <si>
    <t>Ersättning ordförande LINK</t>
  </si>
  <si>
    <t>K6 Summa</t>
  </si>
  <si>
    <t>Ersättning till kursansvariga institutioner</t>
  </si>
  <si>
    <t>Extra platser inresande studenter</t>
  </si>
  <si>
    <t>Institutionskompensation för programdirektor, bitr. PD</t>
  </si>
  <si>
    <t>Prov och intervjubas. antagning PIL</t>
  </si>
  <si>
    <t>SVK-administration</t>
  </si>
  <si>
    <t>Tema/strimmor uppdrag</t>
  </si>
  <si>
    <t>Utveckling och utvärdering</t>
  </si>
  <si>
    <t>Övriga utbildningsuppdrag, specialutrustade utb. lokaler</t>
  </si>
  <si>
    <t>Curriculumkommittén uppdrag</t>
  </si>
  <si>
    <t>2LK135</t>
  </si>
  <si>
    <t xml:space="preserve">Klinisk medicin inr kirurgi </t>
  </si>
  <si>
    <t>2LK100</t>
  </si>
  <si>
    <t xml:space="preserve">Hälsa i samhälle och miljö </t>
  </si>
  <si>
    <t>2LK028</t>
  </si>
  <si>
    <t xml:space="preserve">Examensarbete </t>
  </si>
  <si>
    <t>2LK111</t>
  </si>
  <si>
    <t xml:space="preserve">Klinisk medicin inr reproduktion och utveckling </t>
  </si>
  <si>
    <t>2LK136</t>
  </si>
  <si>
    <t>2LK058</t>
  </si>
  <si>
    <t xml:space="preserve">Integrerad sluttentamen </t>
  </si>
  <si>
    <t>2LK063</t>
  </si>
  <si>
    <t>Klinisk medicin NSP</t>
  </si>
  <si>
    <t>2LK137</t>
  </si>
  <si>
    <t>2LK138</t>
  </si>
  <si>
    <t>S1 Summa</t>
  </si>
  <si>
    <t>SVK (exkl adm)</t>
  </si>
  <si>
    <t>Läkarprogrammet (330 hp) Summa</t>
  </si>
  <si>
    <t>Ersättning arbete i smb med kursstart termin 1</t>
  </si>
  <si>
    <t>Ersättning för uppbyggnad och utveckling av nya kurser</t>
  </si>
  <si>
    <t>Ersättning introduktion LS , lokaler</t>
  </si>
  <si>
    <t>Terminskollegie uppdrag</t>
  </si>
  <si>
    <t>2LA005</t>
  </si>
  <si>
    <t>Basvetenskap 6: Mikrobiologi och infektionsimmunologi</t>
  </si>
  <si>
    <t>2LA001</t>
  </si>
  <si>
    <t>Basvetenskap 2: Cellbiologi, matsmältning och ämnesomsättning</t>
  </si>
  <si>
    <t>2LA000</t>
  </si>
  <si>
    <t>Basvetenskap 1: Grundläggande basvetenskap, läkaryrket och lärande</t>
  </si>
  <si>
    <t>2LA004</t>
  </si>
  <si>
    <t>Basvetenskap 5: Funktion och dysfunktion</t>
  </si>
  <si>
    <t>2LA002</t>
  </si>
  <si>
    <t>Basvetenskap 3: Anatomi, histologi och basal klinisk konsultation och undersökning</t>
  </si>
  <si>
    <t>2LA003</t>
  </si>
  <si>
    <t>Basvetenskap 4: Neurovetenskap, neurofarmakologi och endokrinologi</t>
  </si>
  <si>
    <t>2LA015</t>
  </si>
  <si>
    <t>Medicinsk vetenskaplig teori och metod</t>
  </si>
  <si>
    <t>2LA006</t>
  </si>
  <si>
    <t>Medicinsk diagnostik med basvetenskaplig integrering</t>
  </si>
  <si>
    <t>2LA007</t>
  </si>
  <si>
    <t>Klinisk medicin 1: Invärtesmedicinsk inriktning</t>
  </si>
  <si>
    <t>2LA011</t>
  </si>
  <si>
    <t>Klinisk medicin 2: Invärtesmedicinsk fördjupning och breddning</t>
  </si>
  <si>
    <t>Klinisk medicin 3: Kirurgisk inriktning</t>
  </si>
  <si>
    <t>2LA010</t>
  </si>
  <si>
    <t>2LA013</t>
  </si>
  <si>
    <t>2LA008</t>
  </si>
  <si>
    <t>2LA012</t>
  </si>
  <si>
    <t>2LA009</t>
  </si>
  <si>
    <t>2LA014</t>
  </si>
  <si>
    <t>Läkarprogrammet (360 hp) Summa</t>
  </si>
  <si>
    <t>Programnämnden för läkarprogrammet – kompletterande utbildning för läkare</t>
  </si>
  <si>
    <t>Utbildningsram</t>
  </si>
  <si>
    <t>Utveckling</t>
  </si>
  <si>
    <t>Grundläggande kurs – kompletterande utbildning för läkare med utländsk examen</t>
  </si>
  <si>
    <t>Fördjupningskurs – kompletterande utbildning för läkare med utländsk examen</t>
  </si>
  <si>
    <t>Samhälls- och författningskunskap</t>
  </si>
  <si>
    <t>Kompletterande utbildning för läkare</t>
  </si>
  <si>
    <t>UL82020411 PH/SVL överföring</t>
  </si>
  <si>
    <t>Läkar</t>
  </si>
  <si>
    <t>UL82021901 PN gem instkomp PN+PNO+studrepr</t>
  </si>
  <si>
    <t>UL82121011 Övergripande uppdrag inst komp PD, Bitr. PD</t>
  </si>
  <si>
    <t>UL82121011 Övergripande uppdrag inst komp PD</t>
  </si>
  <si>
    <t>UL82121011 Övergripande uppdrag introduktion LS och lokaler C3</t>
  </si>
  <si>
    <t>UL82121011 Övergripande uppdrag LINK ordf K6</t>
  </si>
  <si>
    <t>UL82121011 Övergripande uppdrag programstart C2</t>
  </si>
  <si>
    <t>UL82121011 Övergripande uppdrag programstart C3</t>
  </si>
  <si>
    <t>UL82221011 Driftmedel LINK</t>
  </si>
  <si>
    <t>UL82221011 Driftmedel (PN/PK/CK sammankomster, systemstöd: NyA, InteDashboard, Qpercom)</t>
  </si>
  <si>
    <t>UL82221011 Driftmedel (PN/PK/CK sammankomster, systemstöd: NyA, InteDashboard, Qpercom, studenthandlening, TG)</t>
  </si>
  <si>
    <t>UL82221011 Driftmedel Curriculumkommittén</t>
  </si>
  <si>
    <t>UL82221011 Driftmedel Tema/strimmor uppdrag</t>
  </si>
  <si>
    <t>UL82221011 Driftmedel Terminskollegier uppdrag</t>
  </si>
  <si>
    <t>UL82321011 Utv o utv digitaltstöd, eportfolio, nat PD möte,  internat, frågebank , EPA, AMEE, IMEX, Nationell frågebank</t>
  </si>
  <si>
    <t>UL82321011 Utv o utv digitaltstöd, eportfolio, nat PD möte,  internat, frågebank , EPA, AMEE, IMEX, UoL projektstöd</t>
  </si>
  <si>
    <t>UL82421011 PIL drift, inst.kompensation</t>
  </si>
  <si>
    <t>UL99001011</t>
  </si>
  <si>
    <t>PN99001011</t>
  </si>
  <si>
    <t>UL10111001 SVK admin, SR+drift</t>
  </si>
  <si>
    <t>UL10112001 Inres stud, komp eng kurs</t>
  </si>
  <si>
    <t>UL10113001 Övr utb uppdrag, core faciliteter</t>
  </si>
  <si>
    <t>UL10114001 Ersättning till kursansvarig institution</t>
  </si>
  <si>
    <t>UL10113001 Övr utb uppdrag, core faciliteter 2LA21</t>
  </si>
  <si>
    <t>UL10114001 Extra medel för uppbyggnad enligt principer för resursfördelning</t>
  </si>
  <si>
    <t>UL10112001 Inres stud, klin rot</t>
  </si>
  <si>
    <t>UL10110001 SVK kurser</t>
  </si>
  <si>
    <t>C399001011</t>
  </si>
  <si>
    <t>C299001011</t>
  </si>
  <si>
    <t>C499001011</t>
  </si>
  <si>
    <t>C199001011</t>
  </si>
  <si>
    <t>D199001011</t>
  </si>
  <si>
    <t>K299001011</t>
  </si>
  <si>
    <t>S199001011</t>
  </si>
  <si>
    <t>H799001011</t>
  </si>
  <si>
    <t>C899001011</t>
  </si>
  <si>
    <t>H999001011</t>
  </si>
  <si>
    <t>PU</t>
  </si>
  <si>
    <t>H199001011</t>
  </si>
  <si>
    <t>PV</t>
  </si>
  <si>
    <t>ÖNH 4,05 +PU 0,75</t>
  </si>
  <si>
    <t>K899001011</t>
  </si>
  <si>
    <t>neuro7,5 + psyk 12,15</t>
  </si>
  <si>
    <t>ögon</t>
  </si>
  <si>
    <t>C699001011</t>
  </si>
  <si>
    <t>K999001011</t>
  </si>
  <si>
    <t>gyn/obst</t>
  </si>
  <si>
    <t>pediatrik</t>
  </si>
  <si>
    <t>K199001011</t>
  </si>
  <si>
    <t>genetik</t>
  </si>
  <si>
    <t>K699001011</t>
  </si>
  <si>
    <t xml:space="preserve">pedkir </t>
  </si>
  <si>
    <t>pedpsyk</t>
  </si>
  <si>
    <t>anestesi</t>
  </si>
  <si>
    <t>K799001011</t>
  </si>
  <si>
    <t>onk+rättsmed</t>
  </si>
  <si>
    <t>PU 0,3</t>
  </si>
  <si>
    <t>7KL000</t>
  </si>
  <si>
    <t>UL99000411</t>
  </si>
  <si>
    <t>H799000411</t>
  </si>
  <si>
    <t>7KL004</t>
  </si>
  <si>
    <t>K999000411</t>
  </si>
  <si>
    <t>7KL005</t>
  </si>
  <si>
    <t>BioNut – masterprogrammet i nutrionsvetenskap</t>
  </si>
  <si>
    <t>Masterprogrammet i nutritionsvetenskap</t>
  </si>
  <si>
    <t>Master, nutritionsvetenskap</t>
  </si>
  <si>
    <t>Valbara kurser / examensarbete</t>
  </si>
  <si>
    <t>4NT000</t>
  </si>
  <si>
    <t>Kost och hälsa – vetenskaplig evidens, rekommendationer och hållbarhet</t>
  </si>
  <si>
    <t>4NT001</t>
  </si>
  <si>
    <t>Molekylära och genetiska mekanismer inom nutritionsvetenskap</t>
  </si>
  <si>
    <t>4NT002</t>
  </si>
  <si>
    <t>Kost, fysisk aktivitet och fitness – mätmetodik och utvärdering</t>
  </si>
  <si>
    <t>4NT003</t>
  </si>
  <si>
    <t>Kost, fysisk aktivitet och sjukdomsförebyggande - interventioner, mHälsa och eHälsa</t>
  </si>
  <si>
    <t>4NT004</t>
  </si>
  <si>
    <t>Nutrition och sjukdom - behandling och kliniska aspekter</t>
  </si>
  <si>
    <t>4NT005</t>
  </si>
  <si>
    <t>Professionell utveckling och kommunikation inom nutritionsvetenskap</t>
  </si>
  <si>
    <t>BioNut</t>
  </si>
  <si>
    <t>H299001291</t>
  </si>
  <si>
    <t>Master, nutritionsvetenskap Summa</t>
  </si>
  <si>
    <t>Kompletterande utbildning för tandläkare Summa</t>
  </si>
  <si>
    <t>Kompletterande utbildning för läkare Summa</t>
  </si>
  <si>
    <t>Anslag/ studieavgifter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</si>
</sst>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  <numFmt numFmtId="167" formatCode="#,##0.000"/>
    <numFmt numFmtId="168" formatCode="0.0000000"/>
    <numFmt numFmtId="169" formatCode="0.00000000000000000000000000000000E+00"/>
    <numFmt numFmtId="170" formatCode="#,##0_ ;\-#,##0\ "/>
    <numFmt numFmtId="171" formatCode="0.000"/>
    <numFmt numFmtId="172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name val="MS Sans Serif"/>
    </font>
    <font>
      <b/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MS Sans Serif"/>
    </font>
    <font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F0433"/>
        <bgColor theme="9"/>
      </patternFill>
    </fill>
    <fill>
      <patternFill patternType="solid">
        <fgColor rgb="FF4F0433"/>
        <bgColor indexed="64"/>
      </patternFill>
    </fill>
    <fill>
      <patternFill patternType="solid">
        <fgColor rgb="FFFFDDD6"/>
        <bgColor indexed="64"/>
      </patternFill>
    </fill>
    <fill>
      <patternFill patternType="solid">
        <fgColor rgb="FFDDDEE0"/>
        <bgColor indexed="64"/>
      </patternFill>
    </fill>
    <fill>
      <patternFill patternType="solid">
        <fgColor rgb="FFDDDEE0"/>
        <bgColor rgb="FFE2EFDA"/>
      </patternFill>
    </fill>
    <fill>
      <patternFill patternType="solid">
        <fgColor rgb="FF666666"/>
        <bgColor indexed="64"/>
      </patternFill>
    </fill>
  </fills>
  <borders count="58">
    <border>
      <left/>
      <right/>
      <top/>
      <bottom/>
      <diagonal/>
    </border>
    <border>
      <left style="thin">
        <color rgb="FF4F0433"/>
      </left>
      <right style="thin">
        <color rgb="FF4F0433"/>
      </right>
      <top style="thin">
        <color rgb="FF4F0433"/>
      </top>
      <bottom style="thin">
        <color rgb="FF4F0433"/>
      </bottom>
      <diagonal/>
    </border>
    <border>
      <left style="thin">
        <color rgb="FF4F0433"/>
      </left>
      <right/>
      <top style="thin">
        <color rgb="FF4F0433"/>
      </top>
      <bottom style="thin">
        <color rgb="FF4F0433"/>
      </bottom>
      <diagonal/>
    </border>
    <border>
      <left/>
      <right/>
      <top style="thin">
        <color rgb="FF4F0433"/>
      </top>
      <bottom style="thin">
        <color rgb="FF4F0433"/>
      </bottom>
      <diagonal/>
    </border>
    <border>
      <left/>
      <right style="thin">
        <color rgb="FF4F0433"/>
      </right>
      <top style="thin">
        <color rgb="FF4F0433"/>
      </top>
      <bottom style="thin">
        <color rgb="FF4F0433"/>
      </bottom>
      <diagonal/>
    </border>
    <border>
      <left style="thin">
        <color rgb="FFFFDDD6"/>
      </left>
      <right style="thin">
        <color rgb="FFFFDDD6"/>
      </right>
      <top style="thin">
        <color rgb="FFFFDDD6"/>
      </top>
      <bottom style="thin">
        <color rgb="FFFFDDD6"/>
      </bottom>
      <diagonal/>
    </border>
    <border>
      <left/>
      <right style="thin">
        <color rgb="FFFFDDD6"/>
      </right>
      <top style="thin">
        <color rgb="FFFFDDD6"/>
      </top>
      <bottom style="thin">
        <color rgb="FFFFDDD6"/>
      </bottom>
      <diagonal/>
    </border>
    <border>
      <left style="thin">
        <color rgb="FFFF876F"/>
      </left>
      <right style="thin">
        <color rgb="FFFF876F"/>
      </right>
      <top/>
      <bottom style="thin">
        <color rgb="FFFF876F"/>
      </bottom>
      <diagonal/>
    </border>
    <border>
      <left/>
      <right/>
      <top/>
      <bottom style="thin">
        <color rgb="FFFFDDD6"/>
      </bottom>
      <diagonal/>
    </border>
    <border>
      <left/>
      <right/>
      <top style="thin">
        <color rgb="FFFFDDD6"/>
      </top>
      <bottom/>
      <diagonal/>
    </border>
    <border>
      <left/>
      <right/>
      <top style="thin">
        <color rgb="FFFFDDD6"/>
      </top>
      <bottom style="thin">
        <color rgb="FFFFDDD6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rgb="FFFFDDD6"/>
      </left>
      <right/>
      <top style="thin">
        <color rgb="FFFFDDD6"/>
      </top>
      <bottom style="thin">
        <color rgb="FFFFDDD6"/>
      </bottom>
      <diagonal/>
    </border>
    <border>
      <left/>
      <right style="thin">
        <color rgb="FFFFDDD6"/>
      </right>
      <top/>
      <bottom style="thin">
        <color rgb="FFFFDDD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4F0433"/>
      </left>
      <right style="thin">
        <color rgb="FF4F0433"/>
      </right>
      <top style="thin">
        <color rgb="FF4F0433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4F0433"/>
      </right>
      <top style="thin">
        <color theme="0"/>
      </top>
      <bottom style="thin">
        <color rgb="FF4F0433"/>
      </bottom>
      <diagonal/>
    </border>
    <border>
      <left style="thin">
        <color rgb="FF4F0433"/>
      </left>
      <right style="thin">
        <color rgb="FF4F0433"/>
      </right>
      <top style="thin">
        <color theme="0"/>
      </top>
      <bottom style="thin">
        <color rgb="FF4F0433"/>
      </bottom>
      <diagonal/>
    </border>
    <border>
      <left style="thin">
        <color rgb="FF4F0433"/>
      </left>
      <right style="thin">
        <color theme="0"/>
      </right>
      <top style="thin">
        <color theme="0"/>
      </top>
      <bottom style="thin">
        <color rgb="FF4F0433"/>
      </bottom>
      <diagonal/>
    </border>
    <border>
      <left style="thin">
        <color theme="0"/>
      </left>
      <right style="thin">
        <color rgb="FF4F0433"/>
      </right>
      <top style="thin">
        <color rgb="FF4F0433"/>
      </top>
      <bottom style="thin">
        <color theme="0"/>
      </bottom>
      <diagonal/>
    </border>
    <border>
      <left style="thin">
        <color rgb="FF4F0433"/>
      </left>
      <right style="thin">
        <color rgb="FF4F0433"/>
      </right>
      <top style="thin">
        <color rgb="FF4F0433"/>
      </top>
      <bottom style="thin">
        <color theme="0"/>
      </bottom>
      <diagonal/>
    </border>
    <border>
      <left style="thin">
        <color rgb="FF4F0433"/>
      </left>
      <right style="thin">
        <color theme="0"/>
      </right>
      <top style="thin">
        <color rgb="FF4F0433"/>
      </top>
      <bottom style="thin">
        <color theme="0"/>
      </bottom>
      <diagonal/>
    </border>
    <border>
      <left style="thin">
        <color theme="0"/>
      </left>
      <right style="thin">
        <color rgb="FF4F0433"/>
      </right>
      <top style="thin">
        <color rgb="FF4F0433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666666"/>
      </bottom>
      <diagonal/>
    </border>
    <border>
      <left style="thin">
        <color theme="0"/>
      </left>
      <right style="thin">
        <color theme="0"/>
      </right>
      <top style="thin">
        <color rgb="FF666666"/>
      </top>
      <bottom style="thin">
        <color rgb="FF666666"/>
      </bottom>
      <diagonal/>
    </border>
    <border>
      <left style="thin">
        <color theme="0"/>
      </left>
      <right style="thin">
        <color theme="0"/>
      </right>
      <top style="thin">
        <color rgb="FF666666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666666"/>
      </top>
      <bottom/>
      <diagonal/>
    </border>
    <border>
      <left style="thin">
        <color theme="0"/>
      </left>
      <right style="thin">
        <color theme="0"/>
      </right>
      <top/>
      <bottom style="thin">
        <color rgb="FF666666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rgb="FFDDDEE0"/>
      </top>
      <bottom style="thin">
        <color rgb="FFDDDEE0"/>
      </bottom>
      <diagonal/>
    </border>
    <border>
      <left/>
      <right style="thin">
        <color rgb="FFDDDEE0"/>
      </right>
      <top style="thin">
        <color rgb="FFDDDEE0"/>
      </top>
      <bottom style="thin">
        <color rgb="FFDDDEE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DDD6"/>
      </bottom>
      <diagonal/>
    </border>
    <border>
      <left style="thin">
        <color theme="0"/>
      </left>
      <right style="thin">
        <color theme="0"/>
      </right>
      <top style="thin">
        <color rgb="FFFFDDD6"/>
      </top>
      <bottom style="thin">
        <color rgb="FFFFDDD6"/>
      </bottom>
      <diagonal/>
    </border>
    <border>
      <left style="thin">
        <color theme="0"/>
      </left>
      <right style="thin">
        <color theme="0"/>
      </right>
      <top style="thin">
        <color rgb="FFFFDDD6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FFDDD6"/>
      </top>
      <bottom/>
      <diagonal/>
    </border>
    <border>
      <left style="thin">
        <color theme="0"/>
      </left>
      <right style="thin">
        <color theme="0"/>
      </right>
      <top/>
      <bottom style="thin">
        <color rgb="FFFFDDD6"/>
      </bottom>
      <diagonal/>
    </border>
    <border>
      <left style="thin">
        <color theme="0"/>
      </left>
      <right style="thin">
        <color rgb="FFDDDEE0"/>
      </right>
      <top style="thin">
        <color theme="0"/>
      </top>
      <bottom style="thin">
        <color theme="0"/>
      </bottom>
      <diagonal/>
    </border>
    <border>
      <left style="thin">
        <color rgb="FFDDDEE0"/>
      </left>
      <right style="thin">
        <color rgb="FFDDDEE0"/>
      </right>
      <top style="thin">
        <color theme="0"/>
      </top>
      <bottom style="thin">
        <color theme="0"/>
      </bottom>
      <diagonal/>
    </border>
    <border>
      <left style="thin">
        <color rgb="FFDDDEE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FFDDD6"/>
      </bottom>
      <diagonal/>
    </border>
    <border>
      <left/>
      <right style="thin">
        <color theme="0"/>
      </right>
      <top style="thin">
        <color rgb="FFFFDDD6"/>
      </top>
      <bottom style="thin">
        <color rgb="FFFFDDD6"/>
      </bottom>
      <diagonal/>
    </border>
    <border>
      <left/>
      <right style="thin">
        <color theme="0"/>
      </right>
      <top style="thin">
        <color rgb="FFFFDDD6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rgb="FFFFDDD6"/>
      </bottom>
      <diagonal/>
    </border>
    <border>
      <left/>
      <right style="thin">
        <color theme="0"/>
      </right>
      <top style="thin">
        <color rgb="FFFFDDD6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rgb="FFFF876F"/>
      </right>
      <top/>
      <bottom/>
      <diagonal/>
    </border>
    <border>
      <left style="thin">
        <color rgb="FFFFDDD6"/>
      </left>
      <right style="thin">
        <color rgb="FFFFDDD6"/>
      </right>
      <top/>
      <bottom style="thin">
        <color rgb="FFFFDDD6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</cellStyleXfs>
  <cellXfs count="339">
    <xf numFmtId="0" fontId="0" fillId="0" borderId="0" xfId="0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3" fontId="5" fillId="0" borderId="0" xfId="0" applyNumberFormat="1" applyFont="1"/>
    <xf numFmtId="0" fontId="6" fillId="0" borderId="0" xfId="0" applyFont="1"/>
    <xf numFmtId="3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2" fontId="5" fillId="0" borderId="0" xfId="0" applyNumberFormat="1" applyFont="1"/>
    <xf numFmtId="0" fontId="5" fillId="0" borderId="0" xfId="0" pivotButton="1" applyFont="1"/>
    <xf numFmtId="166" fontId="5" fillId="0" borderId="0" xfId="0" applyNumberFormat="1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3" fontId="6" fillId="0" borderId="0" xfId="0" applyNumberFormat="1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/>
    <xf numFmtId="4" fontId="0" fillId="0" borderId="0" xfId="0" applyNumberFormat="1"/>
    <xf numFmtId="166" fontId="0" fillId="0" borderId="0" xfId="0" applyNumberFormat="1"/>
    <xf numFmtId="2" fontId="0" fillId="0" borderId="0" xfId="0" applyNumberFormat="1"/>
    <xf numFmtId="1" fontId="5" fillId="0" borderId="0" xfId="0" applyNumberFormat="1" applyFont="1"/>
    <xf numFmtId="164" fontId="5" fillId="0" borderId="0" xfId="0" applyNumberFormat="1" applyFont="1"/>
    <xf numFmtId="167" fontId="0" fillId="0" borderId="0" xfId="0" applyNumberFormat="1"/>
    <xf numFmtId="168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 wrapText="1"/>
    </xf>
    <xf numFmtId="169" fontId="0" fillId="0" borderId="0" xfId="0" applyNumberFormat="1"/>
    <xf numFmtId="167" fontId="5" fillId="0" borderId="0" xfId="0" applyNumberFormat="1" applyFont="1"/>
    <xf numFmtId="3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right"/>
    </xf>
    <xf numFmtId="170" fontId="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5" fillId="0" borderId="0" xfId="0" pivotButton="1" applyFont="1" applyAlignment="1">
      <alignment horizontal="left"/>
    </xf>
    <xf numFmtId="2" fontId="5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171" fontId="5" fillId="0" borderId="0" xfId="0" applyNumberFormat="1" applyFont="1"/>
    <xf numFmtId="171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6" fillId="0" borderId="0" xfId="0" applyFont="1" applyAlignment="1">
      <alignment horizontal="center" wrapText="1"/>
    </xf>
    <xf numFmtId="43" fontId="5" fillId="0" borderId="0" xfId="0" applyNumberFormat="1" applyFont="1"/>
    <xf numFmtId="0" fontId="11" fillId="0" borderId="0" xfId="0" applyFont="1" applyAlignment="1">
      <alignment wrapText="1"/>
    </xf>
    <xf numFmtId="3" fontId="11" fillId="0" borderId="0" xfId="0" applyNumberFormat="1" applyFont="1" applyAlignment="1">
      <alignment wrapText="1"/>
    </xf>
    <xf numFmtId="4" fontId="11" fillId="0" borderId="0" xfId="0" applyNumberFormat="1" applyFont="1" applyAlignment="1">
      <alignment wrapText="1"/>
    </xf>
    <xf numFmtId="9" fontId="0" fillId="0" borderId="0" xfId="2" applyFont="1"/>
    <xf numFmtId="164" fontId="7" fillId="0" borderId="0" xfId="0" applyNumberFormat="1" applyFont="1"/>
    <xf numFmtId="0" fontId="12" fillId="0" borderId="0" xfId="0" applyFont="1"/>
    <xf numFmtId="2" fontId="5" fillId="0" borderId="0" xfId="0" applyNumberFormat="1" applyFont="1" applyAlignment="1">
      <alignment wrapText="1"/>
    </xf>
    <xf numFmtId="0" fontId="6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14" fillId="0" borderId="0" xfId="0" applyFont="1"/>
    <xf numFmtId="0" fontId="13" fillId="0" borderId="0" xfId="0" applyFont="1"/>
    <xf numFmtId="0" fontId="13" fillId="0" borderId="0" xfId="0" applyFont="1" applyAlignment="1">
      <alignment horizontal="left"/>
    </xf>
    <xf numFmtId="0" fontId="9" fillId="0" borderId="0" xfId="0" applyFont="1"/>
    <xf numFmtId="164" fontId="13" fillId="0" borderId="0" xfId="0" applyNumberFormat="1" applyFont="1"/>
    <xf numFmtId="3" fontId="13" fillId="0" borderId="0" xfId="0" applyNumberFormat="1" applyFont="1"/>
    <xf numFmtId="165" fontId="5" fillId="0" borderId="0" xfId="0" applyNumberFormat="1" applyFont="1"/>
    <xf numFmtId="165" fontId="6" fillId="0" borderId="0" xfId="0" applyNumberFormat="1" applyFont="1"/>
    <xf numFmtId="0" fontId="0" fillId="0" borderId="0" xfId="0" pivotButton="1"/>
    <xf numFmtId="3" fontId="5" fillId="0" borderId="0" xfId="0" applyNumberFormat="1" applyFont="1" applyAlignment="1">
      <alignment horizontal="center" wrapText="1"/>
    </xf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 wrapText="1"/>
    </xf>
    <xf numFmtId="0" fontId="5" fillId="3" borderId="2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5" fillId="5" borderId="0" xfId="0" applyFont="1" applyFill="1"/>
    <xf numFmtId="4" fontId="5" fillId="5" borderId="0" xfId="0" applyNumberFormat="1" applyFont="1" applyFill="1"/>
    <xf numFmtId="166" fontId="5" fillId="5" borderId="0" xfId="0" applyNumberFormat="1" applyFont="1" applyFill="1"/>
    <xf numFmtId="0" fontId="5" fillId="4" borderId="5" xfId="0" applyFont="1" applyFill="1" applyBorder="1"/>
    <xf numFmtId="165" fontId="5" fillId="4" borderId="0" xfId="0" applyNumberFormat="1" applyFont="1" applyFill="1"/>
    <xf numFmtId="3" fontId="5" fillId="4" borderId="0" xfId="0" applyNumberFormat="1" applyFont="1" applyFill="1"/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164" fontId="5" fillId="4" borderId="0" xfId="0" applyNumberFormat="1" applyFont="1" applyFill="1"/>
    <xf numFmtId="0" fontId="5" fillId="4" borderId="6" xfId="0" applyFont="1" applyFill="1" applyBorder="1" applyAlignment="1">
      <alignment wrapText="1"/>
    </xf>
    <xf numFmtId="2" fontId="5" fillId="5" borderId="0" xfId="0" applyNumberFormat="1" applyFont="1" applyFill="1"/>
    <xf numFmtId="164" fontId="5" fillId="4" borderId="0" xfId="0" applyNumberFormat="1" applyFont="1" applyFill="1" applyAlignment="1">
      <alignment horizontal="right"/>
    </xf>
    <xf numFmtId="3" fontId="5" fillId="4" borderId="0" xfId="0" applyNumberFormat="1" applyFont="1" applyFill="1" applyAlignment="1">
      <alignment horizontal="right"/>
    </xf>
    <xf numFmtId="0" fontId="5" fillId="4" borderId="0" xfId="0" applyFont="1" applyFill="1" applyAlignment="1">
      <alignment horizontal="right" wrapText="1"/>
    </xf>
    <xf numFmtId="3" fontId="5" fillId="4" borderId="0" xfId="0" applyNumberFormat="1" applyFont="1" applyFill="1" applyAlignment="1">
      <alignment horizontal="right" wrapText="1"/>
    </xf>
    <xf numFmtId="4" fontId="5" fillId="4" borderId="0" xfId="0" applyNumberFormat="1" applyFont="1" applyFill="1" applyAlignment="1">
      <alignment horizontal="right"/>
    </xf>
    <xf numFmtId="0" fontId="5" fillId="3" borderId="0" xfId="0" applyFont="1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right" wrapText="1"/>
    </xf>
    <xf numFmtId="0" fontId="5" fillId="5" borderId="0" xfId="0" applyFont="1" applyFill="1" applyAlignment="1">
      <alignment horizontal="left"/>
    </xf>
    <xf numFmtId="2" fontId="5" fillId="5" borderId="0" xfId="0" applyNumberFormat="1" applyFont="1" applyFill="1" applyAlignment="1">
      <alignment horizontal="right"/>
    </xf>
    <xf numFmtId="170" fontId="5" fillId="5" borderId="0" xfId="0" applyNumberFormat="1" applyFont="1" applyFill="1" applyAlignment="1">
      <alignment horizontal="right"/>
    </xf>
    <xf numFmtId="4" fontId="5" fillId="4" borderId="0" xfId="0" applyNumberFormat="1" applyFont="1" applyFill="1"/>
    <xf numFmtId="0" fontId="5" fillId="4" borderId="10" xfId="0" applyFont="1" applyFill="1" applyBorder="1"/>
    <xf numFmtId="0" fontId="5" fillId="4" borderId="8" xfId="0" applyFont="1" applyFill="1" applyBorder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2" fontId="5" fillId="0" borderId="0" xfId="0" applyNumberFormat="1" applyFont="1" applyAlignment="1">
      <alignment vertical="top"/>
    </xf>
    <xf numFmtId="166" fontId="5" fillId="0" borderId="0" xfId="0" applyNumberFormat="1" applyFont="1" applyAlignment="1">
      <alignment vertical="top"/>
    </xf>
    <xf numFmtId="0" fontId="5" fillId="4" borderId="6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/>
    </xf>
    <xf numFmtId="0" fontId="5" fillId="0" borderId="0" xfId="0" applyFont="1" applyAlignment="1">
      <alignment horizontal="left" vertical="top"/>
    </xf>
    <xf numFmtId="4" fontId="5" fillId="0" borderId="0" xfId="0" applyNumberFormat="1" applyFont="1" applyAlignment="1">
      <alignment vertical="top"/>
    </xf>
    <xf numFmtId="2" fontId="5" fillId="0" borderId="0" xfId="0" applyNumberFormat="1" applyFont="1" applyAlignment="1">
      <alignment horizontal="right" vertical="top"/>
    </xf>
    <xf numFmtId="170" fontId="5" fillId="0" borderId="0" xfId="0" applyNumberFormat="1" applyFont="1" applyAlignment="1">
      <alignment horizontal="right" vertical="top"/>
    </xf>
    <xf numFmtId="164" fontId="5" fillId="4" borderId="0" xfId="0" applyNumberFormat="1" applyFont="1" applyFill="1" applyAlignment="1">
      <alignment wrapText="1"/>
    </xf>
    <xf numFmtId="3" fontId="5" fillId="4" borderId="0" xfId="0" applyNumberFormat="1" applyFont="1" applyFill="1" applyAlignment="1">
      <alignment wrapText="1"/>
    </xf>
    <xf numFmtId="0" fontId="5" fillId="4" borderId="6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 vertical="top"/>
    </xf>
    <xf numFmtId="2" fontId="5" fillId="4" borderId="0" xfId="0" applyNumberFormat="1" applyFont="1" applyFill="1"/>
    <xf numFmtId="0" fontId="5" fillId="4" borderId="9" xfId="0" applyFont="1" applyFill="1" applyBorder="1"/>
    <xf numFmtId="0" fontId="5" fillId="4" borderId="8" xfId="0" applyFont="1" applyFill="1" applyBorder="1" applyAlignment="1">
      <alignment vertical="top"/>
    </xf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3" fillId="6" borderId="5" xfId="0" applyFont="1" applyFill="1" applyBorder="1"/>
    <xf numFmtId="2" fontId="3" fillId="6" borderId="5" xfId="0" applyNumberFormat="1" applyFont="1" applyFill="1" applyBorder="1"/>
    <xf numFmtId="4" fontId="3" fillId="6" borderId="5" xfId="1" applyNumberFormat="1" applyFont="1" applyFill="1" applyBorder="1"/>
    <xf numFmtId="0" fontId="3" fillId="0" borderId="5" xfId="0" applyFont="1" applyBorder="1"/>
    <xf numFmtId="2" fontId="3" fillId="0" borderId="5" xfId="0" applyNumberFormat="1" applyFont="1" applyBorder="1"/>
    <xf numFmtId="4" fontId="3" fillId="0" borderId="5" xfId="1" applyNumberFormat="1" applyFont="1" applyFill="1" applyBorder="1"/>
    <xf numFmtId="0" fontId="5" fillId="4" borderId="14" xfId="0" applyFont="1" applyFill="1" applyBorder="1" applyAlignment="1">
      <alignment horizontal="left" vertical="top"/>
    </xf>
    <xf numFmtId="0" fontId="5" fillId="4" borderId="14" xfId="0" applyFont="1" applyFill="1" applyBorder="1" applyAlignment="1">
      <alignment horizontal="left"/>
    </xf>
    <xf numFmtId="0" fontId="5" fillId="4" borderId="8" xfId="0" applyFont="1" applyFill="1" applyBorder="1" applyAlignment="1">
      <alignment wrapText="1"/>
    </xf>
    <xf numFmtId="0" fontId="5" fillId="4" borderId="8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/>
    </xf>
    <xf numFmtId="0" fontId="5" fillId="4" borderId="15" xfId="0" applyFont="1" applyFill="1" applyBorder="1" applyAlignment="1">
      <alignment vertical="top" wrapText="1"/>
    </xf>
    <xf numFmtId="0" fontId="5" fillId="4" borderId="15" xfId="0" applyFont="1" applyFill="1" applyBorder="1" applyAlignment="1">
      <alignment wrapText="1"/>
    </xf>
    <xf numFmtId="0" fontId="5" fillId="4" borderId="9" xfId="0" applyFont="1" applyFill="1" applyBorder="1" applyAlignment="1">
      <alignment vertical="top"/>
    </xf>
    <xf numFmtId="0" fontId="16" fillId="7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16" fillId="3" borderId="0" xfId="0" applyFont="1" applyFill="1"/>
    <xf numFmtId="4" fontId="16" fillId="3" borderId="0" xfId="0" applyNumberFormat="1" applyFont="1" applyFill="1"/>
    <xf numFmtId="166" fontId="16" fillId="3" borderId="0" xfId="0" applyNumberFormat="1" applyFont="1" applyFill="1"/>
    <xf numFmtId="0" fontId="5" fillId="3" borderId="19" xfId="0" applyFont="1" applyFill="1" applyBorder="1"/>
    <xf numFmtId="0" fontId="5" fillId="3" borderId="20" xfId="0" applyFont="1" applyFill="1" applyBorder="1"/>
    <xf numFmtId="0" fontId="5" fillId="3" borderId="21" xfId="0" applyFont="1" applyFill="1" applyBorder="1"/>
    <xf numFmtId="0" fontId="5" fillId="3" borderId="22" xfId="0" applyFont="1" applyFill="1" applyBorder="1" applyAlignment="1">
      <alignment wrapText="1"/>
    </xf>
    <xf numFmtId="0" fontId="5" fillId="3" borderId="23" xfId="0" applyFont="1" applyFill="1" applyBorder="1"/>
    <xf numFmtId="0" fontId="5" fillId="3" borderId="23" xfId="0" applyFont="1" applyFill="1" applyBorder="1" applyAlignment="1">
      <alignment wrapText="1"/>
    </xf>
    <xf numFmtId="0" fontId="5" fillId="3" borderId="23" xfId="0" applyFont="1" applyFill="1" applyBorder="1" applyAlignment="1">
      <alignment horizontal="center" wrapText="1"/>
    </xf>
    <xf numFmtId="0" fontId="5" fillId="3" borderId="24" xfId="0" applyFont="1" applyFill="1" applyBorder="1"/>
    <xf numFmtId="0" fontId="5" fillId="3" borderId="25" xfId="0" applyFont="1" applyFill="1" applyBorder="1" applyAlignment="1">
      <alignment wrapText="1"/>
    </xf>
    <xf numFmtId="0" fontId="16" fillId="3" borderId="31" xfId="0" applyFont="1" applyFill="1" applyBorder="1"/>
    <xf numFmtId="4" fontId="16" fillId="3" borderId="31" xfId="0" applyNumberFormat="1" applyFont="1" applyFill="1" applyBorder="1"/>
    <xf numFmtId="166" fontId="16" fillId="3" borderId="32" xfId="0" applyNumberFormat="1" applyFont="1" applyFill="1" applyBorder="1"/>
    <xf numFmtId="0" fontId="16" fillId="3" borderId="33" xfId="0" applyFont="1" applyFill="1" applyBorder="1"/>
    <xf numFmtId="0" fontId="16" fillId="7" borderId="26" xfId="0" applyFont="1" applyFill="1" applyBorder="1" applyAlignment="1">
      <alignment horizontal="left" vertical="top" wrapText="1"/>
    </xf>
    <xf numFmtId="0" fontId="16" fillId="7" borderId="27" xfId="0" applyFont="1" applyFill="1" applyBorder="1" applyAlignment="1">
      <alignment horizontal="left" vertical="top" wrapText="1"/>
    </xf>
    <xf numFmtId="0" fontId="16" fillId="7" borderId="28" xfId="0" applyFont="1" applyFill="1" applyBorder="1" applyAlignment="1">
      <alignment horizontal="left" vertical="top" wrapText="1"/>
    </xf>
    <xf numFmtId="0" fontId="16" fillId="7" borderId="26" xfId="0" applyFont="1" applyFill="1" applyBorder="1" applyAlignment="1">
      <alignment horizontal="left" wrapText="1"/>
    </xf>
    <xf numFmtId="0" fontId="16" fillId="7" borderId="27" xfId="0" applyFont="1" applyFill="1" applyBorder="1" applyAlignment="1">
      <alignment horizontal="left" wrapText="1"/>
    </xf>
    <xf numFmtId="0" fontId="16" fillId="7" borderId="28" xfId="0" applyFont="1" applyFill="1" applyBorder="1" applyAlignment="1">
      <alignment horizontal="left" wrapText="1"/>
    </xf>
    <xf numFmtId="2" fontId="16" fillId="3" borderId="31" xfId="0" applyNumberFormat="1" applyFont="1" applyFill="1" applyBorder="1"/>
    <xf numFmtId="0" fontId="16" fillId="3" borderId="33" xfId="0" applyFont="1" applyFill="1" applyBorder="1" applyAlignment="1">
      <alignment horizontal="left"/>
    </xf>
    <xf numFmtId="0" fontId="16" fillId="3" borderId="31" xfId="0" applyFont="1" applyFill="1" applyBorder="1" applyAlignment="1">
      <alignment horizontal="left"/>
    </xf>
    <xf numFmtId="2" fontId="16" fillId="3" borderId="31" xfId="0" applyNumberFormat="1" applyFont="1" applyFill="1" applyBorder="1" applyAlignment="1">
      <alignment horizontal="right"/>
    </xf>
    <xf numFmtId="170" fontId="16" fillId="3" borderId="32" xfId="0" applyNumberFormat="1" applyFont="1" applyFill="1" applyBorder="1" applyAlignment="1">
      <alignment horizontal="right"/>
    </xf>
    <xf numFmtId="0" fontId="16" fillId="7" borderId="26" xfId="0" applyFont="1" applyFill="1" applyBorder="1" applyAlignment="1">
      <alignment vertical="top" wrapText="1"/>
    </xf>
    <xf numFmtId="0" fontId="16" fillId="7" borderId="27" xfId="0" applyFont="1" applyFill="1" applyBorder="1" applyAlignment="1">
      <alignment vertical="top" wrapText="1"/>
    </xf>
    <xf numFmtId="0" fontId="16" fillId="7" borderId="28" xfId="0" applyFont="1" applyFill="1" applyBorder="1" applyAlignment="1">
      <alignment vertical="top" wrapText="1"/>
    </xf>
    <xf numFmtId="0" fontId="16" fillId="7" borderId="33" xfId="0" applyFont="1" applyFill="1" applyBorder="1"/>
    <xf numFmtId="0" fontId="16" fillId="7" borderId="31" xfId="0" applyFont="1" applyFill="1" applyBorder="1"/>
    <xf numFmtId="4" fontId="16" fillId="7" borderId="31" xfId="0" applyNumberFormat="1" applyFont="1" applyFill="1" applyBorder="1"/>
    <xf numFmtId="166" fontId="16" fillId="7" borderId="32" xfId="0" applyNumberFormat="1" applyFont="1" applyFill="1" applyBorder="1"/>
    <xf numFmtId="0" fontId="16" fillId="7" borderId="26" xfId="0" applyFont="1" applyFill="1" applyBorder="1" applyAlignment="1">
      <alignment wrapText="1"/>
    </xf>
    <xf numFmtId="0" fontId="16" fillId="7" borderId="27" xfId="0" applyFont="1" applyFill="1" applyBorder="1" applyAlignment="1">
      <alignment wrapText="1"/>
    </xf>
    <xf numFmtId="0" fontId="16" fillId="7" borderId="28" xfId="0" applyFont="1" applyFill="1" applyBorder="1" applyAlignment="1">
      <alignment wrapText="1"/>
    </xf>
    <xf numFmtId="4" fontId="5" fillId="3" borderId="0" xfId="0" applyNumberFormat="1" applyFont="1" applyFill="1"/>
    <xf numFmtId="166" fontId="5" fillId="3" borderId="0" xfId="0" applyNumberFormat="1" applyFont="1" applyFill="1"/>
    <xf numFmtId="0" fontId="16" fillId="3" borderId="7" xfId="0" applyFont="1" applyFill="1" applyBorder="1"/>
    <xf numFmtId="0" fontId="5" fillId="3" borderId="35" xfId="0" applyFont="1" applyFill="1" applyBorder="1"/>
    <xf numFmtId="0" fontId="5" fillId="3" borderId="36" xfId="0" applyFont="1" applyFill="1" applyBorder="1"/>
    <xf numFmtId="0" fontId="5" fillId="7" borderId="26" xfId="0" applyFont="1" applyFill="1" applyBorder="1" applyAlignment="1">
      <alignment horizontal="left" wrapText="1"/>
    </xf>
    <xf numFmtId="0" fontId="5" fillId="7" borderId="27" xfId="0" applyFont="1" applyFill="1" applyBorder="1" applyAlignment="1">
      <alignment horizontal="left" wrapText="1"/>
    </xf>
    <xf numFmtId="0" fontId="5" fillId="7" borderId="28" xfId="0" applyFont="1" applyFill="1" applyBorder="1" applyAlignment="1">
      <alignment horizontal="left" wrapText="1"/>
    </xf>
    <xf numFmtId="0" fontId="5" fillId="5" borderId="37" xfId="0" applyFont="1" applyFill="1" applyBorder="1"/>
    <xf numFmtId="2" fontId="5" fillId="5" borderId="37" xfId="0" applyNumberFormat="1" applyFont="1" applyFill="1" applyBorder="1"/>
    <xf numFmtId="166" fontId="5" fillId="5" borderId="38" xfId="0" applyNumberFormat="1" applyFont="1" applyFill="1" applyBorder="1"/>
    <xf numFmtId="2" fontId="5" fillId="3" borderId="0" xfId="0" applyNumberFormat="1" applyFont="1" applyFill="1"/>
    <xf numFmtId="0" fontId="5" fillId="3" borderId="33" xfId="0" applyFont="1" applyFill="1" applyBorder="1"/>
    <xf numFmtId="0" fontId="5" fillId="3" borderId="31" xfId="0" applyFont="1" applyFill="1" applyBorder="1"/>
    <xf numFmtId="2" fontId="5" fillId="3" borderId="31" xfId="0" applyNumberFormat="1" applyFont="1" applyFill="1" applyBorder="1"/>
    <xf numFmtId="166" fontId="5" fillId="3" borderId="32" xfId="0" applyNumberFormat="1" applyFont="1" applyFill="1" applyBorder="1"/>
    <xf numFmtId="0" fontId="5" fillId="3" borderId="32" xfId="0" applyFont="1" applyFill="1" applyBorder="1"/>
    <xf numFmtId="0" fontId="5" fillId="7" borderId="30" xfId="0" applyFont="1" applyFill="1" applyBorder="1" applyAlignment="1">
      <alignment horizontal="left" wrapText="1"/>
    </xf>
    <xf numFmtId="0" fontId="5" fillId="5" borderId="38" xfId="0" applyFont="1" applyFill="1" applyBorder="1"/>
    <xf numFmtId="2" fontId="5" fillId="3" borderId="33" xfId="0" applyNumberFormat="1" applyFont="1" applyFill="1" applyBorder="1"/>
    <xf numFmtId="0" fontId="5" fillId="4" borderId="10" xfId="0" applyFont="1" applyFill="1" applyBorder="1" applyAlignment="1">
      <alignment wrapText="1"/>
    </xf>
    <xf numFmtId="0" fontId="5" fillId="4" borderId="9" xfId="0" applyFont="1" applyFill="1" applyBorder="1" applyAlignment="1">
      <alignment wrapText="1"/>
    </xf>
    <xf numFmtId="0" fontId="5" fillId="4" borderId="0" xfId="0" applyFont="1" applyFill="1"/>
    <xf numFmtId="0" fontId="16" fillId="3" borderId="32" xfId="0" applyFont="1" applyFill="1" applyBorder="1"/>
    <xf numFmtId="4" fontId="16" fillId="3" borderId="33" xfId="0" applyNumberFormat="1" applyFont="1" applyFill="1" applyBorder="1"/>
    <xf numFmtId="2" fontId="16" fillId="3" borderId="33" xfId="0" applyNumberFormat="1" applyFont="1" applyFill="1" applyBorder="1"/>
    <xf numFmtId="0" fontId="5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left"/>
    </xf>
    <xf numFmtId="0" fontId="16" fillId="3" borderId="32" xfId="0" applyFont="1" applyFill="1" applyBorder="1" applyAlignment="1">
      <alignment horizontal="left"/>
    </xf>
    <xf numFmtId="2" fontId="16" fillId="3" borderId="33" xfId="0" applyNumberFormat="1" applyFont="1" applyFill="1" applyBorder="1" applyAlignment="1">
      <alignment horizontal="right"/>
    </xf>
    <xf numFmtId="0" fontId="5" fillId="4" borderId="0" xfId="0" applyFont="1" applyFill="1" applyAlignment="1">
      <alignment vertical="top" wrapText="1"/>
    </xf>
    <xf numFmtId="0" fontId="5" fillId="4" borderId="0" xfId="0" applyFont="1" applyFill="1" applyAlignment="1">
      <alignment vertical="top"/>
    </xf>
    <xf numFmtId="0" fontId="16" fillId="7" borderId="32" xfId="0" applyFont="1" applyFill="1" applyBorder="1"/>
    <xf numFmtId="4" fontId="16" fillId="7" borderId="33" xfId="0" applyNumberFormat="1" applyFont="1" applyFill="1" applyBorder="1"/>
    <xf numFmtId="0" fontId="5" fillId="0" borderId="0" xfId="0" applyFont="1" applyAlignment="1">
      <alignment vertical="top" wrapText="1"/>
    </xf>
    <xf numFmtId="0" fontId="5" fillId="7" borderId="26" xfId="0" applyFont="1" applyFill="1" applyBorder="1" applyAlignment="1">
      <alignment wrapText="1"/>
    </xf>
    <xf numFmtId="0" fontId="5" fillId="7" borderId="27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5" fillId="4" borderId="40" xfId="0" applyFont="1" applyFill="1" applyBorder="1" applyAlignment="1">
      <alignment vertical="top" wrapText="1"/>
    </xf>
    <xf numFmtId="0" fontId="5" fillId="4" borderId="41" xfId="0" applyFont="1" applyFill="1" applyBorder="1" applyAlignment="1">
      <alignment wrapText="1"/>
    </xf>
    <xf numFmtId="0" fontId="5" fillId="4" borderId="42" xfId="0" applyFont="1" applyFill="1" applyBorder="1" applyAlignment="1">
      <alignment wrapText="1"/>
    </xf>
    <xf numFmtId="0" fontId="5" fillId="4" borderId="40" xfId="0" applyFont="1" applyFill="1" applyBorder="1" applyAlignment="1">
      <alignment wrapText="1"/>
    </xf>
    <xf numFmtId="0" fontId="5" fillId="4" borderId="40" xfId="0" applyFont="1" applyFill="1" applyBorder="1"/>
    <xf numFmtId="0" fontId="5" fillId="4" borderId="41" xfId="0" applyFont="1" applyFill="1" applyBorder="1"/>
    <xf numFmtId="0" fontId="5" fillId="4" borderId="43" xfId="0" applyFont="1" applyFill="1" applyBorder="1" applyAlignment="1">
      <alignment wrapText="1"/>
    </xf>
    <xf numFmtId="0" fontId="5" fillId="4" borderId="43" xfId="0" applyFont="1" applyFill="1" applyBorder="1"/>
    <xf numFmtId="0" fontId="5" fillId="4" borderId="44" xfId="0" applyFont="1" applyFill="1" applyBorder="1" applyAlignment="1">
      <alignment wrapText="1"/>
    </xf>
    <xf numFmtId="0" fontId="5" fillId="4" borderId="44" xfId="0" applyFont="1" applyFill="1" applyBorder="1"/>
    <xf numFmtId="0" fontId="5" fillId="5" borderId="33" xfId="0" applyFont="1" applyFill="1" applyBorder="1"/>
    <xf numFmtId="0" fontId="5" fillId="5" borderId="31" xfId="0" applyFont="1" applyFill="1" applyBorder="1"/>
    <xf numFmtId="2" fontId="5" fillId="5" borderId="31" xfId="0" applyNumberFormat="1" applyFont="1" applyFill="1" applyBorder="1"/>
    <xf numFmtId="166" fontId="5" fillId="5" borderId="32" xfId="0" applyNumberFormat="1" applyFont="1" applyFill="1" applyBorder="1"/>
    <xf numFmtId="2" fontId="5" fillId="3" borderId="20" xfId="0" applyNumberFormat="1" applyFont="1" applyFill="1" applyBorder="1"/>
    <xf numFmtId="2" fontId="5" fillId="3" borderId="21" xfId="0" applyNumberFormat="1" applyFont="1" applyFill="1" applyBorder="1"/>
    <xf numFmtId="2" fontId="5" fillId="3" borderId="23" xfId="0" applyNumberFormat="1" applyFont="1" applyFill="1" applyBorder="1"/>
    <xf numFmtId="0" fontId="5" fillId="3" borderId="17" xfId="0" applyFont="1" applyFill="1" applyBorder="1"/>
    <xf numFmtId="0" fontId="5" fillId="3" borderId="17" xfId="0" applyFont="1" applyFill="1" applyBorder="1" applyAlignment="1">
      <alignment horizontal="center" wrapText="1"/>
    </xf>
    <xf numFmtId="0" fontId="5" fillId="4" borderId="40" xfId="0" applyFont="1" applyFill="1" applyBorder="1" applyAlignment="1">
      <alignment horizontal="left"/>
    </xf>
    <xf numFmtId="0" fontId="5" fillId="4" borderId="41" xfId="0" applyFont="1" applyFill="1" applyBorder="1" applyAlignment="1">
      <alignment horizontal="left"/>
    </xf>
    <xf numFmtId="0" fontId="5" fillId="4" borderId="42" xfId="0" applyFont="1" applyFill="1" applyBorder="1" applyAlignment="1">
      <alignment horizontal="left"/>
    </xf>
    <xf numFmtId="0" fontId="5" fillId="4" borderId="43" xfId="0" applyFont="1" applyFill="1" applyBorder="1" applyAlignment="1">
      <alignment horizontal="left"/>
    </xf>
    <xf numFmtId="0" fontId="5" fillId="4" borderId="44" xfId="0" applyFont="1" applyFill="1" applyBorder="1" applyAlignment="1">
      <alignment horizontal="left"/>
    </xf>
    <xf numFmtId="4" fontId="5" fillId="5" borderId="31" xfId="0" applyNumberFormat="1" applyFont="1" applyFill="1" applyBorder="1"/>
    <xf numFmtId="0" fontId="5" fillId="7" borderId="30" xfId="0" applyFont="1" applyFill="1" applyBorder="1" applyAlignment="1">
      <alignment wrapText="1"/>
    </xf>
    <xf numFmtId="0" fontId="5" fillId="4" borderId="18" xfId="0" applyFont="1" applyFill="1" applyBorder="1" applyAlignment="1">
      <alignment wrapText="1"/>
    </xf>
    <xf numFmtId="3" fontId="6" fillId="4" borderId="0" xfId="0" applyNumberFormat="1" applyFont="1" applyFill="1"/>
    <xf numFmtId="164" fontId="7" fillId="4" borderId="0" xfId="0" applyNumberFormat="1" applyFont="1" applyFill="1"/>
    <xf numFmtId="3" fontId="7" fillId="4" borderId="0" xfId="0" applyNumberFormat="1" applyFont="1" applyFill="1"/>
    <xf numFmtId="3" fontId="8" fillId="4" borderId="0" xfId="0" applyNumberFormat="1" applyFont="1" applyFill="1"/>
    <xf numFmtId="0" fontId="5" fillId="5" borderId="45" xfId="0" applyFont="1" applyFill="1" applyBorder="1"/>
    <xf numFmtId="0" fontId="5" fillId="5" borderId="46" xfId="0" applyFont="1" applyFill="1" applyBorder="1"/>
    <xf numFmtId="0" fontId="5" fillId="5" borderId="46" xfId="0" applyFont="1" applyFill="1" applyBorder="1" applyAlignment="1">
      <alignment vertical="top"/>
    </xf>
    <xf numFmtId="2" fontId="5" fillId="5" borderId="46" xfId="0" applyNumberFormat="1" applyFont="1" applyFill="1" applyBorder="1" applyAlignment="1">
      <alignment vertical="top"/>
    </xf>
    <xf numFmtId="166" fontId="5" fillId="5" borderId="47" xfId="0" applyNumberFormat="1" applyFont="1" applyFill="1" applyBorder="1" applyAlignment="1">
      <alignment vertical="top"/>
    </xf>
    <xf numFmtId="0" fontId="5" fillId="0" borderId="0" xfId="0" applyFont="1" applyAlignment="1">
      <alignment horizontal="center" vertical="top"/>
    </xf>
    <xf numFmtId="0" fontId="5" fillId="4" borderId="18" xfId="0" applyFont="1" applyFill="1" applyBorder="1" applyAlignment="1">
      <alignment vertical="top"/>
    </xf>
    <xf numFmtId="0" fontId="5" fillId="4" borderId="40" xfId="0" applyFont="1" applyFill="1" applyBorder="1" applyAlignment="1">
      <alignment vertical="top"/>
    </xf>
    <xf numFmtId="0" fontId="5" fillId="4" borderId="41" xfId="0" applyFont="1" applyFill="1" applyBorder="1" applyAlignment="1">
      <alignment vertical="top"/>
    </xf>
    <xf numFmtId="0" fontId="5" fillId="4" borderId="42" xfId="0" applyFont="1" applyFill="1" applyBorder="1" applyAlignment="1">
      <alignment vertical="top"/>
    </xf>
    <xf numFmtId="0" fontId="5" fillId="4" borderId="48" xfId="0" applyFont="1" applyFill="1" applyBorder="1" applyAlignment="1">
      <alignment vertical="top" wrapText="1"/>
    </xf>
    <xf numFmtId="0" fontId="5" fillId="4" borderId="49" xfId="0" applyFont="1" applyFill="1" applyBorder="1" applyAlignment="1">
      <alignment wrapText="1"/>
    </xf>
    <xf numFmtId="0" fontId="5" fillId="4" borderId="39" xfId="0" applyFont="1" applyFill="1" applyBorder="1" applyAlignment="1">
      <alignment wrapText="1"/>
    </xf>
    <xf numFmtId="0" fontId="5" fillId="4" borderId="48" xfId="0" applyFont="1" applyFill="1" applyBorder="1" applyAlignment="1">
      <alignment wrapText="1"/>
    </xf>
    <xf numFmtId="0" fontId="5" fillId="3" borderId="0" xfId="0" applyFont="1" applyFill="1" applyAlignment="1">
      <alignment vertical="top"/>
    </xf>
    <xf numFmtId="2" fontId="5" fillId="3" borderId="0" xfId="0" applyNumberFormat="1" applyFont="1" applyFill="1" applyAlignment="1">
      <alignment vertical="top"/>
    </xf>
    <xf numFmtId="166" fontId="5" fillId="3" borderId="0" xfId="0" applyNumberFormat="1" applyFont="1" applyFill="1" applyAlignment="1">
      <alignment vertical="top"/>
    </xf>
    <xf numFmtId="1" fontId="5" fillId="4" borderId="0" xfId="0" applyNumberFormat="1" applyFont="1" applyFill="1"/>
    <xf numFmtId="172" fontId="5" fillId="4" borderId="0" xfId="1" applyNumberFormat="1" applyFont="1" applyFill="1" applyAlignment="1">
      <alignment wrapText="1"/>
    </xf>
    <xf numFmtId="43" fontId="5" fillId="4" borderId="0" xfId="1" applyFont="1" applyFill="1" applyAlignment="1">
      <alignment wrapText="1"/>
    </xf>
    <xf numFmtId="0" fontId="5" fillId="7" borderId="26" xfId="0" applyFont="1" applyFill="1" applyBorder="1"/>
    <xf numFmtId="0" fontId="5" fillId="7" borderId="27" xfId="0" applyFont="1" applyFill="1" applyBorder="1"/>
    <xf numFmtId="0" fontId="5" fillId="7" borderId="28" xfId="0" applyFont="1" applyFill="1" applyBorder="1"/>
    <xf numFmtId="0" fontId="5" fillId="4" borderId="18" xfId="0" applyFont="1" applyFill="1" applyBorder="1" applyAlignment="1">
      <alignment horizontal="left"/>
    </xf>
    <xf numFmtId="172" fontId="5" fillId="4" borderId="0" xfId="1" applyNumberFormat="1" applyFont="1" applyFill="1"/>
    <xf numFmtId="0" fontId="5" fillId="3" borderId="22" xfId="0" applyFont="1" applyFill="1" applyBorder="1"/>
    <xf numFmtId="0" fontId="5" fillId="7" borderId="27" xfId="0" applyFont="1" applyFill="1" applyBorder="1" applyAlignment="1">
      <alignment vertical="top" wrapText="1"/>
    </xf>
    <xf numFmtId="0" fontId="5" fillId="7" borderId="28" xfId="0" applyFont="1" applyFill="1" applyBorder="1" applyAlignment="1">
      <alignment vertical="top" wrapText="1"/>
    </xf>
    <xf numFmtId="0" fontId="5" fillId="4" borderId="41" xfId="0" applyFont="1" applyFill="1" applyBorder="1" applyAlignment="1">
      <alignment vertical="top" wrapText="1"/>
    </xf>
    <xf numFmtId="0" fontId="5" fillId="4" borderId="42" xfId="0" applyFont="1" applyFill="1" applyBorder="1" applyAlignment="1">
      <alignment vertical="top" wrapText="1"/>
    </xf>
    <xf numFmtId="0" fontId="5" fillId="7" borderId="29" xfId="0" applyFont="1" applyFill="1" applyBorder="1" applyAlignment="1">
      <alignment vertical="top" wrapText="1"/>
    </xf>
    <xf numFmtId="0" fontId="5" fillId="3" borderId="33" xfId="0" applyFont="1" applyFill="1" applyBorder="1" applyAlignment="1">
      <alignment vertical="top"/>
    </xf>
    <xf numFmtId="0" fontId="5" fillId="3" borderId="31" xfId="0" applyFont="1" applyFill="1" applyBorder="1" applyAlignment="1">
      <alignment vertical="top"/>
    </xf>
    <xf numFmtId="2" fontId="5" fillId="3" borderId="31" xfId="0" applyNumberFormat="1" applyFont="1" applyFill="1" applyBorder="1" applyAlignment="1">
      <alignment vertical="top"/>
    </xf>
    <xf numFmtId="166" fontId="5" fillId="3" borderId="32" xfId="0" applyNumberFormat="1" applyFont="1" applyFill="1" applyBorder="1" applyAlignment="1">
      <alignment vertical="top"/>
    </xf>
    <xf numFmtId="0" fontId="5" fillId="7" borderId="26" xfId="0" applyFont="1" applyFill="1" applyBorder="1" applyAlignment="1">
      <alignment vertical="top"/>
    </xf>
    <xf numFmtId="43" fontId="5" fillId="0" borderId="0" xfId="0" applyNumberFormat="1" applyFont="1" applyAlignment="1">
      <alignment vertical="top"/>
    </xf>
    <xf numFmtId="0" fontId="5" fillId="7" borderId="27" xfId="0" applyFont="1" applyFill="1" applyBorder="1" applyAlignment="1">
      <alignment vertical="top"/>
    </xf>
    <xf numFmtId="0" fontId="5" fillId="5" borderId="0" xfId="0" applyFont="1" applyFill="1" applyAlignment="1">
      <alignment vertical="top"/>
    </xf>
    <xf numFmtId="4" fontId="5" fillId="5" borderId="0" xfId="0" applyNumberFormat="1" applyFont="1" applyFill="1" applyAlignment="1">
      <alignment vertical="top"/>
    </xf>
    <xf numFmtId="43" fontId="5" fillId="5" borderId="0" xfId="0" applyNumberFormat="1" applyFont="1" applyFill="1" applyAlignment="1">
      <alignment vertical="top"/>
    </xf>
    <xf numFmtId="0" fontId="5" fillId="7" borderId="29" xfId="0" applyFont="1" applyFill="1" applyBorder="1" applyAlignment="1">
      <alignment vertical="top"/>
    </xf>
    <xf numFmtId="4" fontId="5" fillId="3" borderId="31" xfId="0" applyNumberFormat="1" applyFont="1" applyFill="1" applyBorder="1" applyAlignment="1">
      <alignment vertical="top"/>
    </xf>
    <xf numFmtId="43" fontId="5" fillId="3" borderId="32" xfId="0" applyNumberFormat="1" applyFont="1" applyFill="1" applyBorder="1" applyAlignment="1">
      <alignment vertical="top"/>
    </xf>
    <xf numFmtId="0" fontId="5" fillId="7" borderId="30" xfId="0" applyFont="1" applyFill="1" applyBorder="1" applyAlignment="1">
      <alignment vertical="top" wrapText="1"/>
    </xf>
    <xf numFmtId="0" fontId="5" fillId="4" borderId="50" xfId="0" applyFont="1" applyFill="1" applyBorder="1" applyAlignment="1">
      <alignment vertical="top" wrapText="1"/>
    </xf>
    <xf numFmtId="0" fontId="5" fillId="4" borderId="51" xfId="0" applyFont="1" applyFill="1" applyBorder="1" applyAlignment="1">
      <alignment vertical="top" wrapText="1"/>
    </xf>
    <xf numFmtId="0" fontId="5" fillId="4" borderId="52" xfId="0" applyFont="1" applyFill="1" applyBorder="1" applyAlignment="1">
      <alignment vertical="top" wrapText="1"/>
    </xf>
    <xf numFmtId="0" fontId="5" fillId="4" borderId="44" xfId="0" applyFont="1" applyFill="1" applyBorder="1" applyAlignment="1">
      <alignment vertical="top"/>
    </xf>
    <xf numFmtId="0" fontId="5" fillId="3" borderId="32" xfId="0" applyFont="1" applyFill="1" applyBorder="1" applyAlignment="1">
      <alignment vertical="top"/>
    </xf>
    <xf numFmtId="2" fontId="5" fillId="3" borderId="33" xfId="0" applyNumberFormat="1" applyFont="1" applyFill="1" applyBorder="1" applyAlignment="1">
      <alignment vertical="top"/>
    </xf>
    <xf numFmtId="2" fontId="5" fillId="4" borderId="0" xfId="0" applyNumberFormat="1" applyFont="1" applyFill="1" applyAlignment="1">
      <alignment wrapText="1"/>
    </xf>
    <xf numFmtId="165" fontId="5" fillId="4" borderId="0" xfId="0" applyNumberFormat="1" applyFont="1" applyFill="1" applyAlignment="1">
      <alignment wrapText="1"/>
    </xf>
    <xf numFmtId="3" fontId="7" fillId="4" borderId="0" xfId="0" applyNumberFormat="1" applyFont="1" applyFill="1" applyAlignment="1">
      <alignment wrapText="1"/>
    </xf>
    <xf numFmtId="0" fontId="5" fillId="4" borderId="48" xfId="0" applyFont="1" applyFill="1" applyBorder="1"/>
    <xf numFmtId="0" fontId="5" fillId="4" borderId="49" xfId="0" applyFont="1" applyFill="1" applyBorder="1"/>
    <xf numFmtId="0" fontId="5" fillId="4" borderId="51" xfId="0" applyFont="1" applyFill="1" applyBorder="1" applyAlignment="1">
      <alignment wrapText="1"/>
    </xf>
    <xf numFmtId="0" fontId="5" fillId="4" borderId="52" xfId="0" applyFont="1" applyFill="1" applyBorder="1" applyAlignment="1">
      <alignment wrapText="1"/>
    </xf>
    <xf numFmtId="0" fontId="5" fillId="4" borderId="50" xfId="0" applyFont="1" applyFill="1" applyBorder="1" applyAlignment="1">
      <alignment wrapText="1"/>
    </xf>
    <xf numFmtId="0" fontId="5" fillId="7" borderId="30" xfId="0" applyFont="1" applyFill="1" applyBorder="1" applyAlignment="1">
      <alignment vertical="top"/>
    </xf>
    <xf numFmtId="0" fontId="5" fillId="4" borderId="53" xfId="0" applyFont="1" applyFill="1" applyBorder="1" applyAlignment="1">
      <alignment vertical="top" wrapText="1"/>
    </xf>
    <xf numFmtId="0" fontId="5" fillId="7" borderId="28" xfId="0" applyFont="1" applyFill="1" applyBorder="1" applyAlignment="1">
      <alignment vertical="top"/>
    </xf>
    <xf numFmtId="0" fontId="5" fillId="4" borderId="54" xfId="0" applyFont="1" applyFill="1" applyBorder="1" applyAlignment="1">
      <alignment vertical="top" wrapText="1"/>
    </xf>
    <xf numFmtId="0" fontId="5" fillId="5" borderId="33" xfId="0" applyFont="1" applyFill="1" applyBorder="1" applyAlignment="1">
      <alignment vertical="top"/>
    </xf>
    <xf numFmtId="0" fontId="5" fillId="5" borderId="31" xfId="0" applyFont="1" applyFill="1" applyBorder="1" applyAlignment="1">
      <alignment vertical="top"/>
    </xf>
    <xf numFmtId="4" fontId="5" fillId="5" borderId="31" xfId="0" applyNumberFormat="1" applyFont="1" applyFill="1" applyBorder="1" applyAlignment="1">
      <alignment vertical="top"/>
    </xf>
    <xf numFmtId="166" fontId="5" fillId="5" borderId="32" xfId="0" applyNumberFormat="1" applyFont="1" applyFill="1" applyBorder="1" applyAlignment="1">
      <alignment vertical="top"/>
    </xf>
    <xf numFmtId="0" fontId="5" fillId="3" borderId="24" xfId="0" applyFont="1" applyFill="1" applyBorder="1" applyAlignment="1">
      <alignment horizontal="right" wrapText="1"/>
    </xf>
    <xf numFmtId="4" fontId="5" fillId="3" borderId="0" xfId="0" applyNumberFormat="1" applyFont="1" applyFill="1" applyAlignment="1">
      <alignment vertical="top"/>
    </xf>
    <xf numFmtId="0" fontId="5" fillId="5" borderId="32" xfId="0" applyFont="1" applyFill="1" applyBorder="1"/>
    <xf numFmtId="0" fontId="5" fillId="3" borderId="34" xfId="0" applyFont="1" applyFill="1" applyBorder="1"/>
    <xf numFmtId="2" fontId="5" fillId="3" borderId="34" xfId="0" applyNumberFormat="1" applyFont="1" applyFill="1" applyBorder="1"/>
    <xf numFmtId="2" fontId="5" fillId="3" borderId="35" xfId="0" applyNumberFormat="1" applyFont="1" applyFill="1" applyBorder="1"/>
    <xf numFmtId="166" fontId="5" fillId="3" borderId="36" xfId="0" applyNumberFormat="1" applyFont="1" applyFill="1" applyBorder="1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6" fillId="7" borderId="26" xfId="0" applyFont="1" applyFill="1" applyBorder="1" applyAlignment="1">
      <alignment vertical="top"/>
    </xf>
    <xf numFmtId="0" fontId="16" fillId="7" borderId="27" xfId="0" applyFont="1" applyFill="1" applyBorder="1" applyAlignment="1">
      <alignment vertical="top"/>
    </xf>
    <xf numFmtId="0" fontId="16" fillId="7" borderId="28" xfId="0" applyFont="1" applyFill="1" applyBorder="1" applyAlignment="1">
      <alignment vertical="top"/>
    </xf>
    <xf numFmtId="0" fontId="16" fillId="3" borderId="55" xfId="0" applyFont="1" applyFill="1" applyBorder="1"/>
    <xf numFmtId="0" fontId="16" fillId="3" borderId="56" xfId="0" applyFont="1" applyFill="1" applyBorder="1"/>
    <xf numFmtId="0" fontId="16" fillId="3" borderId="34" xfId="0" applyFont="1" applyFill="1" applyBorder="1"/>
    <xf numFmtId="0" fontId="16" fillId="7" borderId="30" xfId="0" applyFont="1" applyFill="1" applyBorder="1" applyAlignment="1">
      <alignment vertical="top"/>
    </xf>
    <xf numFmtId="0" fontId="5" fillId="4" borderId="57" xfId="0" applyFont="1" applyFill="1" applyBorder="1" applyAlignment="1">
      <alignment vertical="top"/>
    </xf>
    <xf numFmtId="0" fontId="16" fillId="7" borderId="30" xfId="0" applyFont="1" applyFill="1" applyBorder="1" applyAlignment="1">
      <alignment horizontal="left" vertical="top" wrapText="1"/>
    </xf>
  </cellXfs>
  <cellStyles count="6">
    <cellStyle name="Normal" xfId="0" builtinId="0"/>
    <cellStyle name="Normal 2" xfId="4" xr:uid="{32F64CFB-FD57-403E-BFCB-44157C52D4C6}"/>
    <cellStyle name="Procent 2" xfId="2" xr:uid="{6722B582-3A52-48D2-9E02-82680E2303F0}"/>
    <cellStyle name="Procent 3" xfId="5" xr:uid="{4F6D2F57-63D2-4722-A09C-30C9E26A3EAF}"/>
    <cellStyle name="Tusental" xfId="1" builtinId="3"/>
    <cellStyle name="Tusental 2" xfId="3" xr:uid="{48B942C4-2695-426D-AC3C-C57FA3DCB0AF}"/>
  </cellStyles>
  <dxfs count="1692"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numFmt numFmtId="4" formatCode="#,##0.00"/>
    </dxf>
    <dxf>
      <numFmt numFmtId="4" formatCode="#,##0.00"/>
    </dxf>
    <dxf>
      <numFmt numFmtId="2" formatCode="0.00"/>
    </dxf>
    <dxf>
      <numFmt numFmtId="166" formatCode="_-* #,##0.0_-;\-* #,##0.0_-;_-* &quot;-&quot;??_-;_-@_-"/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rgb="FF666666"/>
        </patternFill>
      </fill>
    </dxf>
    <dxf>
      <border>
        <left style="thin">
          <color theme="0"/>
        </left>
        <right style="thin">
          <color theme="0"/>
        </right>
        <bottom style="thin">
          <color theme="0"/>
        </bottom>
        <horizontal style="thin">
          <color rgb="FF666666"/>
        </horizontal>
      </border>
    </dxf>
    <dxf>
      <fill>
        <patternFill patternType="solid">
          <bgColor rgb="FFDDDEE0"/>
        </patternFill>
      </fill>
    </dxf>
    <dxf>
      <border>
        <horizontal style="thin">
          <color rgb="FFDDDEE0"/>
        </horizontal>
      </border>
    </dxf>
    <dxf>
      <fill>
        <patternFill patternType="solid">
          <bgColor rgb="FFDDDEE0"/>
        </patternFill>
      </fill>
    </dxf>
    <dxf>
      <border>
        <right style="thin">
          <color rgb="FFDDDEE0"/>
        </right>
        <top style="thin">
          <color rgb="FFDDDEE0"/>
        </top>
        <bottom style="thin">
          <color rgb="FFDDDEE0"/>
        </bottom>
      </border>
    </dxf>
    <dxf>
      <fill>
        <patternFill patternType="solid">
          <bgColor rgb="FF4F0433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>
          <bgColor rgb="FFFFDDD6"/>
        </patternFill>
      </fill>
    </dxf>
    <dxf>
      <border>
        <horizontal style="thin">
          <color rgb="FFFFDDD6"/>
        </horizontal>
      </border>
    </dxf>
    <dxf>
      <border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alignment wrapText="1"/>
    </dxf>
    <dxf>
      <alignment wrapText="1"/>
    </dxf>
    <dxf>
      <alignment wrapText="1"/>
    </dxf>
    <dxf>
      <alignment wrapText="1"/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border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right style="thin">
          <color theme="0"/>
        </right>
        <bottom style="thin">
          <color theme="0"/>
        </bottom>
      </border>
    </dxf>
    <dxf>
      <fill>
        <patternFill patternType="solid">
          <bgColor rgb="FFDDDEE0"/>
        </patternFill>
      </fill>
    </dxf>
    <dxf>
      <border>
        <left style="thin">
          <color theme="0"/>
        </left>
        <right style="thin">
          <color theme="0"/>
        </right>
        <bottom style="thin">
          <color theme="0"/>
        </bottom>
      </border>
    </dxf>
    <dxf>
      <fill>
        <patternFill patternType="solid">
          <bgColor rgb="FF4F0433"/>
        </patternFill>
      </fill>
    </dxf>
    <dxf>
      <border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rgb="FFDDDEE0"/>
        </patternFill>
      </fill>
    </dxf>
    <dxf>
      <border>
        <right style="thin">
          <color theme="0"/>
        </right>
        <bottom style="thin">
          <color theme="0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border>
        <left style="thin">
          <color theme="0"/>
        </left>
        <right style="thin">
          <color theme="0"/>
        </right>
        <bottom style="thin">
          <color theme="0"/>
        </bottom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166" formatCode="_-* #,##0.0_-;\-* #,##0.0_-;_-* &quot;-&quot;??_-;_-@_-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 patternType="solid">
          <bgColor rgb="FF4F0433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rgb="FFDDDEE0"/>
        </patternFill>
      </fill>
    </dxf>
    <dxf>
      <alignment horizontal="right"/>
    </dxf>
    <dxf>
      <alignment wrapText="1"/>
    </dxf>
    <dxf>
      <alignment wrapText="1"/>
    </dxf>
    <dxf>
      <border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rgb="FFDDDEE0"/>
        </patternFill>
      </fill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border>
        <bottom style="thin">
          <color theme="0"/>
        </bottom>
        <horizontal style="thin">
          <color rgb="FF4F0433"/>
        </horizontal>
      </border>
    </dxf>
    <dxf>
      <border>
        <bottom style="thin">
          <color theme="0"/>
        </bottom>
        <horizontal style="thin">
          <color rgb="FF4F0433"/>
        </horizontal>
      </border>
    </dxf>
    <dxf>
      <border>
        <bottom style="thin">
          <color theme="0"/>
        </bottom>
        <horizontal style="thin">
          <color rgb="FF4F0433"/>
        </horizontal>
      </border>
    </dxf>
    <dxf>
      <border>
        <bottom style="thin">
          <color theme="0"/>
        </bottom>
        <horizontal style="thin">
          <color rgb="FF4F0433"/>
        </horizontal>
      </border>
    </dxf>
    <dxf>
      <border>
        <bottom style="thin">
          <color theme="0"/>
        </bottom>
        <horizontal style="thin">
          <color rgb="FF4F0433"/>
        </horizontal>
      </border>
    </dxf>
    <dxf>
      <border>
        <bottom style="thin">
          <color theme="0"/>
        </bottom>
        <horizontal style="thin">
          <color rgb="FF4F0433"/>
        </horizontal>
      </border>
    </dxf>
    <dxf>
      <border>
        <bottom style="thin">
          <color theme="0"/>
        </bottom>
        <horizontal style="thin">
          <color rgb="FF4F0433"/>
        </horizontal>
      </border>
    </dxf>
    <dxf>
      <border>
        <bottom style="thin">
          <color theme="0"/>
        </bottom>
        <horizontal style="thin">
          <color rgb="FF4F0433"/>
        </horizontal>
      </border>
    </dxf>
    <dxf>
      <border>
        <bottom style="thin">
          <color theme="0"/>
        </bottom>
        <horizontal style="thin">
          <color rgb="FF4F0433"/>
        </horizontal>
      </border>
    </dxf>
    <dxf>
      <border>
        <bottom style="thin">
          <color theme="0"/>
        </bottom>
        <horizontal style="thin">
          <color rgb="FF4F0433"/>
        </horizontal>
      </border>
    </dxf>
    <dxf>
      <fill>
        <patternFill patternType="solid">
          <bgColor rgb="FFFFDDD6"/>
        </patternFill>
      </fill>
    </dxf>
    <dxf>
      <border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166" formatCode="_-* #,##0.0_-;\-* #,##0.0_-;_-* &quot;-&quot;??_-;_-@_-"/>
    </dxf>
    <dxf>
      <numFmt numFmtId="4" formatCode="#,##0.00"/>
    </dxf>
    <dxf>
      <numFmt numFmtId="1" formatCode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left style="thin">
          <color theme="0"/>
        </left>
        <right style="thin">
          <color theme="0"/>
        </right>
        <bottom style="thin">
          <color theme="0"/>
        </bottom>
      </border>
    </dxf>
    <dxf>
      <fill>
        <patternFill patternType="solid">
          <bgColor rgb="FF4F0433"/>
        </patternFill>
      </fill>
    </dxf>
    <dxf>
      <border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rgb="FFDDDEE0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rgb="FFDDDEE0"/>
        </patternFill>
      </fill>
    </dxf>
    <dxf>
      <fill>
        <patternFill patternType="solid">
          <bgColor rgb="FFFFDDD6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FFDDD6"/>
        </horizontal>
      </border>
    </dxf>
    <dxf>
      <border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166" formatCode="_-* #,##0.0_-;\-* #,##0.0_-;_-* &quot;-&quot;??_-;_-@_-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fill>
        <patternFill patternType="solid">
          <bgColor rgb="FFFFDDD6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FFDDD6"/>
        </horizontal>
      </border>
    </dxf>
    <dxf>
      <border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border>
        <left style="thin">
          <color theme="0"/>
        </left>
        <right style="thin">
          <color theme="0"/>
        </right>
        <bottom style="thin">
          <color theme="0"/>
        </bottom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166" formatCode="_-* #,##0.0_-;\-* #,##0.0_-;_-* &quot;-&quot;??_-;_-@_-"/>
    </dxf>
    <dxf>
      <numFmt numFmtId="2" formatCode="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rgb="FF4F0433"/>
        </patternFill>
      </fill>
    </dxf>
    <dxf>
      <fill>
        <patternFill patternType="solid">
          <bgColor rgb="FFFFDDD6"/>
        </patternFill>
      </fill>
    </dxf>
    <dxf>
      <border>
        <left style="thin">
          <color theme="0"/>
        </left>
        <right style="thin">
          <color theme="0"/>
        </right>
        <bottom style="thin">
          <color theme="0"/>
        </bottom>
        <horizontal style="thin">
          <color rgb="FFFFDDD6"/>
        </horizontal>
      </border>
    </dxf>
    <dxf>
      <border>
        <right style="thin">
          <color theme="0"/>
        </right>
        <bottom style="thin">
          <color theme="0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border>
        <left style="thin">
          <color theme="0"/>
        </left>
        <right style="thin">
          <color theme="0"/>
        </right>
        <bottom style="thin">
          <color theme="0"/>
        </bottom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166" formatCode="_-* #,##0.0_-;\-* #,##0.0_-;_-* &quot;-&quot;??_-;_-@_-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rgb="FF4F0433"/>
        </patternFill>
      </fill>
    </dxf>
    <dxf>
      <fill>
        <patternFill patternType="solid">
          <bgColor rgb="FFDDDEE0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border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border>
        <left style="thin">
          <color theme="0"/>
        </left>
        <right style="thin">
          <color theme="0"/>
        </right>
        <bottom style="thin">
          <color theme="0"/>
        </bottom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numFmt numFmtId="35" formatCode="_-* #,##0.00_-;\-* #,##0.00_-;_-* &quot;-&quot;??_-;_-@_-"/>
    </dxf>
    <dxf>
      <numFmt numFmtId="4" formatCode="#,##0.00"/>
    </dxf>
    <dxf>
      <alignment wrapText="1"/>
    </dxf>
    <dxf>
      <numFmt numFmtId="1" formatCode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 patternType="solid">
          <bgColor rgb="FF4F0433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FFDDD6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border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FFDDD6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166" formatCode="_-* #,##0.0_-;\-* #,##0.0_-;_-* &quot;-&quot;??_-;_-@_-"/>
    </dxf>
    <dxf>
      <numFmt numFmtId="2" formatCode="0.00"/>
    </dxf>
    <dxf>
      <numFmt numFmtId="2" formatCode="0.00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 patternType="solid">
          <bgColor rgb="FF4F0433"/>
        </patternFill>
      </fill>
    </dxf>
    <dxf>
      <border>
        <horizontal/>
      </border>
    </dxf>
    <dxf>
      <fill>
        <patternFill>
          <bgColor rgb="FFFFDDD6"/>
        </patternFill>
      </fill>
    </dxf>
    <dxf>
      <border>
        <horizontal style="thin">
          <color rgb="FFFFDDD6"/>
        </horizontal>
      </border>
    </dxf>
    <dxf>
      <fill>
        <patternFill>
          <bgColor rgb="FFFFDDD6"/>
        </patternFill>
      </fill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border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DDDEE0"/>
        </vertical>
      </border>
    </dxf>
    <dxf>
      <fill>
        <patternFill patternType="solid">
          <bgColor rgb="FFDDDEE0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DDDEE0"/>
        </horizontal>
      </border>
    </dxf>
    <dxf>
      <fill>
        <patternFill patternType="solid">
          <bgColor rgb="FFDDDEE0"/>
        </patternFill>
      </fill>
    </dxf>
    <dxf>
      <border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DDDEE0"/>
        </horizontal>
      </border>
    </dxf>
    <dxf>
      <fill>
        <patternFill patternType="solid">
          <bgColor rgb="FFDDDEE0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166" formatCode="_-* #,##0.0_-;\-* #,##0.0_-;_-* &quot;-&quot;??_-;_-@_-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top style="thin">
          <color theme="0"/>
        </top>
      </border>
    </dxf>
    <dxf>
      <font>
        <color theme="0"/>
      </font>
    </dxf>
    <dxf>
      <fill>
        <patternFill>
          <bgColor rgb="FF4F0433"/>
        </patternFill>
      </fill>
    </dxf>
    <dxf>
      <font>
        <color auto="1"/>
      </font>
    </dxf>
    <dxf>
      <fill>
        <patternFill patternType="solid">
          <bgColor rgb="FFDDDEE0"/>
        </patternFill>
      </fill>
    </dxf>
    <dxf>
      <border>
        <left style="thin">
          <color theme="0"/>
        </left>
        <right style="thin">
          <color theme="0"/>
        </right>
        <bottom style="thin">
          <color theme="0"/>
        </bottom>
      </border>
    </dxf>
    <dxf>
      <border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rgb="FFDDDEE0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border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166" formatCode="_-* #,##0.0_-;\-* #,##0.0_-;_-* &quot;-&quot;??_-;_-@_-"/>
    </dxf>
    <dxf>
      <numFmt numFmtId="2" formatCode="0.00"/>
    </dxf>
    <dxf>
      <numFmt numFmtId="2" formatCode="0.00"/>
    </dxf>
    <dxf>
      <numFmt numFmtId="2" formatCode="0.0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left style="thin">
          <color theme="0"/>
        </left>
        <right style="thin">
          <color theme="0"/>
        </right>
        <bottom style="thin">
          <color theme="0"/>
        </bottom>
      </border>
    </dxf>
    <dxf>
      <fill>
        <patternFill patternType="solid">
          <bgColor rgb="FF4F0433"/>
        </patternFill>
      </fill>
    </dxf>
    <dxf>
      <border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rgb="FFDDDEE0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border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alignment vertical="top"/>
    </dxf>
    <dxf>
      <border>
        <left style="thin">
          <color theme="0"/>
        </left>
        <right style="thin">
          <color theme="0"/>
        </right>
        <bottom style="thin">
          <color theme="0"/>
        </bottom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166" formatCode="_-* #,##0.0_-;\-* #,##0.0_-;_-* &quot;-&quot;??_-;_-@_-"/>
    </dxf>
    <dxf>
      <numFmt numFmtId="2" formatCode="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 patternType="solid">
          <bgColor rgb="FFFFDDD6"/>
        </patternFill>
      </fill>
    </dxf>
    <dxf>
      <border>
        <horizontal style="thin">
          <color rgb="FFFFDDD6"/>
        </horizontal>
      </border>
    </dxf>
    <dxf>
      <border>
        <horizontal style="thin">
          <color rgb="FFFFDDD6"/>
        </horizontal>
      </border>
    </dxf>
    <dxf>
      <fill>
        <patternFill>
          <bgColor rgb="FFFFDDD6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rgb="FF4F0433"/>
        </patternFill>
      </fill>
    </dxf>
    <dxf>
      <border>
        <right style="thin">
          <color rgb="FFDDDEE0"/>
        </right>
        <top style="thin">
          <color rgb="FFDDDEE0"/>
        </top>
        <bottom style="thin">
          <color rgb="FFDDDEE0"/>
        </bottom>
      </border>
    </dxf>
    <dxf>
      <fill>
        <patternFill patternType="solid">
          <bgColor rgb="FFDDDEE0"/>
        </patternFill>
      </fill>
    </dxf>
    <dxf>
      <border>
        <horizontal style="thin">
          <color rgb="FFDDDEE0"/>
        </horizontal>
      </border>
    </dxf>
    <dxf>
      <fill>
        <patternFill patternType="solid">
          <bgColor rgb="FFDDDEE0"/>
        </patternFill>
      </fill>
    </dxf>
    <dxf>
      <border>
        <left style="thin">
          <color theme="0"/>
        </left>
        <right style="thin">
          <color theme="0"/>
        </right>
        <bottom style="thin">
          <color theme="0"/>
        </bottom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166" formatCode="_-* #,##0.0_-;\-* #,##0.0_-;_-* &quot;-&quot;??_-;_-@_-"/>
    </dxf>
    <dxf>
      <numFmt numFmtId="2" formatCode="0.00"/>
    </dxf>
    <dxf>
      <numFmt numFmtId="4" formatCode="#,##0.00"/>
    </dxf>
    <dxf>
      <numFmt numFmtId="4" formatCode="#,##0.0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ont>
        <color theme="0"/>
      </font>
    </dxf>
    <dxf>
      <fill>
        <patternFill>
          <bgColor rgb="FF4F0433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666666"/>
        </horizontal>
      </border>
    </dxf>
    <dxf>
      <font>
        <color theme="0"/>
      </font>
    </dxf>
    <dxf>
      <fill>
        <patternFill>
          <bgColor rgb="FF666666"/>
        </patternFill>
      </fill>
    </dxf>
    <dxf>
      <font>
        <color auto="1"/>
      </font>
    </dxf>
    <dxf>
      <font>
        <color auto="1"/>
      </font>
    </dxf>
    <dxf>
      <fill>
        <patternFill patternType="solid">
          <bgColor rgb="FFFF876F"/>
        </patternFill>
      </fill>
    </dxf>
    <dxf>
      <fill>
        <patternFill patternType="solid">
          <bgColor rgb="FFFF876F"/>
        </patternFill>
      </fill>
    </dxf>
    <dxf>
      <font>
        <color auto="1"/>
      </font>
    </dxf>
    <dxf>
      <font>
        <color auto="1"/>
      </font>
    </dxf>
    <dxf>
      <fill>
        <patternFill patternType="solid">
          <bgColor rgb="FFFF876F"/>
        </patternFill>
      </fill>
    </dxf>
    <dxf>
      <fill>
        <patternFill patternType="solid">
          <bgColor rgb="FFFF876F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border>
        <bottom style="thin">
          <color rgb="FF4F0433"/>
        </bottom>
      </border>
    </dxf>
    <dxf>
      <border>
        <top style="thin">
          <color rgb="FFFFDDD6"/>
        </top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border>
        <right style="thin">
          <color rgb="FFFFDDD6"/>
        </right>
        <bottom style="thin">
          <color rgb="FFFFDDD6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border>
        <bottom style="thin">
          <color rgb="FF4F0433"/>
        </bottom>
      </border>
    </dxf>
    <dxf>
      <border>
        <bottom style="thin">
          <color rgb="FF4F0433"/>
        </bottom>
      </border>
    </dxf>
    <dxf>
      <border>
        <left style="thin">
          <color rgb="FFFF876F"/>
        </left>
        <right style="thin">
          <color rgb="FFFF876F"/>
        </right>
        <top style="thin">
          <color rgb="FFFF876F"/>
        </top>
        <bottom style="thin">
          <color rgb="FFFF876F"/>
        </bottom>
        <horizontal style="thin">
          <color rgb="FFFF876F"/>
        </horizontal>
      </border>
    </dxf>
    <dxf>
      <font>
        <color auto="1"/>
      </font>
    </dxf>
    <dxf>
      <fill>
        <patternFill patternType="solid">
          <bgColor rgb="FFFF876F"/>
        </patternFill>
      </fill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166" formatCode="_-* #,##0.0_-;\-* #,##0.0_-;_-* &quot;-&quot;??_-;_-@_-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ont>
        <color theme="0"/>
      </font>
    </dxf>
    <dxf>
      <fill>
        <patternFill>
          <bgColor rgb="FF4F0433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666666"/>
        </horizontal>
      </border>
    </dxf>
    <dxf>
      <font>
        <color theme="0"/>
      </font>
    </dxf>
    <dxf>
      <fill>
        <patternFill>
          <bgColor rgb="FF666666"/>
        </patternFill>
      </fill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 patternType="solid">
          <bgColor rgb="FFFF876F"/>
        </patternFill>
      </fill>
    </dxf>
    <dxf>
      <fill>
        <patternFill patternType="solid">
          <bgColor rgb="FFFF876F"/>
        </patternFill>
      </fill>
    </dxf>
    <dxf>
      <font>
        <color auto="1"/>
      </font>
    </dxf>
    <dxf>
      <fill>
        <patternFill patternType="solid">
          <bgColor rgb="FFFF876F"/>
        </patternFill>
      </fill>
    </dxf>
    <dxf>
      <fill>
        <patternFill patternType="solid">
          <bgColor rgb="FFFF876F"/>
        </patternFill>
      </fill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border>
        <left style="thin">
          <color rgb="FFFFDDD6"/>
        </left>
        <right style="thin">
          <color rgb="FFFFDDD6"/>
        </right>
        <top style="thin">
          <color rgb="FFFFDDD6"/>
        </top>
        <bottom style="thin">
          <color rgb="FFFFDDD6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border>
        <right style="thin">
          <color rgb="FFFFDDD6"/>
        </right>
        <top style="thin">
          <color rgb="FFFFDDD6"/>
        </top>
        <bottom style="thin">
          <color rgb="FFFFDDD6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border>
        <left style="thin">
          <color rgb="FFFF876F"/>
        </left>
        <right style="thin">
          <color rgb="FFFF876F"/>
        </right>
        <bottom style="thin">
          <color rgb="FFFF876F"/>
        </bottom>
        <horizontal style="thin">
          <color rgb="FFFF876F"/>
        </horizontal>
      </border>
    </dxf>
    <dxf>
      <border>
        <left style="thin">
          <color rgb="FFFF876F"/>
        </left>
        <right style="thin">
          <color rgb="FFFF876F"/>
        </right>
        <bottom style="thin">
          <color rgb="FFFF876F"/>
        </bottom>
        <horizontal style="thin">
          <color rgb="FFFF876F"/>
        </horizontal>
      </border>
    </dxf>
    <dxf>
      <border>
        <left style="thin">
          <color rgb="FFFF876F"/>
        </left>
        <right style="thin">
          <color rgb="FFFF876F"/>
        </right>
        <bottom style="thin">
          <color rgb="FFFF876F"/>
        </bottom>
        <horizontal style="thin">
          <color rgb="FFFF876F"/>
        </horizontal>
      </border>
    </dxf>
    <dxf>
      <border>
        <left style="thin">
          <color rgb="FFFF876F"/>
        </left>
        <right style="thin">
          <color rgb="FFFF876F"/>
        </right>
        <bottom style="thin">
          <color rgb="FFFF876F"/>
        </bottom>
        <horizontal style="thin">
          <color rgb="FFFF876F"/>
        </horizontal>
      </border>
    </dxf>
    <dxf>
      <border>
        <left style="thin">
          <color rgb="FFFF876F"/>
        </left>
        <right style="thin">
          <color rgb="FFFF876F"/>
        </right>
        <bottom style="thin">
          <color rgb="FFFF876F"/>
        </bottom>
        <horizontal style="thin">
          <color rgb="FFFF876F"/>
        </horizontal>
      </border>
    </dxf>
    <dxf>
      <border>
        <left style="thin">
          <color rgb="FFFF876F"/>
        </left>
        <right style="thin">
          <color rgb="FFFF876F"/>
        </right>
        <bottom style="thin">
          <color rgb="FFFF876F"/>
        </bottom>
        <horizontal style="thin">
          <color rgb="FFFF876F"/>
        </horizontal>
      </border>
    </dxf>
    <dxf>
      <fill>
        <patternFill patternType="solid">
          <bgColor rgb="FFFF876F"/>
        </patternFill>
      </fill>
    </dxf>
    <dxf>
      <fill>
        <patternFill patternType="solid">
          <bgColor rgb="FFFF876F"/>
        </patternFill>
      </fill>
    </dxf>
    <dxf>
      <fill>
        <patternFill patternType="solid">
          <bgColor rgb="FFFF876F"/>
        </patternFill>
      </fill>
    </dxf>
    <dxf>
      <fill>
        <patternFill patternType="solid">
          <bgColor rgb="FFFF876F"/>
        </patternFill>
      </fill>
    </dxf>
    <dxf>
      <fill>
        <patternFill patternType="solid">
          <bgColor rgb="FFFF876F"/>
        </patternFill>
      </fill>
    </dxf>
    <dxf>
      <fill>
        <patternFill patternType="solid">
          <bgColor rgb="FFFF876F"/>
        </patternFill>
      </fill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166" formatCode="_-* #,##0.0_-;\-* #,##0.0_-;_-* &quot;-&quot;??_-;_-@_-"/>
    </dxf>
    <dxf>
      <numFmt numFmtId="4" formatCode="#,##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</dxf>
    <dxf>
      <fill>
        <patternFill>
          <bgColor rgb="FF666666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666666"/>
        </horizontal>
      </border>
    </dxf>
    <dxf>
      <font>
        <color theme="0"/>
      </font>
    </dxf>
    <dxf>
      <fill>
        <patternFill>
          <bgColor rgb="FF666666"/>
        </patternFill>
      </fill>
    </dxf>
    <dxf>
      <numFmt numFmtId="166" formatCode="_-* #,##0.0_-;\-* #,##0.0_-;_-* &quot;-&quot;??_-;_-@_-"/>
    </dxf>
    <dxf>
      <font>
        <color auto="1"/>
      </font>
    </dxf>
    <dxf>
      <font>
        <color auto="1"/>
      </font>
    </dxf>
    <dxf>
      <fill>
        <patternFill patternType="solid">
          <bgColor rgb="FFFF876F"/>
        </patternFill>
      </fill>
    </dxf>
    <dxf>
      <fill>
        <patternFill patternType="solid">
          <bgColor rgb="FFFF876F"/>
        </patternFill>
      </fill>
    </dxf>
    <dxf>
      <border>
        <left style="thin">
          <color rgb="FFFFDDD6"/>
        </left>
        <right style="thin">
          <color rgb="FFFFDDD6"/>
        </right>
        <top style="thin">
          <color rgb="FFFFDDD6"/>
        </top>
        <bottom style="thin">
          <color rgb="FFFFDDD6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border>
        <right style="thin">
          <color rgb="FFFFDDD6"/>
        </right>
        <top style="thin">
          <color rgb="FFFFDDD6"/>
        </top>
        <bottom style="thin">
          <color rgb="FFFFDDD6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border>
        <left style="thin">
          <color rgb="FFFF876F"/>
        </left>
        <right style="thin">
          <color rgb="FFFF876F"/>
        </right>
        <bottom style="thin">
          <color rgb="FFFF876F"/>
        </bottom>
        <horizontal style="thin">
          <color rgb="FFFF876F"/>
        </horizontal>
      </border>
    </dxf>
    <dxf>
      <font>
        <color auto="1"/>
      </font>
    </dxf>
    <dxf>
      <fill>
        <patternFill patternType="solid">
          <bgColor rgb="FFFF876F"/>
        </patternFill>
      </fill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</dxf>
    <dxf>
      <fill>
        <patternFill>
          <bgColor rgb="FF4F0433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666666"/>
        </horizontal>
      </border>
    </dxf>
    <dxf>
      <font>
        <color theme="0"/>
      </font>
    </dxf>
    <dxf>
      <fill>
        <patternFill>
          <bgColor rgb="FF666666"/>
        </patternFill>
      </fill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font>
        <color auto="1"/>
      </font>
    </dxf>
    <dxf>
      <fill>
        <patternFill patternType="solid">
          <bgColor rgb="FFFF876F"/>
        </patternFill>
      </fill>
    </dxf>
    <dxf>
      <border>
        <bottom style="thin">
          <color rgb="FFFFDDD6"/>
        </bottom>
      </border>
    </dxf>
    <dxf>
      <border>
        <bottom style="thin">
          <color rgb="FFFFDDD6"/>
        </bottom>
      </border>
    </dxf>
    <dxf>
      <fill>
        <patternFill patternType="solid">
          <bgColor rgb="FFDDDEE0"/>
        </patternFill>
      </fill>
    </dxf>
    <dxf>
      <border>
        <bottom style="thin">
          <color rgb="FFFFDDD6"/>
        </bottom>
        <horizontal style="thin">
          <color rgb="FFFFDDD6"/>
        </horizontal>
      </border>
    </dxf>
    <dxf>
      <border>
        <bottom style="thin">
          <color rgb="FFFFDDD6"/>
        </bottom>
      </border>
    </dxf>
    <dxf>
      <fill>
        <patternFill patternType="solid">
          <bgColor rgb="FFFFDDD6"/>
        </patternFill>
      </fill>
    </dxf>
    <dxf>
      <fill>
        <patternFill patternType="solid">
          <bgColor rgb="FFFFDDD6"/>
        </patternFill>
      </fill>
    </dxf>
    <dxf>
      <border>
        <left style="thin">
          <color rgb="FFFF876F"/>
        </left>
        <right style="thin">
          <color rgb="FFFF876F"/>
        </right>
        <bottom style="thin">
          <color rgb="FFFF876F"/>
        </bottom>
        <horizontal style="thin">
          <color rgb="FFFF876F"/>
        </horizontal>
      </border>
    </dxf>
    <dxf>
      <font>
        <color auto="1"/>
      </font>
    </dxf>
    <dxf>
      <fill>
        <patternFill patternType="solid">
          <bgColor rgb="FFFF876F"/>
        </patternFill>
      </fill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166" formatCode="_-* #,##0.0_-;\-* #,##0.0_-;_-* &quot;-&quot;??_-;_-@_-"/>
    </dxf>
    <dxf>
      <numFmt numFmtId="1" formatCode="0"/>
    </dxf>
    <dxf>
      <numFmt numFmtId="2" formatCode="0.00"/>
    </dxf>
    <dxf>
      <numFmt numFmtId="1" formatCode="0"/>
    </dxf>
    <dxf>
      <numFmt numFmtId="164" formatCode="0.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</dxf>
    <dxf>
      <fill>
        <patternFill>
          <bgColor rgb="FF4F0433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666666"/>
        </horizontal>
      </border>
    </dxf>
    <dxf>
      <font>
        <color theme="0"/>
      </font>
    </dxf>
    <dxf>
      <fill>
        <patternFill>
          <bgColor rgb="FF666666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4F0433"/>
        </patternFill>
      </fill>
    </dxf>
    <dxf>
      <fill>
        <patternFill patternType="none">
          <bgColor auto="1"/>
        </patternFill>
      </fill>
    </dxf>
    <dxf>
      <border>
        <left style="thin">
          <color rgb="FFFFDDD6"/>
        </left>
        <top style="thin">
          <color rgb="FFFFDDD6"/>
        </top>
        <bottom style="thin">
          <color rgb="FFFFDDD6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font>
        <color auto="1"/>
      </font>
    </dxf>
    <dxf>
      <font>
        <color auto="1"/>
      </font>
    </dxf>
    <dxf>
      <fill>
        <patternFill patternType="solid">
          <bgColor rgb="FFFF876F"/>
        </patternFill>
      </fill>
    </dxf>
    <dxf>
      <fill>
        <patternFill patternType="solid">
          <bgColor rgb="FFDDDEE0"/>
        </patternFill>
      </fill>
    </dxf>
    <dxf>
      <border>
        <left style="thin">
          <color rgb="FFFFDDD6"/>
        </left>
        <right style="thin">
          <color rgb="FFFFDDD6"/>
        </right>
        <top style="thin">
          <color rgb="FFFFDDD6"/>
        </top>
        <bottom style="thin">
          <color rgb="FFFFDDD6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border>
        <right style="thin">
          <color rgb="FFFFDDD6"/>
        </right>
        <top style="thin">
          <color rgb="FFFFDDD6"/>
        </top>
        <bottom style="thin">
          <color rgb="FFFFDDD6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border>
        <left style="thin">
          <color rgb="FFFF876F"/>
        </left>
        <right style="thin">
          <color rgb="FFFF876F"/>
        </right>
        <top style="thin">
          <color rgb="FFFF876F"/>
        </top>
        <bottom style="thin">
          <color rgb="FFFF876F"/>
        </bottom>
        <horizontal style="thin">
          <color rgb="FFFF876F"/>
        </horizontal>
      </border>
    </dxf>
    <dxf>
      <fill>
        <patternFill patternType="solid">
          <bgColor rgb="FFFF876F"/>
        </patternFill>
      </fill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170" formatCode="#,##0_ ;\-#,##0\ 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wrapText="1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</dxf>
    <dxf>
      <fill>
        <patternFill>
          <bgColor rgb="FF4F0433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horizontal style="thin">
          <color rgb="FF666666"/>
        </horizontal>
      </border>
    </dxf>
    <dxf>
      <font>
        <color theme="0"/>
      </font>
    </dxf>
    <dxf>
      <fill>
        <patternFill>
          <bgColor rgb="FF666666"/>
        </patternFill>
      </fill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border>
        <left style="thin">
          <color rgb="FFFFDDD6"/>
        </left>
        <right style="thin">
          <color rgb="FFFFDDD6"/>
        </right>
        <top style="thin">
          <color rgb="FFFFDDD6"/>
        </top>
        <bottom style="thin">
          <color rgb="FFFFDDD6"/>
        </bottom>
        <horizontal style="thin">
          <color rgb="FFFFDDD6"/>
        </horizontal>
      </border>
    </dxf>
    <dxf>
      <border>
        <right style="thin">
          <color rgb="FFFFDDD6"/>
        </right>
        <top style="thin">
          <color rgb="FFFFDDD6"/>
        </top>
        <bottom style="thin">
          <color rgb="FFFFDDD6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FFDDD6"/>
        </patternFill>
      </fill>
    </dxf>
    <dxf>
      <font>
        <color auto="1"/>
      </font>
    </dxf>
    <dxf>
      <font>
        <color auto="1"/>
      </font>
    </dxf>
    <dxf>
      <fill>
        <patternFill patternType="solid">
          <bgColor rgb="FFFF876F"/>
        </patternFill>
      </fill>
    </dxf>
    <dxf>
      <fill>
        <patternFill patternType="solid">
          <bgColor rgb="FFFF876F"/>
        </patternFill>
      </fill>
    </dxf>
    <dxf>
      <border>
        <left style="thin">
          <color rgb="FFFF876F"/>
        </left>
        <right style="thin">
          <color rgb="FFFF876F"/>
        </right>
        <top style="thin">
          <color rgb="FFFF876F"/>
        </top>
        <bottom style="thin">
          <color rgb="FFFF876F"/>
        </bottom>
        <horizontal style="thin">
          <color rgb="FFFF876F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166" formatCode="_-* #,##0.0_-;\-* #,##0.0_-;_-* &quot;-&quot;??_-;_-@_-"/>
    </dxf>
    <dxf>
      <numFmt numFmtId="2" formatCode="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>
          <bgColor rgb="FF4F0433"/>
        </patternFill>
      </fill>
    </dxf>
    <dxf>
      <font>
        <color theme="0"/>
      </font>
    </dxf>
    <dxf>
      <fill>
        <patternFill>
          <bgColor rgb="FF666666"/>
        </patternFill>
      </fill>
    </dxf>
    <dxf>
      <font>
        <color theme="0"/>
      </font>
    </dxf>
    <dxf>
      <fill>
        <patternFill>
          <bgColor rgb="FF666666"/>
        </patternFill>
      </fill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font>
        <color auto="1"/>
      </font>
    </dxf>
    <dxf>
      <font>
        <color auto="1"/>
      </font>
    </dxf>
    <dxf>
      <fill>
        <patternFill patternType="solid">
          <bgColor rgb="FFFF876F"/>
        </patternFill>
      </fill>
    </dxf>
    <dxf>
      <fill>
        <patternFill patternType="solid">
          <bgColor rgb="FFFF876F"/>
        </patternFill>
      </fill>
    </dxf>
    <dxf>
      <font>
        <color auto="1"/>
      </font>
    </dxf>
    <dxf>
      <fill>
        <patternFill patternType="solid">
          <bgColor rgb="FFFF876F"/>
        </patternFill>
      </fill>
    </dxf>
    <dxf>
      <fill>
        <patternFill patternType="solid">
          <bgColor rgb="FFFF876F"/>
        </patternFill>
      </fill>
    </dxf>
    <dxf>
      <font>
        <color auto="1"/>
      </font>
    </dxf>
    <dxf>
      <fill>
        <patternFill patternType="solid">
          <bgColor rgb="FFFF876F"/>
        </patternFill>
      </fill>
    </dxf>
    <dxf>
      <fill>
        <patternFill patternType="solid">
          <bgColor rgb="FFFF876F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border>
        <left style="thin">
          <color rgb="FFFFDDD6"/>
        </left>
        <right style="thin">
          <color rgb="FFFFDDD6"/>
        </right>
        <top style="thin">
          <color rgb="FFFFDDD6"/>
        </top>
        <bottom style="thin">
          <color rgb="FFFFDDD6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border>
        <left style="thin">
          <color rgb="FFFFDDD6"/>
        </left>
        <right style="thin">
          <color rgb="FFFFDDD6"/>
        </right>
        <top style="thin">
          <color rgb="FFFFDDD6"/>
        </top>
        <bottom style="thin">
          <color rgb="FFFFDDD6"/>
        </bottom>
        <horizontal style="thin">
          <color rgb="FFFFDDD6"/>
        </horizontal>
      </border>
    </dxf>
    <dxf>
      <fill>
        <patternFill patternType="solid">
          <bgColor rgb="FFFFDDD6"/>
        </patternFill>
      </fill>
    </dxf>
    <dxf>
      <border>
        <left style="thin">
          <color rgb="FFFF876F"/>
        </left>
        <right style="thin">
          <color rgb="FFFF876F"/>
        </right>
        <top style="thin">
          <color rgb="FFFF876F"/>
        </top>
        <bottom style="thin">
          <color rgb="FFFF876F"/>
        </bottom>
        <horizontal style="thin">
          <color rgb="FFFF876F"/>
        </horizontal>
      </border>
    </dxf>
    <dxf>
      <border>
        <left style="thin">
          <color rgb="FFFF876F"/>
        </left>
        <right style="thin">
          <color rgb="FFFF876F"/>
        </right>
        <top style="thin">
          <color rgb="FFFF876F"/>
        </top>
        <bottom style="thin">
          <color rgb="FFFF876F"/>
        </bottom>
        <horizontal style="thin">
          <color rgb="FFFF876F"/>
        </horizontal>
      </border>
    </dxf>
    <dxf>
      <border>
        <left style="thin">
          <color rgb="FFFF876F"/>
        </left>
        <right style="thin">
          <color rgb="FFFF876F"/>
        </right>
        <top style="thin">
          <color rgb="FFFF876F"/>
        </top>
        <bottom style="thin">
          <color rgb="FFFF876F"/>
        </bottom>
        <horizontal style="thin">
          <color rgb="FFFF876F"/>
        </horizontal>
      </border>
    </dxf>
    <dxf>
      <border>
        <left style="thin">
          <color rgb="FFFF876F"/>
        </left>
        <right style="thin">
          <color rgb="FFFF876F"/>
        </right>
        <top style="thin">
          <color rgb="FFFF876F"/>
        </top>
        <bottom style="thin">
          <color rgb="FFFF876F"/>
        </bottom>
        <horizontal style="thin">
          <color rgb="FFFF876F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 patternType="solid">
          <bgColor rgb="FFFF876F"/>
        </patternFill>
      </fill>
    </dxf>
    <dxf>
      <fill>
        <patternFill patternType="solid">
          <bgColor rgb="FFFF876F"/>
        </patternFill>
      </fill>
    </dxf>
    <dxf>
      <fill>
        <patternFill patternType="solid">
          <bgColor rgb="FFFF876F"/>
        </patternFill>
      </fill>
    </dxf>
    <dxf>
      <fill>
        <patternFill patternType="solid">
          <bgColor rgb="FFFF876F"/>
        </patternFill>
      </fill>
    </dxf>
    <dxf>
      <fill>
        <patternFill patternType="solid">
          <bgColor rgb="FFFF876F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166" formatCode="_-* #,##0.0_-;\-* #,##0.0_-;_-* &quot;-&quot;??_-;_-@_-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>
          <bgColor rgb="FF4F0433"/>
        </patternFill>
      </fill>
    </dxf>
    <dxf>
      <fill>
        <patternFill>
          <bgColor rgb="FF666666"/>
        </patternFill>
      </fill>
    </dxf>
    <dxf>
      <font>
        <color theme="0"/>
      </font>
    </dxf>
    <dxf>
      <font>
        <color theme="0"/>
      </font>
    </dxf>
    <dxf>
      <border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horizontal style="thin">
          <color rgb="FF666666"/>
        </horizontal>
      </border>
    </dxf>
    <dxf>
      <font>
        <color theme="0"/>
      </font>
    </dxf>
    <dxf>
      <fill>
        <patternFill>
          <bgColor rgb="FF666666"/>
        </patternFill>
      </fill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font>
        <color auto="1"/>
      </font>
    </dxf>
    <dxf>
      <fill>
        <patternFill patternType="solid">
          <bgColor rgb="FFFF876F"/>
        </patternFill>
      </fill>
    </dxf>
    <dxf>
      <border>
        <left style="thin">
          <color rgb="FFFFDDD6"/>
        </left>
        <right style="thin">
          <color rgb="FFFFDDD6"/>
        </right>
        <top style="thin">
          <color rgb="FFFFDDD6"/>
        </top>
        <bottom style="thin">
          <color rgb="FFFFDDD6"/>
        </bottom>
        <horizontal style="thin">
          <color rgb="FFFFDDD6"/>
        </horizontal>
      </border>
    </dxf>
    <dxf>
      <border>
        <left style="thin">
          <color rgb="FFFFDDD6"/>
        </left>
        <right style="thin">
          <color rgb="FFFFDDD6"/>
        </right>
        <top style="thin">
          <color rgb="FFFFDDD6"/>
        </top>
        <bottom style="thin">
          <color rgb="FFFFDDD6"/>
        </bottom>
        <horizontal style="thin">
          <color rgb="FFFFDDD6"/>
        </horizontal>
      </border>
    </dxf>
    <dxf>
      <border>
        <left style="thin">
          <color rgb="FFFFDDD6"/>
        </left>
        <right style="thin">
          <color rgb="FFFFDDD6"/>
        </right>
        <top style="thin">
          <color rgb="FFFFDDD6"/>
        </top>
        <bottom style="thin">
          <color rgb="FFFFDDD6"/>
        </bottom>
        <horizontal style="thin">
          <color rgb="FFFFDDD6"/>
        </horizontal>
      </border>
    </dxf>
    <dxf>
      <border>
        <right style="thin">
          <color rgb="FFFFDDD6"/>
        </right>
        <top style="thin">
          <color rgb="FFFFDDD6"/>
        </top>
        <bottom style="thin">
          <color rgb="FFFFDDD6"/>
        </bottom>
        <horizontal style="thin">
          <color rgb="FFFFDDD6"/>
        </horizontal>
      </border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DDDEE0"/>
        </patternFill>
      </fill>
    </dxf>
    <dxf>
      <fill>
        <patternFill patternType="solid">
          <bgColor rgb="FFFFDDD6"/>
        </patternFill>
      </fill>
    </dxf>
    <dxf>
      <fill>
        <patternFill patternType="solid">
          <bgColor rgb="FFFFDDD6"/>
        </patternFill>
      </fill>
    </dxf>
    <dxf>
      <fill>
        <patternFill patternType="solid">
          <bgColor rgb="FFFFDDD6"/>
        </patternFill>
      </fill>
    </dxf>
    <dxf>
      <fill>
        <patternFill patternType="solid">
          <bgColor rgb="FFFFDDD6"/>
        </patternFill>
      </fill>
    </dxf>
    <dxf>
      <font>
        <color auto="1"/>
      </font>
    </dxf>
    <dxf>
      <fill>
        <patternFill patternType="solid">
          <bgColor rgb="FFFF876F"/>
        </patternFill>
      </fill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</border>
    </dxf>
    <dxf>
      <border>
        <left style="thin">
          <color rgb="FF4F0433"/>
        </left>
        <right style="thin">
          <color rgb="FF4F0433"/>
        </right>
        <top style="thin">
          <color rgb="FF4F0433"/>
        </top>
        <bottom style="thin">
          <color rgb="FF4F0433"/>
        </bottom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166" formatCode="_-* #,##0.0_-;\-* #,##0.0_-;_-* &quot;-&quot;??_-;_-@_-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</dxfs>
  <tableStyles count="0" defaultTableStyle="TableStyleMedium2" defaultPivotStyle="PivotStyleLight16"/>
  <colors>
    <mruColors>
      <color rgb="FF4F0433"/>
      <color rgb="FF666666"/>
      <color rgb="FFDDDEE0"/>
      <color rgb="FFFFDDD6"/>
      <color rgb="FFFF876F"/>
      <color rgb="FF8700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pivotCacheDefinition" Target="pivotCache/pivotCacheDefinition1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ngka\Downloads\Programbudgetar%202021%20(1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se.sharepoint.com/Users/bengka/Downloads/Programbudgetar%202021%20(1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ngka\Downloads\Programbudgetar%202021%20(13)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/personal/bengt_karlsson_ki_se/Documents/Skrivbordet/Budget%20KU%202022/Resursf&#246;rdelning%20steg%201/Resursf&#246;rdelning%20ut%20steg%201/Steg%20ett%20filer/Budget%20KU%202022/Resursf&#246;rdelning%20steg%201/Resursf&#246;rdelning%20steg%201%20ut_med_makron%202.xlsm?1E20A8DB" TargetMode="External"/><Relationship Id="rId1" Type="http://schemas.openxmlformats.org/officeDocument/2006/relationships/externalLinkPath" Target="file:///\\1E20A8DB\Resursf&#246;rdelning%20steg%201%20ut_med_makron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Inst verks mm"/>
      <sheetName val="Resursfördelning Pivo 1"/>
      <sheetName val="Clintec, bu"/>
      <sheetName val="CNS, bu"/>
      <sheetName val="Dentmed, bu"/>
      <sheetName val="Dentmed, KUT"/>
      <sheetName val="GPH, bu"/>
      <sheetName val="IMM, bu"/>
      <sheetName val="Labmed, bu"/>
      <sheetName val="KBH, bu"/>
      <sheetName val="Kbh, KUB"/>
      <sheetName val="LIME, bu"/>
      <sheetName val="NVS, bu"/>
      <sheetName val="NVS, bu spec"/>
      <sheetName val="NVS, KUF"/>
      <sheetName val="NVS, KUS"/>
      <sheetName val="PN biomed, bu"/>
      <sheetName val="PN läkar, per KA, bu"/>
      <sheetName val="PN läkar, 12del"/>
      <sheetName val="PN läkar, KUL"/>
      <sheetName val="Avstäm hp per termin_Läkar"/>
      <sheetName val="PM läkar kö"/>
      <sheetName val="Programbudgetar 2021 (12)"/>
      <sheetName val="BioNut"/>
      <sheetName val="Clintec"/>
      <sheetName val="CNS"/>
      <sheetName val="Dentmed"/>
      <sheetName val="GPH"/>
      <sheetName val="IMM"/>
      <sheetName val="KBH"/>
      <sheetName val="Labmed"/>
      <sheetName val="LIME"/>
      <sheetName val="NVS"/>
      <sheetName val="PNbio"/>
      <sheetName val="PNläk"/>
      <sheetName val="Resursfördelning steg 1 ut_med_"/>
      <sheetName val="blan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Inst verks mm"/>
      <sheetName val="Resursfördelning Pivo 1"/>
      <sheetName val="Bionut, bu"/>
      <sheetName val="Clintec, bu"/>
      <sheetName val="CNS, bu"/>
      <sheetName val="Dentmed, bu"/>
      <sheetName val="Dentmed, KUT"/>
      <sheetName val="GPH, bu"/>
      <sheetName val="IMM, bu"/>
      <sheetName val="Labmed, bu"/>
      <sheetName val="KBH, bu"/>
      <sheetName val="Kbh, KUB"/>
      <sheetName val="LIME, bu"/>
      <sheetName val="NVS, bu"/>
      <sheetName val="NVS, bu spec"/>
      <sheetName val="NVS, KUF"/>
      <sheetName val="NVS, KUS"/>
      <sheetName val="PN biomed, bu"/>
      <sheetName val="PN läkar, per KA, bu"/>
      <sheetName val="PN läkar, 12del"/>
      <sheetName val="PN läkar, KUL"/>
      <sheetName val="Avstäm hp per termin_Läkar"/>
      <sheetName val="PM läkar kö"/>
      <sheetName val="Programbudgetar 2021 (1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Inst verks mm"/>
      <sheetName val="Resursfördelning Pivo 1"/>
      <sheetName val="Bionut, bu"/>
      <sheetName val="Clintec, bu"/>
      <sheetName val="CNS, bu"/>
      <sheetName val="Dentmed, bu"/>
      <sheetName val="Dentmed, KUT"/>
      <sheetName val="GPH, bu"/>
      <sheetName val="IMM, bu"/>
      <sheetName val="Labmed, bu"/>
      <sheetName val="KBH, bu"/>
      <sheetName val="Kbh, KUB"/>
      <sheetName val="LIME, bu"/>
      <sheetName val="NVS, bu"/>
      <sheetName val="NVS, bu spec"/>
      <sheetName val="NVS, KUF"/>
      <sheetName val="NVS, KUS"/>
      <sheetName val="PN biomed, bu"/>
      <sheetName val="PN läkar, per KA, bu"/>
      <sheetName val="PN läkar, 12del"/>
      <sheetName val="PN läkar, KUL"/>
      <sheetName val="Avstäm hp per termin_Läkar"/>
      <sheetName val="PM läkar kö"/>
      <sheetName val="Programbudgetar 2021 (1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Inst verks mm"/>
      <sheetName val="Resursfördelning Pivo 1"/>
      <sheetName val="Bionut, bu"/>
      <sheetName val="Clintec, bu"/>
      <sheetName val="CNS, bu"/>
      <sheetName val="Dentmed, bu"/>
      <sheetName val="Dentmed, KUT"/>
      <sheetName val="GPH, bu"/>
      <sheetName val="IMM, bu"/>
      <sheetName val="Labmed, bu"/>
      <sheetName val="KBH, bu"/>
      <sheetName val="Kbh, KUB"/>
      <sheetName val="LIME, bu"/>
      <sheetName val="NVS, bu"/>
      <sheetName val="NVS, bu spec"/>
      <sheetName val="NVS, KUF"/>
      <sheetName val="NVS, KUS"/>
      <sheetName val="PN biomed, bu"/>
      <sheetName val="PN läkar, per KA, bu"/>
      <sheetName val="PN läkar, 12del"/>
      <sheetName val="PN läkar, KUL"/>
      <sheetName val="Avstäm hp per termin_Läkar"/>
      <sheetName val="PM läkar kö"/>
      <sheetName val="Programbudgetar 2021 (1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BioNut"/>
      <sheetName val="Clintec"/>
      <sheetName val="CNS"/>
      <sheetName val="Dentmed"/>
      <sheetName val="GPH"/>
      <sheetName val="IMM"/>
      <sheetName val="KBH"/>
      <sheetName val="Labmed"/>
      <sheetName val="LIME"/>
      <sheetName val="NVS"/>
      <sheetName val="PNbio"/>
      <sheetName val="PNläk"/>
      <sheetName val="Resursfördelning steg 1 ut_med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hanna Jenefeldt Wasner" refreshedDate="45264.877184837962" createdVersion="8" refreshedVersion="8" minRefreshableVersion="3" recordCount="1320" xr:uid="{487A0289-69F6-4065-ACED-6967D7D65151}">
  <cacheSource type="worksheet">
    <worksheetSource ref="A1:AM1048576" sheet="Grunddata"/>
  </cacheSource>
  <cacheFields count="39">
    <cacheField name="Rubrik, budgetblad" numFmtId="0">
      <sharedItems containsBlank="1" count="3">
        <s v="Programövergripande"/>
        <s v="Utbildningsuppdrag"/>
        <m/>
      </sharedItems>
    </cacheField>
    <cacheField name="PN/PrI" numFmtId="0">
      <sharedItems containsBlank="1" count="14">
        <s v="Clintec"/>
        <s v="Dentmed"/>
        <s v="IMM"/>
        <s v="KBH"/>
        <s v="NVS"/>
        <s v="PNbio"/>
        <s v="CNS"/>
        <s v="GPH"/>
        <s v="FYFA"/>
        <s v="Labmed"/>
        <s v="PNläk"/>
        <s v="BioNut"/>
        <s v="LIME"/>
        <m/>
      </sharedItems>
    </cacheField>
    <cacheField name="Program" numFmtId="0">
      <sharedItems containsBlank="1" count="39">
        <s v="Audionom"/>
        <s v="Logoped"/>
        <s v="Röntgensjuksköterske"/>
        <s v="Kompletterande utbildning för tandläkare"/>
        <s v="Tandhygienist"/>
        <s v="Tandläkar"/>
        <s v="Magister, arbete och hälsa"/>
        <s v="Master, toxikologi"/>
        <s v="Barnmorskeprogrammet"/>
        <s v="Kompletterande utbildning för barnmorskor"/>
        <s v="Specialist"/>
        <s v="Sjuksköterske"/>
        <s v="Kompletterande utbildning för ssk"/>
        <s v="Kompletterande utbildning för fysioterapeuter"/>
        <s v="Fysioterapeut"/>
        <s v="Arbetsterapeut"/>
        <s v="Kandidat, biomedicin"/>
        <s v="Master, biomedicin"/>
        <s v="Master, biostatistik och datavetenskap"/>
        <s v="Master, molekylära tekniker i livsvetenskaperna"/>
        <s v="Magister, klinisk optometri"/>
        <s v="Optiker"/>
        <s v="Psykolog"/>
        <s v="Psykoterapeut"/>
        <s v="Magister, global hälsa"/>
        <s v="Master, folkhälsovetenskap"/>
        <s v="Master, hälsoinsatser vid katastrofer "/>
        <s v="Masterprogrammet i translationell fysiologi och farmakologi"/>
        <s v="BMA"/>
        <s v="Magister, biomedicinsk laboratorievetenskap"/>
        <s v="Kompletterande utbildning för läkare"/>
        <s v="Läkarprogrammet (330 hp)"/>
        <s v="Läkarprogrammet (360 hp)"/>
        <s v="Master, nutritionsvetenskap"/>
        <s v="Master, bioentreprenörskap"/>
        <s v="Master, hälsoekonomi, policy och management"/>
        <s v="Master, hälsoinformatik"/>
        <m/>
        <s v="Kompletterande utbildning" u="1"/>
      </sharedItems>
    </cacheField>
    <cacheField name="Program m inriktning" numFmtId="0">
      <sharedItems containsBlank="1" count="60">
        <s v="Audionom"/>
        <s v="Logoped"/>
        <s v="Röntgensjuksköterske"/>
        <s v="Kompletterande utbildning för tandläkare"/>
        <s v="Tandhygienist"/>
        <s v="Tandläkar"/>
        <s v="Magister, arbete och hälsa"/>
        <s v="Magister, arbete och hälsa, arbetsmiljöstrateg"/>
        <s v="Magister, arbete och hälsa, ergonomi"/>
        <s v="Magister, arbete och hälsa, företagssköterska"/>
        <s v="Master, toxikologi"/>
        <s v="Barnmorskeprogrammet"/>
        <s v="Kompletterande utbildning för barnmorskor"/>
        <s v="Specialist, VA"/>
        <s v="Specialist, PV"/>
        <s v="Specialist, OP"/>
        <s v="Specialist, ON"/>
        <s v="Specialist, MV"/>
        <s v="Specialist, KV"/>
        <s v="Specialist, IN"/>
        <s v="Specialist, DS"/>
        <s v="Specialist, BU"/>
        <s v="Specialist, AN"/>
        <s v="Specialist, AM"/>
        <s v="Specialist"/>
        <s v="Sjuksköterske, distans"/>
        <s v="Sjuksköterske, campus"/>
        <s v="Sjuksköterske"/>
        <s v="Kompletterande utbildning för ssk"/>
        <s v="Kompletterande utbildning för fysioterapeuter"/>
        <s v="Fysioterapeut"/>
        <s v="Arbetsterapeut"/>
        <s v="Kandidat, biomedicin"/>
        <s v="Master, biomedicin"/>
        <s v="Master, biostatistik och datavetenskap"/>
        <s v="Master, molekylära tekniker i livsvetenskaperna"/>
        <s v="Magister, klinisk optometri"/>
        <s v="Optiker"/>
        <s v="Psykolog"/>
        <s v="Psykoterapeut"/>
        <s v="Magister, global hälsa"/>
        <s v="Master, folkhälsovetenskap"/>
        <s v="Master, folkhälsovetenskap, inr epi"/>
        <s v="Master, folkhälsovetenskap, inr prev"/>
        <s v="Master, hälsoinsatser vid katastrofer "/>
        <s v="Masterprogrammet i translationell fysiologi och farmakologi"/>
        <s v="BMA"/>
        <s v="BMA, inr fysiologi"/>
        <s v="BMA, inr laboratoriemedicin"/>
        <s v="Magister, biomedicinsk laboratorievetenskap, inr klinisk fysiologi"/>
        <s v="Magister, biomedicinsk laboratorievetenskap, inr molekylär medicin"/>
        <s v="Magister, biomedicinsk laboratorievetenskap, inr patologi"/>
        <s v="Magister, biomedicinsk laboratorievetenskap"/>
        <s v="Kompletterande utbildning för läkare"/>
        <s v="Läkar"/>
        <s v="Master, nutritionsvetenskap"/>
        <s v="Master, bioentreprenörskap"/>
        <s v="Masterprogrammet i hälsoekonomi, policy och management"/>
        <s v="Master, hälsoinformatik"/>
        <m/>
      </sharedItems>
    </cacheField>
    <cacheField name="Anslag/studieavgifter" numFmtId="0">
      <sharedItems containsBlank="1" count="4">
        <s v=" "/>
        <s v="Anslag"/>
        <s v="Studieavgifter"/>
        <m/>
      </sharedItems>
    </cacheField>
    <cacheField name="Momentansvarig inst" numFmtId="0">
      <sharedItems containsBlank="1" count="19">
        <m/>
        <s v=" "/>
        <s v="PN"/>
        <s v="K6"/>
        <s v="C2"/>
        <s v="C3"/>
        <s v="C4"/>
        <s v="C1"/>
        <s v="D1"/>
        <s v="K2"/>
        <s v="S1"/>
        <s v="H7"/>
        <s v="C8"/>
        <s v="H1"/>
        <s v="K8"/>
        <s v="C6"/>
        <s v="K1"/>
        <s v="H9"/>
        <s v="K9"/>
      </sharedItems>
    </cacheField>
    <cacheField name="Kursansvarig inst" numFmtId="0">
      <sharedItems containsBlank="1" count="25">
        <s v="H9"/>
        <s v="H1"/>
        <s v="H5"/>
        <s v="C7"/>
        <s v="OF"/>
        <s v="C4"/>
        <s v="C3"/>
        <s v="H7"/>
        <s v="C6"/>
        <s v="CC"/>
        <s v="K6"/>
        <s v="S1"/>
        <s v="K8"/>
        <s v="K1"/>
        <s v="D1"/>
        <s v="PN"/>
        <s v="C1"/>
        <s v="C2"/>
        <s v="C5"/>
        <s v="H2"/>
        <s v="K2"/>
        <s v="K7"/>
        <s v="C8"/>
        <s v="K9"/>
        <m/>
      </sharedItems>
    </cacheField>
    <cacheField name="Kursnamn" numFmtId="0">
      <sharedItems containsBlank="1" count="628">
        <s v="Uppdragstillägg till programdirektor"/>
        <s v="Institutionskompensation för programdirektor"/>
        <s v="Avsättning för nämndgemensamma kostnader"/>
        <s v="Programövergripande administration och ansvar"/>
        <s v="Driftmedel"/>
        <s v="Vetenskap 1 – introduktion till vetenskap"/>
        <s v="Psykologi"/>
        <s v="Audiologisk grundkurs"/>
        <s v="Nervsystemets struktur och funktion"/>
        <s v="Audiologiska systemet"/>
        <s v="Professionell utveckling 1"/>
        <s v="Fysik och akustik"/>
        <s v="Klinisk audiologi 1"/>
        <s v="Audiologisk patologi "/>
        <s v="Professionell utveckling 2"/>
        <s v="Tal och ljud - produktion och perception"/>
        <s v="Vetenskap 2"/>
        <s v="Signalteori"/>
        <s v="Klinisk audiologi 2"/>
        <s v="Hörapparatteknik"/>
        <s v="Professionell utveckling 3"/>
        <s v="Teknisk audiologi"/>
        <s v="Klinisk audiologi 3"/>
        <s v="Hörselpedagogik"/>
        <s v="Valbara kurser"/>
        <s v="Barnaudiologi"/>
        <s v="Audiologisk samtalsteknik"/>
        <s v="Vetenskap 3 - vetenskaplig teori, metod och studiedesign"/>
        <s v="Examensarbete i audiologi"/>
        <s v="Professionell utveckling 4"/>
        <s v="Vetenskap 4 - projektplan"/>
        <s v="verksamhetsförlagd utbildning"/>
        <s v="Reserverade HÅP:ar"/>
        <s v="Socialpsykologi (SU)"/>
        <s v="Psykologi ur ett livsloppsperspektiv (SU)"/>
        <s v="Kommunikation och språklig struktur (SU)"/>
        <s v="Statistik 1 "/>
        <s v="Medicin 1: anatomi och fysiologi"/>
        <s v="Talkommunikation (SU)"/>
        <s v="Observation och dokumentation (SU)"/>
        <s v="Medicin 2: patologi, tal- och röstfysiologi och audiologi"/>
        <s v="Tidiga avvikelser i ätande, joller och kommunikation"/>
        <s v="Analys- och testmetodik"/>
        <s v="Kognitions- och neuropsykologi 1 (SU)"/>
        <s v="Medicin 3: pediatrik, barnneurologi och barnpsykiatri"/>
        <s v="Typisk tal-, språk- och läsutveckling (SU)"/>
        <s v="Tal - och språkstörningar hos barn och ungdomar 1"/>
        <s v="Statistik 2"/>
        <s v="Projektarbete och skriftlig framställning"/>
        <s v="Tal- och språkstörningar hos barn och ungdomar 2"/>
        <s v="Tal- och språkstörningar hos barn och ungdom - verksamhetsintegrerat lärande"/>
        <s v="Kognitions- och neuropsykologi 2"/>
        <s v="Medicin 4: öron-, näs- och halssjukdomar och psykiatri"/>
        <s v="Medicin 5: geriatrik, neurologi och rehabiliteringsmedicin"/>
        <s v="Röst- och talflytstörningar"/>
        <s v="Professionell utveckling 5"/>
        <s v="Röst- och talflytstörningar - verksamhetsintegrerat lärande "/>
        <s v="Tal- och språkstörningar hos vuxna"/>
        <s v="Dysfagi"/>
        <s v="Dysfagi och förvärvade kommunikationsstörningar - verksamhetsintegrerat lärande"/>
        <s v="Professionell utveckling 6"/>
        <s v="Forskningsmetodik"/>
        <s v="Övergång till professionell autonomi"/>
        <s v="Fördjupning i logopedisk praktik"/>
        <s v="Fördjupningsseminarier och kritisk granskning"/>
        <s v="Examensarbete i logopedi"/>
        <s v="Samordning kursansvar"/>
        <s v="Inresande utbytesstudenter"/>
        <s v="Övergrip programansvar inkl samordning VIL"/>
        <s v="Radiografisk metodik 1"/>
        <s v="Anatomi och fysiologi 1 – kommunikation och rörelse"/>
        <s v="Anatomi och fysiologi 2 – transport och reproduktion"/>
        <s v="Vetenskapligt förhållningssätt och metoder för kvalitetsutveckling 1"/>
        <s v="Radiografi - verksamhetsförlagd utbildning 1"/>
        <s v="Röntgendiagnostik 1"/>
        <s v="Radiografi – verksamhetsförlagd utbildning 2"/>
        <s v="Specifik omvårdnad 1 – verksamhetsförlagd utbildning"/>
        <s v="Farmakologi och läkemedelsberäkning"/>
        <s v="Sjukdomslära"/>
        <s v="Röntgendiagnostik 2"/>
        <s v="Radiografisk metodik 2"/>
        <s v="Radiografi – verksamhetsförlagd utbildning 3"/>
        <s v="Vetenskapligt förhållningssätt och metoder för kvalitetsutveckling 2"/>
        <s v="Specifik omvårdnad 2"/>
        <s v="Radiografisk metodik 3"/>
        <s v="Radiografi – verksamhetsförlagd utbildning 4"/>
        <s v="Pedagogik och ledarskap"/>
        <s v="Akutsjukvård och katastrofmedicin"/>
        <s v="Röntgendiagnostik 3"/>
        <s v="Radiografi – verksamhetsförlagd utbildning 5"/>
        <s v="Examensarbete i radiografi"/>
        <s v="Vetenskapligt förhållningssätt och metoder för kvalitetsutvecklin 3"/>
        <s v="Specifik omvårdnad 3"/>
        <s v="Fördjupningskurser"/>
        <s v="Radiografi – verksamhetsförlagd utbildning 6"/>
        <s v="Vetenskapligt förhållningssätt och metoder för kvalitetsutveckling 4"/>
        <s v="VFU"/>
        <s v="Samordning"/>
        <s v="Utbildningsuppdrag"/>
        <s v="Oral hälsa - teori 1"/>
        <s v="Oral hälsa - klinik 1"/>
        <s v="Medicinska och odontologiska ämnen 1"/>
        <s v="Oral hälsa - teori 2"/>
        <s v="Oral hälsa - vetenskap 1"/>
        <s v="Oral hälsa - klinik 2"/>
        <s v="Medicinska och odontologiska ämnen 2"/>
        <s v="Oral hälsa - teori 3"/>
        <s v="Oral hälsa - klinik 3"/>
        <s v="Medicinska och odontologiska ämnen 3"/>
        <s v="Samhälls-och beteendevetenskap 1"/>
        <s v="Oral hälsa - teori 4"/>
        <s v="Oral hälsa - klinik 4"/>
        <s v="Oral hälsa - vetenskap 2"/>
        <s v="Medicinska och odontologiska ämnen 4"/>
        <s v="Samhälls-och beteendevetenskap 2"/>
        <s v="Oral hälsa - teori 5"/>
        <s v="Oral hälsa - klinik 5"/>
        <s v="Oral hälsa - vetenskap 3"/>
        <s v="Tobaksprevention och tobaksavvänjning"/>
        <s v="Oral hälsa - teori 6"/>
        <s v="Oral hälsa - klinik 6 "/>
        <s v="Examensarbete i oral hälsa"/>
        <s v="Organisation och ledarskap"/>
        <s v="Odontologisk introduktion"/>
        <s v="Professionell utveckling 1 - studenten"/>
        <s v="Vetenskaplig teori och metod"/>
        <s v="Oral biomedicin 1"/>
        <s v="Organsystemens struktur och funktion"/>
        <s v="Oral biomedicin 2"/>
        <s v="Farmakologi"/>
        <s v="Professionell utveckling 2 - patienten"/>
        <s v="Allmän patologi"/>
        <s v="Allmänmedicin"/>
        <s v="Den friska och sjuka munhålan"/>
        <s v="Tandvårdens etik"/>
        <s v="Administrativ klinik"/>
        <s v="Odontologisk radiologi 1"/>
        <s v="Mikrobiell patogenes"/>
        <s v="Orofacial medicin 1"/>
        <s v="Kariologi 1"/>
        <s v="Dentala biomaterial och toxikologi 1"/>
        <s v="Parodontologi 1"/>
        <s v="Lokalanestesi"/>
        <s v="Odontologisk radiologi 2"/>
        <s v="Terapiplanering 1"/>
        <s v="Global oral hälsa"/>
        <s v="Professionell utveckling 3 - teamet"/>
        <s v="Endodonti 1"/>
        <s v="Orofacial smärta och käkfunktion 1"/>
        <s v="Protetik 1"/>
        <s v="Dentala biomaterial och toxikologi 2"/>
        <s v="Kariologi 2"/>
        <s v="Parodontologi 2"/>
        <s v="Klinisk farmakologi"/>
        <s v="Käkkirurgi 1"/>
        <s v="Endodonti 2"/>
        <s v="Protetik 2"/>
        <s v="Orofacial smärta och käkfunktion 2"/>
        <s v="Orofacial medicin 2"/>
        <s v="Parodontologi 3"/>
        <s v="Kariologi 3"/>
        <s v="Dentala biomaterial och toxikologi 3"/>
        <s v="Terapiplanering 2"/>
        <s v="Professionell utveckling 4 - kliniken"/>
        <s v="Orofacial smärta och käkfunktion 3"/>
        <s v="Orofacial medicin 3"/>
        <s v="Protetik 3"/>
        <s v="Implantologi 1"/>
        <s v="Orala sjukdomar - prevention och behandling"/>
        <s v="Examensarbete i odontologi"/>
        <s v="Protetik 4"/>
        <s v="Implantologi 2"/>
        <s v="Barn- och ungdomstandvård"/>
        <s v="Ortodonti"/>
        <s v="Terapiplanering 3"/>
        <s v="Odontologisk radiologi 3"/>
        <s v="Allmän tandvårdsklinik 1 - vuxna"/>
        <s v="Allmän tandvårdsklinik 1 - barn"/>
        <s v="Käkkirurgi 2"/>
        <s v="Professionell utveckling 5 - omvärlden"/>
        <s v="Orofacial medicin 4"/>
        <s v="Odontologisk radiologi 4"/>
        <s v="Allmän tandvårdsklinik 2 - vuxna"/>
        <s v="Allmän tandvårdsklinik 2 - barn"/>
        <s v="Öron-Näsa-Hals"/>
        <s v="Onkologi"/>
        <s v="Arbetsliv och hälsa"/>
        <s v="Exponering, risker och riskhantering i arbetsmiljön"/>
        <s v="Intervention och utvärdering i strategiskt arbetsmiljöarbete"/>
        <s v="Vetenskaplig metod"/>
        <s v="Arbetslivsinriktad rehabilitering"/>
        <s v="Arbetsorganisation"/>
        <s v="Examensarbete"/>
        <s v="Arbetsrelaterade besvär i rörelseorganen"/>
        <s v="Exponering, riskbedömning, och intervention"/>
        <s v="Yrkesmedicin"/>
        <s v="Hälsofrämjande arbete i arbetslivet"/>
        <s v="Institutionkompensation för programdirektor"/>
        <s v="Histopatologi och klinisk patologi"/>
        <s v="System- och vävnadstoxikologi - toxikokinetik och toxikodynamik"/>
        <s v="Toxikologins principer"/>
        <s v="Teoretisk och praktisk försöksdjursvetenskap"/>
        <s v="Tillämpning av metoder inom toxikologisk forskning"/>
        <s v="Hälsoriskbedömning"/>
        <s v="Projektarbete och valbara kurser"/>
        <s v="Regulatorisk toxicitetstestning"/>
        <s v="Global toxikologi i ett hållbart samhälle"/>
        <s v="Examensarbete i toxikologi"/>
        <s v="Studievägledare"/>
        <s v="Programhandläggare"/>
        <s v="Reproduktionens fysiologi och psykologi"/>
        <s v="Global sexuell, reproduktiv och perinatal hälsa samt barnmorskans profession"/>
        <s v="Gynekologisk och sexuell hälsa"/>
        <s v="Mödrahälsovård och antikonception"/>
        <s v="Vård i samband med barnafödande 1"/>
        <s v="Examensarbete i sexuell, reproduktiv och perinatal hälsa"/>
        <s v="Vård i samband med barnafödande 2"/>
        <s v="Programdirektor, institutionskompensation"/>
        <s v="Programövergripande administration och ansvar "/>
        <s v="Barnmorskans profession inom svensk hälso- och sjukvård"/>
        <s v="Barnmorskans profession inom gynekologi, mödrahälsovård samt antikonception"/>
        <s v="Förlossning 1 och mödrahälsovård"/>
        <s v="Förlossning 2, antenatal vård samt eftervård"/>
        <s v="Valbar kurs"/>
        <s v="Ohälsa hos äldre – bedömning, behandling och vård"/>
        <s v="Examensarbete i omvårdnad – vård av äldre"/>
        <s v="Hälsa och livsvillkor hos äldre – förr, nu och i framtiden"/>
        <s v="Bedömning av äldres hälsa och behov av omvårdnad"/>
        <s v="Omvårdnad vid komplexa behov hos äldre"/>
        <s v="Specialistsjuksköterskan som verksamhetsutvecklare"/>
        <s v="Hälsofrämande omvårdnad vid psykisk ohälsa"/>
        <s v="Omvårdnad relaterat till psykisk ohälsa"/>
        <s v="Omvårdnad vid akut och långvarig psykisk ohälsa"/>
        <s v="Examensarbete i omvårdnad – psykiatrisk vård"/>
        <s v="Ledarskap och lärande i psykiatrisk verksamhet"/>
        <s v="Vetenskaplig teori och metod i omvårdnad"/>
        <s v="Omvårdnad vid beroende och psykisk ohälsa"/>
        <s v="Medicinsk vetenskap - operationssjukvård"/>
        <s v="Examensarbete i omvårdnad - operationssjukvård"/>
        <s v="Operationssjukvård - perioperativ omvårdnad 1 "/>
        <s v="Operationssjukvård - perioperativ omvårdnad 2 "/>
        <s v="Operationssjukvård - perioperativ omvårdnad 3 "/>
        <s v="Vetenskaplig teori och metod "/>
        <s v="Valbar kurs (CA)"/>
        <s v="Cancerprevention och hälsopedagogik (CA)"/>
        <s v="Verksamhetsförlagd utbildning inom strålbehandling (SB)"/>
        <s v="Profession, patientsäkerhet och metoder för att utveckla omvårdnad inom cancerområdet (CA)"/>
        <s v="Examensarbete i omvårdnad – onkologisk vård (CA)"/>
        <s v="Examensarbete i omvårdnad – onkologisk vård (SB)"/>
        <s v="Examensarbete  i omvårdnad – onkologisk vård (SB)"/>
        <s v="Cancersjukdomar och omvårdnad vid behandling av cancersjukdomar (CA)"/>
        <s v="Cancersjukdomar och omvårdnad vid behandling av cancersjukdomar (SB)"/>
        <s v="Radioterapi (SB)"/>
        <s v="Vetenskaplig teori och metod i omvårdnad (CA)"/>
        <s v="Vetenskaplig teori och metod i omvårdnad (SB)"/>
        <s v="Medicinsk vetenskap och omvårdnad inom medicinsk akutsjukvård "/>
        <s v="Omvårdnad inom medicinsk vård"/>
        <s v="Examensarbete i omvårdnad – medicinsk vård"/>
        <s v="Profession, patientsäkerhet och metoder för att utveckla omvårdnad "/>
        <s v="Medicinsk vetenskap och omvårdnad inom kirurgisk akutsjukvård "/>
        <s v="Omvårdnad inom kirurgisk vård"/>
        <s v="Postoperativ vård, observation och övervakning i kirurgisk omvårdnad"/>
        <s v="Examensarbete i omvårdnad – kirurgisk vård"/>
        <s v="Omvårdnad inom intensivvård 1"/>
        <s v="Omvårdnad inom intensivvård 2"/>
        <s v="Omvårdnad inom intensivvård 3"/>
        <s v="Examensarbete i omvårdnad – intensivvård"/>
        <s v="Medicinsk vetenskap inom akutsjukvård"/>
        <s v="Farmakologi och sjukdomslära 2"/>
        <s v="Hälsa, livsvillkor och miljö "/>
        <s v="Examensarbete i omvårdnad – distriktssköterska"/>
        <s v="teoretisk grund för arbete inom distriksvård"/>
        <s v="Teoretisk grund för arbete inom distriktsvård"/>
        <s v="Verksamhetsförlagd utbildning inom distriktsvård och omvårdnad inom hemmiljö "/>
        <s v="Verksamhetsförlagd utbildning inom barnhälsovård och elevhälsans medicinska insatser"/>
        <s v=" Verksamhetsförlagd utbildning inom barnhälsovård och elevhälsans medicinska insatser"/>
        <s v="Akut hälsa och integrativ omvårdnad"/>
        <s v="Farmakologi och sjukdomslära 1"/>
        <s v="Examensarbete i omvårdnad – barn och ungdom"/>
        <s v="Omvårdnad inom barnsjukvård"/>
        <s v="Verksamhetsförlagd utbildning inom barnsjukvård"/>
        <s v="Omvårdnad inom pediatrisk akutsjukvård, fördjupning"/>
        <s v="Omvårdnad inom neonatal hälso- och sjukvård, fördjupning"/>
        <s v="Omvårdnad inom barnhälsovård"/>
        <s v="Omvårdnad inom elevhälsans medicinska insatser"/>
        <s v="Omvårdnad inom hälsa-ohälsa under adolescensperioden, fördjupning"/>
        <s v="Anestesisjukvård -perioperativ omvårdnad 1"/>
        <s v="Anestesisjukvård -perioperativ omvårdnad 2"/>
        <s v="Anestesisjukvård -perioperativ omvårdnad 3"/>
        <s v="Examensarbete i omvårdnad – anestesisjukvård"/>
        <s v="Omvårdnad och medicinska ämnen inom ambulanssjukvård 1"/>
        <s v="Omvårdnad och medicinska ämnen inom ambulanssjukvård 2 "/>
        <s v="Examensarbete i omvårdnad – ambulanssjukvård"/>
        <s v="Uppdragstillägg för PD"/>
        <s v="VIL-handläggare"/>
        <s v="Valbara kurser SSK"/>
        <s v="Sjuksköterskans profession och omvårdnad som vetenskap"/>
        <s v="Anatomi och fysiologi"/>
        <s v="Vårdandets grunder i hälsa och ohälsa"/>
        <s v="Vårdande vid ohälsa och sjukdom"/>
        <s v="Vårdande vid psykisk ohälsa och sjukdom"/>
        <s v="Vårdande av barn och vuxna inom primärvård och hemsjukvård"/>
        <s v="Ledarskap"/>
        <s v="Vårdande vid akut ohälsa"/>
        <s v="Forskningsmetodik och omvårdnadsforskning"/>
        <s v="Vårdande av äldre i en föränderlig livssituation"/>
        <s v="Interprofessionell och professionell kompetens"/>
        <s v="Examensarbete i omvårdnad"/>
        <s v="Vårdande vid barn och vuxna inom primärvård och hemsjukvård"/>
        <s v="Reserverade håpar"/>
        <s v="Sjuksköterskans professionella kompetens"/>
        <s v="Omvårdnad som vetenskap och sjuksköterskans profession inom svensk hälso- och sjukvård"/>
        <s v="Vård och omvårdnad inom primärvård och hemsjukvård"/>
        <s v="Vård och omvårdnad av äldre"/>
        <s v="Vård och omvårdnad inom akutsjukvård"/>
        <s v="Lärande och ledarskap"/>
        <s v="Fysioterapi som ämne och yrke inom svensk hälso- och sjukvård"/>
        <s v="Undersökning och interventioner inom evidensbaserad fysioterapi 1"/>
        <s v="Fysioterapi i slutenvård och kommunal verksamhet"/>
        <s v="Undersökning och interventioner inom evidensbaserad fysioterapi 2"/>
        <s v="Fysioterapi vid hälsa och ohälsa"/>
        <s v="Fysioterapeuten i interprofessionell samverkan i yrkeslivet"/>
        <s v="Tema undersökning – Fysiologi 2"/>
        <s v="Tema professionell utveckling – Fysioterapi som ämne och yrke "/>
        <s v="Tema undersökning – Fysioterapi 1"/>
        <s v="Tema undersökning – Anatomi"/>
        <s v="Tema intervention – Fysiologi 4"/>
        <s v="Tema intervention – Fysioterapi 2"/>
        <s v="Tema intervention – Psykologi"/>
        <s v="Tema intervention – Fysiologi 3"/>
        <s v="Tema intervention – Fysioterapi 3"/>
        <s v="Tema hälso- och sjukvård – Fysioterapi i slutenvård"/>
        <s v="Tema hälso- och sjukvård – Medicinska ämnen 1"/>
        <s v="Tema vetenskapligt arbete – Vetenskapsmetodik"/>
        <s v="Tema intervention – Fysioterapi 4"/>
        <s v="Tema hälso- och sjukvård – Fysioterapi för barn och äldre"/>
        <s v="Tema hälso- och sjukvård – Medicinska ämnen 2"/>
        <s v="Tema hälso- och sjukvård - Interprofessionell verksamhetsförlagd utbildning"/>
        <s v="Tema hälso- och sjukvård - Fysioterapi i öppenvård "/>
        <s v="Tema hälso- och sjukvård - Hälsofrämjande arbete och global hälsa"/>
        <s v="Tema vetenskapligt arbete - PM"/>
        <s v="Tema hälso- och sjukvård - Fysioterapi fördjupning"/>
        <s v="Tema vetenskapligt arbete – Examensarbete i fysioterapi "/>
        <s v="Tema professionell utveckling - Fysioterapeuten i yrkeslivet"/>
        <s v="Tema undersökning – Fysiologi 1"/>
        <s v="Grundläggande arbetsterapi och aktivitetsvetenskap"/>
        <s v="Hälsa, delaktighet och aktivitet"/>
        <s v="Medicinska ämnen 1"/>
        <s v="Kreativitet och aktivitet "/>
        <s v="Mångfald, social inklusion och hälsa"/>
        <s v="Pedagogik"/>
        <s v="Arbetsterapi 1 – Bedömning, mål och terapeutiskt resonerande"/>
        <s v="Arbetsterapi 2 – Aktivitet och åtgärder"/>
        <s v="Arbetsterapi 3 – Prevention och uppföljning"/>
        <s v="Delaktighet och miljö"/>
        <s v="Arbete, aktivitet och delaktighet"/>
        <s v="Vetenskaplig design och metod"/>
        <s v="Interprofessionell verksamhet och arbetsterapi"/>
        <s v="Examensarbete i arbetsterapi"/>
        <s v="Medicinska ämnen 2"/>
        <s v="Core-faciliteter"/>
        <s v="Strategisk satsning studieavgifter"/>
        <s v="Biokemi"/>
        <s v="Introduktion till biomedicin"/>
        <s v="Allmän och organisk kemi"/>
        <s v="Cell-, stamcells- och utvecklingsbiologi"/>
        <s v="Genetik, genomik och funktionell genomik"/>
        <s v="Kemisk biologi"/>
        <s v="Vävnadsbiologi "/>
        <s v="Immunologi och mikrobiologi "/>
        <s v="Neurovetenskap"/>
        <s v="Biostatistik"/>
        <s v="Life Science industrin"/>
        <s v="Farmakologi och toxikologi"/>
        <s v="Fysiologi"/>
        <s v="Patologi"/>
        <s v="Molekylär medicin - kardiometabola sjukdomar och infektionssjukdomar"/>
        <s v="Molekylär medicin - onkologi"/>
        <s v="Avancerad biomedicin "/>
        <s v="Tillämpad biostatistik "/>
        <s v="Bioinformatik "/>
        <s v="Datoranalys av proteomikdata"/>
        <s v="Sekvensering och genomik inom diagnostik och personaliserad medicin"/>
        <s v="Introduktion till translationell patologi"/>
        <s v="Avancerad biomedicin: forskningsprojekt 1"/>
        <s v="Bioetik och försöksdjursvetenskap"/>
        <s v="Tillämpad kommunikation i biomedicin och professionell utveckling "/>
        <s v="Biomedicinsk forskningsliteracitet"/>
        <s v="Bioentreprenörskap"/>
        <s v="Avancerad biomedicin: forskningsprojekt 2"/>
        <s v="Valbara kurser T3"/>
        <s v="Molekylär genetik och genomik"/>
        <s v="Tillämpad kommunikation"/>
        <s v="Kunskapfronten inom translationell medicin"/>
        <s v="Biostatistik 1"/>
        <s v="Avsättning för nämndegemensamma kostnader"/>
        <s v="Driftmedel program"/>
        <s v="Institutionskompensation för PD"/>
        <s v="Uppdragstillägg för PD "/>
        <s v="Binokulärseende och behandling"/>
        <s v="Examensarbete i optometri"/>
        <s v="Neurooptometri"/>
        <s v="Okulär farmakologi och diagnostisk undersökningsmetodik"/>
        <s v="Ögats sjukdomar och diagnostik"/>
        <s v="Diagnostisk klinik"/>
        <s v="Pediatrisk optometri"/>
        <s v="Allmän anatomi och fysiologi"/>
        <s v="Optik 1"/>
        <s v="Refraktionsmetodik 1 och vetenskapsmetodik"/>
        <s v="Optik 2"/>
        <s v="Refraktionsmetodik 2"/>
        <s v="Ögats anatomi, fysiologi och sjukdomar 1"/>
        <s v="Synundersökningsmetodik 1"/>
        <s v="Synundersökningsmetodik 2"/>
        <s v="Ögats anatomi, fysiologi och sjukdomar 2"/>
        <s v="Arbetsplatsoptometri"/>
        <s v="Kontaktologi 1"/>
        <s v="Mikrobiologi"/>
        <s v="Optometrisk klinik 1"/>
        <s v="Synundersökningsmetodik 3"/>
        <s v="Kontaktologi 2"/>
        <s v="Optometrisk klinik 2"/>
        <s v="Statistik och vetenskapsmetodik"/>
        <s v="Optometrisk klinik 3"/>
        <s v="Synsvagsteknik"/>
        <s v="Arvode PD"/>
        <s v="Experimentell psykologi"/>
        <s v="Grundläggande biologi"/>
        <s v="Introduktion till psykologi"/>
        <s v="Kognitiva processer"/>
        <s v="Socialpsykologi"/>
        <s v="Differentiell psykologi"/>
        <s v="Utvecklingspsykologi"/>
        <s v="Hälsopsykologi"/>
        <s v="Klinisk psykologi 1"/>
        <s v="Arbets- och organisationspsykologi 1"/>
        <s v="Preklinisk integration"/>
        <s v="Psykologarbete bland barn och ungdom"/>
        <s v="Samhälle och hälsa"/>
        <s v="Vetenskapsteori"/>
        <s v="Arbets- och organisationspsykologi 2"/>
        <s v="Valbar kurs/Examensarbete (kand. 15 hp)"/>
        <s v="Klinisk psykologi 2"/>
        <s v="Självkännedom och klin. färdigheter"/>
        <s v="Klinisk metod inom psykologiområdet"/>
        <s v="Psykologpraktik"/>
        <s v="Statistik och metod"/>
        <s v="Examensarbete i psykologi (masternivå)"/>
        <s v="Psykologiska behandlingsmetoder inklusive psykoterapi"/>
        <s v="Koordinator examensarbete/valbar period"/>
        <s v="Reseverade HÅP:ar"/>
        <s v="Termin 1"/>
        <s v="Termin 2"/>
        <s v="Termin 3"/>
        <s v="Termin 4"/>
        <s v="Termin 5"/>
        <s v="Termin 6"/>
        <s v="Programdirektor"/>
        <s v="Introduktion till global hälsa"/>
        <s v="Examensarbete i global hälsa"/>
        <s v="Mödra- och barnhälsa i ett globalt perspektiv"/>
        <s v="Hälso- och sjukvårdspolitik, management och hälsoekonomi"/>
        <s v="Infektionssjukdomar-en utmaning för global hälsa: kliniska, sociala och förebyggande aspekter"/>
        <s v="Icke-smittsamma sjukdomar, skador, naturkatastrofer och konflikter i ett globalt perspektiv"/>
        <s v="Folkhälsovetenskap- begrepp och teorier"/>
        <s v="Metoder för att studera sjukdomars förekomst och spridning"/>
        <s v="Insamling och hantering av epidemiologiska data "/>
        <s v="Epidemiologiska metoder för att studera sjukdomars bestämningsfaktorer"/>
        <s v="Biostatistik 2"/>
        <s v="Kvalitativa metoder"/>
        <s v="Tillämpad epidemiologi 1 - sjukdomars förekomst och spridning"/>
        <s v="Projektledning"/>
        <s v="Epidemiologiska metoder för effektutvärdering av folkhälsoinsatser"/>
        <s v="Tillämpad epidemiologi 2 - sjukdomars bestämningsfaktorer"/>
        <s v="Systematisk litteraturöversikt och meta-analys"/>
        <s v="Examensarbete i folkhälsovetenskap"/>
        <s v="Folkhälsovetenskap - begrepp och teorier"/>
        <s v="Introduktion till planering och utveckling av program"/>
        <s v="Teorier och metoder för implementering och utvärdering"/>
        <s v="Tillämpat hälsofrämjande arbete och prevention"/>
        <s v="Integrerad fysiologi och farmakologi"/>
        <s v="Professionell utveckling och etik"/>
        <s v="Fysiologiska och farmakologiska mekanismer och experimentella metoder"/>
        <s v="Projektarbete inom translationell fysiologi och farmakologi"/>
        <s v="Bioinformatik från ett fysiologiskt och farmakologiskt perspektiv"/>
        <s v="Tillämpad fysiologi och farmakologi - forskningsprojekt 1"/>
        <s v="Tillämpad fysiologi och farmakologi - forskningsprojekt 2"/>
        <s v="Examensarbete i translationell fysiologi och farmakologi"/>
        <s v="Programdirektor och Bitr PD "/>
        <s v="Programhandläggning och administration "/>
        <s v="Arvode PD+bitr PD"/>
        <s v="Arvode studentrepresentanter"/>
        <s v="IPL Ansvarig"/>
        <s v="Programmets övergripande driftsmedel"/>
        <s v="Utvecklingsmedel"/>
        <s v="Internatiolnalisering"/>
        <s v="Vetenskaplig metodik 1"/>
        <s v="Från atom till organism"/>
        <s v="Människokroppens struktur, funktion och dysfunktion"/>
        <s v="Fysiologisk och laboratoriemedicinsk diagnostik"/>
        <s v="Cell- och molekylärbiologi 1"/>
        <s v="Laboratoriemetodik inom kemi och biokemi"/>
        <s v="Medicinsk kemi "/>
        <s v="Biokemi "/>
        <s v="Generell omvårdnad – klinisk utbildning"/>
        <s v="Cirkulationsfysiologisk diagnostik"/>
        <s v="Projektarbete i biomedicinsk laboratorievetenskap"/>
        <s v="Neurofysiologisk metodik"/>
        <s v="Lungfysiologisk diagnostik "/>
        <s v="Neurofysiologisk diagnostik "/>
        <s v="Ultraljudsdiagnostik "/>
        <s v="Farmakologi och läkemedelsberäkning "/>
        <s v="Intensivvård – klinisk utbildning "/>
        <s v="Nuklearmedicinisk  diagnostik "/>
        <s v="Fördjupad klinisk fysiologisk diagnostik "/>
        <s v="Vetenskaplig metodik 2"/>
        <s v="Valbar kurs i biomedicinsk laboratorievetenskap"/>
        <s v="Examensarbete i biomedicinsk  laboratorievetenskap"/>
        <s v="Hematologi - metodik och diagnostik"/>
        <s v="Cell- och molekylärbiologi 2"/>
        <s v="Analytisk kemi och biokemisk metodik"/>
        <s v="Instrumentell teknik "/>
        <s v="Klinisk kemi – metodik och diagnostik"/>
        <s v="Mikrobiologi – metodik och diagnostik"/>
        <s v="Morfologi – metodik och diagnostik"/>
        <s v="Immunologi – metodik och diagnostik (inkl transfusionsmedicin)"/>
        <s v="Integrerad biomedicinsk laboratorievetenskap"/>
        <s v="Vetenskaplig metodik 2  "/>
        <s v="Tillämpad biomedicinsk laboratorievetenskap 1"/>
        <s v="Tillämpad biomedicinsk laboratorievetenskap 3"/>
        <s v="Tillämpad biomedicinsk laboratorievetenskap 2"/>
        <s v="Avancerad patofysiologi"/>
        <s v="Vetenskaplig metod och statistik"/>
        <s v="Kvalitetssäkring och kvalitetsutveckling"/>
        <s v="Kardiovaskulär diagnostik"/>
        <s v="Avancerad fysiologisk kärldiagnostik"/>
        <s v="Avancerad ekokardiografi"/>
        <s v="Avancerad bioanalys"/>
        <s v="Next generation sequencing (NGS) och bioinformatik"/>
        <s v="Gen-,cell-, och immunterap"/>
        <s v="Komplex vävnadsanalys med multifärgningstekniker och bildanalys"/>
        <s v="Avancerad patologisk diagnostik"/>
        <s v="Programhandläggning och studievägledning"/>
        <s v="Drift"/>
        <s v="Internationalisering"/>
        <s v="Institutionskompensation för programdirektor, bitr. PD"/>
        <s v="Ersättning introduktion LS , lokaler"/>
        <s v="Ersättning ordförande LINK"/>
        <s v="Ersättning arbete i smb med kursstart termin 1"/>
        <s v="Curriculumkommittén uppdrag"/>
        <s v="Tema/strimmor uppdrag"/>
        <s v="Terminskollegie uppdrag"/>
        <s v="Utveckling och utvärdering"/>
        <s v="Prov och intervjubas. antagning PIL"/>
        <s v="SVK-administration"/>
        <s v="Extra platser inresande studenter"/>
        <s v="Övriga utbildningsuppdrag, specialutrustade utb. lokaler"/>
        <s v="Ersättning till kursansvariga institutioner"/>
        <s v="Ersättning för uppbyggnad och utveckling av nya kurser"/>
        <s v="SVK (exkl adm)"/>
        <s v="Basvetenskap 1: Grundläggande basvetenskap, läkaryrket och lärande"/>
        <s v="Basvetenskap 2: Cellbiologi, matsmältning och ämnesomsättning"/>
        <s v="Basvetenskap 3: Anatomi, histologi och basal klinisk konsultation och undersökning"/>
        <s v="Basvetenskap 4: Neurovetenskap, neurofarmakologi och endokrinologi"/>
        <s v="Basvetenskap 5: Funktion och dysfunktion"/>
        <s v="Basvetenskap 6: Mikrobiologi och infektionsimmunologi"/>
        <s v="Medicinsk diagnostik med basvetenskaplig integrering"/>
        <s v="Klinisk medicin 1: Invärtesmedicinsk inriktning"/>
        <s v="Klinisk medicin 2: Invärtesmedicinsk fördjupning och breddning"/>
        <s v="Medicinsk vetenskaplig teori och metod"/>
        <s v="Examensarbete "/>
        <s v="Integrerad sluttentamen "/>
        <s v="Klinisk medicin NSP"/>
        <s v="Hälsa i samhälle och miljö "/>
        <s v="Klinisk medicin inr reproduktion och utveckling "/>
        <s v="Klinisk medicin inr kirurgi "/>
        <s v="Grundläggande kurs – kompletterande utbildning för läkare med utländsk examen"/>
        <s v="Samhälls- och författningskunskap"/>
        <s v="Fördjupningskurs – kompletterande utbildning för läkare med utländsk examen"/>
        <s v="Klinisk medicin 3: Kirurgisk inriktning"/>
        <s v="Utveckling"/>
        <s v="Kost och hälsa – vetenskaplig evidens, rekommendationer och hållbarhet"/>
        <s v="Molekylära och genetiska mekanismer inom nutritionsvetenskap"/>
        <s v="Kost, fysisk aktivitet och fitness – mätmetodik och utvärdering"/>
        <s v="Kost, fysisk aktivitet och sjukdomsförebyggande - interventioner, mHälsa och eHälsa"/>
        <s v="Nutrition och sjukdom - behandling och kliniska aspekter"/>
        <s v="Professionell utveckling och kommunikation inom nutritionsvetenskap"/>
        <s v="Valbara kurser / examensarbete"/>
        <s v="Institutionskompensation för programdirektor "/>
        <s v="Uppdragstillägg PD"/>
        <s v="Bioentreprenörskapsteori"/>
        <s v="Industriell ekonomi"/>
        <s v="Kommunikation i bioentreprenörskap 1"/>
        <s v="Projektledning teori "/>
        <s v="Marknadsanalys"/>
        <s v="Strategisk ekonomistyrning"/>
        <s v="Kommunikation i bioentreprenörskap 2"/>
        <s v="Praktikplacering 1"/>
        <s v="Produktutveckling inom life science"/>
        <s v="Affärsutveckling"/>
        <s v="Marknadsföring och försäljning inom life science"/>
        <s v="Praktikplacering 2"/>
        <s v="Examensarbete i bioentreprenörskap"/>
        <s v="Introduktionskurs"/>
        <s v="Hälsoekonomi – finansiering av hälso- och sjukvården"/>
        <s v="Hälsosystem och policy "/>
        <s v="Planering för hälsa "/>
        <s v="Grundläggande epidemiologi och statistik 1"/>
        <s v="Hälsomått, mätning och värdering av hälsa"/>
        <s v="Ekonomisk utvärdering av hälso- och sjukvårdsprogram"/>
        <s v="Hälso- och sjukvårdsledning"/>
        <s v="Avancerad hälsoekonomi"/>
        <s v="Avancerad kurs i hälsosystem och policy"/>
        <s v="Avancerad hälso- och sjukvårdsledning"/>
        <s v="Vetenskapsteori och forskningsetik"/>
        <s v="Examensarbete i medical management"/>
        <s v="Strategiskt stöd studieavgift"/>
        <s v="Hälsoinformatik – behov, mål och begränsningar"/>
        <s v="Informationssystem i hälso- och sjukvården"/>
        <s v="Grundläggande medicinsk vetenskap"/>
        <s v="Vården och omsorgens organisation och styrning"/>
        <s v="Verksamhetsanalys, användarkravhantering och utvärdering"/>
        <s v="Standardisering inom hälsoinformatik"/>
        <s v="Vetenskaplig forskningsmetodik"/>
        <s v="Aktuella forskningsfrågor och trender inom hälsoinformatik"/>
        <s v="Examensarbete i hälsoinformatik"/>
        <s v="Strategisk satsning för studievagifts belagd verksamhet "/>
        <m/>
      </sharedItems>
    </cacheField>
    <cacheField name="Kurskod" numFmtId="0">
      <sharedItems containsBlank="1" count="580">
        <s v=" "/>
        <s v="1AU053"/>
        <s v="1AU065"/>
        <s v="1AU070"/>
        <s v="1AU071"/>
        <s v="1AU073"/>
        <s v="1AU027"/>
        <s v="1AU066"/>
        <s v="1AU072"/>
        <s v="1AU078"/>
        <s v="1AU031"/>
        <s v="1AU049"/>
        <s v="1AU057"/>
        <s v="1AU058"/>
        <s v="1AU074"/>
        <s v="1AU015"/>
        <s v="1AU037"/>
        <s v="1AU075"/>
        <s v="1AU076"/>
        <s v="1AU077"/>
        <s v="1AU061"/>
        <s v="1AU062"/>
        <s v="1AU063"/>
        <s v="1AU021"/>
        <s v="1AU041"/>
        <s v="1AU067"/>
        <s v="1AU068"/>
        <s v="2LG018"/>
        <s v="2LG027"/>
        <s v="2LG068"/>
        <s v="2LG070"/>
        <s v="2LG099"/>
        <s v="2LG100"/>
        <s v="2LG072"/>
        <s v="2LG073"/>
        <s v="2LG074"/>
        <s v="2LG102"/>
        <s v="2LG101"/>
        <s v="2LG078"/>
        <s v="2LG077"/>
        <s v="2LG079"/>
        <s v="2LG076"/>
        <s v="2LG103"/>
        <s v="2LG104"/>
        <s v="2LG081"/>
        <s v="2LG082"/>
        <s v="2LG107"/>
        <s v="2LG105"/>
        <s v="2LG106"/>
        <s v="2LG085"/>
        <s v="2LG108"/>
        <s v="2LG111"/>
        <s v="2LG109"/>
        <s v="2LG112"/>
        <s v="2LG110"/>
        <s v="2LG116"/>
        <s v="2LG113"/>
        <s v="2LG114"/>
        <s v="2LG115"/>
        <s v="2LG095"/>
        <s v="2LG096"/>
        <s v="2LG097"/>
        <s v="2LG098"/>
        <s v="2LG021"/>
        <s v="1RS004"/>
        <s v="1RS024"/>
        <s v="1RS041"/>
        <s v="1RS048"/>
        <s v="1RS052"/>
        <s v="1RS002"/>
        <s v="1RS011"/>
        <s v="1RS027"/>
        <s v="1RS057"/>
        <s v="1RS038"/>
        <s v="1RS006"/>
        <s v="1RS012"/>
        <s v="1RS014"/>
        <s v="1RS049"/>
        <s v="1RS054"/>
        <s v="1RS015"/>
        <s v="1RS017"/>
        <s v="1RS020"/>
        <s v="1RS055"/>
        <s v="1RS007"/>
        <s v="1RS019"/>
        <s v="1RS033"/>
        <s v="1RS050"/>
        <s v="1RS037"/>
        <s v="1RS045"/>
        <s v="1RS051"/>
        <s v="1TY024"/>
        <s v="1TY001"/>
        <s v="1TY002"/>
        <s v="1TY003"/>
        <s v="1TY004"/>
        <s v="1TY005"/>
        <s v="1TY006"/>
        <s v="1TY007"/>
        <s v="1TY008"/>
        <s v="1TY009"/>
        <s v="1TY010"/>
        <s v="1TY011"/>
        <s v="1TY012"/>
        <s v="1TY013"/>
        <s v="1TY014"/>
        <s v="1TY015"/>
        <s v="1TY016"/>
        <s v="1TY017"/>
        <s v="1TY018"/>
        <s v="1TY019"/>
        <s v="1TY020"/>
        <s v="1TY025"/>
        <s v="1TY022"/>
        <s v="1TY023"/>
        <s v="2TL048"/>
        <s v="2TL049"/>
        <s v="2TL050"/>
        <s v="2TL051"/>
        <s v="2TL052"/>
        <s v="2TL053"/>
        <s v="2TL054"/>
        <s v="2TL055"/>
        <s v="2TL056"/>
        <s v="2TL057"/>
        <s v="2TL058"/>
        <s v="2TL059"/>
        <s v="2TL060"/>
        <s v="2TL061"/>
        <s v="2TL062"/>
        <s v="2TL063"/>
        <s v="2TL064"/>
        <s v="2TL065"/>
        <s v="2TL066"/>
        <s v="2TL067"/>
        <s v="2TL068"/>
        <s v="2TL069"/>
        <s v="2TL070"/>
        <s v="2TL071"/>
        <s v="2TL072"/>
        <s v="2TL095"/>
        <s v="2TL074"/>
        <s v="2TL075"/>
        <s v="2TL076"/>
        <s v="2TL077"/>
        <s v="2TL078"/>
        <s v="2TL079"/>
        <s v="2TL080"/>
        <s v="2TL081"/>
        <s v="2TL105"/>
        <s v="2TL083"/>
        <s v="2TL084"/>
        <s v="2TL085"/>
        <s v="2TL086"/>
        <s v="2TL087"/>
        <s v="2TL088"/>
        <s v="2TL106"/>
        <s v="2TL090"/>
        <s v="2TL091"/>
        <s v="2TL092"/>
        <s v="2TL093"/>
        <s v="2TL094"/>
        <s v="2TL096"/>
        <s v="2TL097"/>
        <s v="2TL098"/>
        <s v="2TL099"/>
        <s v="2TL100"/>
        <s v="2TL101"/>
        <s v="2TL102"/>
        <s v="2TL103"/>
        <s v="2TL104"/>
        <s v="2TL107"/>
        <s v="2TL108"/>
        <s v="2TL109"/>
        <s v="2TL110"/>
        <s v="2TL111"/>
        <s v="2TL112"/>
        <s v="2TL113"/>
        <s v="3AH015"/>
        <s v="3AH027"/>
        <s v="3AH028"/>
        <s v="3AH014"/>
        <s v="3AH002"/>
        <s v="3AH026"/>
        <s v="3AH013"/>
        <s v="3AH019"/>
        <s v="3AH022"/>
        <s v="3AH012"/>
        <s v="3AH016"/>
        <s v="4TX016"/>
        <s v="4TX029"/>
        <s v="4TX018"/>
        <s v="4TX015"/>
        <s v="4TX030"/>
        <s v="4TX031"/>
        <s v="4TX032"/>
        <s v="4TX036"/>
        <s v="4TX007"/>
        <m/>
        <s v="2BM019"/>
        <s v="2BM029"/>
        <s v="2BM025"/>
        <s v="2BM030"/>
        <s v="2BM023"/>
        <s v="2BM027"/>
        <s v="2BM021"/>
        <s v="2BM028"/>
        <s v="7KB000"/>
        <s v="7KB006"/>
        <s v="7KB008"/>
        <s v="7KB004"/>
        <s v="7KB005"/>
        <s v="2VA003"/>
        <s v="2VA005"/>
        <s v="2VA006"/>
        <s v="2VA007"/>
        <s v="2VA009"/>
        <s v="2VA010"/>
        <s v="2PV004"/>
        <s v="2PV005"/>
        <s v="2PV007"/>
        <s v="2PV008"/>
        <s v="2PV010"/>
        <s v="2SP032"/>
        <s v="2SP051"/>
        <s v="2OT012"/>
        <s v="2OT013"/>
        <s v="2OT014"/>
        <s v="2OT015"/>
        <s v="2OT016"/>
        <s v="2SP050"/>
        <s v="2ON011"/>
        <s v="2ON012"/>
        <s v="2ON013"/>
        <s v="2ON014"/>
        <s v="2ON017"/>
        <s v="2ON019"/>
        <s v="2MV001"/>
        <s v="2MV003"/>
        <s v="2MV004"/>
        <s v="2SP030"/>
        <s v="2KV002"/>
        <s v="2KV004"/>
        <s v="2KV005"/>
        <s v="2KV006"/>
        <s v="2IN009"/>
        <s v="2IN010"/>
        <s v="2IN011"/>
        <s v="2IN012"/>
        <s v="2SP044"/>
        <s v="2DS006"/>
        <s v="2DS007"/>
        <s v="2DS009"/>
        <s v="2DS010"/>
        <s v="2DS011"/>
        <s v="2DS012"/>
        <s v="2DS013"/>
        <s v="2DS014"/>
        <s v="2BU011"/>
        <s v="2BU013"/>
        <s v="2BU015"/>
        <s v="2BU016"/>
        <s v="2BU017"/>
        <s v="2BU018"/>
        <s v="2BU019"/>
        <s v="2BU020"/>
        <s v="2BU021"/>
        <s v="2BU022"/>
        <s v="2AN009"/>
        <s v="2AN010"/>
        <s v="2AN011"/>
        <s v="2AN012"/>
        <s v="2AM016"/>
        <s v="2AM017"/>
        <s v="2AM018"/>
        <s v="2AM019"/>
        <s v="1SJ010"/>
        <s v="1SJ019"/>
        <s v="1SJ020"/>
        <s v="1SJ021"/>
        <s v="1SJ022"/>
        <s v="1SJ023"/>
        <s v="1SJ024"/>
        <s v="1SJ025"/>
        <s v="1SJ026"/>
        <s v="1SJ027"/>
        <s v="1SJ028"/>
        <s v="1SJ029"/>
        <s v="1SJ030"/>
        <s v="7KS010"/>
        <s v="7KS011"/>
        <s v="7KS012"/>
        <s v="7KS013"/>
        <s v="7KS014"/>
        <s v="7KS015"/>
        <s v="7KS016"/>
        <s v="7KF006"/>
        <s v="7KF007"/>
        <s v="7KF008"/>
        <s v="7KF009"/>
        <s v="7KF010"/>
        <s v="7KF011"/>
        <s v="1FY014"/>
        <s v="1FY016"/>
        <s v="1FY017"/>
        <s v="1FY018"/>
        <s v="1FY022"/>
        <s v="1FY023"/>
        <s v="1FY024"/>
        <s v="1FY025"/>
        <s v="1FY026"/>
        <s v="1FY027"/>
        <s v="1FY030"/>
        <s v="1FY031"/>
        <s v="1FY032"/>
        <s v="1FY033"/>
        <s v="1FY034"/>
        <s v="1FY041"/>
        <s v="1FY044"/>
        <s v="1FY045"/>
        <s v="1FY046"/>
        <s v="1FY047"/>
        <s v="1FY048"/>
        <s v="1FY049"/>
        <s v="1FY050"/>
        <s v="1AR022"/>
        <s v="1AR024"/>
        <s v="1AR025"/>
        <s v="1AR026"/>
        <s v="1AR027"/>
        <s v="1AR028"/>
        <s v="1AR029"/>
        <s v="1AR030"/>
        <s v="1AR032"/>
        <s v="1AR033"/>
        <s v="1AR034"/>
        <s v="1AR035"/>
        <s v="1AR036"/>
        <s v="1AR037"/>
        <s v="1AR038"/>
        <s v="1AR039"/>
        <s v="1AR040"/>
        <s v="1AR041"/>
        <s v="1BI031"/>
        <s v="1BI034"/>
        <s v="1BI035"/>
        <s v="1BI036"/>
        <s v="1BI037"/>
        <s v="1BI038"/>
        <s v="1BI039"/>
        <s v="1BI040"/>
        <s v="1BI041"/>
        <s v="1BI042"/>
        <s v="1BI043"/>
        <s v="1BI044"/>
        <s v="1BI045"/>
        <s v="1BI046"/>
        <s v="1BI047"/>
        <s v="1BI048"/>
        <s v="1BI049"/>
        <s v="4BI107"/>
        <s v="4BI108"/>
        <s v="4BI109"/>
        <s v="4BI111"/>
        <s v="4BI112"/>
        <s v="4BI113"/>
        <s v="4BI114"/>
        <s v="4BI115"/>
        <s v="4BI116"/>
        <s v="4BI117"/>
        <s v="4BI118"/>
        <s v="4BI124"/>
        <s v="4BI125"/>
        <s v="5MT004"/>
        <s v="5MT010"/>
        <s v="5MT011"/>
        <s v="5MT012"/>
        <s v="5MT013"/>
        <s v="NY KOD"/>
        <s v="3OP016"/>
        <s v="3OP005"/>
        <s v="3OP014"/>
        <s v="3OP013"/>
        <s v="3OP015"/>
        <s v="3OP008"/>
        <s v="3OP009"/>
        <s v="3OP012"/>
        <s v="3OP007"/>
        <s v="1OP067"/>
        <s v="1OP065"/>
        <s v="1OP083"/>
        <s v="1OP070"/>
        <s v="1OP056"/>
        <s v="1OP069"/>
        <s v="1OP068"/>
        <s v="1OP016"/>
        <s v="1OP071"/>
        <s v="1OP073"/>
        <s v="1OP072"/>
        <s v="1OP077"/>
        <s v="1OP075"/>
        <s v="1OP057"/>
        <s v="1OP076"/>
        <s v="1OP087"/>
        <s v="1OP049"/>
        <s v="1OP081"/>
        <s v="1OP079"/>
        <s v="1OP026"/>
        <s v="1OP082"/>
        <s v="1OP084"/>
        <s v="2PS001"/>
        <s v="2PS040"/>
        <s v="2PS050"/>
        <s v="2PS029"/>
        <s v="2PS003"/>
        <s v="2PS005"/>
        <s v="2PS006"/>
        <s v="2PS048"/>
        <s v="2PS049"/>
        <s v="2PS036"/>
        <s v="2PS009"/>
        <s v="2PS042"/>
        <s v="2PS035"/>
        <s v="2PS034"/>
        <s v="2PS046"/>
        <s v="2PS043"/>
        <s v="2PS017"/>
        <s v="2PS021"/>
        <s v="2PS019"/>
        <s v="2PS020"/>
        <s v="2PS026"/>
        <s v="2PS032"/>
        <s v="2PT"/>
        <s v="3GB017"/>
        <s v="3GB001"/>
        <s v="3GB012"/>
        <s v="3GB013"/>
        <s v="3GB014"/>
        <s v="3GB016"/>
        <s v="3GB015"/>
        <s v="4FH081"/>
        <s v="4FH082"/>
        <s v="4FH083"/>
        <s v="4FH084"/>
        <s v="4FH086"/>
        <s v="4FH087"/>
        <s v="4FH088"/>
        <s v="4FH089"/>
        <s v="4FH090"/>
        <s v="4FH092"/>
        <s v="4FH094"/>
        <s v="4FH095"/>
        <s v="4FH099"/>
        <s v="4FH100"/>
        <s v="4FH098"/>
        <s v="4FH096"/>
        <s v="4FH097"/>
        <s v="5HD002"/>
        <s v="4FF000"/>
        <s v="4FF014"/>
        <s v="4FF002"/>
        <s v="4FF003"/>
        <s v="4FF004"/>
        <s v="4FF005"/>
        <s v="4FF006"/>
        <s v="4FF007"/>
        <s v="1BA083"/>
        <s v="1BA094"/>
        <s v="1BA097"/>
        <s v="1BA098"/>
        <s v="1BA129"/>
        <s v="1BA130"/>
        <s v="1BA132"/>
        <s v="1BA131"/>
        <s v="1BA177"/>
        <s v="1BA140"/>
        <s v="1BA143"/>
        <s v="1BA142"/>
        <s v="1BA155"/>
        <s v="1BA156"/>
        <s v="1BA154"/>
        <s v="1BA165"/>
        <s v="1BA139"/>
        <s v="1BA149"/>
        <s v="1BA150"/>
        <s v="1BA174"/>
        <s v="1BA170"/>
        <s v="1BA147"/>
        <s v="1BA146"/>
        <s v="1BA145"/>
        <s v="1BA144"/>
        <s v="1BA161"/>
        <s v="1BA159"/>
        <s v="1BA160"/>
        <s v="1BA158"/>
        <s v="1BA176"/>
        <s v="1BA085"/>
        <s v="1BA153"/>
        <s v="1BA151"/>
        <s v="1BA105"/>
        <s v="3BL000"/>
        <s v="3BL001"/>
        <s v="3BL002"/>
        <s v="3BL004"/>
        <s v="3BL006"/>
        <s v="3BL005"/>
        <s v="3BL007"/>
        <s v="3BL008"/>
        <s v="3BL009"/>
        <s v="3BL010"/>
        <s v="3BL011"/>
        <s v="2LA000"/>
        <s v="2LA001"/>
        <s v="2LA002"/>
        <s v="2LA003"/>
        <s v="2LA004"/>
        <s v="2LA005"/>
        <s v="2LA006"/>
        <s v="2LA007"/>
        <s v="2LA008"/>
        <s v="2LA009"/>
        <s v="2LA010"/>
        <s v="2LA011"/>
        <s v="2LA012"/>
        <s v="2LA013"/>
        <s v="2LA014"/>
        <s v="2LA015"/>
        <s v="2LK028"/>
        <s v="2LK058"/>
        <s v="2LK063"/>
        <s v="2LK100"/>
        <s v="2LK111"/>
        <s v="2LK135"/>
        <s v="2LK136"/>
        <s v="2LK137"/>
        <s v="2LK138"/>
        <s v="7KL000"/>
        <s v="7KL004"/>
        <s v="7KL005"/>
        <s v="4NT000"/>
        <s v="4NT001"/>
        <s v="4NT002"/>
        <s v="4NT003"/>
        <s v="4NT004"/>
        <s v="4NT005"/>
        <s v="4BP038"/>
        <s v="4BP039"/>
        <s v="4BP040"/>
        <s v="4BP041"/>
        <s v="4BP042"/>
        <s v="4BP043"/>
        <s v="4BP045"/>
        <s v="4BP051"/>
        <s v="4BP044"/>
        <s v="4BP048"/>
        <s v="4BP047"/>
        <s v="4BP049"/>
        <s v="4BP050"/>
        <s v="4HM014"/>
        <s v="4HM015"/>
        <s v="4HM016"/>
        <s v="4HM017"/>
        <s v="4HM018"/>
        <s v="4HM019"/>
        <s v="4HM020"/>
        <s v="4HM021"/>
        <s v="4HM022"/>
        <s v="4HM023"/>
        <s v="4HM024"/>
        <s v="4HM025"/>
        <s v="4HM026"/>
        <s v="4HM027"/>
        <s v="5HI000"/>
        <s v="5HI001"/>
        <s v="5HI023"/>
        <s v="5HI003"/>
        <s v="5HI019"/>
        <s v="5HI020"/>
        <s v="5HI022"/>
        <s v="5HI024"/>
        <s v="5HI014"/>
      </sharedItems>
    </cacheField>
    <cacheField name="Procent" numFmtId="0">
      <sharedItems containsString="0" containsBlank="1" containsNumber="1" minValue="0.1" maxValue="1"/>
    </cacheField>
    <cacheField name="Studietakt" numFmtId="0">
      <sharedItems containsBlank="1" containsMixedTypes="1" containsNumber="1" minValue="0.5" maxValue="1"/>
    </cacheField>
    <cacheField name="Typ" numFmtId="0">
      <sharedItems containsBlank="1"/>
    </cacheField>
    <cacheField name="Ht/Vt" numFmtId="0">
      <sharedItems containsBlank="1"/>
    </cacheField>
    <cacheField name="Termin" numFmtId="0">
      <sharedItems containsString="0" containsBlank="1" containsNumber="1" containsInteger="1" minValue="0" maxValue="11"/>
    </cacheField>
    <cacheField name="Antal stud" numFmtId="0">
      <sharedItems containsString="0" containsBlank="1" containsNumber="1" minValue="0" maxValue="186"/>
    </cacheField>
    <cacheField name="Kurslängd hp" numFmtId="0">
      <sharedItems containsString="0" containsBlank="1" containsNumber="1" minValue="0.3" maxValue="60"/>
    </cacheField>
    <cacheField name="Håp-ers tkr" numFmtId="0">
      <sharedItems containsString="0" containsBlank="1" containsNumber="1" minValue="0" maxValue="393.86324999999999"/>
    </cacheField>
    <cacheField name="Totalt antal håp" numFmtId="0">
      <sharedItems containsString="0" containsBlank="1" containsNumber="1" minValue="0" maxValue="82"/>
    </cacheField>
    <cacheField name="Total ers f håpar (tkr)" numFmtId="0">
      <sharedItems containsString="0" containsBlank="1" containsNumber="1" minValue="0" maxValue="8277.9"/>
    </cacheField>
    <cacheField name="Övriga ersättningar (tkr)" numFmtId="0">
      <sharedItems containsString="0" containsBlank="1" containsNumber="1" minValue="0" maxValue="16945.599999999999"/>
    </cacheField>
    <cacheField name="Total ers tkr" numFmtId="0">
      <sharedItems containsString="0" containsBlank="1" containsNumber="1" minValue="0" maxValue="16945.599999999999"/>
    </cacheField>
    <cacheField name="Total ers kr" numFmtId="0">
      <sharedItems containsString="0" containsBlank="1" containsNumber="1" minValue="0" maxValue="16945600"/>
    </cacheField>
    <cacheField name="Månadsbelopp, kr" numFmtId="0">
      <sharedItems containsString="0" containsBlank="1" containsNumber="1" minValue="0" maxValue="1412133.3333333333"/>
    </cacheField>
    <cacheField name="Från proj" numFmtId="0">
      <sharedItems containsBlank="1"/>
    </cacheField>
    <cacheField name="Till proj" numFmtId="0">
      <sharedItems containsBlank="1"/>
    </cacheField>
    <cacheField name="Konto" numFmtId="0">
      <sharedItems containsBlank="1" containsMixedTypes="1" containsNumber="1" containsInteger="1" minValue="3093" maxValue="3564"/>
    </cacheField>
    <cacheField name="Till-konto" numFmtId="0">
      <sharedItems containsString="0" containsBlank="1" containsNumber="1" containsInteger="1" minValue="3094" maxValue="3564"/>
    </cacheField>
    <cacheField name="Finansiär" numFmtId="0">
      <sharedItems containsBlank="1"/>
    </cacheField>
    <cacheField name="Dnr" numFmtId="0">
      <sharedItems containsBlank="1"/>
    </cacheField>
    <cacheField name="Anl" numFmtId="0">
      <sharedItems containsBlank="1"/>
    </cacheField>
    <cacheField name="Mpt" numFmtId="0">
      <sharedItems containsBlank="1"/>
    </cacheField>
    <cacheField name="Verks" numFmtId="0">
      <sharedItems containsBlank="1" containsMixedTypes="1" containsNumber="1" containsInteger="1" minValue="41" maxValue="144"/>
    </cacheField>
    <cacheField name="Text" numFmtId="0">
      <sharedItems containsBlank="1"/>
    </cacheField>
    <cacheField name="ÅR" numFmtId="0">
      <sharedItems containsString="0" containsBlank="1" containsNumber="1" containsInteger="1" minValue="2024" maxValue="2024"/>
    </cacheField>
    <cacheField name="Projektnamn" numFmtId="0">
      <sharedItems containsBlank="1"/>
    </cacheField>
    <cacheField name="Fördeln e beslut" numFmtId="0">
      <sharedItems containsNonDate="0" containsString="0" containsBlank="1"/>
    </cacheField>
    <cacheField name="Snitt-håp" numFmtId="0">
      <sharedItems containsString="0" containsBlank="1" containsNumber="1" minValue="80" maxValue="137.57971014399999"/>
    </cacheField>
    <cacheField name="PN/Pri kod" numFmtId="0">
      <sharedItems containsBlank="1"/>
    </cacheField>
    <cacheField name="PN/PrI Kod2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20">
  <r>
    <x v="0"/>
    <x v="0"/>
    <x v="0"/>
    <x v="0"/>
    <x v="0"/>
    <x v="0"/>
    <x v="0"/>
    <x v="0"/>
    <x v="0"/>
    <n v="1"/>
    <m/>
    <s v="PN"/>
    <s v=" "/>
    <m/>
    <m/>
    <m/>
    <m/>
    <m/>
    <m/>
    <n v="36"/>
    <n v="36"/>
    <n v="36000"/>
    <n v="3000"/>
    <s v="Programövergripande"/>
    <s v="Programövergripande"/>
    <s v="Programövergripande"/>
    <m/>
    <m/>
    <m/>
    <m/>
    <m/>
    <s v="Programövergripande"/>
    <m/>
    <n v="2024"/>
    <m/>
    <m/>
    <m/>
    <s v="H9"/>
    <m/>
  </r>
  <r>
    <x v="0"/>
    <x v="0"/>
    <x v="0"/>
    <x v="0"/>
    <x v="0"/>
    <x v="0"/>
    <x v="0"/>
    <x v="1"/>
    <x v="0"/>
    <n v="1"/>
    <m/>
    <s v="PN"/>
    <s v=" "/>
    <m/>
    <m/>
    <m/>
    <m/>
    <m/>
    <m/>
    <n v="325"/>
    <n v="325"/>
    <n v="325000"/>
    <n v="27083.333333333332"/>
    <s v="Programövergripande"/>
    <s v="Programövergripande"/>
    <s v="Programövergripande"/>
    <m/>
    <m/>
    <m/>
    <m/>
    <m/>
    <s v="Programövergripande"/>
    <m/>
    <n v="2024"/>
    <m/>
    <m/>
    <m/>
    <s v="H9"/>
    <m/>
  </r>
  <r>
    <x v="0"/>
    <x v="0"/>
    <x v="0"/>
    <x v="0"/>
    <x v="0"/>
    <x v="0"/>
    <x v="0"/>
    <x v="2"/>
    <x v="0"/>
    <n v="1"/>
    <m/>
    <s v="PN"/>
    <m/>
    <m/>
    <m/>
    <m/>
    <m/>
    <m/>
    <m/>
    <n v="42"/>
    <n v="42"/>
    <n v="42000"/>
    <n v="3500"/>
    <s v="Programövergripande"/>
    <s v="Programövergripande"/>
    <s v="Programövergripande"/>
    <m/>
    <m/>
    <m/>
    <m/>
    <m/>
    <s v="Programövergripande"/>
    <m/>
    <n v="2024"/>
    <m/>
    <m/>
    <m/>
    <s v="H9"/>
    <m/>
  </r>
  <r>
    <x v="0"/>
    <x v="0"/>
    <x v="0"/>
    <x v="0"/>
    <x v="0"/>
    <x v="0"/>
    <x v="0"/>
    <x v="3"/>
    <x v="0"/>
    <n v="1"/>
    <m/>
    <s v="PN"/>
    <m/>
    <m/>
    <m/>
    <m/>
    <m/>
    <m/>
    <m/>
    <n v="1332.8"/>
    <n v="1332.8"/>
    <n v="1332800"/>
    <n v="111066.66666666667"/>
    <s v="Programövergripande"/>
    <s v="Programövergripande"/>
    <s v="Programövergripande"/>
    <m/>
    <m/>
    <m/>
    <m/>
    <m/>
    <s v="Programövergripande"/>
    <m/>
    <n v="2024"/>
    <m/>
    <m/>
    <m/>
    <s v="H9"/>
    <m/>
  </r>
  <r>
    <x v="0"/>
    <x v="0"/>
    <x v="0"/>
    <x v="0"/>
    <x v="0"/>
    <x v="0"/>
    <x v="0"/>
    <x v="4"/>
    <x v="0"/>
    <n v="1"/>
    <m/>
    <s v="PN"/>
    <m/>
    <m/>
    <m/>
    <m/>
    <m/>
    <m/>
    <m/>
    <n v="753"/>
    <n v="753"/>
    <n v="753000"/>
    <n v="62750"/>
    <s v="Programövergripande"/>
    <s v="Programövergripande"/>
    <s v="Programövergripande"/>
    <m/>
    <m/>
    <m/>
    <m/>
    <m/>
    <s v="Programövergripande"/>
    <m/>
    <n v="2024"/>
    <m/>
    <m/>
    <m/>
    <s v="H9"/>
    <m/>
  </r>
  <r>
    <x v="1"/>
    <x v="0"/>
    <x v="0"/>
    <x v="0"/>
    <x v="1"/>
    <x v="0"/>
    <x v="0"/>
    <x v="5"/>
    <x v="1"/>
    <n v="1"/>
    <m/>
    <s v="OBL"/>
    <s v="ht"/>
    <n v="1"/>
    <n v="30"/>
    <n v="1.5"/>
    <n v="95"/>
    <n v="0.75"/>
    <n v="71.25"/>
    <m/>
    <n v="71.25"/>
    <n v="71250"/>
    <n v="5937.5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6"/>
    <x v="2"/>
    <n v="1"/>
    <m/>
    <s v="OBL"/>
    <s v="ht"/>
    <n v="1"/>
    <n v="30"/>
    <n v="7.5"/>
    <n v="100"/>
    <n v="3.75"/>
    <n v="375"/>
    <m/>
    <n v="375"/>
    <n v="375000"/>
    <n v="31250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7"/>
    <x v="3"/>
    <n v="1"/>
    <m/>
    <s v="OBL"/>
    <s v="ht"/>
    <n v="1"/>
    <n v="30"/>
    <n v="7.5"/>
    <n v="100"/>
    <n v="3.75"/>
    <n v="375"/>
    <m/>
    <n v="375"/>
    <n v="375000"/>
    <n v="31250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8"/>
    <x v="4"/>
    <n v="1"/>
    <m/>
    <s v="OBL"/>
    <s v="ht"/>
    <n v="1"/>
    <n v="30"/>
    <n v="7.5"/>
    <n v="95"/>
    <n v="3.75"/>
    <n v="356.25"/>
    <m/>
    <n v="356.25"/>
    <n v="356250"/>
    <n v="29687.5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9"/>
    <x v="5"/>
    <n v="1"/>
    <m/>
    <s v="OBL"/>
    <s v="ht"/>
    <n v="1"/>
    <n v="30"/>
    <n v="6"/>
    <n v="100"/>
    <n v="3"/>
    <n v="300"/>
    <m/>
    <n v="300"/>
    <n v="300000"/>
    <n v="25000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10"/>
    <x v="6"/>
    <n v="1"/>
    <m/>
    <s v="OBL"/>
    <s v="Vt"/>
    <n v="2"/>
    <n v="27"/>
    <n v="1.5"/>
    <n v="95"/>
    <n v="0.67500000000000004"/>
    <n v="64.125"/>
    <n v="0"/>
    <n v="64.125"/>
    <n v="64125"/>
    <n v="5343.75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6"/>
    <x v="2"/>
    <n v="1"/>
    <m/>
    <s v="OBL"/>
    <s v="Vt"/>
    <n v="2"/>
    <n v="27"/>
    <n v="1.5"/>
    <n v="100"/>
    <n v="0.67500000000000004"/>
    <n v="67.5"/>
    <m/>
    <n v="67.5"/>
    <n v="67500"/>
    <n v="5625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11"/>
    <x v="7"/>
    <n v="1"/>
    <m/>
    <s v="OBL"/>
    <s v="Vt"/>
    <n v="2"/>
    <n v="27"/>
    <n v="7.5"/>
    <n v="100"/>
    <n v="3.375"/>
    <n v="337.5"/>
    <m/>
    <n v="337.5"/>
    <n v="337500"/>
    <n v="28125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12"/>
    <x v="8"/>
    <n v="1"/>
    <m/>
    <s v="OBL"/>
    <s v="Vt"/>
    <n v="2"/>
    <n v="27"/>
    <n v="12"/>
    <n v="110"/>
    <n v="5.4"/>
    <n v="594"/>
    <m/>
    <n v="594"/>
    <n v="594000"/>
    <n v="49500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13"/>
    <x v="9"/>
    <n v="1"/>
    <m/>
    <s v="OBL"/>
    <s v="Vt"/>
    <n v="2"/>
    <n v="27"/>
    <n v="7.5"/>
    <n v="100"/>
    <n v="3.375"/>
    <n v="337.5"/>
    <m/>
    <n v="337.5"/>
    <n v="337500"/>
    <n v="28125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14"/>
    <x v="10"/>
    <n v="1"/>
    <m/>
    <s v="OBL"/>
    <s v="ht"/>
    <n v="3"/>
    <n v="23"/>
    <n v="1.5"/>
    <n v="95"/>
    <n v="0.57499999999999996"/>
    <n v="54.624999999999993"/>
    <n v="0"/>
    <n v="54.624999999999993"/>
    <n v="54624.999999999993"/>
    <n v="4552.083333333333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15"/>
    <x v="11"/>
    <n v="1"/>
    <m/>
    <s v="OBL"/>
    <s v="ht"/>
    <n v="3"/>
    <n v="23"/>
    <n v="10.5"/>
    <n v="100"/>
    <n v="4.0250000000000004"/>
    <n v="402.50000000000006"/>
    <n v="0"/>
    <n v="402.50000000000006"/>
    <n v="402500.00000000006"/>
    <n v="33541.666666666672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16"/>
    <x v="12"/>
    <n v="1"/>
    <m/>
    <s v="OBL"/>
    <s v="ht"/>
    <n v="3"/>
    <n v="23"/>
    <n v="3"/>
    <n v="100"/>
    <n v="1.1499999999999999"/>
    <n v="114.99999999999999"/>
    <m/>
    <n v="114.99999999999999"/>
    <n v="114999.99999999999"/>
    <n v="9583.3333333333321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17"/>
    <x v="13"/>
    <n v="1"/>
    <m/>
    <s v="OBL"/>
    <s v="ht"/>
    <n v="3"/>
    <n v="23"/>
    <n v="6"/>
    <n v="80"/>
    <n v="2.2999999999999998"/>
    <n v="184"/>
    <m/>
    <n v="184"/>
    <n v="184000"/>
    <n v="15333.333333333334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18"/>
    <x v="14"/>
    <n v="1"/>
    <m/>
    <s v="OBL"/>
    <s v="ht"/>
    <n v="3"/>
    <n v="23"/>
    <n v="9"/>
    <n v="100"/>
    <n v="3.45"/>
    <n v="345"/>
    <m/>
    <n v="345"/>
    <n v="345000"/>
    <n v="28750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19"/>
    <x v="15"/>
    <n v="1"/>
    <m/>
    <s v="OBL"/>
    <s v="Vt"/>
    <n v="4"/>
    <n v="19"/>
    <n v="7.5"/>
    <n v="100"/>
    <n v="2.375"/>
    <n v="237.5"/>
    <n v="0"/>
    <n v="237.5"/>
    <n v="237500"/>
    <n v="19791.666666666668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20"/>
    <x v="16"/>
    <n v="1"/>
    <m/>
    <s v="OBL"/>
    <s v="Vt"/>
    <n v="4"/>
    <n v="19"/>
    <n v="1.5"/>
    <n v="98"/>
    <n v="0.47499999999999998"/>
    <n v="46.55"/>
    <n v="0"/>
    <n v="46.55"/>
    <n v="46550"/>
    <n v="3879.1666666666665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21"/>
    <x v="17"/>
    <n v="1"/>
    <m/>
    <s v="OBL"/>
    <s v="Vt"/>
    <n v="4"/>
    <n v="19"/>
    <n v="6"/>
    <n v="100"/>
    <n v="1.9"/>
    <n v="190"/>
    <m/>
    <n v="190"/>
    <n v="190000"/>
    <n v="15833.333333333334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22"/>
    <x v="18"/>
    <n v="1"/>
    <m/>
    <s v="OBL"/>
    <s v="Vt"/>
    <n v="4"/>
    <n v="19"/>
    <n v="7.5"/>
    <n v="100"/>
    <n v="2.375"/>
    <n v="237.5"/>
    <m/>
    <n v="237.5"/>
    <n v="237500"/>
    <n v="19791.666666666668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23"/>
    <x v="19"/>
    <n v="1"/>
    <m/>
    <s v="OBL"/>
    <s v="Vt"/>
    <n v="4"/>
    <n v="19"/>
    <n v="7.5"/>
    <n v="100"/>
    <n v="2.375"/>
    <n v="237.5"/>
    <m/>
    <n v="237.5"/>
    <n v="237500"/>
    <n v="19791.666666666668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24"/>
    <x v="0"/>
    <n v="1"/>
    <m/>
    <s v="PNK"/>
    <s v="ht"/>
    <n v="5"/>
    <n v="18"/>
    <n v="7.5"/>
    <n v="98"/>
    <n v="2.25"/>
    <n v="220.5"/>
    <n v="0"/>
    <n v="220.5"/>
    <n v="220500"/>
    <n v="18375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25"/>
    <x v="20"/>
    <n v="1"/>
    <m/>
    <s v="OBL"/>
    <s v="ht"/>
    <n v="5"/>
    <n v="18"/>
    <n v="7.5"/>
    <n v="100"/>
    <n v="2.25"/>
    <n v="225"/>
    <m/>
    <n v="225"/>
    <n v="225000"/>
    <n v="18750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26"/>
    <x v="21"/>
    <n v="1"/>
    <m/>
    <s v="OBL"/>
    <s v="ht"/>
    <n v="5"/>
    <n v="18"/>
    <n v="6"/>
    <n v="98"/>
    <n v="1.8"/>
    <n v="176.4"/>
    <m/>
    <n v="176.4"/>
    <n v="176400"/>
    <n v="14700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27"/>
    <x v="22"/>
    <n v="1"/>
    <m/>
    <s v="OBL"/>
    <s v="ht"/>
    <n v="5"/>
    <n v="18"/>
    <n v="9"/>
    <n v="98"/>
    <n v="2.7"/>
    <n v="264.60000000000002"/>
    <m/>
    <n v="264.60000000000002"/>
    <n v="264600"/>
    <n v="22050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28"/>
    <x v="23"/>
    <n v="1"/>
    <m/>
    <s v="OBL"/>
    <s v="Vt"/>
    <n v="6"/>
    <n v="23"/>
    <n v="15"/>
    <n v="100"/>
    <n v="5.75"/>
    <n v="575"/>
    <n v="0"/>
    <n v="575"/>
    <n v="575000"/>
    <n v="47916.666666666664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29"/>
    <x v="24"/>
    <n v="1"/>
    <m/>
    <s v="OBL"/>
    <s v="Vt"/>
    <n v="6"/>
    <n v="23"/>
    <n v="1.5"/>
    <n v="98"/>
    <n v="0.57499999999999996"/>
    <n v="56.349999999999994"/>
    <n v="0"/>
    <n v="56.349999999999994"/>
    <n v="56349.999999999993"/>
    <n v="4695.833333333333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30"/>
    <x v="25"/>
    <n v="1"/>
    <m/>
    <s v="OBL"/>
    <s v="Vt"/>
    <n v="6"/>
    <n v="23"/>
    <n v="1.5"/>
    <n v="80"/>
    <n v="0.57499999999999996"/>
    <n v="46"/>
    <m/>
    <n v="46"/>
    <n v="46000"/>
    <n v="3833.3333333333335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31"/>
    <x v="26"/>
    <n v="1"/>
    <m/>
    <s v="OBL"/>
    <s v="Vt"/>
    <n v="6"/>
    <n v="23"/>
    <n v="12"/>
    <n v="120"/>
    <n v="4.5999999999999996"/>
    <n v="552"/>
    <m/>
    <n v="552"/>
    <n v="552000"/>
    <n v="46000"/>
    <s v="H999001321"/>
    <s v="H999001321"/>
    <n v="3093"/>
    <n v="3094"/>
    <m/>
    <m/>
    <m/>
    <m/>
    <n v="132"/>
    <m/>
    <n v="2024"/>
    <m/>
    <m/>
    <m/>
    <s v="H9"/>
    <m/>
  </r>
  <r>
    <x v="1"/>
    <x v="0"/>
    <x v="0"/>
    <x v="0"/>
    <x v="1"/>
    <x v="0"/>
    <x v="0"/>
    <x v="32"/>
    <x v="0"/>
    <n v="1"/>
    <m/>
    <s v="PN"/>
    <m/>
    <m/>
    <m/>
    <n v="60"/>
    <n v="98"/>
    <n v="0"/>
    <n v="0"/>
    <m/>
    <n v="0"/>
    <n v="0"/>
    <n v="0"/>
    <s v="H999001321"/>
    <s v="H999001321"/>
    <n v="3093"/>
    <n v="3094"/>
    <m/>
    <m/>
    <m/>
    <m/>
    <n v="132"/>
    <m/>
    <n v="2024"/>
    <m/>
    <m/>
    <m/>
    <s v="H9"/>
    <m/>
  </r>
  <r>
    <x v="0"/>
    <x v="0"/>
    <x v="1"/>
    <x v="1"/>
    <x v="0"/>
    <x v="0"/>
    <x v="0"/>
    <x v="1"/>
    <x v="0"/>
    <n v="1"/>
    <m/>
    <s v="PN"/>
    <s v=" "/>
    <m/>
    <m/>
    <m/>
    <m/>
    <m/>
    <m/>
    <n v="386"/>
    <n v="386"/>
    <n v="386000"/>
    <n v="32166.666666666668"/>
    <s v="Programövergripande"/>
    <s v="Programövergripande"/>
    <s v="Programövergripande"/>
    <m/>
    <m/>
    <m/>
    <m/>
    <m/>
    <s v="Programövergripande"/>
    <m/>
    <n v="2024"/>
    <m/>
    <m/>
    <m/>
    <s v="H9"/>
    <m/>
  </r>
  <r>
    <x v="0"/>
    <x v="0"/>
    <x v="1"/>
    <x v="1"/>
    <x v="0"/>
    <x v="0"/>
    <x v="0"/>
    <x v="2"/>
    <x v="0"/>
    <n v="1"/>
    <m/>
    <s v="PN"/>
    <m/>
    <m/>
    <m/>
    <m/>
    <m/>
    <m/>
    <m/>
    <n v="42"/>
    <n v="42"/>
    <n v="42000"/>
    <n v="3500"/>
    <s v="Programövergripande"/>
    <s v="Programövergripande"/>
    <s v="Programövergripande"/>
    <m/>
    <m/>
    <m/>
    <m/>
    <m/>
    <s v="Programövergripande"/>
    <m/>
    <n v="2024"/>
    <m/>
    <m/>
    <m/>
    <s v="H9"/>
    <m/>
  </r>
  <r>
    <x v="0"/>
    <x v="0"/>
    <x v="1"/>
    <x v="1"/>
    <x v="0"/>
    <x v="0"/>
    <x v="0"/>
    <x v="4"/>
    <x v="0"/>
    <n v="1"/>
    <m/>
    <s v="PN"/>
    <m/>
    <m/>
    <m/>
    <m/>
    <m/>
    <m/>
    <m/>
    <n v="390.3"/>
    <n v="390.3"/>
    <n v="390300"/>
    <n v="32525"/>
    <s v="Programövergripande"/>
    <s v="Programövergripande"/>
    <s v="Programövergripande"/>
    <m/>
    <m/>
    <m/>
    <m/>
    <m/>
    <s v="Programövergripande"/>
    <m/>
    <n v="2024"/>
    <m/>
    <m/>
    <m/>
    <s v="H9"/>
    <m/>
  </r>
  <r>
    <x v="0"/>
    <x v="0"/>
    <x v="1"/>
    <x v="1"/>
    <x v="0"/>
    <x v="0"/>
    <x v="0"/>
    <x v="3"/>
    <x v="0"/>
    <n v="1"/>
    <m/>
    <s v="PN"/>
    <m/>
    <m/>
    <m/>
    <m/>
    <m/>
    <m/>
    <m/>
    <n v="1656"/>
    <n v="1656"/>
    <n v="1656000"/>
    <n v="138000"/>
    <s v="Programövergripande"/>
    <s v="Programövergripande"/>
    <s v="Programövergripande"/>
    <m/>
    <m/>
    <m/>
    <m/>
    <m/>
    <s v="Programövergripande"/>
    <m/>
    <n v="2024"/>
    <m/>
    <m/>
    <m/>
    <s v="H9"/>
    <m/>
  </r>
  <r>
    <x v="0"/>
    <x v="0"/>
    <x v="1"/>
    <x v="1"/>
    <x v="0"/>
    <x v="0"/>
    <x v="0"/>
    <x v="3"/>
    <x v="0"/>
    <n v="1"/>
    <m/>
    <s v="PN"/>
    <m/>
    <m/>
    <m/>
    <m/>
    <m/>
    <m/>
    <m/>
    <n v="0"/>
    <n v="0"/>
    <n v="0"/>
    <n v="0"/>
    <s v="Programövergripande"/>
    <s v="Programövergripande"/>
    <s v="Programövergripande"/>
    <m/>
    <m/>
    <m/>
    <m/>
    <m/>
    <s v="Programövergripande"/>
    <m/>
    <n v="2024"/>
    <m/>
    <m/>
    <m/>
    <s v="H9"/>
    <m/>
  </r>
  <r>
    <x v="0"/>
    <x v="0"/>
    <x v="1"/>
    <x v="1"/>
    <x v="0"/>
    <x v="0"/>
    <x v="0"/>
    <x v="0"/>
    <x v="0"/>
    <n v="1"/>
    <m/>
    <s v="PN"/>
    <m/>
    <m/>
    <m/>
    <m/>
    <m/>
    <m/>
    <m/>
    <n v="36"/>
    <n v="36"/>
    <n v="36000"/>
    <n v="3000"/>
    <s v="Programövergripande"/>
    <s v="Programövergripande"/>
    <s v="Programövergripande"/>
    <m/>
    <m/>
    <m/>
    <m/>
    <m/>
    <s v="Programövergripande"/>
    <m/>
    <n v="2024"/>
    <m/>
    <m/>
    <m/>
    <s v="H9"/>
    <m/>
  </r>
  <r>
    <x v="1"/>
    <x v="0"/>
    <x v="1"/>
    <x v="1"/>
    <x v="1"/>
    <x v="0"/>
    <x v="0"/>
    <x v="33"/>
    <x v="27"/>
    <n v="1"/>
    <m/>
    <s v="OBL"/>
    <s v="ht"/>
    <n v="1"/>
    <n v="38"/>
    <n v="4.5"/>
    <n v="56"/>
    <n v="2.85"/>
    <n v="159.6"/>
    <n v="0"/>
    <n v="159.6"/>
    <n v="159600"/>
    <n v="13300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34"/>
    <x v="28"/>
    <n v="1"/>
    <m/>
    <s v="OBL"/>
    <s v="ht"/>
    <n v="1"/>
    <n v="38"/>
    <n v="4.5"/>
    <n v="56"/>
    <n v="2.85"/>
    <n v="159.6"/>
    <m/>
    <n v="159.6"/>
    <n v="159600"/>
    <n v="13300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35"/>
    <x v="29"/>
    <n v="1"/>
    <m/>
    <s v="OBL"/>
    <s v="ht"/>
    <n v="1"/>
    <n v="38"/>
    <n v="7.5"/>
    <n v="84"/>
    <n v="4.75"/>
    <n v="399"/>
    <m/>
    <n v="399"/>
    <n v="399000"/>
    <n v="33250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36"/>
    <x v="30"/>
    <n v="1"/>
    <m/>
    <s v="OBL"/>
    <s v="ht"/>
    <n v="1"/>
    <n v="38"/>
    <n v="3"/>
    <n v="56"/>
    <n v="1.9"/>
    <n v="106.39999999999999"/>
    <m/>
    <n v="106.39999999999999"/>
    <n v="106399.99999999999"/>
    <n v="8866.6666666666661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37"/>
    <x v="31"/>
    <n v="1"/>
    <m/>
    <s v="OBL"/>
    <s v="ht"/>
    <n v="1"/>
    <n v="38"/>
    <n v="6"/>
    <n v="91"/>
    <n v="3.8"/>
    <n v="345.8"/>
    <m/>
    <n v="345.8"/>
    <n v="345800"/>
    <n v="28816.666666666668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10"/>
    <x v="32"/>
    <n v="1"/>
    <m/>
    <s v="OBL"/>
    <s v="ht"/>
    <n v="1"/>
    <n v="38"/>
    <n v="4.5"/>
    <n v="115"/>
    <n v="2.85"/>
    <n v="327.75"/>
    <m/>
    <n v="327.75"/>
    <n v="327750"/>
    <n v="27312.5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38"/>
    <x v="33"/>
    <n v="1"/>
    <m/>
    <s v="OBL"/>
    <s v="Vt"/>
    <n v="2"/>
    <n v="36"/>
    <n v="18"/>
    <n v="84"/>
    <n v="10.8"/>
    <n v="907.2"/>
    <m/>
    <n v="907.2"/>
    <n v="907200"/>
    <n v="75600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39"/>
    <x v="34"/>
    <n v="1"/>
    <m/>
    <s v="OBL"/>
    <s v="Vt"/>
    <n v="2"/>
    <n v="36"/>
    <n v="3"/>
    <n v="84"/>
    <n v="1.8"/>
    <n v="151.20000000000002"/>
    <m/>
    <n v="151.20000000000002"/>
    <n v="151200.00000000003"/>
    <n v="12600.000000000002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40"/>
    <x v="35"/>
    <n v="1"/>
    <m/>
    <s v="OBL"/>
    <s v="Vt"/>
    <n v="2"/>
    <n v="36"/>
    <n v="4.5"/>
    <n v="91"/>
    <n v="2.7"/>
    <n v="245.70000000000002"/>
    <m/>
    <n v="245.70000000000002"/>
    <n v="245700.00000000003"/>
    <n v="20475.000000000004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14"/>
    <x v="36"/>
    <n v="1"/>
    <m/>
    <s v="OBL"/>
    <s v="Vt"/>
    <n v="2"/>
    <n v="36"/>
    <n v="1.5"/>
    <n v="115"/>
    <n v="0.9"/>
    <n v="103.5"/>
    <m/>
    <n v="103.5"/>
    <n v="103500"/>
    <n v="8625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41"/>
    <x v="37"/>
    <n v="1"/>
    <m/>
    <s v="OBL"/>
    <s v="Vt"/>
    <n v="2"/>
    <n v="36"/>
    <n v="3"/>
    <n v="130"/>
    <n v="1.8"/>
    <n v="234"/>
    <m/>
    <n v="234"/>
    <n v="234000"/>
    <n v="19500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42"/>
    <x v="38"/>
    <n v="1"/>
    <m/>
    <s v="OBL"/>
    <s v="ht"/>
    <n v="3"/>
    <n v="33"/>
    <n v="3"/>
    <n v="56"/>
    <n v="1.65"/>
    <n v="92.399999999999991"/>
    <m/>
    <n v="92.399999999999991"/>
    <n v="92399.999999999985"/>
    <n v="7699.9999999999991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43"/>
    <x v="39"/>
    <n v="1"/>
    <m/>
    <s v="OBL"/>
    <s v="ht"/>
    <n v="3"/>
    <n v="33"/>
    <n v="3"/>
    <n v="56"/>
    <n v="1.65"/>
    <n v="92.399999999999991"/>
    <m/>
    <n v="92.399999999999991"/>
    <n v="92399.999999999985"/>
    <n v="7699.9999999999991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44"/>
    <x v="40"/>
    <n v="1"/>
    <m/>
    <s v="OBL"/>
    <s v="ht"/>
    <n v="3"/>
    <n v="33"/>
    <n v="4.5"/>
    <n v="91"/>
    <n v="2.4750000000000001"/>
    <n v="225.22499999999999"/>
    <m/>
    <n v="225.22499999999999"/>
    <n v="225225"/>
    <n v="18768.75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45"/>
    <x v="41"/>
    <n v="1"/>
    <m/>
    <s v="OBL"/>
    <s v="ht"/>
    <n v="3"/>
    <n v="33"/>
    <n v="6"/>
    <n v="84"/>
    <n v="3.3"/>
    <n v="277.2"/>
    <m/>
    <n v="277.2"/>
    <n v="277200"/>
    <n v="23100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46"/>
    <x v="42"/>
    <n v="1"/>
    <m/>
    <s v="OBL"/>
    <s v="ht"/>
    <n v="3"/>
    <n v="33"/>
    <n v="12"/>
    <n v="130"/>
    <n v="6.6"/>
    <n v="858"/>
    <m/>
    <n v="858"/>
    <n v="858000"/>
    <n v="71500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20"/>
    <x v="43"/>
    <n v="1"/>
    <m/>
    <s v="OBL"/>
    <s v="ht"/>
    <n v="3"/>
    <n v="33"/>
    <n v="1.5"/>
    <n v="115"/>
    <n v="0.82499999999999996"/>
    <n v="94.875"/>
    <m/>
    <n v="94.875"/>
    <n v="94875"/>
    <n v="7906.25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47"/>
    <x v="44"/>
    <n v="1"/>
    <m/>
    <s v="OBL"/>
    <s v="Vt"/>
    <n v="4"/>
    <n v="30"/>
    <n v="4.5"/>
    <n v="56"/>
    <n v="2.25"/>
    <n v="126"/>
    <m/>
    <n v="126"/>
    <n v="126000"/>
    <n v="10500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48"/>
    <x v="45"/>
    <n v="1"/>
    <m/>
    <s v="OBL"/>
    <s v="Vt"/>
    <n v="4"/>
    <n v="30"/>
    <n v="9"/>
    <n v="84"/>
    <n v="4.5"/>
    <n v="378"/>
    <m/>
    <n v="378"/>
    <n v="378000"/>
    <n v="31500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29"/>
    <x v="46"/>
    <n v="1"/>
    <m/>
    <s v="OBL"/>
    <s v="Vt"/>
    <n v="4"/>
    <n v="30"/>
    <n v="1.5"/>
    <n v="115"/>
    <n v="0.75"/>
    <n v="86.25"/>
    <m/>
    <n v="86.25"/>
    <n v="86250"/>
    <n v="7187.5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49"/>
    <x v="47"/>
    <n v="1"/>
    <m/>
    <s v="OBL"/>
    <s v="Vt"/>
    <n v="4"/>
    <n v="30"/>
    <n v="4.5"/>
    <n v="130"/>
    <n v="2.25"/>
    <n v="292.5"/>
    <m/>
    <n v="292.5"/>
    <n v="292500"/>
    <n v="24375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50"/>
    <x v="48"/>
    <n v="1"/>
    <m/>
    <s v="OBL"/>
    <s v="Vt"/>
    <n v="4"/>
    <n v="30"/>
    <n v="10.5"/>
    <n v="115"/>
    <n v="5.25"/>
    <n v="603.75"/>
    <m/>
    <n v="603.75"/>
    <n v="603750"/>
    <n v="50312.5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51"/>
    <x v="49"/>
    <n v="1"/>
    <m/>
    <s v="OBL"/>
    <s v="ht"/>
    <n v="5"/>
    <n v="28"/>
    <n v="3"/>
    <n v="56"/>
    <n v="1.4"/>
    <n v="78.399999999999991"/>
    <m/>
    <n v="78.399999999999991"/>
    <n v="78399.999999999985"/>
    <n v="6533.3333333333321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52"/>
    <x v="50"/>
    <n v="1"/>
    <m/>
    <s v="OBL"/>
    <s v="ht"/>
    <n v="5"/>
    <n v="28"/>
    <n v="4.5"/>
    <n v="91"/>
    <n v="2.1"/>
    <n v="191.1"/>
    <m/>
    <n v="191.1"/>
    <n v="191100"/>
    <n v="15925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53"/>
    <x v="51"/>
    <n v="1"/>
    <m/>
    <s v="OBL"/>
    <s v="ht"/>
    <n v="5"/>
    <n v="28"/>
    <n v="4.5"/>
    <n v="91"/>
    <n v="2.1"/>
    <n v="191.1"/>
    <m/>
    <n v="191.1"/>
    <n v="191100"/>
    <n v="15925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54"/>
    <x v="52"/>
    <n v="1"/>
    <m/>
    <s v="OBL"/>
    <s v="ht"/>
    <n v="5"/>
    <n v="28"/>
    <n v="10.5"/>
    <n v="130"/>
    <n v="4.9000000000000004"/>
    <n v="637"/>
    <m/>
    <n v="637"/>
    <n v="637000"/>
    <n v="53083.333333333336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55"/>
    <x v="53"/>
    <n v="1"/>
    <m/>
    <s v="OBL"/>
    <s v="ht"/>
    <n v="5"/>
    <n v="28"/>
    <n v="1.5"/>
    <n v="115"/>
    <n v="0.7"/>
    <n v="80.5"/>
    <m/>
    <n v="80.5"/>
    <n v="80500"/>
    <n v="6708.333333333333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56"/>
    <x v="54"/>
    <n v="1"/>
    <m/>
    <s v="OBL"/>
    <s v="ht"/>
    <n v="5"/>
    <n v="28"/>
    <n v="6"/>
    <n v="115"/>
    <n v="2.8"/>
    <n v="322"/>
    <m/>
    <n v="322"/>
    <n v="322000"/>
    <n v="26833.333333333332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57"/>
    <x v="55"/>
    <n v="1"/>
    <m/>
    <s v="OBL"/>
    <s v="Vt"/>
    <n v="6"/>
    <n v="30"/>
    <n v="9"/>
    <n v="130"/>
    <n v="4.5"/>
    <n v="585"/>
    <m/>
    <n v="585"/>
    <n v="585000"/>
    <n v="48750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58"/>
    <x v="56"/>
    <n v="1"/>
    <m/>
    <s v="OBL"/>
    <s v="Vt"/>
    <n v="6"/>
    <n v="30"/>
    <n v="7.5"/>
    <n v="130"/>
    <n v="3.75"/>
    <n v="487.5"/>
    <m/>
    <n v="487.5"/>
    <n v="487500"/>
    <n v="40625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59"/>
    <x v="57"/>
    <n v="1"/>
    <m/>
    <s v="OBL"/>
    <s v="Vt"/>
    <n v="6"/>
    <n v="30"/>
    <n v="12"/>
    <n v="115"/>
    <n v="6"/>
    <n v="690"/>
    <m/>
    <n v="690"/>
    <n v="690000"/>
    <n v="57500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60"/>
    <x v="58"/>
    <n v="1"/>
    <m/>
    <s v="OBL"/>
    <s v="Vt"/>
    <n v="6"/>
    <n v="30"/>
    <n v="1.5"/>
    <n v="115"/>
    <n v="0.75"/>
    <n v="86.25"/>
    <m/>
    <n v="86.25"/>
    <n v="86250"/>
    <n v="7187.5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24"/>
    <x v="0"/>
    <n v="1"/>
    <m/>
    <s v="PNK"/>
    <s v="ht"/>
    <n v="7"/>
    <n v="30"/>
    <n v="7.5"/>
    <n v="115"/>
    <n v="3.75"/>
    <n v="431.25"/>
    <n v="0"/>
    <n v="431.25"/>
    <n v="431250"/>
    <n v="35937.5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61"/>
    <x v="59"/>
    <n v="1"/>
    <m/>
    <s v="OBL"/>
    <s v="ht"/>
    <n v="7"/>
    <n v="30"/>
    <n v="3"/>
    <n v="56"/>
    <n v="1.5"/>
    <n v="84"/>
    <m/>
    <n v="84"/>
    <n v="84000"/>
    <n v="7000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62"/>
    <x v="60"/>
    <n v="1"/>
    <m/>
    <s v="OBL"/>
    <s v="ht"/>
    <n v="7"/>
    <n v="30"/>
    <n v="6"/>
    <n v="115"/>
    <n v="3"/>
    <n v="345"/>
    <m/>
    <n v="345"/>
    <n v="345000"/>
    <n v="28750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63"/>
    <x v="61"/>
    <n v="1"/>
    <m/>
    <s v="OBL"/>
    <s v="ht"/>
    <n v="7"/>
    <n v="30"/>
    <n v="7.5"/>
    <n v="115"/>
    <n v="3.75"/>
    <n v="431.25"/>
    <m/>
    <n v="431.25"/>
    <n v="431250"/>
    <n v="35937.5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64"/>
    <x v="62"/>
    <n v="1"/>
    <m/>
    <s v="OBL"/>
    <s v="ht"/>
    <n v="7"/>
    <n v="30"/>
    <n v="6"/>
    <n v="130"/>
    <n v="3"/>
    <n v="390"/>
    <m/>
    <n v="390"/>
    <n v="390000"/>
    <n v="32500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65"/>
    <x v="63"/>
    <n v="1"/>
    <m/>
    <s v="OBL"/>
    <s v="Vt"/>
    <n v="8"/>
    <n v="26"/>
    <n v="30"/>
    <n v="130"/>
    <n v="13"/>
    <n v="1690"/>
    <n v="0"/>
    <n v="1690"/>
    <n v="1690000"/>
    <n v="140833.33333333334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66"/>
    <x v="0"/>
    <n v="1"/>
    <m/>
    <s v="PN"/>
    <s v=" "/>
    <m/>
    <m/>
    <m/>
    <m/>
    <n v="0"/>
    <n v="0"/>
    <n v="1235"/>
    <n v="1235"/>
    <n v="1235000"/>
    <n v="102916.66666666667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32"/>
    <x v="0"/>
    <n v="1"/>
    <m/>
    <s v="PN"/>
    <m/>
    <n v="0"/>
    <m/>
    <n v="60"/>
    <n v="130"/>
    <n v="0"/>
    <n v="0"/>
    <n v="0"/>
    <n v="0"/>
    <n v="0"/>
    <n v="0"/>
    <s v="H999001041"/>
    <s v="H999001041"/>
    <n v="3093"/>
    <n v="3094"/>
    <m/>
    <m/>
    <m/>
    <m/>
    <n v="104"/>
    <m/>
    <n v="2024"/>
    <m/>
    <m/>
    <m/>
    <s v="H9"/>
    <m/>
  </r>
  <r>
    <x v="1"/>
    <x v="0"/>
    <x v="1"/>
    <x v="1"/>
    <x v="1"/>
    <x v="0"/>
    <x v="0"/>
    <x v="67"/>
    <x v="0"/>
    <n v="1"/>
    <m/>
    <s v="PNK"/>
    <m/>
    <n v="0"/>
    <m/>
    <n v="60"/>
    <n v="130"/>
    <n v="1"/>
    <n v="130"/>
    <m/>
    <n v="130"/>
    <n v="130000"/>
    <n v="10833.333333333334"/>
    <s v="H999001041"/>
    <s v="H999001041"/>
    <n v="3093"/>
    <n v="3094"/>
    <m/>
    <m/>
    <m/>
    <m/>
    <n v="104"/>
    <m/>
    <n v="2024"/>
    <m/>
    <m/>
    <m/>
    <s v="H9"/>
    <m/>
  </r>
  <r>
    <x v="0"/>
    <x v="0"/>
    <x v="2"/>
    <x v="2"/>
    <x v="0"/>
    <x v="0"/>
    <x v="0"/>
    <x v="1"/>
    <x v="0"/>
    <n v="1"/>
    <m/>
    <s v="PN"/>
    <s v=" "/>
    <m/>
    <m/>
    <m/>
    <m/>
    <m/>
    <m/>
    <n v="322"/>
    <n v="322"/>
    <n v="322000"/>
    <n v="26833.333333333332"/>
    <s v="Programövergripande"/>
    <s v="Programövergripande"/>
    <s v="Programövergripande"/>
    <m/>
    <m/>
    <m/>
    <m/>
    <m/>
    <s v="Programövergripande"/>
    <m/>
    <n v="2024"/>
    <m/>
    <m/>
    <m/>
    <s v="H9"/>
    <m/>
  </r>
  <r>
    <x v="0"/>
    <x v="0"/>
    <x v="2"/>
    <x v="2"/>
    <x v="0"/>
    <x v="0"/>
    <x v="0"/>
    <x v="2"/>
    <x v="0"/>
    <n v="1"/>
    <m/>
    <s v="PN"/>
    <m/>
    <m/>
    <m/>
    <m/>
    <m/>
    <m/>
    <m/>
    <n v="44"/>
    <n v="44"/>
    <n v="44000"/>
    <n v="3666.6666666666665"/>
    <s v="Programövergripande"/>
    <s v="Programövergripande"/>
    <s v="Programövergripande"/>
    <m/>
    <m/>
    <m/>
    <m/>
    <m/>
    <s v="Programövergripande"/>
    <m/>
    <n v="2024"/>
    <m/>
    <m/>
    <m/>
    <s v="H9"/>
    <m/>
  </r>
  <r>
    <x v="0"/>
    <x v="0"/>
    <x v="2"/>
    <x v="2"/>
    <x v="0"/>
    <x v="0"/>
    <x v="0"/>
    <x v="4"/>
    <x v="0"/>
    <n v="1"/>
    <m/>
    <s v="PN"/>
    <m/>
    <m/>
    <m/>
    <m/>
    <m/>
    <m/>
    <m/>
    <n v="487.49400000000003"/>
    <n v="487.49400000000003"/>
    <n v="487494"/>
    <n v="40624.5"/>
    <s v="Programövergripande"/>
    <s v="Programövergripande"/>
    <s v="Programövergripande"/>
    <m/>
    <m/>
    <m/>
    <m/>
    <m/>
    <s v="Programövergripande"/>
    <m/>
    <n v="2024"/>
    <m/>
    <m/>
    <m/>
    <s v="H9"/>
    <m/>
  </r>
  <r>
    <x v="0"/>
    <x v="0"/>
    <x v="2"/>
    <x v="2"/>
    <x v="0"/>
    <x v="0"/>
    <x v="0"/>
    <x v="3"/>
    <x v="0"/>
    <n v="1"/>
    <m/>
    <s v="PN"/>
    <m/>
    <m/>
    <m/>
    <m/>
    <m/>
    <m/>
    <m/>
    <n v="1053"/>
    <n v="1053"/>
    <n v="1053000"/>
    <n v="87750"/>
    <s v="Programövergripande"/>
    <s v="Programövergripande"/>
    <s v="Programövergripande"/>
    <m/>
    <m/>
    <m/>
    <m/>
    <m/>
    <s v="Programövergripande"/>
    <m/>
    <n v="2024"/>
    <m/>
    <m/>
    <m/>
    <s v="H9"/>
    <m/>
  </r>
  <r>
    <x v="0"/>
    <x v="0"/>
    <x v="2"/>
    <x v="2"/>
    <x v="0"/>
    <x v="0"/>
    <x v="0"/>
    <x v="68"/>
    <x v="0"/>
    <n v="1"/>
    <m/>
    <s v="PN"/>
    <m/>
    <m/>
    <m/>
    <m/>
    <m/>
    <m/>
    <m/>
    <m/>
    <n v="0"/>
    <n v="0"/>
    <n v="0"/>
    <s v="Programövergripande"/>
    <s v="Programövergripande"/>
    <s v="Programövergripande"/>
    <m/>
    <m/>
    <m/>
    <m/>
    <m/>
    <s v="Programövergripande"/>
    <m/>
    <n v="2024"/>
    <m/>
    <m/>
    <m/>
    <s v="H9"/>
    <m/>
  </r>
  <r>
    <x v="0"/>
    <x v="0"/>
    <x v="2"/>
    <x v="2"/>
    <x v="0"/>
    <x v="0"/>
    <x v="0"/>
    <x v="0"/>
    <x v="0"/>
    <n v="1"/>
    <m/>
    <s v="PN"/>
    <m/>
    <m/>
    <m/>
    <m/>
    <m/>
    <m/>
    <m/>
    <n v="36"/>
    <n v="36"/>
    <n v="36000"/>
    <n v="3000"/>
    <s v="Programövergripande"/>
    <s v="Programövergripande"/>
    <s v="Programövergripande"/>
    <m/>
    <m/>
    <m/>
    <m/>
    <m/>
    <s v="Programövergripande"/>
    <m/>
    <n v="2024"/>
    <m/>
    <m/>
    <m/>
    <s v="H9"/>
    <m/>
  </r>
  <r>
    <x v="1"/>
    <x v="0"/>
    <x v="2"/>
    <x v="2"/>
    <x v="1"/>
    <x v="0"/>
    <x v="0"/>
    <x v="69"/>
    <x v="64"/>
    <n v="1"/>
    <m/>
    <s v="OBL"/>
    <s v="ht"/>
    <n v="1"/>
    <n v="50"/>
    <n v="7.5"/>
    <n v="75"/>
    <n v="6.25"/>
    <n v="468.75"/>
    <n v="0"/>
    <n v="468.75"/>
    <n v="468750"/>
    <n v="39062.5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70"/>
    <x v="65"/>
    <n v="1"/>
    <m/>
    <s v="OBL"/>
    <s v="ht"/>
    <n v="1"/>
    <n v="50"/>
    <n v="8"/>
    <n v="75"/>
    <n v="6.666666666666667"/>
    <n v="500"/>
    <n v="0"/>
    <n v="500"/>
    <n v="500000"/>
    <n v="41666.666666666664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71"/>
    <x v="66"/>
    <n v="1"/>
    <m/>
    <s v="OBL"/>
    <s v="ht"/>
    <n v="1"/>
    <n v="50"/>
    <n v="7"/>
    <n v="75"/>
    <n v="5.833333333333333"/>
    <n v="437.5"/>
    <n v="0"/>
    <n v="437.5"/>
    <n v="437500"/>
    <n v="36458.333333333336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72"/>
    <x v="67"/>
    <n v="1"/>
    <m/>
    <s v="OBL"/>
    <s v="ht"/>
    <n v="1"/>
    <n v="50"/>
    <n v="1"/>
    <n v="70"/>
    <n v="0.83333333333333337"/>
    <n v="58.333333333333336"/>
    <n v="0"/>
    <n v="58.333333333333336"/>
    <n v="58333.333333333336"/>
    <n v="4861.1111111111113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73"/>
    <x v="68"/>
    <n v="1"/>
    <m/>
    <s v="OBL"/>
    <s v="ht"/>
    <n v="1"/>
    <n v="50"/>
    <n v="6.5"/>
    <n v="70"/>
    <n v="5.416666666666667"/>
    <n v="379.16666666666669"/>
    <n v="0"/>
    <n v="379.16666666666669"/>
    <n v="379166.66666666669"/>
    <n v="31597.222222222223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74"/>
    <x v="69"/>
    <n v="1"/>
    <m/>
    <s v="OBL"/>
    <s v="Vt"/>
    <n v="2"/>
    <n v="44"/>
    <n v="4.5"/>
    <n v="70"/>
    <n v="3.3"/>
    <n v="231"/>
    <n v="0"/>
    <n v="231"/>
    <n v="231000"/>
    <n v="19250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75"/>
    <x v="70"/>
    <n v="1"/>
    <m/>
    <s v="OBL"/>
    <s v="Vt"/>
    <n v="2"/>
    <n v="44"/>
    <n v="7.5"/>
    <n v="70"/>
    <n v="5.5"/>
    <n v="385"/>
    <n v="0"/>
    <n v="385"/>
    <n v="385000"/>
    <n v="32083.333333333332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1"/>
    <x v="76"/>
    <x v="71"/>
    <n v="1"/>
    <m/>
    <s v="OBL"/>
    <s v="Vt"/>
    <n v="2"/>
    <n v="44"/>
    <n v="4.5"/>
    <n v="70"/>
    <n v="3.3"/>
    <n v="231"/>
    <n v="0"/>
    <n v="231"/>
    <n v="231000"/>
    <n v="19250"/>
    <s v="H999001381"/>
    <s v="H1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2"/>
    <x v="77"/>
    <x v="72"/>
    <n v="1"/>
    <m/>
    <s v="OBL"/>
    <s v="Vt"/>
    <n v="2"/>
    <n v="44"/>
    <n v="4.5"/>
    <n v="70"/>
    <n v="3.3"/>
    <n v="231"/>
    <n v="0"/>
    <n v="231"/>
    <n v="231000"/>
    <n v="19250"/>
    <s v="H999001381"/>
    <s v="H5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72"/>
    <x v="67"/>
    <n v="1"/>
    <m/>
    <s v="OBL"/>
    <s v="Vt"/>
    <n v="2"/>
    <n v="44"/>
    <n v="1"/>
    <n v="75"/>
    <n v="0.73333333333333328"/>
    <n v="54.999999999999993"/>
    <n v="0"/>
    <n v="54.999999999999993"/>
    <n v="54999.999999999993"/>
    <n v="4583.333333333333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78"/>
    <x v="73"/>
    <n v="1"/>
    <m/>
    <s v="OBL"/>
    <s v="Vt"/>
    <n v="2"/>
    <n v="44"/>
    <n v="8"/>
    <n v="70"/>
    <n v="5.8666666666666663"/>
    <n v="410.66666666666663"/>
    <n v="0"/>
    <n v="410.66666666666663"/>
    <n v="410666.66666666663"/>
    <n v="34222.222222222219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79"/>
    <x v="74"/>
    <n v="1"/>
    <m/>
    <s v="OBL"/>
    <s v="ht"/>
    <n v="3"/>
    <n v="38"/>
    <n v="7.5"/>
    <n v="75"/>
    <n v="4.75"/>
    <n v="356.25"/>
    <n v="0"/>
    <n v="356.25"/>
    <n v="356250"/>
    <n v="29687.5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80"/>
    <x v="75"/>
    <n v="1"/>
    <m/>
    <s v="OBL"/>
    <s v="ht"/>
    <n v="3"/>
    <n v="38"/>
    <n v="7.5"/>
    <n v="75"/>
    <n v="4.75"/>
    <n v="356.25"/>
    <n v="0"/>
    <n v="356.25"/>
    <n v="356250"/>
    <n v="29687.5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81"/>
    <x v="76"/>
    <n v="1"/>
    <m/>
    <s v="OBL"/>
    <s v="ht"/>
    <n v="3"/>
    <n v="38"/>
    <n v="7.5"/>
    <n v="70"/>
    <n v="4.75"/>
    <n v="332.5"/>
    <n v="0"/>
    <n v="332.5"/>
    <n v="332500"/>
    <n v="27708.333333333332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82"/>
    <x v="77"/>
    <n v="1"/>
    <m/>
    <s v="OBL"/>
    <s v="ht"/>
    <n v="3"/>
    <n v="38"/>
    <n v="1.5"/>
    <n v="75"/>
    <n v="0.95"/>
    <n v="71.25"/>
    <n v="0"/>
    <n v="71.25"/>
    <n v="71250"/>
    <n v="5937.5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83"/>
    <x v="78"/>
    <n v="1"/>
    <m/>
    <s v="OBL"/>
    <s v="ht"/>
    <n v="3"/>
    <n v="38"/>
    <n v="6"/>
    <n v="70"/>
    <n v="3.8"/>
    <n v="266"/>
    <n v="0"/>
    <n v="266"/>
    <n v="266000"/>
    <n v="22166.666666666668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84"/>
    <x v="79"/>
    <n v="1"/>
    <m/>
    <s v="OBL"/>
    <s v="Vt"/>
    <n v="4"/>
    <n v="34"/>
    <n v="7.5"/>
    <n v="75"/>
    <n v="4.25"/>
    <n v="318.75"/>
    <n v="0"/>
    <n v="318.75"/>
    <n v="318750"/>
    <n v="26562.5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85"/>
    <x v="80"/>
    <n v="1"/>
    <m/>
    <s v="OBL"/>
    <s v="Vt"/>
    <n v="4"/>
    <n v="34"/>
    <n v="7.5"/>
    <n v="75"/>
    <n v="4.25"/>
    <n v="318.75"/>
    <n v="0"/>
    <n v="318.75"/>
    <n v="318750"/>
    <n v="26562.5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3"/>
    <x v="86"/>
    <x v="81"/>
    <n v="1"/>
    <m/>
    <s v="OBL"/>
    <s v="Vt"/>
    <n v="4"/>
    <n v="34"/>
    <n v="7.5"/>
    <n v="70"/>
    <n v="4.25"/>
    <n v="297.5"/>
    <n v="0"/>
    <n v="297.5"/>
    <n v="297500"/>
    <n v="24791.666666666668"/>
    <s v="H999001381"/>
    <s v="C7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82"/>
    <x v="77"/>
    <n v="1"/>
    <m/>
    <s v="OBL"/>
    <s v="Vt"/>
    <n v="4"/>
    <n v="34"/>
    <n v="1.5"/>
    <n v="75"/>
    <n v="0.85"/>
    <n v="63.75"/>
    <n v="0"/>
    <n v="63.75"/>
    <n v="63750"/>
    <n v="5312.5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87"/>
    <x v="82"/>
    <n v="1"/>
    <m/>
    <s v="OBL"/>
    <s v="Vt"/>
    <n v="4"/>
    <n v="34"/>
    <n v="6"/>
    <n v="75"/>
    <n v="3.4"/>
    <n v="255"/>
    <n v="0"/>
    <n v="255"/>
    <n v="255000"/>
    <n v="21250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88"/>
    <x v="83"/>
    <n v="1"/>
    <m/>
    <s v="OBL"/>
    <s v="ht"/>
    <n v="5"/>
    <n v="33"/>
    <n v="4.5"/>
    <n v="75"/>
    <n v="2.4750000000000001"/>
    <n v="185.625"/>
    <n v="0"/>
    <n v="185.625"/>
    <n v="185625"/>
    <n v="15468.75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89"/>
    <x v="84"/>
    <n v="1"/>
    <m/>
    <s v="OBL"/>
    <s v="ht"/>
    <n v="5"/>
    <n v="33"/>
    <n v="7.5"/>
    <n v="70"/>
    <n v="4.125"/>
    <n v="288.75"/>
    <n v="0"/>
    <n v="288.75"/>
    <n v="288750"/>
    <n v="24062.5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90"/>
    <x v="85"/>
    <n v="1"/>
    <m/>
    <s v="OBL"/>
    <s v="ht"/>
    <n v="5"/>
    <n v="33"/>
    <n v="9"/>
    <n v="99"/>
    <n v="4.95"/>
    <n v="490.05"/>
    <n v="0"/>
    <n v="490.05"/>
    <n v="490050"/>
    <n v="40837.5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91"/>
    <x v="86"/>
    <n v="1"/>
    <m/>
    <s v="OBL"/>
    <s v="ht"/>
    <n v="5"/>
    <n v="33"/>
    <n v="6"/>
    <n v="80"/>
    <n v="3.3"/>
    <n v="264"/>
    <n v="0"/>
    <n v="264"/>
    <n v="264000"/>
    <n v="22000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92"/>
    <x v="87"/>
    <n v="1"/>
    <m/>
    <s v="OBL"/>
    <s v="ht"/>
    <n v="5"/>
    <n v="33"/>
    <n v="3"/>
    <n v="70"/>
    <n v="1.65"/>
    <n v="115.5"/>
    <m/>
    <n v="115.5"/>
    <n v="115500"/>
    <n v="9625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93"/>
    <x v="0"/>
    <n v="1"/>
    <m/>
    <s v="PNK"/>
    <s v="Vt"/>
    <n v="6"/>
    <n v="33"/>
    <n v="15"/>
    <n v="70"/>
    <n v="8.25"/>
    <n v="577.5"/>
    <n v="0"/>
    <n v="577.5"/>
    <n v="577500"/>
    <n v="48125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90"/>
    <x v="85"/>
    <n v="1"/>
    <m/>
    <s v="OBL"/>
    <s v="Vt"/>
    <n v="6"/>
    <n v="33"/>
    <n v="6"/>
    <n v="99"/>
    <n v="3.3"/>
    <n v="326.7"/>
    <n v="0"/>
    <n v="326.7"/>
    <n v="326700"/>
    <n v="27225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94"/>
    <x v="88"/>
    <n v="1"/>
    <m/>
    <s v="OBL"/>
    <s v="Vt"/>
    <n v="6"/>
    <n v="33"/>
    <n v="7.5"/>
    <n v="70"/>
    <n v="4.125"/>
    <n v="288.75"/>
    <n v="0"/>
    <n v="288.75"/>
    <n v="288750"/>
    <n v="24062.5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95"/>
    <x v="89"/>
    <n v="1"/>
    <m/>
    <s v="OBL"/>
    <s v="Vt"/>
    <n v="6"/>
    <n v="33"/>
    <n v="1.5"/>
    <n v="70"/>
    <n v="0.82499999999999996"/>
    <n v="57.75"/>
    <n v="0"/>
    <n v="57.75"/>
    <n v="57750"/>
    <n v="4812.5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67"/>
    <x v="0"/>
    <n v="1"/>
    <m/>
    <s v="PNK"/>
    <s v=" "/>
    <m/>
    <m/>
    <n v="60"/>
    <n v="50"/>
    <n v="0"/>
    <n v="0"/>
    <n v="0"/>
    <n v="0"/>
    <n v="0"/>
    <n v="0"/>
    <s v="H999001381"/>
    <s v="H999001381"/>
    <n v="3093"/>
    <n v="3094"/>
    <m/>
    <m/>
    <m/>
    <m/>
    <n v="138"/>
    <m/>
    <n v="2024"/>
    <m/>
    <m/>
    <m/>
    <s v="H9"/>
    <m/>
  </r>
  <r>
    <x v="1"/>
    <x v="0"/>
    <x v="2"/>
    <x v="2"/>
    <x v="1"/>
    <x v="0"/>
    <x v="0"/>
    <x v="96"/>
    <x v="0"/>
    <n v="1"/>
    <m/>
    <s v="PN"/>
    <s v=" "/>
    <m/>
    <m/>
    <m/>
    <n v="0"/>
    <n v="0"/>
    <n v="0"/>
    <n v="2235.4940000000001"/>
    <n v="2235.4940000000001"/>
    <n v="2235494"/>
    <n v="186291.16666666666"/>
    <s v="H999001381"/>
    <s v="H999001381"/>
    <n v="3093"/>
    <n v="3094"/>
    <m/>
    <m/>
    <m/>
    <m/>
    <n v="138"/>
    <m/>
    <n v="2024"/>
    <m/>
    <m/>
    <m/>
    <s v="H9"/>
    <m/>
  </r>
  <r>
    <x v="0"/>
    <x v="1"/>
    <x v="3"/>
    <x v="3"/>
    <x v="0"/>
    <x v="0"/>
    <x v="4"/>
    <x v="4"/>
    <x v="0"/>
    <n v="1"/>
    <m/>
    <s v="Kompl"/>
    <s v=" "/>
    <m/>
    <m/>
    <m/>
    <m/>
    <m/>
    <m/>
    <n v="203"/>
    <n v="203"/>
    <n v="203000"/>
    <n v="16916.666666666668"/>
    <s v="Programövergripande"/>
    <s v="Programövergripande"/>
    <s v="Programövergripande"/>
    <m/>
    <m/>
    <m/>
    <m/>
    <m/>
    <s v="Programövergripande"/>
    <m/>
    <n v="2024"/>
    <m/>
    <m/>
    <m/>
    <s v="OF"/>
    <m/>
  </r>
  <r>
    <x v="0"/>
    <x v="1"/>
    <x v="3"/>
    <x v="3"/>
    <x v="0"/>
    <x v="0"/>
    <x v="4"/>
    <x v="97"/>
    <x v="0"/>
    <n v="1"/>
    <m/>
    <s v="Kompl"/>
    <s v=" "/>
    <m/>
    <m/>
    <m/>
    <m/>
    <m/>
    <m/>
    <n v="102.188"/>
    <n v="102.188"/>
    <n v="102188"/>
    <n v="8515.6666666666661"/>
    <s v="Programövergripande"/>
    <s v="Programövergripande"/>
    <s v="Programövergripande"/>
    <m/>
    <m/>
    <m/>
    <m/>
    <m/>
    <s v="Programövergripande"/>
    <m/>
    <n v="2024"/>
    <m/>
    <m/>
    <m/>
    <s v="OF"/>
    <m/>
  </r>
  <r>
    <x v="1"/>
    <x v="1"/>
    <x v="3"/>
    <x v="3"/>
    <x v="1"/>
    <x v="0"/>
    <x v="4"/>
    <x v="98"/>
    <x v="0"/>
    <n v="1"/>
    <m/>
    <s v="Kompl"/>
    <s v="ht"/>
    <n v="1"/>
    <n v="16"/>
    <n v="30"/>
    <n v="393.86324999999999"/>
    <n v="8"/>
    <n v="3150.9059999999999"/>
    <m/>
    <n v="3150.9059999999999"/>
    <n v="3150906"/>
    <n v="262575.5"/>
    <s v="OF99000411"/>
    <s v="OF99000411"/>
    <n v="3564"/>
    <n v="3564"/>
    <m/>
    <m/>
    <m/>
    <m/>
    <n v="41"/>
    <m/>
    <n v="2024"/>
    <m/>
    <m/>
    <m/>
    <s v="OF"/>
    <m/>
  </r>
  <r>
    <x v="1"/>
    <x v="1"/>
    <x v="3"/>
    <x v="3"/>
    <x v="1"/>
    <x v="0"/>
    <x v="4"/>
    <x v="98"/>
    <x v="0"/>
    <n v="1"/>
    <m/>
    <s v="Kompl"/>
    <s v="Vt"/>
    <n v="2"/>
    <n v="16"/>
    <n v="30"/>
    <n v="393.86324999999999"/>
    <n v="8"/>
    <n v="3150.9059999999999"/>
    <m/>
    <n v="3150.9059999999999"/>
    <n v="3150906"/>
    <n v="262575.5"/>
    <s v="OF99000411"/>
    <s v="OF99000411"/>
    <n v="3564"/>
    <n v="3564"/>
    <m/>
    <m/>
    <m/>
    <m/>
    <n v="41"/>
    <m/>
    <n v="2024"/>
    <m/>
    <m/>
    <m/>
    <s v="OF"/>
    <m/>
  </r>
  <r>
    <x v="0"/>
    <x v="1"/>
    <x v="4"/>
    <x v="4"/>
    <x v="0"/>
    <x v="0"/>
    <x v="4"/>
    <x v="3"/>
    <x v="0"/>
    <n v="1"/>
    <m/>
    <s v="PN"/>
    <m/>
    <m/>
    <m/>
    <m/>
    <m/>
    <m/>
    <m/>
    <n v="204.96600000000001"/>
    <n v="204.96600000000001"/>
    <n v="204966"/>
    <n v="17080.5"/>
    <s v="Programövergripande"/>
    <s v="Programövergripande"/>
    <s v="Programövergripande"/>
    <m/>
    <m/>
    <m/>
    <m/>
    <m/>
    <s v="Programövergripande"/>
    <m/>
    <n v="2024"/>
    <m/>
    <m/>
    <m/>
    <s v="OF"/>
    <m/>
  </r>
  <r>
    <x v="0"/>
    <x v="1"/>
    <x v="4"/>
    <x v="4"/>
    <x v="0"/>
    <x v="0"/>
    <x v="4"/>
    <x v="3"/>
    <x v="0"/>
    <n v="1"/>
    <m/>
    <s v="PN"/>
    <m/>
    <m/>
    <m/>
    <m/>
    <m/>
    <m/>
    <m/>
    <n v="188.499"/>
    <n v="188.499"/>
    <n v="188499"/>
    <n v="15708.25"/>
    <s v="Programövergripande"/>
    <s v="Programövergripande"/>
    <s v="Programövergripande"/>
    <m/>
    <m/>
    <m/>
    <m/>
    <m/>
    <s v="Programövergripande"/>
    <m/>
    <n v="2024"/>
    <m/>
    <m/>
    <m/>
    <s v="OF"/>
    <m/>
  </r>
  <r>
    <x v="0"/>
    <x v="1"/>
    <x v="4"/>
    <x v="4"/>
    <x v="0"/>
    <x v="0"/>
    <x v="4"/>
    <x v="1"/>
    <x v="0"/>
    <n v="1"/>
    <m/>
    <s v="PN"/>
    <m/>
    <m/>
    <m/>
    <m/>
    <m/>
    <m/>
    <m/>
    <n v="472.47699999999998"/>
    <n v="472.47699999999998"/>
    <n v="472477"/>
    <n v="39373.083333333336"/>
    <s v="Programövergripande"/>
    <s v="Programövergripande"/>
    <s v="Programövergripande"/>
    <m/>
    <m/>
    <m/>
    <m/>
    <m/>
    <s v="Programövergripande"/>
    <m/>
    <n v="2024"/>
    <m/>
    <m/>
    <m/>
    <s v="OF"/>
    <m/>
  </r>
  <r>
    <x v="0"/>
    <x v="1"/>
    <x v="4"/>
    <x v="4"/>
    <x v="0"/>
    <x v="0"/>
    <x v="4"/>
    <x v="2"/>
    <x v="0"/>
    <n v="1"/>
    <m/>
    <s v="PN"/>
    <m/>
    <m/>
    <m/>
    <m/>
    <m/>
    <m/>
    <m/>
    <n v="137.80000000000001"/>
    <n v="137.80000000000001"/>
    <n v="137800"/>
    <n v="11483.333333333334"/>
    <s v="Programövergripande"/>
    <s v="Programövergripande"/>
    <s v="Programövergripande"/>
    <m/>
    <m/>
    <m/>
    <m/>
    <m/>
    <s v="Programövergripande"/>
    <m/>
    <n v="2024"/>
    <m/>
    <m/>
    <m/>
    <s v="OF"/>
    <m/>
  </r>
  <r>
    <x v="0"/>
    <x v="1"/>
    <x v="4"/>
    <x v="4"/>
    <x v="0"/>
    <x v="0"/>
    <x v="4"/>
    <x v="4"/>
    <x v="0"/>
    <n v="1"/>
    <m/>
    <s v="PN"/>
    <m/>
    <m/>
    <m/>
    <m/>
    <m/>
    <m/>
    <m/>
    <n v="791.5"/>
    <n v="791.5"/>
    <n v="791500"/>
    <n v="65958.333333333328"/>
    <s v="Programövergripande"/>
    <s v="Programövergripande"/>
    <s v="Programövergripande"/>
    <m/>
    <m/>
    <m/>
    <m/>
    <m/>
    <s v="Programövergripande"/>
    <m/>
    <n v="2024"/>
    <m/>
    <m/>
    <m/>
    <s v="OF"/>
    <m/>
  </r>
  <r>
    <x v="1"/>
    <x v="1"/>
    <x v="4"/>
    <x v="4"/>
    <x v="1"/>
    <x v="0"/>
    <x v="4"/>
    <x v="99"/>
    <x v="90"/>
    <n v="1"/>
    <m/>
    <s v="OBL"/>
    <s v="ht"/>
    <n v="1"/>
    <n v="48"/>
    <n v="12.5"/>
    <n v="97.917299999999997"/>
    <n v="10"/>
    <n v="979.173"/>
    <m/>
    <n v="979.173"/>
    <n v="979173"/>
    <n v="81597.75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00"/>
    <x v="91"/>
    <n v="1"/>
    <m/>
    <s v="OBL"/>
    <s v="ht"/>
    <n v="1"/>
    <n v="48"/>
    <n v="7.5"/>
    <n v="97.917299999999997"/>
    <n v="6"/>
    <n v="587.50379999999996"/>
    <m/>
    <n v="587.50379999999996"/>
    <n v="587503.79999999993"/>
    <n v="48958.649999999994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01"/>
    <x v="92"/>
    <n v="1"/>
    <m/>
    <s v="OBL"/>
    <s v="ht"/>
    <n v="1"/>
    <n v="48"/>
    <n v="10"/>
    <n v="73.979799999999997"/>
    <n v="8"/>
    <n v="591.83839999999998"/>
    <m/>
    <n v="591.83839999999998"/>
    <n v="591838.4"/>
    <n v="49319.866666666669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02"/>
    <x v="93"/>
    <n v="1"/>
    <m/>
    <s v="OBL"/>
    <s v="Vt"/>
    <n v="2"/>
    <n v="44"/>
    <n v="9.5"/>
    <n v="97.917299999999997"/>
    <n v="6.9666666666666668"/>
    <n v="682.15719000000001"/>
    <m/>
    <n v="682.15719000000001"/>
    <n v="682157.19000000006"/>
    <n v="56846.432500000003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03"/>
    <x v="94"/>
    <n v="1"/>
    <m/>
    <s v="OBL"/>
    <s v="Vt"/>
    <n v="2"/>
    <n v="44"/>
    <n v="4"/>
    <n v="97.917299999999997"/>
    <n v="2.9333333333333331"/>
    <n v="287.22407999999996"/>
    <m/>
    <n v="287.22407999999996"/>
    <n v="287224.07999999996"/>
    <n v="23935.339999999997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04"/>
    <x v="95"/>
    <n v="1"/>
    <m/>
    <s v="OBL"/>
    <s v="Vt"/>
    <n v="2"/>
    <n v="44"/>
    <n v="7.5"/>
    <n v="97.917299999999997"/>
    <n v="5.5"/>
    <n v="538.54515000000004"/>
    <m/>
    <n v="538.54515000000004"/>
    <n v="538545.15"/>
    <n v="44878.762500000004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05"/>
    <x v="96"/>
    <n v="1"/>
    <m/>
    <s v="OBL"/>
    <s v="Vt"/>
    <n v="2"/>
    <n v="44"/>
    <n v="9"/>
    <n v="73.979799999999997"/>
    <n v="6.6"/>
    <n v="488.26667999999995"/>
    <m/>
    <n v="488.26667999999995"/>
    <n v="488266.67999999993"/>
    <n v="40688.889999999992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06"/>
    <x v="97"/>
    <n v="1"/>
    <m/>
    <s v="OBL"/>
    <s v="ht"/>
    <n v="3"/>
    <n v="40"/>
    <n v="10.5"/>
    <n v="97.917299999999997"/>
    <n v="7"/>
    <n v="685.42110000000002"/>
    <m/>
    <n v="685.42110000000002"/>
    <n v="685421.1"/>
    <n v="57118.424999999996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07"/>
    <x v="98"/>
    <n v="1"/>
    <m/>
    <s v="OBL"/>
    <s v="ht"/>
    <n v="3"/>
    <n v="40"/>
    <n v="7.5"/>
    <n v="97.917299999999997"/>
    <n v="5"/>
    <n v="489.5865"/>
    <m/>
    <n v="489.5865"/>
    <n v="489586.5"/>
    <n v="40798.875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08"/>
    <x v="99"/>
    <n v="1"/>
    <m/>
    <s v="OBL"/>
    <s v="ht"/>
    <n v="3"/>
    <n v="40"/>
    <n v="6.5"/>
    <n v="73.979799999999997"/>
    <n v="4.333333333333333"/>
    <n v="320.57913333333329"/>
    <m/>
    <n v="320.57913333333329"/>
    <n v="320579.1333333333"/>
    <n v="26714.927777777775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09"/>
    <x v="100"/>
    <n v="1"/>
    <m/>
    <s v="OBL"/>
    <s v="ht"/>
    <n v="3"/>
    <n v="40"/>
    <n v="5.5"/>
    <n v="73.979799999999997"/>
    <n v="3.6666666666666665"/>
    <n v="271.25926666666663"/>
    <m/>
    <n v="271.25926666666663"/>
    <n v="271259.2666666666"/>
    <n v="22604.938888888883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10"/>
    <x v="101"/>
    <n v="1"/>
    <m/>
    <s v="OBL"/>
    <s v="Vt"/>
    <n v="4"/>
    <n v="32"/>
    <n v="7"/>
    <n v="97.917299999999997"/>
    <n v="3.7333333333333334"/>
    <n v="365.55792000000002"/>
    <m/>
    <n v="365.55792000000002"/>
    <n v="365557.92000000004"/>
    <n v="30463.160000000003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11"/>
    <x v="102"/>
    <n v="1"/>
    <m/>
    <s v="OBL"/>
    <s v="Vt"/>
    <n v="4"/>
    <n v="32"/>
    <n v="10.5"/>
    <n v="97.917299999999997"/>
    <n v="5.6"/>
    <n v="548.33687999999995"/>
    <m/>
    <n v="548.33687999999995"/>
    <n v="548336.88"/>
    <n v="45694.74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12"/>
    <x v="103"/>
    <n v="1"/>
    <m/>
    <s v="OBL"/>
    <s v="Vt"/>
    <n v="4"/>
    <n v="32"/>
    <n v="3"/>
    <n v="97.917299999999997"/>
    <n v="1.6"/>
    <n v="156.66768000000002"/>
    <m/>
    <n v="156.66768000000002"/>
    <n v="156667.68000000002"/>
    <n v="13055.640000000001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13"/>
    <x v="104"/>
    <n v="1"/>
    <m/>
    <s v="OBL"/>
    <s v="Vt"/>
    <n v="4"/>
    <n v="32"/>
    <n v="5"/>
    <n v="73.979799999999997"/>
    <n v="2.6666666666666665"/>
    <n v="197.27946666666665"/>
    <m/>
    <n v="197.27946666666665"/>
    <n v="197279.46666666665"/>
    <n v="16439.955555555553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14"/>
    <x v="105"/>
    <n v="1"/>
    <m/>
    <s v="OBL"/>
    <s v="Vt"/>
    <n v="4"/>
    <n v="32"/>
    <n v="4.5"/>
    <n v="73.979799999999997"/>
    <n v="2.4"/>
    <n v="177.55151999999998"/>
    <m/>
    <n v="177.55151999999998"/>
    <n v="177551.52"/>
    <n v="14795.96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15"/>
    <x v="106"/>
    <n v="1"/>
    <m/>
    <s v="OBL"/>
    <s v="ht"/>
    <n v="5"/>
    <n v="30"/>
    <n v="12.5"/>
    <n v="97.917299999999997"/>
    <n v="6.25"/>
    <n v="611.98312499999997"/>
    <m/>
    <n v="611.98312499999997"/>
    <n v="611983.125"/>
    <n v="50998.59375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16"/>
    <x v="107"/>
    <n v="1"/>
    <m/>
    <s v="OBL"/>
    <s v="ht"/>
    <n v="5"/>
    <n v="30"/>
    <n v="8"/>
    <n v="97.917299999999997"/>
    <n v="4"/>
    <n v="391.66919999999999"/>
    <m/>
    <n v="391.66919999999999"/>
    <n v="391669.2"/>
    <n v="32639.100000000002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17"/>
    <x v="108"/>
    <n v="1"/>
    <m/>
    <s v="OBL"/>
    <s v="ht"/>
    <n v="5"/>
    <n v="30"/>
    <n v="6.5"/>
    <n v="97.917299999999997"/>
    <n v="3.25"/>
    <n v="318.23122499999999"/>
    <m/>
    <n v="318.23122499999999"/>
    <n v="318231.22499999998"/>
    <n v="26519.268749999999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18"/>
    <x v="109"/>
    <n v="1"/>
    <m/>
    <s v="OBL"/>
    <s v="ht"/>
    <n v="5"/>
    <n v="30"/>
    <n v="3"/>
    <n v="97.917299999999997"/>
    <n v="1.5"/>
    <n v="146.87594999999999"/>
    <m/>
    <n v="146.87594999999999"/>
    <n v="146875.94999999998"/>
    <n v="12239.662499999999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18"/>
    <x v="109"/>
    <n v="1"/>
    <m/>
    <s v="OBL"/>
    <s v="Vt"/>
    <n v="6"/>
    <n v="44"/>
    <n v="1.5"/>
    <n v="97.917299999999997"/>
    <n v="1.1000000000000001"/>
    <n v="107.70903000000001"/>
    <m/>
    <n v="107.70903000000001"/>
    <n v="107709.03000000001"/>
    <n v="8975.7525000000005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19"/>
    <x v="110"/>
    <n v="1"/>
    <m/>
    <s v="OBL"/>
    <s v="Vt"/>
    <n v="6"/>
    <n v="44"/>
    <n v="2"/>
    <n v="97.917299999999997"/>
    <n v="1.4666666666666666"/>
    <n v="143.61203999999998"/>
    <m/>
    <n v="143.61203999999998"/>
    <n v="143612.03999999998"/>
    <n v="11967.669999999998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20"/>
    <x v="111"/>
    <n v="1"/>
    <m/>
    <s v="OBL"/>
    <s v="Vt"/>
    <n v="6"/>
    <n v="44"/>
    <n v="6"/>
    <n v="97.917299999999997"/>
    <n v="4.4000000000000004"/>
    <n v="430.83612000000005"/>
    <m/>
    <n v="430.83612000000005"/>
    <n v="430836.12000000005"/>
    <n v="35903.01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21"/>
    <x v="112"/>
    <n v="1"/>
    <m/>
    <s v="OBL"/>
    <s v="Vt"/>
    <n v="6"/>
    <n v="44"/>
    <n v="15"/>
    <n v="97.917299999999997"/>
    <n v="11"/>
    <n v="1077.0903000000001"/>
    <m/>
    <n v="1077.0903000000001"/>
    <n v="1077090.3"/>
    <n v="89757.525000000009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122"/>
    <x v="113"/>
    <n v="1"/>
    <m/>
    <s v="OBL"/>
    <s v="Vt"/>
    <n v="6"/>
    <n v="44"/>
    <n v="5.5"/>
    <n v="73.979799999999997"/>
    <n v="4.0333333333333332"/>
    <n v="298.38519333333329"/>
    <m/>
    <n v="298.38519333333329"/>
    <n v="298385.1933333333"/>
    <n v="24865.432777777776"/>
    <s v="OF99001351"/>
    <s v="OF99001351"/>
    <n v="3093"/>
    <n v="3094"/>
    <m/>
    <m/>
    <m/>
    <m/>
    <n v="135"/>
    <m/>
    <n v="2024"/>
    <m/>
    <m/>
    <m/>
    <s v="OF"/>
    <m/>
  </r>
  <r>
    <x v="1"/>
    <x v="1"/>
    <x v="4"/>
    <x v="4"/>
    <x v="1"/>
    <x v="0"/>
    <x v="4"/>
    <x v="67"/>
    <x v="0"/>
    <n v="1"/>
    <m/>
    <s v="PNK"/>
    <s v=" "/>
    <m/>
    <m/>
    <n v="60"/>
    <n v="61"/>
    <n v="3"/>
    <n v="183"/>
    <n v="0"/>
    <n v="183"/>
    <n v="183000"/>
    <n v="15250"/>
    <s v="OF99001351"/>
    <s v="OF99001351"/>
    <n v="3093"/>
    <n v="3094"/>
    <m/>
    <m/>
    <m/>
    <m/>
    <n v="135"/>
    <m/>
    <n v="2024"/>
    <m/>
    <m/>
    <m/>
    <s v="OF"/>
    <m/>
  </r>
  <r>
    <x v="0"/>
    <x v="1"/>
    <x v="5"/>
    <x v="5"/>
    <x v="0"/>
    <x v="0"/>
    <x v="4"/>
    <x v="3"/>
    <x v="0"/>
    <n v="1"/>
    <m/>
    <s v="PN"/>
    <m/>
    <m/>
    <m/>
    <m/>
    <m/>
    <m/>
    <m/>
    <n v="702.26199999999994"/>
    <n v="702.26199999999994"/>
    <n v="702262"/>
    <n v="58521.833333333336"/>
    <s v="Programövergripande"/>
    <s v="Programövergripande"/>
    <s v="Programövergripande"/>
    <m/>
    <m/>
    <m/>
    <m/>
    <m/>
    <s v="Programövergripande"/>
    <m/>
    <n v="2024"/>
    <m/>
    <m/>
    <m/>
    <s v="OF"/>
    <m/>
  </r>
  <r>
    <x v="0"/>
    <x v="1"/>
    <x v="5"/>
    <x v="5"/>
    <x v="0"/>
    <x v="0"/>
    <x v="4"/>
    <x v="3"/>
    <x v="0"/>
    <n v="1"/>
    <m/>
    <s v="PN"/>
    <m/>
    <m/>
    <m/>
    <m/>
    <m/>
    <m/>
    <m/>
    <n v="645.84"/>
    <n v="645.84"/>
    <n v="645840"/>
    <n v="53820"/>
    <s v="Programövergripande"/>
    <s v="Programövergripande"/>
    <s v="Programövergripande"/>
    <m/>
    <m/>
    <m/>
    <m/>
    <m/>
    <s v="Programövergripande"/>
    <m/>
    <n v="2024"/>
    <m/>
    <m/>
    <m/>
    <s v="OF"/>
    <m/>
  </r>
  <r>
    <x v="0"/>
    <x v="1"/>
    <x v="5"/>
    <x v="5"/>
    <x v="0"/>
    <x v="0"/>
    <x v="4"/>
    <x v="1"/>
    <x v="0"/>
    <n v="1"/>
    <m/>
    <s v="PN"/>
    <m/>
    <m/>
    <m/>
    <m/>
    <m/>
    <m/>
    <m/>
    <n v="849.44299999999998"/>
    <n v="849.44299999999998"/>
    <n v="849443"/>
    <n v="70786.916666666672"/>
    <s v="Programövergripande"/>
    <s v="Programövergripande"/>
    <s v="Programövergripande"/>
    <m/>
    <m/>
    <m/>
    <m/>
    <m/>
    <s v="Programövergripande"/>
    <m/>
    <n v="2024"/>
    <m/>
    <m/>
    <m/>
    <s v="OF"/>
    <m/>
  </r>
  <r>
    <x v="0"/>
    <x v="1"/>
    <x v="5"/>
    <x v="5"/>
    <x v="0"/>
    <x v="0"/>
    <x v="4"/>
    <x v="2"/>
    <x v="0"/>
    <n v="1"/>
    <m/>
    <s v="PN"/>
    <m/>
    <m/>
    <m/>
    <m/>
    <m/>
    <m/>
    <m/>
    <n v="472.1164"/>
    <n v="472.1164"/>
    <n v="472116.4"/>
    <n v="39343.033333333333"/>
    <s v="Programövergripande"/>
    <s v="Programövergripande"/>
    <s v="Programövergripande"/>
    <m/>
    <m/>
    <m/>
    <m/>
    <m/>
    <s v="Programövergripande"/>
    <m/>
    <n v="2024"/>
    <m/>
    <m/>
    <m/>
    <s v="OF"/>
    <m/>
  </r>
  <r>
    <x v="0"/>
    <x v="1"/>
    <x v="5"/>
    <x v="5"/>
    <x v="0"/>
    <x v="0"/>
    <x v="4"/>
    <x v="4"/>
    <x v="0"/>
    <n v="1"/>
    <m/>
    <s v="PN"/>
    <m/>
    <m/>
    <m/>
    <m/>
    <m/>
    <m/>
    <m/>
    <n v="2149"/>
    <n v="2149"/>
    <n v="2149000"/>
    <n v="179083.33333333334"/>
    <s v="Programövergripande"/>
    <s v="Programövergripande"/>
    <s v="Programövergripande"/>
    <m/>
    <m/>
    <m/>
    <m/>
    <m/>
    <s v="Programövergripande"/>
    <m/>
    <n v="2024"/>
    <m/>
    <m/>
    <m/>
    <s v="OF"/>
    <m/>
  </r>
  <r>
    <x v="1"/>
    <x v="1"/>
    <x v="5"/>
    <x v="5"/>
    <x v="1"/>
    <x v="0"/>
    <x v="4"/>
    <x v="123"/>
    <x v="114"/>
    <n v="1"/>
    <m/>
    <s v="OBL"/>
    <s v="ht"/>
    <n v="1"/>
    <n v="114"/>
    <n v="1.5"/>
    <n v="98.753"/>
    <n v="2.85"/>
    <n v="281.44605000000001"/>
    <m/>
    <n v="281.44605000000001"/>
    <n v="281446.05"/>
    <n v="23453.837499999998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24"/>
    <x v="115"/>
    <n v="1"/>
    <m/>
    <s v="OBL"/>
    <s v="ht"/>
    <n v="1"/>
    <n v="114"/>
    <n v="5"/>
    <n v="98.753"/>
    <n v="9.5"/>
    <n v="938.15350000000001"/>
    <m/>
    <n v="938.15350000000001"/>
    <n v="938153.5"/>
    <n v="78179.458333333328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25"/>
    <x v="116"/>
    <n v="1"/>
    <m/>
    <s v="OBL"/>
    <s v="ht"/>
    <n v="1"/>
    <n v="114"/>
    <n v="3"/>
    <n v="98.753"/>
    <n v="5.7"/>
    <n v="562.89210000000003"/>
    <m/>
    <n v="562.89210000000003"/>
    <n v="562892.1"/>
    <n v="46907.674999999996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2"/>
    <x v="126"/>
    <x v="117"/>
    <n v="1"/>
    <m/>
    <s v="OBL"/>
    <s v="ht"/>
    <n v="1"/>
    <n v="114"/>
    <n v="11.5"/>
    <n v="89.546999999999983"/>
    <n v="21.85"/>
    <n v="1956.6019499999998"/>
    <m/>
    <n v="1956.6019499999998"/>
    <n v="1956601.9499999997"/>
    <n v="163050.16249999998"/>
    <s v="OF99001021"/>
    <s v="H5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5"/>
    <x v="127"/>
    <x v="118"/>
    <n v="1"/>
    <m/>
    <s v="OBL"/>
    <s v="ht"/>
    <n v="1"/>
    <n v="114"/>
    <n v="9"/>
    <n v="93.986999999999995"/>
    <n v="17.100000000000001"/>
    <n v="1607.1777"/>
    <m/>
    <n v="1607.1777"/>
    <n v="1607177.7"/>
    <n v="133931.47500000001"/>
    <s v="OF99001021"/>
    <s v="C4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5"/>
    <x v="127"/>
    <x v="118"/>
    <n v="1"/>
    <m/>
    <s v="OBL"/>
    <s v="Vt"/>
    <n v="2"/>
    <n v="100"/>
    <n v="17.5"/>
    <n v="93.986999999999995"/>
    <n v="29.166666666666668"/>
    <n v="2741.2874999999999"/>
    <m/>
    <n v="2741.2874999999999"/>
    <n v="2741287.5"/>
    <n v="228440.625"/>
    <s v="OF99001021"/>
    <s v="C4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28"/>
    <x v="119"/>
    <n v="1"/>
    <m/>
    <s v="OBL"/>
    <s v="Vt"/>
    <n v="2"/>
    <n v="100"/>
    <n v="7.5"/>
    <n v="98.753"/>
    <n v="12.5"/>
    <n v="1234.4124999999999"/>
    <m/>
    <n v="1234.4124999999999"/>
    <n v="1234412.5"/>
    <n v="102867.70833333333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6"/>
    <x v="129"/>
    <x v="120"/>
    <n v="1"/>
    <m/>
    <s v="OBL"/>
    <s v="Vt"/>
    <n v="2"/>
    <n v="100"/>
    <n v="5"/>
    <n v="89.546999999999997"/>
    <n v="8.3333333333333339"/>
    <n v="746.22500000000002"/>
    <m/>
    <n v="746.22500000000002"/>
    <n v="746225"/>
    <n v="62185.416666666664"/>
    <s v="OF99001021"/>
    <s v="C3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30"/>
    <x v="121"/>
    <n v="1"/>
    <m/>
    <s v="OBL"/>
    <s v="ht"/>
    <n v="3"/>
    <n v="90"/>
    <n v="4.5"/>
    <n v="98.753"/>
    <n v="6.75"/>
    <n v="666.58275000000003"/>
    <m/>
    <n v="666.58275000000003"/>
    <n v="666582.75"/>
    <n v="55548.5625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2"/>
    <x v="131"/>
    <x v="122"/>
    <n v="1"/>
    <m/>
    <s v="OBL"/>
    <s v="ht"/>
    <n v="3"/>
    <n v="90"/>
    <n v="3.5"/>
    <n v="89.546999999999983"/>
    <n v="5.25"/>
    <n v="470.12174999999991"/>
    <m/>
    <n v="470.12174999999991"/>
    <n v="470121.74999999988"/>
    <n v="39176.812499999993"/>
    <s v="OF99001021"/>
    <s v="H5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7"/>
    <x v="132"/>
    <x v="123"/>
    <n v="1"/>
    <m/>
    <s v="OBL"/>
    <s v="ht"/>
    <n v="3"/>
    <n v="90"/>
    <n v="6"/>
    <n v="75"/>
    <n v="9"/>
    <n v="675"/>
    <m/>
    <n v="675"/>
    <n v="675000"/>
    <n v="56250"/>
    <s v="OF99001021"/>
    <s v="H7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33"/>
    <x v="124"/>
    <n v="1"/>
    <m/>
    <s v="OBL"/>
    <s v="ht"/>
    <n v="3"/>
    <n v="90"/>
    <n v="3"/>
    <n v="98.753"/>
    <n v="4.5"/>
    <n v="444.38850000000002"/>
    <m/>
    <n v="444.38850000000002"/>
    <n v="444388.5"/>
    <n v="37032.375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3"/>
    <x v="134"/>
    <x v="125"/>
    <n v="1"/>
    <m/>
    <s v="OBL"/>
    <s v="ht"/>
    <n v="3"/>
    <n v="90"/>
    <n v="1.5"/>
    <n v="89.546999999999997"/>
    <n v="2.25"/>
    <n v="201.48075"/>
    <m/>
    <n v="201.48075"/>
    <n v="201480.75"/>
    <n v="16790.0625"/>
    <s v="OF99001021"/>
    <s v="C7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35"/>
    <x v="126"/>
    <n v="1"/>
    <m/>
    <s v="OBL"/>
    <s v="ht"/>
    <n v="3"/>
    <n v="90"/>
    <n v="1.5"/>
    <n v="98.753"/>
    <n v="2.25"/>
    <n v="222.19425000000001"/>
    <m/>
    <n v="222.19425000000001"/>
    <n v="222194.25"/>
    <n v="18516.1875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36"/>
    <x v="127"/>
    <n v="1"/>
    <m/>
    <s v="OBL"/>
    <s v="ht"/>
    <n v="3"/>
    <n v="90"/>
    <n v="4"/>
    <n v="98.753"/>
    <n v="6"/>
    <n v="592.51800000000003"/>
    <m/>
    <n v="592.51800000000003"/>
    <n v="592518"/>
    <n v="49376.5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2"/>
    <x v="137"/>
    <x v="128"/>
    <n v="1"/>
    <m/>
    <s v="OBL"/>
    <s v="ht"/>
    <n v="3"/>
    <n v="90"/>
    <n v="6"/>
    <n v="89.546999999999983"/>
    <n v="9"/>
    <n v="805.92299999999989"/>
    <m/>
    <n v="805.92299999999989"/>
    <n v="805922.99999999988"/>
    <n v="67160.249999999985"/>
    <s v="OF99001021"/>
    <s v="H5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38"/>
    <x v="129"/>
    <n v="1"/>
    <m/>
    <s v="OBL"/>
    <s v="Vt"/>
    <n v="4"/>
    <n v="86"/>
    <n v="3"/>
    <n v="98.753"/>
    <n v="4.3"/>
    <n v="424.6379"/>
    <m/>
    <n v="424.6379"/>
    <n v="424637.9"/>
    <n v="35386.491666666669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39"/>
    <x v="130"/>
    <n v="1"/>
    <m/>
    <s v="OBL"/>
    <s v="Vt"/>
    <n v="4"/>
    <n v="86"/>
    <n v="10.5"/>
    <n v="98.753"/>
    <n v="15.05"/>
    <n v="1486.2326500000001"/>
    <m/>
    <n v="1486.2326500000001"/>
    <n v="1486232.6500000001"/>
    <n v="123852.72083333334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40"/>
    <x v="131"/>
    <n v="1"/>
    <m/>
    <s v="OBL"/>
    <s v="Vt"/>
    <n v="4"/>
    <n v="86"/>
    <n v="1.5"/>
    <n v="98.753"/>
    <n v="2.15"/>
    <n v="212.31895"/>
    <m/>
    <n v="212.31895"/>
    <n v="212318.95"/>
    <n v="17693.245833333334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41"/>
    <x v="132"/>
    <n v="1"/>
    <m/>
    <s v="OBL"/>
    <s v="Vt"/>
    <n v="4"/>
    <n v="86"/>
    <n v="6"/>
    <n v="98.753"/>
    <n v="8.6"/>
    <n v="849.2758"/>
    <m/>
    <n v="849.2758"/>
    <n v="849275.8"/>
    <n v="70772.983333333337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42"/>
    <x v="133"/>
    <n v="1"/>
    <m/>
    <s v="OBL"/>
    <s v="Vt"/>
    <n v="4"/>
    <n v="86"/>
    <n v="1.5"/>
    <n v="98.753"/>
    <n v="2.15"/>
    <n v="212.31895"/>
    <m/>
    <n v="212.31895"/>
    <n v="212318.95"/>
    <n v="17693.245833333334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43"/>
    <x v="134"/>
    <n v="1"/>
    <m/>
    <s v="OBL"/>
    <s v="Vt"/>
    <n v="4"/>
    <n v="86"/>
    <n v="3"/>
    <n v="98.753"/>
    <n v="4.3"/>
    <n v="424.6379"/>
    <m/>
    <n v="424.6379"/>
    <n v="424637.9"/>
    <n v="35386.491666666669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44"/>
    <x v="135"/>
    <n v="1"/>
    <m/>
    <s v="OBL"/>
    <s v="Vt"/>
    <n v="4"/>
    <n v="86"/>
    <n v="1.5"/>
    <n v="98.753"/>
    <n v="2.15"/>
    <n v="212.31895"/>
    <m/>
    <n v="212.31895"/>
    <n v="212318.95"/>
    <n v="17693.245833333334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45"/>
    <x v="136"/>
    <n v="1"/>
    <m/>
    <s v="OBL"/>
    <s v="Vt"/>
    <n v="4"/>
    <n v="86"/>
    <n v="3"/>
    <n v="98.753"/>
    <n v="4.3"/>
    <n v="424.6379"/>
    <m/>
    <n v="424.6379"/>
    <n v="424637.9"/>
    <n v="35386.491666666669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46"/>
    <x v="137"/>
    <n v="1"/>
    <m/>
    <s v="OBL"/>
    <s v="ht"/>
    <n v="5"/>
    <n v="82"/>
    <n v="3"/>
    <n v="98.753"/>
    <n v="4.0999999999999996"/>
    <n v="404.88729999999998"/>
    <m/>
    <n v="404.88729999999998"/>
    <n v="404887.3"/>
    <n v="33740.60833333333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47"/>
    <x v="138"/>
    <n v="1"/>
    <m/>
    <s v="OBL"/>
    <s v="ht"/>
    <n v="5"/>
    <n v="82"/>
    <n v="5"/>
    <n v="98.753"/>
    <n v="6.833333333333333"/>
    <n v="674.8121666666666"/>
    <m/>
    <n v="674.8121666666666"/>
    <n v="674812.16666666663"/>
    <n v="56234.347222222219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48"/>
    <x v="139"/>
    <n v="1"/>
    <m/>
    <s v="OBL"/>
    <s v="ht"/>
    <n v="5"/>
    <n v="82"/>
    <n v="1.5"/>
    <n v="98.753"/>
    <n v="2.0499999999999998"/>
    <n v="202.44364999999999"/>
    <m/>
    <n v="202.44364999999999"/>
    <n v="202443.65"/>
    <n v="16870.304166666665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49"/>
    <x v="140"/>
    <n v="1"/>
    <m/>
    <s v="OBL"/>
    <s v="ht"/>
    <n v="5"/>
    <n v="82"/>
    <n v="6"/>
    <n v="98.753"/>
    <n v="8.1999999999999993"/>
    <n v="809.77459999999996"/>
    <m/>
    <n v="809.77459999999996"/>
    <n v="809774.6"/>
    <n v="67481.21666666666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50"/>
    <x v="141"/>
    <n v="1"/>
    <m/>
    <s v="OBL"/>
    <s v="ht"/>
    <n v="5"/>
    <n v="82"/>
    <n v="2"/>
    <n v="98.753"/>
    <n v="2.7333333333333334"/>
    <n v="269.92486666666667"/>
    <m/>
    <n v="269.92486666666667"/>
    <n v="269924.8666666667"/>
    <n v="22493.738888888893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51"/>
    <x v="142"/>
    <n v="1"/>
    <m/>
    <s v="OBL"/>
    <s v="ht"/>
    <n v="5"/>
    <n v="82"/>
    <n v="3"/>
    <n v="98.753"/>
    <n v="4.0999999999999996"/>
    <n v="404.88729999999998"/>
    <m/>
    <n v="404.88729999999998"/>
    <n v="404887.3"/>
    <n v="33740.60833333333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52"/>
    <x v="143"/>
    <n v="1"/>
    <m/>
    <s v="OBL"/>
    <s v="ht"/>
    <n v="5"/>
    <n v="82"/>
    <n v="5"/>
    <n v="98.753"/>
    <n v="6.833333333333333"/>
    <n v="674.8121666666666"/>
    <m/>
    <n v="674.8121666666666"/>
    <n v="674812.16666666663"/>
    <n v="56234.347222222219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6"/>
    <x v="153"/>
    <x v="144"/>
    <n v="1"/>
    <m/>
    <s v="OBL"/>
    <s v="ht"/>
    <n v="5"/>
    <n v="82"/>
    <n v="3"/>
    <n v="89.546999999999997"/>
    <n v="4.0999999999999996"/>
    <n v="367.14269999999993"/>
    <m/>
    <n v="367.14269999999993"/>
    <n v="367142.69999999995"/>
    <n v="30595.224999999995"/>
    <s v="OF99001021"/>
    <s v="C3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54"/>
    <x v="145"/>
    <n v="1"/>
    <m/>
    <s v="OBL"/>
    <s v="ht"/>
    <n v="5"/>
    <n v="82"/>
    <n v="1.5"/>
    <n v="98.753"/>
    <n v="2.0499999999999998"/>
    <n v="202.44364999999999"/>
    <m/>
    <n v="202.44364999999999"/>
    <n v="202443.65"/>
    <n v="16870.304166666665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54"/>
    <x v="145"/>
    <n v="1"/>
    <m/>
    <s v="OBL"/>
    <s v="Vt"/>
    <n v="6"/>
    <n v="70"/>
    <n v="1.5"/>
    <n v="98.753"/>
    <n v="1.75"/>
    <n v="172.81774999999999"/>
    <m/>
    <n v="172.81774999999999"/>
    <n v="172817.75"/>
    <n v="14401.479166666666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55"/>
    <x v="146"/>
    <n v="1"/>
    <m/>
    <s v="OBL"/>
    <s v="Vt"/>
    <n v="6"/>
    <n v="70"/>
    <n v="3"/>
    <n v="98.753"/>
    <n v="3.5"/>
    <n v="345.63549999999998"/>
    <m/>
    <n v="345.63549999999998"/>
    <n v="345635.5"/>
    <n v="28802.958333333332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56"/>
    <x v="147"/>
    <n v="1"/>
    <m/>
    <s v="OBL"/>
    <s v="Vt"/>
    <n v="6"/>
    <n v="70"/>
    <n v="11"/>
    <n v="98.753"/>
    <n v="12.833333333333334"/>
    <n v="1267.3301666666666"/>
    <m/>
    <n v="1267.3301666666666"/>
    <n v="1267330.1666666665"/>
    <n v="105610.8472222222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57"/>
    <x v="148"/>
    <n v="1"/>
    <m/>
    <s v="OBL"/>
    <s v="Vt"/>
    <n v="6"/>
    <n v="70"/>
    <n v="3"/>
    <n v="98.753"/>
    <n v="3.5"/>
    <n v="345.63549999999998"/>
    <m/>
    <n v="345.63549999999998"/>
    <n v="345635.5"/>
    <n v="28802.958333333332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58"/>
    <x v="149"/>
    <n v="1"/>
    <m/>
    <s v="OBL"/>
    <s v="Vt"/>
    <n v="6"/>
    <n v="70"/>
    <n v="3"/>
    <n v="98.753"/>
    <n v="3.5"/>
    <n v="345.63549999999998"/>
    <m/>
    <n v="345.63549999999998"/>
    <n v="345635.5"/>
    <n v="28802.958333333332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59"/>
    <x v="150"/>
    <n v="1"/>
    <m/>
    <s v="OBL"/>
    <s v="Vt"/>
    <n v="6"/>
    <n v="70"/>
    <n v="4"/>
    <n v="98.753"/>
    <n v="4.666666666666667"/>
    <n v="460.84733333333338"/>
    <m/>
    <n v="460.84733333333338"/>
    <n v="460847.33333333337"/>
    <n v="38403.944444444445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60"/>
    <x v="151"/>
    <n v="1"/>
    <m/>
    <s v="OBL"/>
    <s v="Vt"/>
    <n v="6"/>
    <n v="70"/>
    <n v="1.5"/>
    <n v="98.753"/>
    <n v="1.75"/>
    <n v="172.81774999999999"/>
    <m/>
    <n v="172.81774999999999"/>
    <n v="172817.75"/>
    <n v="14401.479166666666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61"/>
    <x v="152"/>
    <n v="1"/>
    <m/>
    <s v="OBL"/>
    <s v="Vt"/>
    <n v="6"/>
    <n v="70"/>
    <n v="1.5"/>
    <n v="98.753"/>
    <n v="1.75"/>
    <n v="172.81774999999999"/>
    <m/>
    <n v="172.81774999999999"/>
    <n v="172817.75"/>
    <n v="14401.479166666666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62"/>
    <x v="153"/>
    <n v="1"/>
    <m/>
    <s v="OBL"/>
    <s v="Vt"/>
    <n v="6"/>
    <n v="70"/>
    <n v="1.5"/>
    <n v="98.753"/>
    <n v="1.75"/>
    <n v="172.81774999999999"/>
    <m/>
    <n v="172.81774999999999"/>
    <n v="172817.75"/>
    <n v="14401.479166666666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63"/>
    <x v="154"/>
    <n v="1"/>
    <m/>
    <s v="OBL"/>
    <s v="ht"/>
    <n v="7"/>
    <n v="68"/>
    <n v="3"/>
    <n v="98.753"/>
    <n v="3.4"/>
    <n v="335.7602"/>
    <m/>
    <n v="335.7602"/>
    <n v="335760.2"/>
    <n v="27980.016666666666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64"/>
    <x v="155"/>
    <n v="1"/>
    <m/>
    <s v="OBL"/>
    <s v="ht"/>
    <n v="7"/>
    <n v="68"/>
    <n v="3"/>
    <n v="98.753"/>
    <n v="3.4"/>
    <n v="335.7602"/>
    <m/>
    <n v="335.7602"/>
    <n v="335760.2"/>
    <n v="27980.016666666666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65"/>
    <x v="156"/>
    <n v="1"/>
    <m/>
    <s v="OBL"/>
    <s v="ht"/>
    <n v="7"/>
    <n v="68"/>
    <n v="1.5"/>
    <n v="98.753"/>
    <n v="1.7"/>
    <n v="167.8801"/>
    <m/>
    <n v="167.8801"/>
    <n v="167880.1"/>
    <n v="13990.008333333333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66"/>
    <x v="157"/>
    <n v="1"/>
    <m/>
    <s v="OBL"/>
    <s v="ht"/>
    <n v="7"/>
    <n v="68"/>
    <n v="12"/>
    <n v="98.753"/>
    <n v="13.6"/>
    <n v="1343.0408"/>
    <m/>
    <n v="1343.0408"/>
    <n v="1343040.8"/>
    <n v="111920.06666666667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67"/>
    <x v="158"/>
    <n v="1"/>
    <m/>
    <s v="OBL"/>
    <s v="ht"/>
    <n v="7"/>
    <n v="68"/>
    <n v="3"/>
    <n v="98.753"/>
    <n v="3.4"/>
    <n v="335.7602"/>
    <m/>
    <n v="335.7602"/>
    <n v="335760.2"/>
    <n v="27980.016666666666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68"/>
    <x v="159"/>
    <n v="1"/>
    <m/>
    <s v="OBL"/>
    <s v="ht"/>
    <n v="7"/>
    <n v="68"/>
    <n v="1.5"/>
    <n v="98.753"/>
    <n v="1.7"/>
    <n v="167.8801"/>
    <m/>
    <n v="167.8801"/>
    <n v="167880.1"/>
    <n v="13990.008333333333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69"/>
    <x v="160"/>
    <n v="1"/>
    <m/>
    <s v="OBL"/>
    <s v="ht"/>
    <n v="7"/>
    <n v="68"/>
    <n v="6"/>
    <n v="98.753"/>
    <n v="6.8"/>
    <n v="671.5204"/>
    <m/>
    <n v="671.5204"/>
    <n v="671520.4"/>
    <n v="55960.033333333333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68"/>
    <x v="159"/>
    <n v="1"/>
    <m/>
    <s v="OBL"/>
    <s v="Vt"/>
    <n v="8"/>
    <n v="78"/>
    <n v="1.5"/>
    <n v="98.753"/>
    <n v="1.95"/>
    <n v="192.56835000000001"/>
    <m/>
    <n v="192.56835000000001"/>
    <n v="192568.35"/>
    <n v="16047.362500000001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70"/>
    <x v="161"/>
    <n v="1"/>
    <m/>
    <s v="OBL"/>
    <s v="Vt"/>
    <n v="8"/>
    <n v="78"/>
    <n v="6"/>
    <n v="98.753"/>
    <n v="7.8"/>
    <n v="770.27340000000004"/>
    <n v="0"/>
    <n v="770.27340000000004"/>
    <n v="770273.4"/>
    <n v="64189.450000000004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71"/>
    <x v="162"/>
    <n v="1"/>
    <m/>
    <s v="OBL"/>
    <s v="Vt"/>
    <n v="8"/>
    <n v="78"/>
    <n v="4"/>
    <n v="98.753"/>
    <n v="5.2"/>
    <n v="513.51560000000006"/>
    <n v="0"/>
    <n v="513.51560000000006"/>
    <n v="513515.60000000003"/>
    <n v="42792.966666666667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72"/>
    <x v="163"/>
    <n v="1"/>
    <m/>
    <s v="OBL"/>
    <s v="Vt"/>
    <n v="8"/>
    <n v="78"/>
    <n v="9.5"/>
    <n v="98.753"/>
    <n v="12.35"/>
    <n v="1219.5995499999999"/>
    <n v="0"/>
    <n v="1219.5995499999999"/>
    <n v="1219599.5499999998"/>
    <n v="101633.29583333332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73"/>
    <x v="164"/>
    <n v="1"/>
    <m/>
    <s v="OBL"/>
    <s v="Vt"/>
    <n v="8"/>
    <n v="78"/>
    <n v="7.5"/>
    <n v="98.753"/>
    <n v="9.75"/>
    <n v="962.84175000000005"/>
    <n v="0"/>
    <n v="962.84175000000005"/>
    <n v="962841.75"/>
    <n v="80236.8125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74"/>
    <x v="165"/>
    <n v="1"/>
    <m/>
    <s v="OBL"/>
    <s v="Vt"/>
    <n v="8"/>
    <n v="78"/>
    <n v="1.5"/>
    <n v="98.753"/>
    <n v="1.95"/>
    <n v="192.56835000000001"/>
    <n v="0"/>
    <n v="192.56835000000001"/>
    <n v="192568.35"/>
    <n v="16047.362500000001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75"/>
    <x v="166"/>
    <n v="1"/>
    <m/>
    <s v="OBL"/>
    <s v="ht"/>
    <n v="9"/>
    <n v="78"/>
    <n v="2"/>
    <n v="98.753"/>
    <n v="2.6"/>
    <n v="256.75780000000003"/>
    <n v="0"/>
    <n v="256.75780000000003"/>
    <n v="256757.80000000002"/>
    <n v="21396.483333333334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76"/>
    <x v="167"/>
    <n v="1"/>
    <m/>
    <s v="OBL"/>
    <s v="ht"/>
    <n v="9"/>
    <n v="78"/>
    <n v="3"/>
    <n v="98.753"/>
    <n v="3.9"/>
    <n v="385.13670000000002"/>
    <n v="0"/>
    <n v="385.13670000000002"/>
    <n v="385136.7"/>
    <n v="32094.725000000002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77"/>
    <x v="168"/>
    <n v="1"/>
    <m/>
    <s v="OBL"/>
    <s v="ht"/>
    <n v="9"/>
    <n v="78"/>
    <n v="4"/>
    <n v="98.753"/>
    <n v="5.2"/>
    <n v="513.51560000000006"/>
    <n v="0"/>
    <n v="513.51560000000006"/>
    <n v="513515.60000000003"/>
    <n v="42792.966666666667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78"/>
    <x v="169"/>
    <n v="1"/>
    <m/>
    <s v="OBL"/>
    <s v="ht"/>
    <n v="9"/>
    <n v="78"/>
    <n v="1.5"/>
    <n v="98.753"/>
    <n v="1.95"/>
    <n v="192.56835000000001"/>
    <n v="0"/>
    <n v="192.56835000000001"/>
    <n v="192568.35"/>
    <n v="16047.362500000001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69"/>
    <x v="160"/>
    <n v="1"/>
    <m/>
    <s v="OBL"/>
    <s v="ht"/>
    <n v="9"/>
    <n v="78"/>
    <n v="19.5"/>
    <n v="98.753"/>
    <n v="25.35"/>
    <n v="2503.3885500000001"/>
    <n v="0"/>
    <n v="2503.3885500000001"/>
    <n v="2503388.5500000003"/>
    <n v="208615.71250000002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78"/>
    <x v="169"/>
    <n v="1"/>
    <m/>
    <s v="OBL"/>
    <s v="Vt"/>
    <n v="10"/>
    <n v="70"/>
    <n v="2.5"/>
    <n v="98.753"/>
    <n v="2.9166666666666665"/>
    <n v="288.02958333333333"/>
    <n v="0"/>
    <n v="288.02958333333333"/>
    <n v="288029.58333333331"/>
    <n v="24002.465277777777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79"/>
    <x v="170"/>
    <n v="1"/>
    <m/>
    <s v="OBL"/>
    <s v="Vt"/>
    <n v="10"/>
    <n v="70"/>
    <n v="6"/>
    <n v="98.753"/>
    <n v="7"/>
    <n v="691.27099999999996"/>
    <n v="0"/>
    <n v="691.27099999999996"/>
    <n v="691271"/>
    <n v="57605.916666666664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80"/>
    <x v="171"/>
    <n v="1"/>
    <m/>
    <s v="OBL"/>
    <s v="Vt"/>
    <n v="10"/>
    <n v="70"/>
    <n v="3"/>
    <n v="98.753"/>
    <n v="3.5"/>
    <n v="345.63549999999998"/>
    <n v="0"/>
    <n v="345.63549999999998"/>
    <n v="345635.5"/>
    <n v="28802.958333333332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81"/>
    <x v="172"/>
    <n v="1"/>
    <m/>
    <s v="OBL"/>
    <s v="Vt"/>
    <n v="10"/>
    <n v="70"/>
    <n v="2"/>
    <n v="98.753"/>
    <n v="2.3333333333333335"/>
    <n v="230.42366666666669"/>
    <n v="0"/>
    <n v="230.42366666666669"/>
    <n v="230423.66666666669"/>
    <n v="19201.972222222223"/>
    <s v="OF99001021"/>
    <s v="H9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82"/>
    <x v="173"/>
    <n v="1"/>
    <m/>
    <s v="OBL"/>
    <s v="Vt"/>
    <n v="10"/>
    <n v="70"/>
    <n v="7.5"/>
    <n v="98.753"/>
    <n v="8.75"/>
    <n v="864.08875"/>
    <n v="0"/>
    <n v="864.08875"/>
    <n v="864088.75"/>
    <n v="72007.395833333328"/>
    <s v="OF99001021"/>
    <s v="H9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83"/>
    <x v="174"/>
    <n v="1"/>
    <m/>
    <s v="OBL"/>
    <s v="Vt"/>
    <n v="10"/>
    <n v="70"/>
    <n v="1.5"/>
    <n v="98.753"/>
    <n v="1.75"/>
    <n v="172.81774999999999"/>
    <n v="0"/>
    <n v="172.81774999999999"/>
    <n v="172817.75"/>
    <n v="14401.479166666666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0"/>
    <x v="184"/>
    <x v="175"/>
    <n v="1"/>
    <m/>
    <s v="OBL"/>
    <s v="Vt"/>
    <n v="10"/>
    <n v="70"/>
    <n v="1.5"/>
    <n v="75"/>
    <n v="1.75"/>
    <n v="131.25"/>
    <n v="0"/>
    <n v="131.25"/>
    <n v="131250"/>
    <n v="10937.5"/>
    <s v="OF99001021"/>
    <s v="H9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0"/>
    <x v="185"/>
    <x v="176"/>
    <n v="1"/>
    <m/>
    <s v="OBL"/>
    <s v="Vt"/>
    <n v="10"/>
    <n v="70"/>
    <n v="1.5"/>
    <n v="75"/>
    <n v="1.75"/>
    <n v="131.25"/>
    <n v="0"/>
    <n v="131.25"/>
    <n v="131250"/>
    <n v="10937.5"/>
    <s v="OF99001021"/>
    <s v="H9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169"/>
    <x v="160"/>
    <n v="1"/>
    <m/>
    <s v="OBL"/>
    <s v="Vt"/>
    <n v="10"/>
    <n v="70"/>
    <n v="4.5"/>
    <n v="98.753"/>
    <n v="5.25"/>
    <n v="518.45325000000003"/>
    <n v="0"/>
    <n v="518.45325000000003"/>
    <n v="518453.25"/>
    <n v="43204.4375"/>
    <s v="OF99001021"/>
    <s v="OF99001021"/>
    <n v="3093"/>
    <n v="3094"/>
    <m/>
    <m/>
    <m/>
    <m/>
    <n v="102"/>
    <m/>
    <n v="2024"/>
    <m/>
    <m/>
    <m/>
    <s v="OF"/>
    <m/>
  </r>
  <r>
    <x v="1"/>
    <x v="1"/>
    <x v="5"/>
    <x v="5"/>
    <x v="1"/>
    <x v="0"/>
    <x v="4"/>
    <x v="67"/>
    <x v="0"/>
    <n v="1"/>
    <m/>
    <s v="PNK"/>
    <s v=" "/>
    <m/>
    <m/>
    <n v="60"/>
    <n v="98.753"/>
    <n v="0"/>
    <n v="0"/>
    <n v="0"/>
    <n v="0"/>
    <n v="0"/>
    <n v="0"/>
    <s v="OF99001021"/>
    <s v="OF99001021"/>
    <n v="3093"/>
    <n v="3094"/>
    <m/>
    <m/>
    <m/>
    <m/>
    <n v="102"/>
    <m/>
    <n v="2024"/>
    <m/>
    <m/>
    <m/>
    <s v="OF"/>
    <m/>
  </r>
  <r>
    <x v="0"/>
    <x v="2"/>
    <x v="6"/>
    <x v="6"/>
    <x v="0"/>
    <x v="0"/>
    <x v="8"/>
    <x v="4"/>
    <x v="0"/>
    <n v="1"/>
    <m/>
    <s v="PN"/>
    <m/>
    <m/>
    <m/>
    <m/>
    <m/>
    <m/>
    <m/>
    <n v="19"/>
    <n v="19"/>
    <n v="19000"/>
    <n v="1583.3333333333333"/>
    <s v="Programövergripande"/>
    <s v="Programövergripande"/>
    <s v="Programövergripande"/>
    <m/>
    <s v=" "/>
    <s v=" "/>
    <s v=" "/>
    <s v=" "/>
    <s v="Programövergripande"/>
    <m/>
    <n v="2024"/>
    <s v="Folkhälsa, utvärdering och utveckling"/>
    <m/>
    <m/>
    <s v="C6"/>
    <m/>
  </r>
  <r>
    <x v="0"/>
    <x v="2"/>
    <x v="6"/>
    <x v="6"/>
    <x v="0"/>
    <x v="0"/>
    <x v="8"/>
    <x v="2"/>
    <x v="0"/>
    <n v="1"/>
    <m/>
    <s v="PN"/>
    <m/>
    <m/>
    <m/>
    <m/>
    <m/>
    <m/>
    <m/>
    <n v="8"/>
    <n v="8"/>
    <n v="8000"/>
    <n v="666.66666666666663"/>
    <s v="Programövergripande"/>
    <s v="Programövergripande"/>
    <s v="Programövergripande"/>
    <m/>
    <s v=" "/>
    <s v=" "/>
    <s v=" "/>
    <s v=" "/>
    <s v="Programövergripande"/>
    <m/>
    <n v="2024"/>
    <s v="Arbete och hälsa, programmets disp"/>
    <m/>
    <m/>
    <s v="C6"/>
    <m/>
  </r>
  <r>
    <x v="0"/>
    <x v="2"/>
    <x v="6"/>
    <x v="6"/>
    <x v="0"/>
    <x v="0"/>
    <x v="8"/>
    <x v="1"/>
    <x v="0"/>
    <n v="1"/>
    <m/>
    <s v="PN"/>
    <s v=" "/>
    <m/>
    <m/>
    <m/>
    <m/>
    <m/>
    <m/>
    <n v="177"/>
    <n v="177"/>
    <n v="177000"/>
    <n v="14750"/>
    <s v="Programövergripande"/>
    <s v="Programövergripande"/>
    <s v="Programövergripande"/>
    <m/>
    <s v=" "/>
    <s v=" "/>
    <s v=" "/>
    <s v=" "/>
    <s v="Programövergripande"/>
    <m/>
    <n v="2024"/>
    <s v="PN 5, övergripande ansvar"/>
    <m/>
    <m/>
    <s v="C6"/>
    <m/>
  </r>
  <r>
    <x v="0"/>
    <x v="2"/>
    <x v="6"/>
    <x v="6"/>
    <x v="0"/>
    <x v="0"/>
    <x v="8"/>
    <x v="0"/>
    <x v="0"/>
    <n v="1"/>
    <m/>
    <s v="PN"/>
    <m/>
    <m/>
    <m/>
    <m/>
    <m/>
    <m/>
    <m/>
    <n v="18"/>
    <n v="18"/>
    <n v="18000"/>
    <n v="1500"/>
    <s v="Programövergripande"/>
    <s v="Programövergripande"/>
    <s v="Programövergripande"/>
    <m/>
    <s v=" "/>
    <s v=" "/>
    <s v=" "/>
    <s v=" "/>
    <s v="Programövergripande"/>
    <m/>
    <n v="2024"/>
    <m/>
    <m/>
    <m/>
    <s v="C6"/>
    <m/>
  </r>
  <r>
    <x v="0"/>
    <x v="2"/>
    <x v="6"/>
    <x v="6"/>
    <x v="0"/>
    <x v="0"/>
    <x v="8"/>
    <x v="3"/>
    <x v="0"/>
    <n v="1"/>
    <m/>
    <s v="PN"/>
    <m/>
    <m/>
    <m/>
    <m/>
    <m/>
    <m/>
    <m/>
    <n v="350"/>
    <n v="350"/>
    <n v="350000"/>
    <n v="29166.666666666668"/>
    <s v="Programövergripande"/>
    <s v="Programövergripande"/>
    <s v="Programövergripande"/>
    <m/>
    <s v=" "/>
    <s v=" "/>
    <s v=" "/>
    <s v=" "/>
    <s v="Programövergripande"/>
    <m/>
    <n v="2024"/>
    <m/>
    <m/>
    <m/>
    <s v="C6"/>
    <m/>
  </r>
  <r>
    <x v="1"/>
    <x v="2"/>
    <x v="6"/>
    <x v="7"/>
    <x v="1"/>
    <x v="0"/>
    <x v="8"/>
    <x v="186"/>
    <x v="177"/>
    <n v="1"/>
    <m/>
    <s v="OBL"/>
    <s v="ht"/>
    <n v="1"/>
    <n v="25"/>
    <n v="7.5"/>
    <n v="82.686000000000007"/>
    <n v="3.125"/>
    <n v="258.39375000000001"/>
    <n v="0"/>
    <n v="258.39375000000001"/>
    <n v="258393.75"/>
    <n v="21532.8125"/>
    <s v="C699001181"/>
    <s v="C699001181"/>
    <n v="3093"/>
    <n v="3094"/>
    <s v=" "/>
    <s v=" "/>
    <s v=" "/>
    <s v=" "/>
    <n v="118"/>
    <m/>
    <n v="2024"/>
    <m/>
    <m/>
    <m/>
    <s v="C6"/>
    <m/>
  </r>
  <r>
    <x v="1"/>
    <x v="2"/>
    <x v="6"/>
    <x v="7"/>
    <x v="1"/>
    <x v="0"/>
    <x v="8"/>
    <x v="187"/>
    <x v="178"/>
    <n v="1"/>
    <m/>
    <s v="OBL"/>
    <s v="ht"/>
    <n v="1"/>
    <n v="25"/>
    <n v="7.5"/>
    <n v="82.686000000000007"/>
    <n v="3.125"/>
    <n v="258.39375000000001"/>
    <n v="0"/>
    <n v="258.39375000000001"/>
    <n v="258393.75"/>
    <n v="21532.8125"/>
    <s v="C699001181"/>
    <s v="C699001181"/>
    <n v="3093"/>
    <n v="3094"/>
    <s v=" "/>
    <s v=" "/>
    <s v=" "/>
    <s v=" "/>
    <n v="118"/>
    <m/>
    <n v="2024"/>
    <m/>
    <m/>
    <m/>
    <s v="C6"/>
    <m/>
  </r>
  <r>
    <x v="1"/>
    <x v="2"/>
    <x v="6"/>
    <x v="7"/>
    <x v="1"/>
    <x v="0"/>
    <x v="8"/>
    <x v="188"/>
    <x v="179"/>
    <n v="1"/>
    <m/>
    <s v="OBL"/>
    <s v="Vt"/>
    <n v="2"/>
    <n v="28"/>
    <n v="7.5"/>
    <n v="82.686000000000007"/>
    <n v="3.5"/>
    <n v="289.40100000000001"/>
    <n v="0"/>
    <n v="289.40100000000001"/>
    <n v="289401"/>
    <n v="24116.75"/>
    <s v="C699001181"/>
    <s v="C699001181"/>
    <n v="3093"/>
    <n v="3094"/>
    <m/>
    <m/>
    <m/>
    <m/>
    <n v="118"/>
    <m/>
    <n v="2024"/>
    <m/>
    <m/>
    <m/>
    <s v="C6"/>
    <m/>
  </r>
  <r>
    <x v="1"/>
    <x v="2"/>
    <x v="6"/>
    <x v="7"/>
    <x v="1"/>
    <x v="0"/>
    <x v="8"/>
    <x v="189"/>
    <x v="180"/>
    <n v="1"/>
    <m/>
    <s v="OBL"/>
    <s v="Vt"/>
    <n v="2"/>
    <n v="28"/>
    <n v="7.5"/>
    <n v="82.686000000000007"/>
    <n v="3.5"/>
    <n v="289.40100000000001"/>
    <n v="0"/>
    <n v="289.40100000000001"/>
    <n v="289401"/>
    <n v="24116.75"/>
    <s v="C699001181"/>
    <s v="C699001181"/>
    <n v="3093"/>
    <n v="3094"/>
    <m/>
    <m/>
    <m/>
    <m/>
    <n v="118"/>
    <m/>
    <n v="2024"/>
    <m/>
    <m/>
    <m/>
    <s v="C6"/>
    <m/>
  </r>
  <r>
    <x v="1"/>
    <x v="2"/>
    <x v="6"/>
    <x v="7"/>
    <x v="1"/>
    <x v="0"/>
    <x v="8"/>
    <x v="190"/>
    <x v="181"/>
    <n v="1"/>
    <m/>
    <s v="OBL"/>
    <s v="ht"/>
    <n v="3"/>
    <n v="26"/>
    <n v="7.5"/>
    <n v="82.686000000000007"/>
    <n v="3.25"/>
    <n v="268.72950000000003"/>
    <n v="0"/>
    <n v="268.72950000000003"/>
    <n v="268729.50000000006"/>
    <n v="22394.125000000004"/>
    <s v="C699001181"/>
    <s v="C699001181"/>
    <n v="3093"/>
    <n v="3094"/>
    <s v=" "/>
    <s v=" "/>
    <s v=" "/>
    <s v=" "/>
    <n v="118"/>
    <m/>
    <n v="2024"/>
    <m/>
    <m/>
    <m/>
    <s v="C6"/>
    <m/>
  </r>
  <r>
    <x v="1"/>
    <x v="2"/>
    <x v="6"/>
    <x v="7"/>
    <x v="1"/>
    <x v="0"/>
    <x v="8"/>
    <x v="191"/>
    <x v="182"/>
    <n v="1"/>
    <m/>
    <s v="OBL"/>
    <s v="ht"/>
    <n v="3"/>
    <n v="26"/>
    <n v="7.5"/>
    <n v="82.686000000000007"/>
    <n v="3.25"/>
    <n v="268.72950000000003"/>
    <n v="0"/>
    <n v="268.72950000000003"/>
    <n v="268729.50000000006"/>
    <n v="22394.125000000004"/>
    <s v="C699001181"/>
    <s v="C699001181"/>
    <n v="3093"/>
    <n v="3094"/>
    <s v=" "/>
    <s v=" "/>
    <s v=" "/>
    <s v=" "/>
    <n v="118"/>
    <m/>
    <n v="2024"/>
    <m/>
    <m/>
    <m/>
    <s v="C6"/>
    <m/>
  </r>
  <r>
    <x v="1"/>
    <x v="2"/>
    <x v="6"/>
    <x v="7"/>
    <x v="1"/>
    <x v="0"/>
    <x v="8"/>
    <x v="192"/>
    <x v="183"/>
    <n v="1"/>
    <m/>
    <s v="OBL"/>
    <s v="Vt"/>
    <n v="4"/>
    <n v="0"/>
    <n v="15"/>
    <m/>
    <n v="0"/>
    <n v="0"/>
    <n v="0"/>
    <n v="0"/>
    <n v="0"/>
    <n v="0"/>
    <s v="C699001181"/>
    <s v="C699001181"/>
    <n v="3093"/>
    <n v="3094"/>
    <s v=" "/>
    <s v=" "/>
    <s v=" "/>
    <s v=" "/>
    <n v="118"/>
    <m/>
    <n v="2024"/>
    <m/>
    <m/>
    <m/>
    <s v="C6"/>
    <m/>
  </r>
  <r>
    <x v="1"/>
    <x v="2"/>
    <x v="6"/>
    <x v="8"/>
    <x v="1"/>
    <x v="0"/>
    <x v="8"/>
    <x v="186"/>
    <x v="177"/>
    <n v="1"/>
    <m/>
    <s v="OBL"/>
    <s v="ht"/>
    <n v="1"/>
    <n v="25"/>
    <n v="7.5"/>
    <n v="82.686000000000007"/>
    <n v="3.125"/>
    <n v="258.39375000000001"/>
    <n v="0"/>
    <n v="258.39375000000001"/>
    <n v="258393.75"/>
    <n v="21532.8125"/>
    <s v="C699001181"/>
    <s v="C699001181"/>
    <n v="3093"/>
    <n v="3094"/>
    <s v=" "/>
    <s v=" "/>
    <s v=" "/>
    <s v=" "/>
    <n v="118"/>
    <m/>
    <n v="2024"/>
    <m/>
    <m/>
    <m/>
    <s v="C6"/>
    <m/>
  </r>
  <r>
    <x v="1"/>
    <x v="2"/>
    <x v="6"/>
    <x v="8"/>
    <x v="1"/>
    <x v="0"/>
    <x v="8"/>
    <x v="193"/>
    <x v="184"/>
    <n v="1"/>
    <m/>
    <s v="OBL"/>
    <s v="ht"/>
    <n v="1"/>
    <n v="25"/>
    <n v="7.5"/>
    <n v="82.686000000000007"/>
    <n v="3.125"/>
    <n v="258.39375000000001"/>
    <n v="0"/>
    <n v="258.39375000000001"/>
    <n v="258393.75"/>
    <n v="21532.8125"/>
    <s v="C699001181"/>
    <s v="C699001181"/>
    <n v="3093"/>
    <n v="3094"/>
    <s v=" "/>
    <s v=" "/>
    <s v=" "/>
    <s v=" "/>
    <n v="118"/>
    <m/>
    <n v="2024"/>
    <m/>
    <m/>
    <m/>
    <s v="C6"/>
    <m/>
  </r>
  <r>
    <x v="1"/>
    <x v="2"/>
    <x v="6"/>
    <x v="8"/>
    <x v="1"/>
    <x v="0"/>
    <x v="8"/>
    <x v="194"/>
    <x v="185"/>
    <n v="1"/>
    <m/>
    <s v="OBL"/>
    <s v="Vt"/>
    <n v="2"/>
    <n v="20"/>
    <n v="7.5"/>
    <n v="82.686000000000007"/>
    <n v="2.5"/>
    <n v="206.71500000000003"/>
    <n v="0"/>
    <n v="206.71500000000003"/>
    <n v="206715.00000000003"/>
    <n v="17226.250000000004"/>
    <s v="C699001181"/>
    <s v="C699001181"/>
    <n v="3093"/>
    <n v="3094"/>
    <s v=" "/>
    <s v=" "/>
    <s v=" "/>
    <s v=" "/>
    <n v="118"/>
    <m/>
    <n v="2024"/>
    <m/>
    <m/>
    <m/>
    <s v="C6"/>
    <m/>
  </r>
  <r>
    <x v="1"/>
    <x v="2"/>
    <x v="6"/>
    <x v="8"/>
    <x v="1"/>
    <x v="0"/>
    <x v="8"/>
    <x v="189"/>
    <x v="180"/>
    <n v="1"/>
    <m/>
    <s v="OBL"/>
    <s v="Vt"/>
    <n v="2"/>
    <n v="20"/>
    <n v="7.5"/>
    <n v="82.686000000000007"/>
    <n v="2.5"/>
    <n v="206.71500000000003"/>
    <n v="0"/>
    <n v="206.71500000000003"/>
    <n v="206715.00000000003"/>
    <n v="17226.250000000004"/>
    <s v="C699001181"/>
    <s v="C699001181"/>
    <n v="3093"/>
    <n v="3094"/>
    <m/>
    <m/>
    <m/>
    <m/>
    <n v="118"/>
    <m/>
    <n v="2024"/>
    <m/>
    <m/>
    <m/>
    <s v="C6"/>
    <m/>
  </r>
  <r>
    <x v="1"/>
    <x v="2"/>
    <x v="6"/>
    <x v="8"/>
    <x v="1"/>
    <x v="0"/>
    <x v="8"/>
    <x v="190"/>
    <x v="181"/>
    <n v="1"/>
    <m/>
    <s v="OBL"/>
    <s v="ht"/>
    <n v="3"/>
    <n v="18"/>
    <n v="7.5"/>
    <n v="82.686000000000007"/>
    <n v="2.25"/>
    <n v="186.04350000000002"/>
    <n v="0"/>
    <n v="186.04350000000002"/>
    <n v="186043.50000000003"/>
    <n v="15503.625000000002"/>
    <s v="C699001181"/>
    <s v="C699001181"/>
    <n v="3093"/>
    <n v="3094"/>
    <s v=" "/>
    <s v=" "/>
    <s v=" "/>
    <s v=" "/>
    <n v="118"/>
    <m/>
    <n v="2024"/>
    <m/>
    <m/>
    <m/>
    <s v="C6"/>
    <m/>
  </r>
  <r>
    <x v="1"/>
    <x v="2"/>
    <x v="6"/>
    <x v="8"/>
    <x v="1"/>
    <x v="0"/>
    <x v="8"/>
    <x v="191"/>
    <x v="182"/>
    <n v="1"/>
    <m/>
    <s v="OBL"/>
    <s v="ht"/>
    <n v="3"/>
    <n v="18"/>
    <n v="7.5"/>
    <n v="82.686000000000007"/>
    <n v="2.25"/>
    <n v="186.04350000000002"/>
    <n v="0"/>
    <n v="186.04350000000002"/>
    <n v="186043.50000000003"/>
    <n v="15503.625000000002"/>
    <s v="C699001181"/>
    <s v="C699001181"/>
    <n v="3093"/>
    <n v="3094"/>
    <m/>
    <m/>
    <m/>
    <m/>
    <n v="118"/>
    <m/>
    <n v="2024"/>
    <m/>
    <m/>
    <m/>
    <s v="C6"/>
    <m/>
  </r>
  <r>
    <x v="1"/>
    <x v="2"/>
    <x v="6"/>
    <x v="8"/>
    <x v="1"/>
    <x v="0"/>
    <x v="8"/>
    <x v="192"/>
    <x v="183"/>
    <n v="1"/>
    <m/>
    <s v="OBL"/>
    <s v="Vt"/>
    <n v="4"/>
    <n v="0"/>
    <n v="15"/>
    <m/>
    <n v="0"/>
    <n v="0"/>
    <n v="0"/>
    <n v="0"/>
    <n v="0"/>
    <n v="0"/>
    <s v="C699001181"/>
    <s v="C699001181"/>
    <n v="3093"/>
    <n v="3094"/>
    <s v=" "/>
    <s v=" "/>
    <s v=" "/>
    <s v=" "/>
    <n v="118"/>
    <m/>
    <n v="2024"/>
    <m/>
    <m/>
    <m/>
    <s v="C6"/>
    <m/>
  </r>
  <r>
    <x v="1"/>
    <x v="2"/>
    <x v="6"/>
    <x v="9"/>
    <x v="1"/>
    <x v="0"/>
    <x v="8"/>
    <x v="195"/>
    <x v="186"/>
    <n v="1"/>
    <m/>
    <s v="OBL"/>
    <s v="ht"/>
    <n v="1"/>
    <n v="25"/>
    <n v="7.5"/>
    <n v="82.686000000000007"/>
    <n v="3.125"/>
    <n v="258.39375000000001"/>
    <n v="0"/>
    <n v="258.39375000000001"/>
    <n v="258393.75"/>
    <n v="21532.8125"/>
    <s v="C699001181"/>
    <s v="C699001181"/>
    <n v="3093"/>
    <n v="3094"/>
    <s v=" "/>
    <s v=" "/>
    <s v=" "/>
    <s v=" "/>
    <n v="118"/>
    <m/>
    <n v="2024"/>
    <m/>
    <m/>
    <m/>
    <s v="C6"/>
    <m/>
  </r>
  <r>
    <x v="1"/>
    <x v="2"/>
    <x v="6"/>
    <x v="9"/>
    <x v="1"/>
    <x v="0"/>
    <x v="8"/>
    <x v="186"/>
    <x v="177"/>
    <n v="1"/>
    <m/>
    <s v="OBL"/>
    <s v="ht"/>
    <n v="1"/>
    <n v="25"/>
    <n v="7.5"/>
    <n v="82.686000000000007"/>
    <n v="3.125"/>
    <n v="258.39375000000001"/>
    <n v="0"/>
    <n v="258.39375000000001"/>
    <n v="258393.75"/>
    <n v="21532.8125"/>
    <s v="C699001181"/>
    <s v="C699001181"/>
    <n v="3093"/>
    <n v="3094"/>
    <s v=" "/>
    <s v=" "/>
    <s v=" "/>
    <s v=" "/>
    <n v="118"/>
    <m/>
    <n v="2024"/>
    <m/>
    <m/>
    <m/>
    <s v="C6"/>
    <m/>
  </r>
  <r>
    <x v="1"/>
    <x v="2"/>
    <x v="6"/>
    <x v="9"/>
    <x v="1"/>
    <x v="0"/>
    <x v="8"/>
    <x v="189"/>
    <x v="180"/>
    <n v="1"/>
    <m/>
    <s v="OBL"/>
    <s v="Vt"/>
    <n v="2"/>
    <n v="18"/>
    <n v="7.5"/>
    <n v="82.686000000000007"/>
    <n v="2.25"/>
    <n v="186.04350000000002"/>
    <n v="0"/>
    <n v="186.04350000000002"/>
    <n v="186043.50000000003"/>
    <n v="15503.625000000002"/>
    <s v="C699001181"/>
    <s v="C699001181"/>
    <n v="3093"/>
    <n v="3094"/>
    <m/>
    <m/>
    <m/>
    <m/>
    <n v="118"/>
    <m/>
    <n v="2024"/>
    <m/>
    <m/>
    <m/>
    <s v="C6"/>
    <m/>
  </r>
  <r>
    <x v="1"/>
    <x v="2"/>
    <x v="6"/>
    <x v="9"/>
    <x v="1"/>
    <x v="0"/>
    <x v="8"/>
    <x v="196"/>
    <x v="187"/>
    <n v="1"/>
    <m/>
    <s v="OBL"/>
    <s v="Vt"/>
    <n v="2"/>
    <n v="18"/>
    <n v="7.5"/>
    <n v="82.686000000000007"/>
    <n v="2.25"/>
    <n v="186.04350000000002"/>
    <n v="0"/>
    <n v="186.04350000000002"/>
    <n v="186043.50000000003"/>
    <n v="15503.625000000002"/>
    <s v="C699001181"/>
    <s v="C699001181"/>
    <n v="3093"/>
    <n v="3094"/>
    <s v=" "/>
    <s v=" "/>
    <s v=" "/>
    <s v=" "/>
    <n v="118"/>
    <m/>
    <n v="2024"/>
    <m/>
    <m/>
    <m/>
    <s v="C6"/>
    <m/>
  </r>
  <r>
    <x v="1"/>
    <x v="2"/>
    <x v="6"/>
    <x v="9"/>
    <x v="1"/>
    <x v="0"/>
    <x v="8"/>
    <x v="190"/>
    <x v="181"/>
    <n v="1"/>
    <m/>
    <s v="OBL"/>
    <s v="ht"/>
    <n v="3"/>
    <n v="16"/>
    <n v="7.5"/>
    <n v="82.686000000000007"/>
    <n v="2"/>
    <n v="165.37200000000001"/>
    <n v="0"/>
    <n v="165.37200000000001"/>
    <n v="165372"/>
    <n v="13781"/>
    <s v="C699001181"/>
    <s v="C699001181"/>
    <n v="3093"/>
    <n v="3094"/>
    <s v=" "/>
    <s v=" "/>
    <s v=" "/>
    <s v=" "/>
    <n v="118"/>
    <m/>
    <n v="2024"/>
    <m/>
    <m/>
    <m/>
    <s v="C6"/>
    <m/>
  </r>
  <r>
    <x v="1"/>
    <x v="2"/>
    <x v="6"/>
    <x v="9"/>
    <x v="1"/>
    <x v="0"/>
    <x v="8"/>
    <x v="191"/>
    <x v="182"/>
    <n v="1"/>
    <m/>
    <s v="OBL"/>
    <s v="ht"/>
    <n v="3"/>
    <n v="16"/>
    <n v="7.5"/>
    <n v="82.686000000000007"/>
    <n v="2"/>
    <n v="165.37200000000001"/>
    <n v="0"/>
    <n v="165.37200000000001"/>
    <n v="165372"/>
    <n v="13781"/>
    <s v="C699001181"/>
    <s v="C699001181"/>
    <n v="3093"/>
    <n v="3094"/>
    <m/>
    <m/>
    <m/>
    <m/>
    <n v="118"/>
    <m/>
    <n v="2024"/>
    <m/>
    <m/>
    <m/>
    <s v="C6"/>
    <m/>
  </r>
  <r>
    <x v="1"/>
    <x v="2"/>
    <x v="6"/>
    <x v="9"/>
    <x v="1"/>
    <x v="0"/>
    <x v="8"/>
    <x v="192"/>
    <x v="183"/>
    <n v="1"/>
    <m/>
    <s v="OBL"/>
    <s v="Vt"/>
    <n v="4"/>
    <n v="0"/>
    <n v="15"/>
    <m/>
    <n v="0"/>
    <n v="0"/>
    <n v="0"/>
    <n v="0"/>
    <n v="0"/>
    <n v="0"/>
    <s v="C699001181"/>
    <s v="C699001181"/>
    <n v="3093"/>
    <n v="3094"/>
    <s v=" "/>
    <s v=" "/>
    <s v=" "/>
    <s v=" "/>
    <n v="118"/>
    <m/>
    <n v="2024"/>
    <m/>
    <m/>
    <m/>
    <s v="C6"/>
    <m/>
  </r>
  <r>
    <x v="0"/>
    <x v="2"/>
    <x v="7"/>
    <x v="10"/>
    <x v="0"/>
    <x v="0"/>
    <x v="8"/>
    <x v="4"/>
    <x v="0"/>
    <n v="1"/>
    <m/>
    <s v="PN"/>
    <m/>
    <m/>
    <m/>
    <m/>
    <m/>
    <m/>
    <m/>
    <n v="35"/>
    <n v="35"/>
    <n v="35000"/>
    <n v="2916.6666666666665"/>
    <s v="Programövergripande"/>
    <s v="Programövergripande"/>
    <s v="Programövergripande"/>
    <m/>
    <s v=" "/>
    <s v=" "/>
    <s v=" "/>
    <s v=" "/>
    <s v="Programövergripande"/>
    <m/>
    <n v="2024"/>
    <m/>
    <m/>
    <m/>
    <s v="C6"/>
    <m/>
  </r>
  <r>
    <x v="0"/>
    <x v="2"/>
    <x v="7"/>
    <x v="10"/>
    <x v="0"/>
    <x v="0"/>
    <x v="8"/>
    <x v="2"/>
    <x v="0"/>
    <n v="1"/>
    <m/>
    <s v="PN"/>
    <m/>
    <m/>
    <m/>
    <m/>
    <m/>
    <m/>
    <m/>
    <n v="9"/>
    <n v="9"/>
    <n v="9000"/>
    <n v="750"/>
    <s v="Programövergripande"/>
    <s v="Programövergripande"/>
    <s v="Programövergripande"/>
    <m/>
    <s v=" "/>
    <s v=" "/>
    <s v=" "/>
    <s v=" "/>
    <s v="Programövergripande"/>
    <m/>
    <n v="2024"/>
    <m/>
    <m/>
    <m/>
    <s v="C6"/>
    <m/>
  </r>
  <r>
    <x v="0"/>
    <x v="2"/>
    <x v="7"/>
    <x v="10"/>
    <x v="0"/>
    <x v="0"/>
    <x v="8"/>
    <x v="197"/>
    <x v="0"/>
    <n v="1"/>
    <m/>
    <s v="PN"/>
    <m/>
    <m/>
    <m/>
    <m/>
    <m/>
    <m/>
    <m/>
    <n v="217"/>
    <n v="217"/>
    <n v="217000"/>
    <n v="18083.333333333332"/>
    <s v="Programövergripande"/>
    <s v="Programövergripande"/>
    <s v="Programövergripande"/>
    <m/>
    <s v=" "/>
    <s v=" "/>
    <s v=" "/>
    <s v=" "/>
    <s v="Programövergripande"/>
    <m/>
    <n v="2024"/>
    <m/>
    <m/>
    <m/>
    <s v="C6"/>
    <m/>
  </r>
  <r>
    <x v="0"/>
    <x v="2"/>
    <x v="7"/>
    <x v="10"/>
    <x v="0"/>
    <x v="0"/>
    <x v="8"/>
    <x v="3"/>
    <x v="0"/>
    <n v="1"/>
    <m/>
    <s v="PN"/>
    <m/>
    <m/>
    <m/>
    <m/>
    <m/>
    <m/>
    <m/>
    <n v="526"/>
    <n v="526"/>
    <n v="526000"/>
    <n v="43833.333333333336"/>
    <s v="Programövergripande"/>
    <s v="Programövergripande"/>
    <s v="Programövergripande"/>
    <m/>
    <s v=" "/>
    <s v=" "/>
    <s v=" "/>
    <s v=" "/>
    <s v="Programövergripande"/>
    <m/>
    <n v="2024"/>
    <m/>
    <m/>
    <m/>
    <s v="C6"/>
    <m/>
  </r>
  <r>
    <x v="0"/>
    <x v="2"/>
    <x v="7"/>
    <x v="10"/>
    <x v="0"/>
    <x v="0"/>
    <x v="8"/>
    <x v="0"/>
    <x v="0"/>
    <n v="1"/>
    <m/>
    <s v="PN"/>
    <m/>
    <m/>
    <m/>
    <m/>
    <m/>
    <m/>
    <m/>
    <n v="18"/>
    <n v="18"/>
    <n v="18000"/>
    <n v="1500"/>
    <s v="Programövergripande"/>
    <s v="Programövergripande"/>
    <s v="Programövergripande"/>
    <m/>
    <s v=" "/>
    <s v=" "/>
    <s v=" "/>
    <s v=" "/>
    <s v="Programövergripande"/>
    <m/>
    <n v="2024"/>
    <m/>
    <m/>
    <m/>
    <s v="C6"/>
    <m/>
  </r>
  <r>
    <x v="1"/>
    <x v="2"/>
    <x v="7"/>
    <x v="10"/>
    <x v="1"/>
    <x v="0"/>
    <x v="8"/>
    <x v="198"/>
    <x v="188"/>
    <n v="1"/>
    <m/>
    <s v="OBL"/>
    <s v="ht"/>
    <n v="1"/>
    <n v="18"/>
    <n v="5"/>
    <n v="94.679000000000002"/>
    <n v="1.5"/>
    <n v="142.01850000000002"/>
    <n v="0"/>
    <n v="142.01850000000002"/>
    <n v="142018.50000000003"/>
    <n v="11834.875000000002"/>
    <s v="C699001061"/>
    <s v="C699001061"/>
    <n v="3093"/>
    <n v="3094"/>
    <s v=" "/>
    <s v=" "/>
    <s v=" "/>
    <s v=" "/>
    <n v="106"/>
    <m/>
    <n v="2024"/>
    <m/>
    <m/>
    <m/>
    <s v="C6"/>
    <m/>
  </r>
  <r>
    <x v="1"/>
    <x v="2"/>
    <x v="7"/>
    <x v="10"/>
    <x v="1"/>
    <x v="0"/>
    <x v="8"/>
    <x v="199"/>
    <x v="189"/>
    <n v="1"/>
    <m/>
    <s v="OBL"/>
    <s v="ht"/>
    <n v="1"/>
    <n v="18"/>
    <n v="17.5"/>
    <n v="94.679000000000002"/>
    <n v="5.25"/>
    <n v="497.06475"/>
    <n v="0"/>
    <n v="497.06475"/>
    <n v="497064.75"/>
    <n v="41422.0625"/>
    <s v="C699001061"/>
    <s v="C699001061"/>
    <n v="3093"/>
    <n v="3094"/>
    <m/>
    <m/>
    <m/>
    <m/>
    <n v="106"/>
    <m/>
    <n v="2024"/>
    <m/>
    <m/>
    <m/>
    <s v="C6"/>
    <m/>
  </r>
  <r>
    <x v="1"/>
    <x v="2"/>
    <x v="7"/>
    <x v="10"/>
    <x v="1"/>
    <x v="0"/>
    <x v="8"/>
    <x v="200"/>
    <x v="190"/>
    <n v="1"/>
    <m/>
    <s v="OBL"/>
    <s v="ht"/>
    <n v="1"/>
    <n v="18"/>
    <n v="7.5"/>
    <n v="94.679000000000002"/>
    <n v="2.25"/>
    <n v="213.02775"/>
    <n v="0"/>
    <n v="213.02775"/>
    <n v="213027.75"/>
    <n v="17752.3125"/>
    <s v="C699001061"/>
    <s v="C699001061"/>
    <n v="3093"/>
    <n v="3094"/>
    <s v=" "/>
    <s v=" "/>
    <s v=" "/>
    <s v=" "/>
    <n v="106"/>
    <m/>
    <n v="2024"/>
    <m/>
    <m/>
    <m/>
    <s v="C6"/>
    <m/>
  </r>
  <r>
    <x v="1"/>
    <x v="2"/>
    <x v="7"/>
    <x v="10"/>
    <x v="1"/>
    <x v="0"/>
    <x v="9"/>
    <x v="201"/>
    <x v="191"/>
    <n v="1"/>
    <m/>
    <s v="OBL"/>
    <s v="Vt"/>
    <n v="2"/>
    <n v="16"/>
    <n v="4.5"/>
    <n v="100"/>
    <n v="1.2"/>
    <n v="120"/>
    <n v="0"/>
    <n v="120"/>
    <n v="120000"/>
    <n v="10000"/>
    <s v="C699001061"/>
    <s v="CC99001061"/>
    <n v="3093"/>
    <n v="3094"/>
    <s v=" "/>
    <s v=" "/>
    <s v=" "/>
    <s v=" "/>
    <n v="106"/>
    <m/>
    <n v="2024"/>
    <m/>
    <m/>
    <m/>
    <s v="C6"/>
    <m/>
  </r>
  <r>
    <x v="1"/>
    <x v="2"/>
    <x v="7"/>
    <x v="10"/>
    <x v="1"/>
    <x v="0"/>
    <x v="8"/>
    <x v="202"/>
    <x v="192"/>
    <n v="1"/>
    <m/>
    <s v="OBL"/>
    <s v="Vt"/>
    <n v="2"/>
    <n v="16"/>
    <n v="16.5"/>
    <n v="94.679000000000002"/>
    <n v="4.4000000000000004"/>
    <n v="416.58760000000007"/>
    <n v="0"/>
    <n v="416.58760000000007"/>
    <n v="416587.60000000009"/>
    <n v="34715.633333333339"/>
    <s v="C699001061"/>
    <s v="C699001061"/>
    <n v="3093"/>
    <n v="3094"/>
    <s v=" "/>
    <s v=" "/>
    <s v=" "/>
    <s v=" "/>
    <n v="106"/>
    <m/>
    <n v="2024"/>
    <m/>
    <m/>
    <m/>
    <s v="C6"/>
    <m/>
  </r>
  <r>
    <x v="1"/>
    <x v="2"/>
    <x v="7"/>
    <x v="10"/>
    <x v="1"/>
    <x v="0"/>
    <x v="8"/>
    <x v="203"/>
    <x v="193"/>
    <n v="1"/>
    <m/>
    <s v="OBL"/>
    <s v="Vt"/>
    <n v="2"/>
    <n v="16"/>
    <n v="9"/>
    <n v="94.679000000000002"/>
    <n v="2.4"/>
    <n v="227.2296"/>
    <n v="0"/>
    <n v="227.2296"/>
    <n v="227229.6"/>
    <n v="18935.8"/>
    <s v="C699001061"/>
    <s v="C699001061"/>
    <n v="3093"/>
    <n v="3094"/>
    <s v=" "/>
    <s v=" "/>
    <s v=" "/>
    <s v=" "/>
    <n v="106"/>
    <m/>
    <n v="2024"/>
    <m/>
    <m/>
    <m/>
    <s v="C6"/>
    <m/>
  </r>
  <r>
    <x v="1"/>
    <x v="2"/>
    <x v="7"/>
    <x v="10"/>
    <x v="1"/>
    <x v="0"/>
    <x v="8"/>
    <x v="204"/>
    <x v="0"/>
    <n v="1"/>
    <m/>
    <s v="OBL"/>
    <s v="ht"/>
    <n v="3"/>
    <n v="16"/>
    <n v="7.5"/>
    <n v="94.679000000000002"/>
    <n v="2"/>
    <n v="189.358"/>
    <n v="0"/>
    <n v="189.358"/>
    <n v="189358"/>
    <n v="15779.833333333334"/>
    <s v="C699001061"/>
    <s v="C699001061"/>
    <n v="3093"/>
    <n v="3094"/>
    <s v=" "/>
    <s v=" "/>
    <s v=" "/>
    <s v=" "/>
    <n v="106"/>
    <m/>
    <n v="2024"/>
    <m/>
    <m/>
    <m/>
    <s v="C6"/>
    <m/>
  </r>
  <r>
    <x v="1"/>
    <x v="2"/>
    <x v="7"/>
    <x v="10"/>
    <x v="1"/>
    <x v="0"/>
    <x v="8"/>
    <x v="24"/>
    <x v="0"/>
    <n v="1"/>
    <m/>
    <s v="OBL"/>
    <s v="ht"/>
    <n v="3"/>
    <n v="16"/>
    <n v="8.5"/>
    <n v="94.679000000000002"/>
    <n v="2.2666666666666666"/>
    <n v="214.60573333333332"/>
    <n v="0"/>
    <n v="214.60573333333332"/>
    <n v="214605.73333333331"/>
    <n v="17883.81111111111"/>
    <s v="C699001061"/>
    <s v="C699001061"/>
    <n v="3093"/>
    <n v="3094"/>
    <s v=" "/>
    <s v=" "/>
    <s v=" "/>
    <s v=" "/>
    <n v="106"/>
    <m/>
    <n v="2024"/>
    <m/>
    <m/>
    <m/>
    <s v="C6"/>
    <m/>
  </r>
  <r>
    <x v="1"/>
    <x v="2"/>
    <x v="7"/>
    <x v="10"/>
    <x v="1"/>
    <x v="0"/>
    <x v="8"/>
    <x v="205"/>
    <x v="194"/>
    <n v="1"/>
    <m/>
    <s v="OBL"/>
    <s v="ht"/>
    <n v="3"/>
    <n v="16"/>
    <n v="10"/>
    <n v="94.679000000000002"/>
    <n v="2.6666666666666665"/>
    <n v="252.47733333333332"/>
    <n v="0"/>
    <n v="252.47733333333332"/>
    <n v="252477.33333333331"/>
    <n v="21039.777777777777"/>
    <s v="C699001061"/>
    <s v="C699001061"/>
    <n v="3093"/>
    <n v="3094"/>
    <s v=" "/>
    <s v=" "/>
    <s v=" "/>
    <s v=" "/>
    <n v="106"/>
    <m/>
    <n v="2024"/>
    <m/>
    <m/>
    <m/>
    <s v="C6"/>
    <m/>
  </r>
  <r>
    <x v="1"/>
    <x v="2"/>
    <x v="7"/>
    <x v="10"/>
    <x v="1"/>
    <x v="0"/>
    <x v="8"/>
    <x v="206"/>
    <x v="195"/>
    <n v="1"/>
    <m/>
    <s v="OBL"/>
    <s v="ht"/>
    <n v="3"/>
    <n v="16"/>
    <n v="4"/>
    <n v="94.679000000000002"/>
    <n v="1.0666666666666667"/>
    <n v="100.99093333333333"/>
    <n v="0"/>
    <n v="100.99093333333333"/>
    <n v="100990.93333333333"/>
    <n v="8415.9111111111106"/>
    <s v="C699001061"/>
    <s v="C699001061"/>
    <n v="3093"/>
    <n v="3094"/>
    <s v=" "/>
    <s v=" "/>
    <s v=" "/>
    <s v=" "/>
    <n v="106"/>
    <m/>
    <n v="2024"/>
    <m/>
    <m/>
    <m/>
    <s v="C6"/>
    <m/>
  </r>
  <r>
    <x v="1"/>
    <x v="2"/>
    <x v="7"/>
    <x v="10"/>
    <x v="1"/>
    <x v="0"/>
    <x v="8"/>
    <x v="207"/>
    <x v="196"/>
    <n v="1"/>
    <m/>
    <s v="OBL"/>
    <s v="Vt"/>
    <n v="4"/>
    <n v="19"/>
    <n v="30"/>
    <n v="94.679000000000002"/>
    <n v="9.5"/>
    <n v="899.45050000000003"/>
    <n v="0"/>
    <n v="899.45050000000003"/>
    <n v="899450.5"/>
    <n v="74954.208333333328"/>
    <s v="C699001061"/>
    <s v="C699001061"/>
    <n v="3093"/>
    <n v="3094"/>
    <s v=" "/>
    <s v=" "/>
    <s v=" "/>
    <s v=" "/>
    <n v="106"/>
    <m/>
    <n v="2024"/>
    <m/>
    <m/>
    <m/>
    <s v="C6"/>
    <m/>
  </r>
  <r>
    <x v="1"/>
    <x v="2"/>
    <x v="7"/>
    <x v="10"/>
    <x v="2"/>
    <x v="0"/>
    <x v="8"/>
    <x v="198"/>
    <x v="188"/>
    <n v="1"/>
    <m/>
    <s v="OBL"/>
    <s v="ht"/>
    <n v="1"/>
    <n v="10"/>
    <n v="5"/>
    <n v="94.679000000000002"/>
    <n v="0.83333333333333337"/>
    <n v="78.899166666666673"/>
    <n v="0"/>
    <n v="78.899166666666673"/>
    <n v="78899.166666666672"/>
    <n v="6574.9305555555557"/>
    <s v="C699001061"/>
    <s v="C699001061"/>
    <n v="3093"/>
    <n v="3094"/>
    <s v=" "/>
    <s v=" "/>
    <s v=" "/>
    <s v=" "/>
    <n v="106"/>
    <m/>
    <n v="2024"/>
    <m/>
    <m/>
    <m/>
    <s v="C6"/>
    <m/>
  </r>
  <r>
    <x v="1"/>
    <x v="2"/>
    <x v="7"/>
    <x v="10"/>
    <x v="2"/>
    <x v="0"/>
    <x v="8"/>
    <x v="199"/>
    <x v="189"/>
    <n v="1"/>
    <m/>
    <s v="OBL"/>
    <s v="ht"/>
    <n v="1"/>
    <n v="10"/>
    <n v="17.5"/>
    <n v="94.679000000000002"/>
    <n v="2.9166666666666665"/>
    <n v="276.14708333333334"/>
    <n v="0"/>
    <n v="276.14708333333334"/>
    <n v="276147.08333333331"/>
    <n v="23012.256944444442"/>
    <s v="C699001061"/>
    <s v="C699001061"/>
    <n v="3093"/>
    <n v="3094"/>
    <m/>
    <m/>
    <m/>
    <m/>
    <n v="106"/>
    <m/>
    <n v="2024"/>
    <m/>
    <m/>
    <m/>
    <s v="C6"/>
    <m/>
  </r>
  <r>
    <x v="1"/>
    <x v="2"/>
    <x v="7"/>
    <x v="10"/>
    <x v="2"/>
    <x v="0"/>
    <x v="8"/>
    <x v="200"/>
    <x v="190"/>
    <n v="1"/>
    <m/>
    <s v="OBL"/>
    <s v="ht"/>
    <n v="1"/>
    <n v="10"/>
    <n v="7.5"/>
    <n v="94.679000000000002"/>
    <n v="1.25"/>
    <n v="118.34875"/>
    <n v="0"/>
    <n v="118.34875"/>
    <n v="118348.75"/>
    <n v="9862.3958333333339"/>
    <s v="C699001061"/>
    <s v="C699001061"/>
    <n v="3093"/>
    <n v="3094"/>
    <s v=" "/>
    <s v=" "/>
    <s v=" "/>
    <s v=" "/>
    <n v="106"/>
    <m/>
    <n v="2024"/>
    <m/>
    <m/>
    <m/>
    <s v="C6"/>
    <m/>
  </r>
  <r>
    <x v="1"/>
    <x v="2"/>
    <x v="7"/>
    <x v="10"/>
    <x v="2"/>
    <x v="0"/>
    <x v="9"/>
    <x v="201"/>
    <x v="191"/>
    <n v="1"/>
    <m/>
    <s v="OBL"/>
    <s v="Vt"/>
    <n v="2"/>
    <n v="5"/>
    <n v="4.5"/>
    <n v="100"/>
    <n v="0.375"/>
    <n v="37.5"/>
    <n v="0"/>
    <n v="37.5"/>
    <n v="37500"/>
    <n v="3125"/>
    <s v="C699001061"/>
    <s v="CC99001061"/>
    <n v="3093"/>
    <n v="3094"/>
    <s v=" "/>
    <s v=" "/>
    <s v=" "/>
    <s v=" "/>
    <n v="106"/>
    <m/>
    <n v="2024"/>
    <m/>
    <m/>
    <m/>
    <s v="C6"/>
    <m/>
  </r>
  <r>
    <x v="1"/>
    <x v="2"/>
    <x v="7"/>
    <x v="10"/>
    <x v="2"/>
    <x v="0"/>
    <x v="8"/>
    <x v="202"/>
    <x v="192"/>
    <n v="1"/>
    <m/>
    <s v="OBL"/>
    <s v="Vt"/>
    <n v="2"/>
    <n v="5"/>
    <n v="16.5"/>
    <n v="94.679000000000002"/>
    <n v="1.375"/>
    <n v="130.18362500000001"/>
    <n v="0"/>
    <n v="130.18362500000001"/>
    <n v="130183.625"/>
    <n v="10848.635416666666"/>
    <s v="C699001061"/>
    <s v="C699001061"/>
    <n v="3093"/>
    <n v="3094"/>
    <s v=" "/>
    <s v=" "/>
    <s v=" "/>
    <s v=" "/>
    <n v="106"/>
    <m/>
    <n v="2024"/>
    <m/>
    <m/>
    <m/>
    <s v="C6"/>
    <m/>
  </r>
  <r>
    <x v="1"/>
    <x v="2"/>
    <x v="7"/>
    <x v="10"/>
    <x v="2"/>
    <x v="0"/>
    <x v="8"/>
    <x v="203"/>
    <x v="193"/>
    <n v="1"/>
    <m/>
    <s v="OBL"/>
    <s v="Vt"/>
    <n v="2"/>
    <n v="5"/>
    <n v="9"/>
    <n v="94.679000000000002"/>
    <n v="0.75"/>
    <n v="71.009250000000009"/>
    <n v="0"/>
    <n v="71.009250000000009"/>
    <n v="71009.250000000015"/>
    <n v="5917.4375000000009"/>
    <s v="C699001061"/>
    <s v="C699001061"/>
    <n v="3093"/>
    <n v="3094"/>
    <s v=" "/>
    <s v=" "/>
    <s v=" "/>
    <s v=" "/>
    <n v="106"/>
    <m/>
    <n v="2024"/>
    <m/>
    <m/>
    <m/>
    <s v="C6"/>
    <m/>
  </r>
  <r>
    <x v="1"/>
    <x v="2"/>
    <x v="7"/>
    <x v="10"/>
    <x v="2"/>
    <x v="0"/>
    <x v="8"/>
    <x v="204"/>
    <x v="0"/>
    <n v="1"/>
    <m/>
    <s v="OBL"/>
    <s v="ht"/>
    <n v="3"/>
    <n v="5"/>
    <n v="7.5"/>
    <n v="94.679000000000002"/>
    <n v="0.625"/>
    <n v="59.174374999999998"/>
    <n v="0"/>
    <n v="59.174374999999998"/>
    <n v="59174.375"/>
    <n v="4931.197916666667"/>
    <s v="C699001061"/>
    <s v="C699001061"/>
    <n v="3093"/>
    <n v="3094"/>
    <s v=" "/>
    <s v=" "/>
    <s v=" "/>
    <s v=" "/>
    <n v="106"/>
    <m/>
    <n v="2024"/>
    <m/>
    <m/>
    <m/>
    <s v="C6"/>
    <m/>
  </r>
  <r>
    <x v="1"/>
    <x v="2"/>
    <x v="7"/>
    <x v="10"/>
    <x v="2"/>
    <x v="0"/>
    <x v="8"/>
    <x v="24"/>
    <x v="0"/>
    <n v="1"/>
    <m/>
    <s v="OBL"/>
    <s v="ht"/>
    <n v="3"/>
    <n v="5"/>
    <n v="8.5"/>
    <n v="94.679000000000002"/>
    <n v="0.70833333333333337"/>
    <n v="67.064291666666676"/>
    <n v="0"/>
    <n v="67.064291666666676"/>
    <n v="67064.291666666672"/>
    <n v="5588.6909722222226"/>
    <s v="C699001061"/>
    <s v="C699001061"/>
    <n v="3093"/>
    <n v="3094"/>
    <s v=" "/>
    <s v=" "/>
    <s v=" "/>
    <s v=" "/>
    <n v="106"/>
    <m/>
    <n v="2024"/>
    <m/>
    <m/>
    <m/>
    <s v="C6"/>
    <m/>
  </r>
  <r>
    <x v="1"/>
    <x v="2"/>
    <x v="7"/>
    <x v="10"/>
    <x v="2"/>
    <x v="0"/>
    <x v="8"/>
    <x v="205"/>
    <x v="194"/>
    <n v="1"/>
    <m/>
    <s v="OBL"/>
    <s v="ht"/>
    <n v="3"/>
    <n v="5"/>
    <n v="10"/>
    <n v="94.679000000000002"/>
    <n v="0.83333333333333337"/>
    <n v="78.899166666666673"/>
    <n v="0"/>
    <n v="78.899166666666673"/>
    <n v="78899.166666666672"/>
    <n v="6574.9305555555557"/>
    <s v="C699001061"/>
    <s v="C699001061"/>
    <n v="3093"/>
    <n v="3094"/>
    <s v=" "/>
    <s v=" "/>
    <s v=" "/>
    <s v=" "/>
    <n v="106"/>
    <m/>
    <n v="2024"/>
    <m/>
    <m/>
    <m/>
    <s v="C6"/>
    <m/>
  </r>
  <r>
    <x v="1"/>
    <x v="2"/>
    <x v="7"/>
    <x v="10"/>
    <x v="2"/>
    <x v="0"/>
    <x v="8"/>
    <x v="206"/>
    <x v="195"/>
    <n v="1"/>
    <m/>
    <s v="OBL"/>
    <s v="ht"/>
    <n v="3"/>
    <n v="5"/>
    <n v="4"/>
    <n v="94.679000000000002"/>
    <n v="0.33333333333333331"/>
    <n v="31.559666666666665"/>
    <n v="0"/>
    <n v="31.559666666666665"/>
    <n v="31559.666666666664"/>
    <n v="2629.9722222222222"/>
    <s v="C699001061"/>
    <s v="C699001061"/>
    <n v="3093"/>
    <n v="3094"/>
    <s v=" "/>
    <s v=" "/>
    <s v=" "/>
    <s v=" "/>
    <n v="106"/>
    <m/>
    <n v="2024"/>
    <m/>
    <m/>
    <m/>
    <s v="C6"/>
    <m/>
  </r>
  <r>
    <x v="1"/>
    <x v="2"/>
    <x v="7"/>
    <x v="10"/>
    <x v="2"/>
    <x v="0"/>
    <x v="8"/>
    <x v="207"/>
    <x v="196"/>
    <n v="1"/>
    <m/>
    <s v="OBL"/>
    <s v="Vt"/>
    <n v="4"/>
    <n v="10"/>
    <n v="30"/>
    <n v="94.679000000000002"/>
    <n v="5"/>
    <n v="473.39499999999998"/>
    <n v="0"/>
    <n v="473.39499999999998"/>
    <n v="473395"/>
    <n v="39449.583333333336"/>
    <s v="C699001061"/>
    <s v="C699001061"/>
    <n v="3093"/>
    <n v="3094"/>
    <s v=" "/>
    <s v=" "/>
    <s v=" "/>
    <s v=" "/>
    <n v="106"/>
    <m/>
    <n v="2024"/>
    <m/>
    <m/>
    <m/>
    <s v="C6"/>
    <m/>
  </r>
  <r>
    <x v="0"/>
    <x v="3"/>
    <x v="8"/>
    <x v="11"/>
    <x v="0"/>
    <x v="0"/>
    <x v="10"/>
    <x v="0"/>
    <x v="0"/>
    <n v="1"/>
    <m/>
    <s v="PN"/>
    <s v=" "/>
    <m/>
    <m/>
    <m/>
    <m/>
    <m/>
    <m/>
    <n v="38"/>
    <n v="38"/>
    <n v="38000"/>
    <n v="3166.6666666666665"/>
    <s v="Programövergripande"/>
    <s v="Programövergripande"/>
    <s v="Programövergripande"/>
    <m/>
    <s v=" "/>
    <s v=" "/>
    <s v=" "/>
    <s v=" "/>
    <s v="Programövergripande"/>
    <m/>
    <n v="2024"/>
    <s v="PN 9, övergripande ansvar"/>
    <m/>
    <m/>
    <s v="K6"/>
    <m/>
  </r>
  <r>
    <x v="0"/>
    <x v="3"/>
    <x v="8"/>
    <x v="11"/>
    <x v="0"/>
    <x v="0"/>
    <x v="10"/>
    <x v="4"/>
    <x v="0"/>
    <n v="1"/>
    <m/>
    <s v="PN"/>
    <s v=" "/>
    <m/>
    <m/>
    <m/>
    <m/>
    <m/>
    <m/>
    <n v="95"/>
    <n v="95"/>
    <n v="95000"/>
    <n v="7916.666666666667"/>
    <s v="Programövergripande"/>
    <s v="Programövergripande"/>
    <s v="Programövergripande"/>
    <m/>
    <s v=" "/>
    <s v=" "/>
    <s v=" "/>
    <s v=" "/>
    <s v="Programövergripande"/>
    <m/>
    <n v="2024"/>
    <m/>
    <m/>
    <m/>
    <s v="K6"/>
    <m/>
  </r>
  <r>
    <x v="0"/>
    <x v="3"/>
    <x v="8"/>
    <x v="11"/>
    <x v="0"/>
    <x v="0"/>
    <x v="10"/>
    <x v="1"/>
    <x v="0"/>
    <n v="1"/>
    <m/>
    <s v="PN"/>
    <s v=" "/>
    <m/>
    <m/>
    <m/>
    <m/>
    <m/>
    <m/>
    <n v="333"/>
    <n v="333"/>
    <n v="333000"/>
    <n v="27750"/>
    <s v="Programövergripande"/>
    <s v="Programövergripande"/>
    <s v="Programövergripande"/>
    <m/>
    <s v=" "/>
    <s v=" "/>
    <s v=" "/>
    <s v=" "/>
    <s v="Programövergripande"/>
    <m/>
    <n v="2024"/>
    <m/>
    <m/>
    <m/>
    <s v="K6"/>
    <m/>
  </r>
  <r>
    <x v="0"/>
    <x v="3"/>
    <x v="8"/>
    <x v="11"/>
    <x v="0"/>
    <x v="0"/>
    <x v="10"/>
    <x v="3"/>
    <x v="0"/>
    <n v="1"/>
    <m/>
    <s v="PN"/>
    <m/>
    <m/>
    <m/>
    <m/>
    <m/>
    <m/>
    <m/>
    <n v="218"/>
    <n v="218"/>
    <n v="218000"/>
    <n v="18166.666666666668"/>
    <s v="Programövergripande"/>
    <s v="Programövergripande"/>
    <s v="Programövergripande"/>
    <m/>
    <s v=" "/>
    <s v=" "/>
    <s v=" "/>
    <s v=" "/>
    <s v="Programövergripande"/>
    <m/>
    <n v="2024"/>
    <m/>
    <m/>
    <m/>
    <s v="K6"/>
    <m/>
  </r>
  <r>
    <x v="0"/>
    <x v="3"/>
    <x v="8"/>
    <x v="11"/>
    <x v="3"/>
    <x v="0"/>
    <x v="10"/>
    <x v="208"/>
    <x v="197"/>
    <n v="1"/>
    <m/>
    <s v="PN"/>
    <m/>
    <m/>
    <m/>
    <m/>
    <m/>
    <m/>
    <m/>
    <n v="253"/>
    <n v="253"/>
    <n v="253000"/>
    <n v="21083.333333333332"/>
    <s v="Programövergripande"/>
    <s v="Programövergripande"/>
    <s v="Programövergripande"/>
    <m/>
    <m/>
    <m/>
    <m/>
    <m/>
    <s v="Programövergripande"/>
    <m/>
    <n v="2024"/>
    <m/>
    <m/>
    <m/>
    <s v="K6"/>
    <m/>
  </r>
  <r>
    <x v="0"/>
    <x v="3"/>
    <x v="8"/>
    <x v="11"/>
    <x v="3"/>
    <x v="0"/>
    <x v="10"/>
    <x v="209"/>
    <x v="197"/>
    <n v="1"/>
    <m/>
    <s v="PN"/>
    <m/>
    <m/>
    <m/>
    <m/>
    <m/>
    <m/>
    <m/>
    <n v="953"/>
    <n v="953"/>
    <n v="953000"/>
    <n v="79416.666666666672"/>
    <s v="Programövergripande"/>
    <s v="Programövergripande"/>
    <s v="Programövergripande"/>
    <m/>
    <m/>
    <m/>
    <m/>
    <m/>
    <s v="Programövergripande"/>
    <m/>
    <n v="2024"/>
    <m/>
    <m/>
    <m/>
    <s v="K6"/>
    <m/>
  </r>
  <r>
    <x v="1"/>
    <x v="3"/>
    <x v="8"/>
    <x v="11"/>
    <x v="1"/>
    <x v="0"/>
    <x v="10"/>
    <x v="210"/>
    <x v="198"/>
    <n v="1"/>
    <m/>
    <s v="OBL"/>
    <s v="ht"/>
    <n v="1"/>
    <n v="41"/>
    <n v="12"/>
    <n v="61.04"/>
    <n v="8.1999999999999993"/>
    <n v="500.52799999999996"/>
    <m/>
    <n v="500.52799999999996"/>
    <n v="500527.99999999994"/>
    <n v="41710.666666666664"/>
    <s v="K699001361"/>
    <s v="K699001361"/>
    <n v="3093"/>
    <n v="3094"/>
    <m/>
    <m/>
    <m/>
    <m/>
    <n v="136"/>
    <m/>
    <n v="2024"/>
    <m/>
    <m/>
    <m/>
    <s v="K6"/>
    <m/>
  </r>
  <r>
    <x v="1"/>
    <x v="3"/>
    <x v="8"/>
    <x v="11"/>
    <x v="1"/>
    <x v="0"/>
    <x v="10"/>
    <x v="211"/>
    <x v="199"/>
    <n v="1"/>
    <m/>
    <s v="OBL"/>
    <s v="ht"/>
    <n v="1"/>
    <n v="41"/>
    <n v="3"/>
    <n v="61.04"/>
    <n v="2.0499999999999998"/>
    <n v="125.13199999999999"/>
    <m/>
    <n v="125.13199999999999"/>
    <n v="125131.99999999999"/>
    <n v="10427.666666666666"/>
    <s v="K699001361"/>
    <s v="K699001361"/>
    <n v="3093"/>
    <n v="3094"/>
    <m/>
    <m/>
    <m/>
    <m/>
    <n v="136"/>
    <m/>
    <n v="2024"/>
    <m/>
    <m/>
    <m/>
    <s v="K6"/>
    <m/>
  </r>
  <r>
    <x v="1"/>
    <x v="3"/>
    <x v="8"/>
    <x v="11"/>
    <x v="1"/>
    <x v="0"/>
    <x v="10"/>
    <x v="212"/>
    <x v="200"/>
    <n v="1"/>
    <m/>
    <s v="OBL"/>
    <s v="ht"/>
    <n v="1"/>
    <n v="41"/>
    <n v="10.5"/>
    <n v="61.04"/>
    <n v="7.1749999999999998"/>
    <n v="437.96199999999999"/>
    <m/>
    <n v="437.96199999999999"/>
    <n v="437962"/>
    <n v="36496.833333333336"/>
    <s v="K699001361"/>
    <s v="K699001361"/>
    <n v="3093"/>
    <n v="3094"/>
    <m/>
    <m/>
    <m/>
    <m/>
    <n v="136"/>
    <m/>
    <n v="2024"/>
    <m/>
    <m/>
    <m/>
    <s v="K6"/>
    <m/>
  </r>
  <r>
    <x v="1"/>
    <x v="3"/>
    <x v="8"/>
    <x v="11"/>
    <x v="1"/>
    <x v="0"/>
    <x v="10"/>
    <x v="189"/>
    <x v="201"/>
    <n v="1"/>
    <m/>
    <s v="OBL"/>
    <s v="ht"/>
    <n v="1"/>
    <n v="41"/>
    <n v="4.5"/>
    <n v="61.04"/>
    <n v="3.0750000000000002"/>
    <n v="187.69800000000001"/>
    <m/>
    <n v="187.69800000000001"/>
    <n v="187698"/>
    <n v="15641.5"/>
    <s v="K699001361"/>
    <s v="K699001361"/>
    <n v="3093"/>
    <n v="3094"/>
    <m/>
    <m/>
    <m/>
    <m/>
    <n v="136"/>
    <m/>
    <n v="2024"/>
    <m/>
    <m/>
    <m/>
    <s v="K6"/>
    <m/>
  </r>
  <r>
    <x v="1"/>
    <x v="3"/>
    <x v="8"/>
    <x v="11"/>
    <x v="1"/>
    <x v="0"/>
    <x v="10"/>
    <x v="210"/>
    <x v="198"/>
    <n v="1"/>
    <m/>
    <s v="OBL"/>
    <s v="Vt"/>
    <n v="1"/>
    <n v="41"/>
    <n v="12"/>
    <n v="61.04"/>
    <n v="8.1999999999999993"/>
    <n v="500.52799999999996"/>
    <m/>
    <n v="500.52799999999996"/>
    <n v="500527.99999999994"/>
    <n v="41710.666666666664"/>
    <s v="K699001361"/>
    <s v="K699001361"/>
    <n v="3093"/>
    <n v="3094"/>
    <m/>
    <m/>
    <m/>
    <m/>
    <n v="136"/>
    <m/>
    <n v="2024"/>
    <m/>
    <m/>
    <m/>
    <s v="K6"/>
    <m/>
  </r>
  <r>
    <x v="1"/>
    <x v="3"/>
    <x v="8"/>
    <x v="11"/>
    <x v="1"/>
    <x v="0"/>
    <x v="10"/>
    <x v="211"/>
    <x v="199"/>
    <n v="1"/>
    <m/>
    <s v="OBL"/>
    <s v="Vt"/>
    <n v="1"/>
    <n v="41"/>
    <n v="3"/>
    <n v="61.04"/>
    <n v="2.0499999999999998"/>
    <n v="125.13199999999999"/>
    <m/>
    <n v="125.13199999999999"/>
    <n v="125131.99999999999"/>
    <n v="10427.666666666666"/>
    <s v="K699001361"/>
    <s v="K699001361"/>
    <n v="3093"/>
    <n v="3094"/>
    <m/>
    <m/>
    <m/>
    <m/>
    <n v="136"/>
    <m/>
    <n v="2024"/>
    <m/>
    <m/>
    <m/>
    <s v="K6"/>
    <m/>
  </r>
  <r>
    <x v="1"/>
    <x v="3"/>
    <x v="8"/>
    <x v="11"/>
    <x v="1"/>
    <x v="0"/>
    <x v="10"/>
    <x v="212"/>
    <x v="200"/>
    <n v="1"/>
    <m/>
    <s v="OBL"/>
    <s v="Vt"/>
    <n v="1"/>
    <n v="41"/>
    <n v="10.5"/>
    <n v="61.04"/>
    <n v="7.1749999999999998"/>
    <n v="437.96199999999999"/>
    <m/>
    <n v="437.96199999999999"/>
    <n v="437962"/>
    <n v="36496.833333333336"/>
    <s v="K699001361"/>
    <s v="K699001361"/>
    <n v="3093"/>
    <n v="3094"/>
    <m/>
    <m/>
    <m/>
    <m/>
    <n v="136"/>
    <m/>
    <n v="2024"/>
    <m/>
    <m/>
    <m/>
    <s v="K6"/>
    <m/>
  </r>
  <r>
    <x v="1"/>
    <x v="3"/>
    <x v="8"/>
    <x v="11"/>
    <x v="1"/>
    <x v="0"/>
    <x v="10"/>
    <x v="189"/>
    <x v="201"/>
    <n v="1"/>
    <m/>
    <s v="OBL"/>
    <s v="Vt"/>
    <n v="1"/>
    <n v="41"/>
    <n v="4.5"/>
    <n v="61.04"/>
    <n v="3.0750000000000002"/>
    <n v="187.69800000000001"/>
    <m/>
    <n v="187.69800000000001"/>
    <n v="187698"/>
    <n v="15641.5"/>
    <s v="K699001361"/>
    <s v="K699001361"/>
    <n v="3093"/>
    <n v="3094"/>
    <m/>
    <m/>
    <m/>
    <m/>
    <n v="136"/>
    <m/>
    <n v="2024"/>
    <m/>
    <m/>
    <m/>
    <s v="K6"/>
    <m/>
  </r>
  <r>
    <x v="1"/>
    <x v="3"/>
    <x v="8"/>
    <x v="11"/>
    <x v="1"/>
    <x v="0"/>
    <x v="10"/>
    <x v="213"/>
    <x v="202"/>
    <n v="1"/>
    <m/>
    <s v="OBL"/>
    <s v="ht"/>
    <n v="2"/>
    <n v="37"/>
    <n v="15"/>
    <n v="61.04"/>
    <n v="9.25"/>
    <n v="564.62"/>
    <m/>
    <n v="564.62"/>
    <n v="564620"/>
    <n v="47051.666666666664"/>
    <s v="K699001361"/>
    <s v="K699001361"/>
    <n v="3093"/>
    <n v="3094"/>
    <m/>
    <m/>
    <m/>
    <m/>
    <n v="136"/>
    <m/>
    <n v="2024"/>
    <m/>
    <m/>
    <m/>
    <s v="K6"/>
    <m/>
  </r>
  <r>
    <x v="1"/>
    <x v="3"/>
    <x v="8"/>
    <x v="11"/>
    <x v="1"/>
    <x v="0"/>
    <x v="10"/>
    <x v="214"/>
    <x v="203"/>
    <n v="1"/>
    <m/>
    <s v="OBL"/>
    <s v="ht"/>
    <n v="2"/>
    <n v="37"/>
    <n v="15"/>
    <n v="61.04"/>
    <n v="9.25"/>
    <n v="564.62"/>
    <m/>
    <n v="564.62"/>
    <n v="564620"/>
    <n v="47051.666666666664"/>
    <s v="K699001361"/>
    <s v="K699001361"/>
    <n v="3093"/>
    <n v="3094"/>
    <m/>
    <m/>
    <m/>
    <m/>
    <n v="136"/>
    <m/>
    <n v="2024"/>
    <m/>
    <m/>
    <m/>
    <s v="K6"/>
    <m/>
  </r>
  <r>
    <x v="1"/>
    <x v="3"/>
    <x v="8"/>
    <x v="11"/>
    <x v="1"/>
    <x v="0"/>
    <x v="10"/>
    <x v="213"/>
    <x v="202"/>
    <n v="1"/>
    <m/>
    <s v="OBL"/>
    <s v="Vt"/>
    <n v="2"/>
    <n v="37"/>
    <n v="15"/>
    <n v="61.04"/>
    <n v="9.25"/>
    <n v="564.62"/>
    <m/>
    <n v="564.62"/>
    <n v="564620"/>
    <n v="47051.666666666664"/>
    <s v="K699001361"/>
    <s v="K699001361"/>
    <n v="3093"/>
    <n v="3094"/>
    <m/>
    <m/>
    <m/>
    <m/>
    <n v="136"/>
    <m/>
    <n v="2024"/>
    <m/>
    <m/>
    <m/>
    <s v="K6"/>
    <m/>
  </r>
  <r>
    <x v="1"/>
    <x v="3"/>
    <x v="8"/>
    <x v="11"/>
    <x v="1"/>
    <x v="0"/>
    <x v="10"/>
    <x v="214"/>
    <x v="203"/>
    <n v="1"/>
    <m/>
    <s v="OBL"/>
    <s v="Vt"/>
    <n v="2"/>
    <n v="37"/>
    <n v="15"/>
    <n v="61.04"/>
    <n v="9.25"/>
    <n v="564.62"/>
    <m/>
    <n v="564.62"/>
    <n v="564620"/>
    <n v="47051.666666666664"/>
    <s v="K699001361"/>
    <s v="K699001361"/>
    <n v="3093"/>
    <n v="3094"/>
    <m/>
    <m/>
    <m/>
    <m/>
    <n v="136"/>
    <m/>
    <n v="2024"/>
    <m/>
    <m/>
    <m/>
    <s v="K6"/>
    <m/>
  </r>
  <r>
    <x v="1"/>
    <x v="3"/>
    <x v="8"/>
    <x v="11"/>
    <x v="1"/>
    <x v="0"/>
    <x v="10"/>
    <x v="215"/>
    <x v="204"/>
    <n v="1"/>
    <m/>
    <s v="OBL"/>
    <s v="ht"/>
    <n v="3"/>
    <n v="37"/>
    <n v="15"/>
    <n v="61.04"/>
    <n v="9.25"/>
    <n v="564.62"/>
    <n v="0"/>
    <n v="564.62"/>
    <n v="564620"/>
    <n v="47051.666666666664"/>
    <s v="K699001361"/>
    <s v="K699001361"/>
    <n v="3093"/>
    <n v="3094"/>
    <s v=" "/>
    <s v=" "/>
    <s v=" "/>
    <s v=" "/>
    <n v="136"/>
    <m/>
    <n v="2024"/>
    <m/>
    <m/>
    <m/>
    <s v="K6"/>
    <m/>
  </r>
  <r>
    <x v="1"/>
    <x v="3"/>
    <x v="8"/>
    <x v="11"/>
    <x v="1"/>
    <x v="0"/>
    <x v="10"/>
    <x v="216"/>
    <x v="205"/>
    <n v="1"/>
    <m/>
    <s v="OBL"/>
    <s v="ht"/>
    <n v="3"/>
    <n v="37"/>
    <n v="15"/>
    <n v="61.04"/>
    <n v="9.25"/>
    <n v="564.62"/>
    <m/>
    <n v="564.62"/>
    <n v="564620"/>
    <n v="47051.666666666664"/>
    <s v="K699001361"/>
    <s v="K699001361"/>
    <n v="3093"/>
    <n v="3094"/>
    <m/>
    <m/>
    <m/>
    <m/>
    <n v="136"/>
    <m/>
    <n v="2024"/>
    <m/>
    <m/>
    <m/>
    <s v="K6"/>
    <m/>
  </r>
  <r>
    <x v="1"/>
    <x v="3"/>
    <x v="8"/>
    <x v="11"/>
    <x v="1"/>
    <x v="0"/>
    <x v="10"/>
    <x v="215"/>
    <x v="204"/>
    <n v="1"/>
    <m/>
    <s v="OBL"/>
    <s v="Vt"/>
    <n v="3"/>
    <n v="37"/>
    <n v="15"/>
    <n v="61.04"/>
    <n v="9.25"/>
    <n v="564.62"/>
    <n v="0"/>
    <n v="564.62"/>
    <n v="564620"/>
    <n v="47051.666666666664"/>
    <s v="K699001361"/>
    <s v="K699001361"/>
    <n v="3093"/>
    <n v="3094"/>
    <s v=" "/>
    <s v=" "/>
    <s v=" "/>
    <s v=" "/>
    <n v="136"/>
    <m/>
    <n v="2024"/>
    <m/>
    <m/>
    <m/>
    <s v="K6"/>
    <m/>
  </r>
  <r>
    <x v="1"/>
    <x v="3"/>
    <x v="8"/>
    <x v="11"/>
    <x v="1"/>
    <x v="0"/>
    <x v="10"/>
    <x v="216"/>
    <x v="205"/>
    <n v="1"/>
    <m/>
    <s v="OBL"/>
    <s v="Vt"/>
    <n v="3"/>
    <n v="37"/>
    <n v="15"/>
    <n v="61.04"/>
    <n v="9.25"/>
    <n v="564.62"/>
    <m/>
    <n v="564.62"/>
    <n v="564620"/>
    <n v="47051.666666666664"/>
    <s v="K699001361"/>
    <s v="K699001361"/>
    <n v="3093"/>
    <n v="3094"/>
    <m/>
    <m/>
    <m/>
    <m/>
    <n v="136"/>
    <m/>
    <n v="2024"/>
    <m/>
    <m/>
    <m/>
    <s v="K6"/>
    <m/>
  </r>
  <r>
    <x v="1"/>
    <x v="3"/>
    <x v="8"/>
    <x v="11"/>
    <x v="1"/>
    <x v="0"/>
    <x v="10"/>
    <x v="96"/>
    <x v="0"/>
    <n v="1"/>
    <m/>
    <s v="ÖVERGR"/>
    <s v=" "/>
    <m/>
    <m/>
    <m/>
    <n v="0"/>
    <n v="0"/>
    <n v="0"/>
    <n v="4081"/>
    <n v="4081"/>
    <n v="4081000"/>
    <n v="340083.33333333331"/>
    <s v="K699001361"/>
    <s v="K699001361"/>
    <n v="3093"/>
    <n v="3094"/>
    <s v=" "/>
    <s v=" "/>
    <s v=" "/>
    <s v=" "/>
    <n v="136"/>
    <m/>
    <n v="2024"/>
    <m/>
    <m/>
    <m/>
    <s v="K6"/>
    <m/>
  </r>
  <r>
    <x v="1"/>
    <x v="3"/>
    <x v="8"/>
    <x v="11"/>
    <x v="1"/>
    <x v="0"/>
    <x v="10"/>
    <x v="67"/>
    <x v="0"/>
    <n v="1"/>
    <m/>
    <s v="PNK"/>
    <s v=" "/>
    <m/>
    <m/>
    <n v="60"/>
    <n v="66.7"/>
    <n v="2"/>
    <n v="133.4"/>
    <n v="0"/>
    <n v="133.4"/>
    <n v="133400"/>
    <n v="11116.666666666666"/>
    <s v="K699001361"/>
    <s v="K699001361"/>
    <n v="3093"/>
    <n v="3094"/>
    <s v=" "/>
    <s v=" "/>
    <s v=" "/>
    <s v=" "/>
    <n v="136"/>
    <m/>
    <n v="2024"/>
    <m/>
    <m/>
    <m/>
    <s v="K6"/>
    <m/>
  </r>
  <r>
    <x v="0"/>
    <x v="3"/>
    <x v="9"/>
    <x v="12"/>
    <x v="0"/>
    <x v="0"/>
    <x v="10"/>
    <x v="4"/>
    <x v="0"/>
    <n v="1"/>
    <m/>
    <s v="Kompl"/>
    <m/>
    <m/>
    <m/>
    <m/>
    <m/>
    <m/>
    <m/>
    <n v="30"/>
    <n v="30"/>
    <n v="30000"/>
    <n v="2500"/>
    <s v="Programövergripande"/>
    <s v="Programövergripande"/>
    <s v="Programövergripande"/>
    <m/>
    <m/>
    <s v="Regleringsbrev"/>
    <m/>
    <m/>
    <s v="Programövergripande"/>
    <m/>
    <n v="2024"/>
    <m/>
    <m/>
    <m/>
    <s v="K6"/>
    <m/>
  </r>
  <r>
    <x v="0"/>
    <x v="3"/>
    <x v="9"/>
    <x v="12"/>
    <x v="0"/>
    <x v="0"/>
    <x v="10"/>
    <x v="217"/>
    <x v="0"/>
    <n v="1"/>
    <m/>
    <s v="Kompl"/>
    <m/>
    <m/>
    <m/>
    <m/>
    <m/>
    <m/>
    <m/>
    <n v="48"/>
    <n v="48"/>
    <n v="48000"/>
    <n v="4000"/>
    <s v="Programövergripande"/>
    <s v="Programövergripande"/>
    <s v="Programövergripande"/>
    <m/>
    <m/>
    <s v="Regleringsbrev"/>
    <m/>
    <m/>
    <s v="Programövergripande"/>
    <m/>
    <n v="2024"/>
    <m/>
    <m/>
    <m/>
    <s v="K6"/>
    <m/>
  </r>
  <r>
    <x v="0"/>
    <x v="3"/>
    <x v="9"/>
    <x v="12"/>
    <x v="3"/>
    <x v="0"/>
    <x v="10"/>
    <x v="218"/>
    <x v="197"/>
    <n v="1"/>
    <m/>
    <s v="Kompl"/>
    <m/>
    <m/>
    <m/>
    <m/>
    <m/>
    <m/>
    <m/>
    <n v="218"/>
    <n v="218"/>
    <n v="218000"/>
    <n v="18166.666666666668"/>
    <s v="Programövergripande"/>
    <s v="Programövergripande"/>
    <s v="Programövergripande"/>
    <m/>
    <m/>
    <s v="Regleringsbrev"/>
    <m/>
    <m/>
    <s v="Programövergripande"/>
    <m/>
    <n v="2024"/>
    <m/>
    <m/>
    <m/>
    <s v="K6"/>
    <m/>
  </r>
  <r>
    <x v="0"/>
    <x v="3"/>
    <x v="9"/>
    <x v="12"/>
    <x v="0"/>
    <x v="0"/>
    <x v="10"/>
    <x v="209"/>
    <x v="0"/>
    <n v="1"/>
    <m/>
    <s v="Kompl"/>
    <m/>
    <m/>
    <m/>
    <m/>
    <m/>
    <m/>
    <m/>
    <n v="149"/>
    <n v="149"/>
    <n v="149000"/>
    <n v="12416.666666666666"/>
    <s v="Programövergripande"/>
    <s v="Programövergripande"/>
    <s v="Programövergripande"/>
    <m/>
    <m/>
    <s v="Regleringsbrev"/>
    <m/>
    <m/>
    <s v="Programövergripande"/>
    <m/>
    <n v="2024"/>
    <m/>
    <m/>
    <m/>
    <s v="K6"/>
    <m/>
  </r>
  <r>
    <x v="1"/>
    <x v="3"/>
    <x v="9"/>
    <x v="12"/>
    <x v="1"/>
    <x v="0"/>
    <x v="10"/>
    <x v="219"/>
    <x v="206"/>
    <n v="1"/>
    <m/>
    <s v="Kompl"/>
    <s v="Vt"/>
    <n v="1"/>
    <n v="10"/>
    <n v="15"/>
    <n v="67.88888"/>
    <n v="2.5"/>
    <n v="169.72219999999999"/>
    <m/>
    <n v="169.72219999999999"/>
    <n v="169722.19999999998"/>
    <n v="14143.516666666665"/>
    <s v="K699000411"/>
    <s v="K699000411"/>
    <n v="3564"/>
    <n v="3564"/>
    <m/>
    <s v="Regleringsbrev"/>
    <m/>
    <m/>
    <n v="41"/>
    <m/>
    <n v="2024"/>
    <m/>
    <m/>
    <m/>
    <s v="K6"/>
    <m/>
  </r>
  <r>
    <x v="1"/>
    <x v="3"/>
    <x v="9"/>
    <x v="12"/>
    <x v="1"/>
    <x v="0"/>
    <x v="10"/>
    <x v="220"/>
    <x v="207"/>
    <n v="1"/>
    <m/>
    <s v="Kompl"/>
    <s v="Vt"/>
    <n v="1"/>
    <n v="10"/>
    <n v="10.5"/>
    <n v="67.88888"/>
    <n v="1.75"/>
    <n v="118.80554000000001"/>
    <m/>
    <n v="118.80554000000001"/>
    <n v="118805.54000000001"/>
    <n v="9900.461666666668"/>
    <s v="K699000411"/>
    <s v="K699000411"/>
    <n v="3564"/>
    <n v="3564"/>
    <m/>
    <s v="Regleringsbrev"/>
    <m/>
    <m/>
    <n v="41"/>
    <s v="7KB006"/>
    <n v="2024"/>
    <m/>
    <m/>
    <m/>
    <s v="K6"/>
    <m/>
  </r>
  <r>
    <x v="1"/>
    <x v="3"/>
    <x v="9"/>
    <x v="12"/>
    <x v="1"/>
    <x v="0"/>
    <x v="2"/>
    <x v="77"/>
    <x v="208"/>
    <n v="1"/>
    <m/>
    <s v="Kompl"/>
    <s v="Vt"/>
    <n v="1"/>
    <n v="10"/>
    <n v="4.5"/>
    <n v="67.88888"/>
    <n v="0.75"/>
    <n v="50.91666"/>
    <m/>
    <n v="50.91666"/>
    <n v="50916.66"/>
    <n v="4243.0550000000003"/>
    <s v="K699000411"/>
    <s v="H599000411"/>
    <n v="3564"/>
    <n v="3564"/>
    <m/>
    <s v="Regleringsbrev"/>
    <m/>
    <m/>
    <n v="41"/>
    <s v="7KB007"/>
    <n v="2024"/>
    <m/>
    <m/>
    <m/>
    <s v="K6"/>
    <m/>
  </r>
  <r>
    <x v="1"/>
    <x v="3"/>
    <x v="9"/>
    <x v="12"/>
    <x v="1"/>
    <x v="0"/>
    <x v="10"/>
    <x v="221"/>
    <x v="209"/>
    <n v="1"/>
    <m/>
    <s v="Kompl"/>
    <s v="ht"/>
    <n v="2"/>
    <n v="8"/>
    <n v="15"/>
    <n v="67.88888"/>
    <n v="2"/>
    <n v="135.77776"/>
    <m/>
    <n v="135.77776"/>
    <n v="135777.76"/>
    <n v="11314.813333333334"/>
    <s v="K699000411"/>
    <s v="K699000411"/>
    <n v="3564"/>
    <n v="3564"/>
    <m/>
    <s v="Regleringsbrev"/>
    <m/>
    <m/>
    <n v="41"/>
    <m/>
    <n v="2024"/>
    <m/>
    <m/>
    <m/>
    <s v="K6"/>
    <m/>
  </r>
  <r>
    <x v="1"/>
    <x v="3"/>
    <x v="9"/>
    <x v="12"/>
    <x v="1"/>
    <x v="0"/>
    <x v="10"/>
    <x v="222"/>
    <x v="210"/>
    <n v="1"/>
    <m/>
    <s v="Kompl"/>
    <s v="ht"/>
    <n v="2"/>
    <n v="8"/>
    <n v="15"/>
    <n v="67.88888"/>
    <n v="2"/>
    <n v="135.77776"/>
    <m/>
    <n v="135.77776"/>
    <n v="135777.76"/>
    <n v="11314.813333333334"/>
    <s v="K699000411"/>
    <s v="K699000411"/>
    <n v="3564"/>
    <n v="3564"/>
    <m/>
    <s v="Regleringsbrev"/>
    <m/>
    <m/>
    <n v="41"/>
    <m/>
    <n v="2024"/>
    <m/>
    <m/>
    <m/>
    <s v="K6"/>
    <m/>
  </r>
  <r>
    <x v="1"/>
    <x v="3"/>
    <x v="9"/>
    <x v="12"/>
    <x v="1"/>
    <x v="0"/>
    <x v="10"/>
    <x v="32"/>
    <x v="197"/>
    <n v="1"/>
    <m/>
    <s v="Kompl"/>
    <m/>
    <m/>
    <m/>
    <n v="60"/>
    <n v="67.88888"/>
    <n v="0"/>
    <n v="0"/>
    <m/>
    <n v="0"/>
    <n v="0"/>
    <n v="0"/>
    <s v="K699000411"/>
    <s v="K699000411"/>
    <n v="3564"/>
    <n v="3564"/>
    <m/>
    <s v="Regleringsbrev"/>
    <m/>
    <m/>
    <n v="41"/>
    <m/>
    <n v="2024"/>
    <m/>
    <m/>
    <m/>
    <s v="K6"/>
    <m/>
  </r>
  <r>
    <x v="1"/>
    <x v="3"/>
    <x v="9"/>
    <x v="12"/>
    <x v="1"/>
    <x v="0"/>
    <x v="10"/>
    <x v="96"/>
    <x v="0"/>
    <n v="1"/>
    <m/>
    <s v="Kompl"/>
    <m/>
    <m/>
    <m/>
    <m/>
    <m/>
    <n v="0"/>
    <n v="0"/>
    <n v="420"/>
    <n v="420"/>
    <n v="420000"/>
    <n v="35000"/>
    <s v="K699000411"/>
    <s v="K699000411"/>
    <n v="3564"/>
    <n v="3564"/>
    <m/>
    <m/>
    <m/>
    <m/>
    <n v="41"/>
    <m/>
    <n v="2024"/>
    <m/>
    <m/>
    <m/>
    <s v="K6"/>
    <m/>
  </r>
  <r>
    <x v="1"/>
    <x v="4"/>
    <x v="10"/>
    <x v="13"/>
    <x v="1"/>
    <x v="0"/>
    <x v="1"/>
    <x v="223"/>
    <x v="0"/>
    <n v="1"/>
    <n v="0.5"/>
    <s v="PNK"/>
    <s v="Vt"/>
    <n v="3"/>
    <n v="14"/>
    <n v="7.5"/>
    <n v="66.383759999999995"/>
    <n v="1.75"/>
    <n v="116.17157999999999"/>
    <n v="0"/>
    <n v="116.17157999999999"/>
    <n v="116171.57999999999"/>
    <n v="9680.9649999999983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3"/>
    <x v="1"/>
    <x v="0"/>
    <x v="1"/>
    <x v="224"/>
    <x v="211"/>
    <n v="1"/>
    <n v="0.5"/>
    <s v="OBL"/>
    <s v="ht"/>
    <n v="2"/>
    <n v="17"/>
    <n v="7.5"/>
    <n v="71.383759999999995"/>
    <n v="2.125"/>
    <n v="151.69048999999998"/>
    <m/>
    <n v="151.69048999999998"/>
    <n v="151690.49"/>
    <n v="12640.874166666666"/>
    <m/>
    <m/>
    <n v="3093"/>
    <n v="3094"/>
    <m/>
    <m/>
    <m/>
    <m/>
    <n v="141"/>
    <m/>
    <n v="2024"/>
    <m/>
    <m/>
    <m/>
    <s v="H1"/>
    <m/>
  </r>
  <r>
    <x v="1"/>
    <x v="4"/>
    <x v="10"/>
    <x v="13"/>
    <x v="1"/>
    <x v="0"/>
    <x v="1"/>
    <x v="225"/>
    <x v="212"/>
    <n v="1"/>
    <n v="0.5"/>
    <s v="OBL"/>
    <s v="Vt"/>
    <n v="3"/>
    <n v="14"/>
    <n v="7.5"/>
    <n v="74.383759999999995"/>
    <n v="1.75"/>
    <n v="130.17158000000001"/>
    <n v="0"/>
    <n v="130.17158000000001"/>
    <n v="130171.58"/>
    <n v="10847.631666666666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3"/>
    <x v="1"/>
    <x v="0"/>
    <x v="1"/>
    <x v="225"/>
    <x v="212"/>
    <n v="1"/>
    <n v="0.5"/>
    <s v="OBL"/>
    <s v="ht"/>
    <n v="4"/>
    <n v="10"/>
    <n v="7.5"/>
    <n v="74.383759999999995"/>
    <n v="1.25"/>
    <n v="92.979699999999994"/>
    <n v="0"/>
    <n v="92.979699999999994"/>
    <n v="92979.7"/>
    <n v="7748.3083333333334"/>
    <s v=" "/>
    <s v=" "/>
    <n v="3093"/>
    <n v="3094"/>
    <s v=" "/>
    <s v=" "/>
    <s v=" "/>
    <s v=" "/>
    <n v="141"/>
    <m/>
    <n v="2024"/>
    <m/>
    <m/>
    <m/>
    <m/>
    <m/>
  </r>
  <r>
    <x v="1"/>
    <x v="4"/>
    <x v="10"/>
    <x v="13"/>
    <x v="1"/>
    <x v="0"/>
    <x v="1"/>
    <x v="226"/>
    <x v="213"/>
    <n v="1"/>
    <n v="0.5"/>
    <s v="OBL"/>
    <s v="Vt"/>
    <n v="1"/>
    <n v="22"/>
    <n v="7.5"/>
    <n v="73.383759999999995"/>
    <n v="2.75"/>
    <n v="201.80534"/>
    <n v="0"/>
    <n v="201.80534"/>
    <n v="201805.34"/>
    <n v="16817.111666666668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3"/>
    <x v="1"/>
    <x v="0"/>
    <x v="1"/>
    <x v="227"/>
    <x v="214"/>
    <n v="1"/>
    <n v="0.5"/>
    <s v="OBL"/>
    <s v="Vt"/>
    <n v="1"/>
    <n v="22"/>
    <n v="7.5"/>
    <n v="71.383759999999995"/>
    <n v="2.75"/>
    <n v="196.30534"/>
    <n v="0"/>
    <n v="196.30534"/>
    <n v="196305.34"/>
    <n v="16358.778333333334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3"/>
    <x v="1"/>
    <x v="0"/>
    <x v="1"/>
    <x v="228"/>
    <x v="215"/>
    <n v="1"/>
    <n v="0.5"/>
    <s v="OBL"/>
    <s v="ht"/>
    <n v="2"/>
    <n v="17"/>
    <n v="7.5"/>
    <n v="71.383759999999995"/>
    <n v="2.125"/>
    <n v="151.69048999999998"/>
    <n v="0"/>
    <n v="151.69048999999998"/>
    <n v="151690.49"/>
    <n v="12640.874166666666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3"/>
    <x v="1"/>
    <x v="0"/>
    <x v="1"/>
    <x v="229"/>
    <x v="216"/>
    <n v="1"/>
    <n v="0.5"/>
    <s v="OBL"/>
    <s v="ht"/>
    <n v="4"/>
    <n v="10"/>
    <n v="7.5"/>
    <n v="73.383759999999995"/>
    <n v="1.25"/>
    <n v="91.729699999999994"/>
    <n v="0"/>
    <n v="91.729699999999994"/>
    <n v="91729.7"/>
    <n v="7644.1416666666664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4"/>
    <x v="1"/>
    <x v="0"/>
    <x v="1"/>
    <x v="230"/>
    <x v="217"/>
    <n v="1"/>
    <n v="0.5"/>
    <s v="OBL"/>
    <s v="Vt"/>
    <n v="3"/>
    <n v="21"/>
    <n v="4.5"/>
    <n v="74.383759999999995"/>
    <n v="1.575"/>
    <n v="117.15442199999998"/>
    <m/>
    <n v="117.15442199999998"/>
    <n v="117154.42199999998"/>
    <n v="9762.8684999999987"/>
    <m/>
    <m/>
    <n v="3093"/>
    <n v="3094"/>
    <m/>
    <m/>
    <m/>
    <m/>
    <n v="141"/>
    <m/>
    <n v="2024"/>
    <m/>
    <m/>
    <m/>
    <s v="H1"/>
    <m/>
  </r>
  <r>
    <x v="1"/>
    <x v="4"/>
    <x v="10"/>
    <x v="14"/>
    <x v="1"/>
    <x v="0"/>
    <x v="1"/>
    <x v="231"/>
    <x v="218"/>
    <n v="1"/>
    <n v="0.5"/>
    <s v="OBL"/>
    <s v="Vt"/>
    <n v="1"/>
    <n v="24"/>
    <n v="7.5"/>
    <n v="74.383759999999995"/>
    <n v="3"/>
    <n v="223.15127999999999"/>
    <n v="0"/>
    <n v="223.15127999999999"/>
    <n v="223151.28"/>
    <n v="18595.939999999999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4"/>
    <x v="1"/>
    <x v="0"/>
    <x v="1"/>
    <x v="232"/>
    <x v="219"/>
    <n v="1"/>
    <n v="0.5"/>
    <s v="OBL"/>
    <s v="ht"/>
    <n v="2"/>
    <n v="22"/>
    <n v="15"/>
    <n v="72.383759999999995"/>
    <n v="5.5"/>
    <n v="398.11068"/>
    <n v="0"/>
    <n v="398.11068"/>
    <n v="398110.68"/>
    <n v="33175.89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4"/>
    <x v="1"/>
    <x v="0"/>
    <x v="1"/>
    <x v="233"/>
    <x v="220"/>
    <n v="1"/>
    <n v="0.5"/>
    <s v="OBL"/>
    <s v="Vt"/>
    <n v="3"/>
    <n v="21"/>
    <n v="7.5"/>
    <n v="74.383759999999995"/>
    <n v="2.625"/>
    <n v="195.25736999999998"/>
    <n v="0"/>
    <n v="195.25736999999998"/>
    <n v="195257.36999999997"/>
    <n v="16271.447499999997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4"/>
    <x v="1"/>
    <x v="0"/>
    <x v="1"/>
    <x v="233"/>
    <x v="220"/>
    <n v="1"/>
    <n v="0.5"/>
    <s v="OBL"/>
    <s v="ht"/>
    <n v="4"/>
    <n v="20"/>
    <n v="7.5"/>
    <n v="74.383759999999995"/>
    <n v="2.5"/>
    <n v="185.95939999999999"/>
    <n v="0"/>
    <n v="185.95939999999999"/>
    <n v="185959.4"/>
    <n v="15496.616666666667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4"/>
    <x v="1"/>
    <x v="0"/>
    <x v="1"/>
    <x v="234"/>
    <x v="221"/>
    <n v="1"/>
    <n v="0.5"/>
    <s v="OBL"/>
    <s v="ht"/>
    <n v="4"/>
    <n v="20"/>
    <n v="7.5"/>
    <n v="74.383759999999995"/>
    <n v="2.5"/>
    <n v="185.95939999999999"/>
    <n v="0"/>
    <n v="185.95939999999999"/>
    <n v="185959.4"/>
    <n v="15496.616666666667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4"/>
    <x v="1"/>
    <x v="0"/>
    <x v="1"/>
    <x v="235"/>
    <x v="222"/>
    <n v="1"/>
    <n v="0.5"/>
    <s v="OBL"/>
    <s v="Vt"/>
    <n v="1"/>
    <n v="24"/>
    <n v="7.5"/>
    <n v="74.383759999999995"/>
    <n v="3"/>
    <n v="223.15127999999999"/>
    <n v="0"/>
    <n v="223.15127999999999"/>
    <n v="223151.28"/>
    <n v="18595.939999999999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4"/>
    <x v="1"/>
    <x v="0"/>
    <x v="1"/>
    <x v="236"/>
    <x v="223"/>
    <n v="1"/>
    <n v="0.5"/>
    <s v="OBL"/>
    <s v="Vt"/>
    <n v="3"/>
    <n v="21"/>
    <n v="3"/>
    <n v="74.383759999999995"/>
    <n v="1.05"/>
    <n v="78.102947999999998"/>
    <m/>
    <n v="78.102947999999998"/>
    <n v="78102.948000000004"/>
    <n v="6508.5790000000006"/>
    <m/>
    <m/>
    <n v="3093"/>
    <n v="3094"/>
    <m/>
    <m/>
    <m/>
    <m/>
    <n v="141"/>
    <m/>
    <n v="2024"/>
    <m/>
    <m/>
    <m/>
    <s v="H1"/>
    <m/>
  </r>
  <r>
    <x v="1"/>
    <x v="4"/>
    <x v="10"/>
    <x v="15"/>
    <x v="1"/>
    <x v="0"/>
    <x v="2"/>
    <x v="237"/>
    <x v="224"/>
    <n v="1"/>
    <n v="1"/>
    <s v="OBL"/>
    <s v="Vt"/>
    <n v="1"/>
    <n v="24"/>
    <n v="7.5"/>
    <n v="83.833759999999998"/>
    <n v="3"/>
    <n v="251.50128000000001"/>
    <m/>
    <n v="251.50128000000001"/>
    <n v="251501.28"/>
    <n v="20958.439999999999"/>
    <s v="H199001411"/>
    <s v="H599001411"/>
    <n v="3093"/>
    <n v="3094"/>
    <m/>
    <m/>
    <m/>
    <m/>
    <n v="141"/>
    <m/>
    <n v="2024"/>
    <m/>
    <m/>
    <m/>
    <s v="H1"/>
    <m/>
  </r>
  <r>
    <x v="1"/>
    <x v="4"/>
    <x v="10"/>
    <x v="15"/>
    <x v="1"/>
    <x v="0"/>
    <x v="2"/>
    <x v="237"/>
    <x v="224"/>
    <n v="1"/>
    <n v="1"/>
    <s v="OBL"/>
    <s v="ht"/>
    <n v="1"/>
    <n v="24"/>
    <n v="7.5"/>
    <n v="83.833759999999998"/>
    <n v="3"/>
    <n v="251.50128000000001"/>
    <m/>
    <n v="251.50128000000001"/>
    <n v="251501.28"/>
    <n v="20958.439999999999"/>
    <s v="H199001411"/>
    <s v="H599001411"/>
    <n v="3093"/>
    <n v="3094"/>
    <m/>
    <m/>
    <m/>
    <m/>
    <n v="141"/>
    <m/>
    <n v="2024"/>
    <m/>
    <m/>
    <m/>
    <s v="H1"/>
    <m/>
  </r>
  <r>
    <x v="1"/>
    <x v="4"/>
    <x v="10"/>
    <x v="15"/>
    <x v="1"/>
    <x v="0"/>
    <x v="11"/>
    <x v="238"/>
    <x v="225"/>
    <n v="1"/>
    <n v="1"/>
    <s v="OBL"/>
    <s v="Vt"/>
    <n v="2"/>
    <n v="22"/>
    <n v="15"/>
    <n v="83.833759999999998"/>
    <n v="5.5"/>
    <n v="461.08567999999997"/>
    <m/>
    <n v="461.08567999999997"/>
    <n v="461085.68"/>
    <n v="38423.806666666664"/>
    <s v="H199001411"/>
    <s v="S199001411"/>
    <n v="3093"/>
    <n v="3094"/>
    <m/>
    <m/>
    <m/>
    <m/>
    <n v="141"/>
    <m/>
    <n v="2024"/>
    <m/>
    <m/>
    <m/>
    <s v="H1"/>
    <m/>
  </r>
  <r>
    <x v="1"/>
    <x v="4"/>
    <x v="10"/>
    <x v="15"/>
    <x v="1"/>
    <x v="0"/>
    <x v="11"/>
    <x v="238"/>
    <x v="225"/>
    <n v="1"/>
    <n v="1"/>
    <s v="OBL"/>
    <s v="ht"/>
    <n v="2"/>
    <n v="22"/>
    <n v="15"/>
    <n v="83.833759999999998"/>
    <n v="5.5"/>
    <n v="461.08567999999997"/>
    <m/>
    <n v="461.08567999999997"/>
    <n v="461085.68"/>
    <n v="38423.806666666664"/>
    <s v="H199001411"/>
    <s v="S199001411"/>
    <n v="3093"/>
    <n v="3094"/>
    <m/>
    <m/>
    <m/>
    <m/>
    <n v="141"/>
    <m/>
    <n v="2024"/>
    <m/>
    <m/>
    <m/>
    <s v="H1"/>
    <m/>
  </r>
  <r>
    <x v="1"/>
    <x v="4"/>
    <x v="10"/>
    <x v="15"/>
    <x v="1"/>
    <x v="0"/>
    <x v="11"/>
    <x v="239"/>
    <x v="226"/>
    <n v="1"/>
    <n v="1"/>
    <s v="OBL"/>
    <s v="Vt"/>
    <n v="1"/>
    <n v="24"/>
    <n v="15"/>
    <n v="82.833759999999998"/>
    <n v="6"/>
    <n v="497.00256000000002"/>
    <m/>
    <n v="497.00256000000002"/>
    <n v="497002.56"/>
    <n v="41416.879999999997"/>
    <s v="H199001411"/>
    <s v="S199001411"/>
    <n v="3093"/>
    <n v="3094"/>
    <m/>
    <m/>
    <m/>
    <m/>
    <n v="141"/>
    <m/>
    <n v="2024"/>
    <m/>
    <m/>
    <m/>
    <s v="H1"/>
    <m/>
  </r>
  <r>
    <x v="1"/>
    <x v="4"/>
    <x v="10"/>
    <x v="15"/>
    <x v="1"/>
    <x v="0"/>
    <x v="11"/>
    <x v="239"/>
    <x v="226"/>
    <n v="1"/>
    <n v="1"/>
    <s v="OBL"/>
    <s v="ht"/>
    <n v="1"/>
    <n v="24"/>
    <n v="15"/>
    <n v="82.833759999999998"/>
    <n v="6"/>
    <n v="497.00256000000002"/>
    <m/>
    <n v="497.00256000000002"/>
    <n v="497002.56"/>
    <n v="41416.879999999997"/>
    <s v="H199001411"/>
    <s v="S199001411"/>
    <n v="3093"/>
    <n v="3094"/>
    <m/>
    <m/>
    <m/>
    <m/>
    <n v="141"/>
    <m/>
    <n v="2024"/>
    <m/>
    <m/>
    <m/>
    <s v="H1"/>
    <m/>
  </r>
  <r>
    <x v="1"/>
    <x v="4"/>
    <x v="10"/>
    <x v="15"/>
    <x v="1"/>
    <x v="0"/>
    <x v="11"/>
    <x v="240"/>
    <x v="227"/>
    <n v="1"/>
    <n v="1"/>
    <s v="OBL"/>
    <s v="Vt"/>
    <n v="2"/>
    <n v="22"/>
    <n v="7.5"/>
    <n v="82.833759999999998"/>
    <n v="2.75"/>
    <n v="227.79283999999998"/>
    <m/>
    <n v="227.79283999999998"/>
    <n v="227792.84"/>
    <n v="18982.736666666668"/>
    <s v="H199001411"/>
    <s v="S199001411"/>
    <n v="3093"/>
    <n v="3094"/>
    <m/>
    <m/>
    <m/>
    <m/>
    <n v="141"/>
    <m/>
    <n v="2024"/>
    <m/>
    <m/>
    <m/>
    <s v="H1"/>
    <m/>
  </r>
  <r>
    <x v="1"/>
    <x v="4"/>
    <x v="10"/>
    <x v="15"/>
    <x v="1"/>
    <x v="0"/>
    <x v="11"/>
    <x v="240"/>
    <x v="227"/>
    <n v="1"/>
    <n v="1"/>
    <s v="OBL"/>
    <s v="ht"/>
    <n v="2"/>
    <n v="22"/>
    <n v="7.5"/>
    <n v="82.833759999999998"/>
    <n v="2.75"/>
    <n v="227.79283999999998"/>
    <m/>
    <n v="227.79283999999998"/>
    <n v="227792.84"/>
    <n v="18982.736666666668"/>
    <s v="H199001411"/>
    <s v="S199001411"/>
    <n v="3093"/>
    <n v="3094"/>
    <m/>
    <m/>
    <m/>
    <m/>
    <n v="141"/>
    <m/>
    <n v="2024"/>
    <m/>
    <m/>
    <m/>
    <s v="H1"/>
    <m/>
  </r>
  <r>
    <x v="1"/>
    <x v="4"/>
    <x v="10"/>
    <x v="15"/>
    <x v="1"/>
    <x v="0"/>
    <x v="11"/>
    <x v="241"/>
    <x v="228"/>
    <n v="1"/>
    <n v="1"/>
    <s v="OBL"/>
    <s v="Vt"/>
    <n v="2"/>
    <n v="22"/>
    <n v="7.5"/>
    <n v="82.833759999999998"/>
    <n v="2.75"/>
    <n v="227.79283999999998"/>
    <m/>
    <n v="227.79283999999998"/>
    <n v="227792.84"/>
    <n v="18982.736666666668"/>
    <s v="H199001411"/>
    <s v="S199001411"/>
    <n v="3093"/>
    <n v="3094"/>
    <m/>
    <m/>
    <m/>
    <m/>
    <n v="141"/>
    <m/>
    <n v="2024"/>
    <m/>
    <m/>
    <m/>
    <s v="H1"/>
    <m/>
  </r>
  <r>
    <x v="1"/>
    <x v="4"/>
    <x v="10"/>
    <x v="15"/>
    <x v="1"/>
    <x v="0"/>
    <x v="11"/>
    <x v="241"/>
    <x v="228"/>
    <n v="1"/>
    <n v="1"/>
    <s v="OBL"/>
    <s v="ht"/>
    <n v="2"/>
    <n v="22"/>
    <n v="7.5"/>
    <n v="82.833759999999998"/>
    <n v="2.75"/>
    <n v="227.79283999999998"/>
    <m/>
    <n v="227.79283999999998"/>
    <n v="227792.84"/>
    <n v="18982.736666666668"/>
    <s v="H199001411"/>
    <s v="S199001411"/>
    <n v="3093"/>
    <n v="3094"/>
    <m/>
    <m/>
    <m/>
    <m/>
    <n v="141"/>
    <m/>
    <n v="2024"/>
    <m/>
    <m/>
    <m/>
    <s v="H1"/>
    <m/>
  </r>
  <r>
    <x v="1"/>
    <x v="4"/>
    <x v="10"/>
    <x v="15"/>
    <x v="1"/>
    <x v="0"/>
    <x v="11"/>
    <x v="242"/>
    <x v="229"/>
    <n v="1"/>
    <n v="1"/>
    <s v="OBL"/>
    <s v="Vt"/>
    <n v="1"/>
    <n v="24"/>
    <n v="7.5"/>
    <n v="83.833759999999998"/>
    <n v="3"/>
    <n v="251.50128000000001"/>
    <m/>
    <n v="251.50128000000001"/>
    <n v="251501.28"/>
    <n v="20958.439999999999"/>
    <s v="H199001411"/>
    <s v="S199001411"/>
    <n v="3093"/>
    <n v="3094"/>
    <m/>
    <m/>
    <m/>
    <m/>
    <n v="141"/>
    <m/>
    <n v="2024"/>
    <m/>
    <m/>
    <m/>
    <s v="H1"/>
    <m/>
  </r>
  <r>
    <x v="1"/>
    <x v="4"/>
    <x v="10"/>
    <x v="15"/>
    <x v="1"/>
    <x v="0"/>
    <x v="11"/>
    <x v="242"/>
    <x v="229"/>
    <n v="1"/>
    <n v="1"/>
    <s v="OBL"/>
    <s v="ht"/>
    <n v="1"/>
    <n v="24"/>
    <n v="7.5"/>
    <n v="83.833759999999998"/>
    <n v="3"/>
    <n v="251.50128000000001"/>
    <m/>
    <n v="251.50128000000001"/>
    <n v="251501.28"/>
    <n v="20958.439999999999"/>
    <s v="H199001411"/>
    <s v="S199001411"/>
    <n v="3093"/>
    <n v="3094"/>
    <m/>
    <m/>
    <m/>
    <m/>
    <n v="141"/>
    <m/>
    <n v="2024"/>
    <m/>
    <m/>
    <m/>
    <s v="H1"/>
    <m/>
  </r>
  <r>
    <x v="1"/>
    <x v="4"/>
    <x v="10"/>
    <x v="16"/>
    <x v="1"/>
    <x v="0"/>
    <x v="1"/>
    <x v="243"/>
    <x v="0"/>
    <n v="1"/>
    <n v="0.5"/>
    <s v="PNK"/>
    <s v="ht"/>
    <n v="4"/>
    <n v="16"/>
    <n v="7.5"/>
    <n v="66.383759999999995"/>
    <n v="2"/>
    <n v="132.76751999999999"/>
    <n v="0"/>
    <n v="132.76751999999999"/>
    <n v="132767.51999999999"/>
    <n v="11063.96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6"/>
    <x v="1"/>
    <x v="0"/>
    <x v="1"/>
    <x v="244"/>
    <x v="230"/>
    <n v="1"/>
    <n v="0.5"/>
    <s v="OBL"/>
    <s v="Vt"/>
    <n v="3"/>
    <n v="21"/>
    <n v="7.5"/>
    <n v="66.379099999999994"/>
    <n v="2.625"/>
    <n v="174.2451375"/>
    <n v="0"/>
    <n v="174.2451375"/>
    <n v="174245.13750000001"/>
    <n v="14520.428125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6"/>
    <x v="1"/>
    <x v="0"/>
    <x v="1"/>
    <x v="245"/>
    <x v="231"/>
    <n v="1"/>
    <n v="0.5"/>
    <s v="OBL"/>
    <s v="ht"/>
    <n v="4"/>
    <n v="2"/>
    <n v="7.5"/>
    <n v="71.383759999999995"/>
    <n v="0.25"/>
    <n v="17.845939999999999"/>
    <n v="0"/>
    <n v="17.845939999999999"/>
    <n v="17845.939999999999"/>
    <n v="1487.1616666666666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6"/>
    <x v="1"/>
    <x v="0"/>
    <x v="1"/>
    <x v="246"/>
    <x v="232"/>
    <n v="1"/>
    <n v="0.5"/>
    <s v="OBL"/>
    <s v="ht"/>
    <n v="2"/>
    <n v="23"/>
    <n v="7.5"/>
    <n v="73.383759999999995"/>
    <n v="2.875"/>
    <n v="210.97830999999999"/>
    <n v="0"/>
    <n v="210.97830999999999"/>
    <n v="210978.31"/>
    <n v="17581.525833333333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6"/>
    <x v="1"/>
    <x v="0"/>
    <x v="1"/>
    <x v="247"/>
    <x v="233"/>
    <n v="1"/>
    <n v="0.5"/>
    <s v="OBL"/>
    <s v="Vt"/>
    <n v="3"/>
    <n v="21"/>
    <n v="7.5"/>
    <n v="74.383759999999995"/>
    <n v="2.625"/>
    <n v="195.25736999999998"/>
    <n v="0"/>
    <n v="195.25736999999998"/>
    <n v="195257.36999999997"/>
    <n v="16271.447499999997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6"/>
    <x v="1"/>
    <x v="0"/>
    <x v="1"/>
    <x v="248"/>
    <x v="233"/>
    <n v="1"/>
    <n v="0.5"/>
    <s v="OBL"/>
    <s v="Vt"/>
    <n v="3"/>
    <n v="4"/>
    <n v="7.5"/>
    <n v="74.383759999999995"/>
    <n v="0.5"/>
    <n v="37.191879999999998"/>
    <n v="0"/>
    <n v="37.191879999999998"/>
    <n v="37191.879999999997"/>
    <n v="3099.3233333333333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6"/>
    <x v="1"/>
    <x v="0"/>
    <x v="1"/>
    <x v="249"/>
    <x v="233"/>
    <n v="1"/>
    <n v="0.5"/>
    <s v="OBL"/>
    <s v="ht"/>
    <n v="4"/>
    <n v="2"/>
    <n v="7.5"/>
    <n v="74.383759999999995"/>
    <n v="0.25"/>
    <n v="18.595939999999999"/>
    <n v="0"/>
    <n v="18.595939999999999"/>
    <n v="18595.939999999999"/>
    <n v="1549.6616666666666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6"/>
    <x v="1"/>
    <x v="0"/>
    <x v="1"/>
    <x v="247"/>
    <x v="233"/>
    <n v="1"/>
    <n v="0.5"/>
    <s v="OBL"/>
    <s v="ht"/>
    <n v="4"/>
    <n v="15"/>
    <n v="7.5"/>
    <n v="74.383759999999995"/>
    <n v="1.875"/>
    <n v="139.46955"/>
    <n v="0"/>
    <n v="139.46955"/>
    <n v="139469.54999999999"/>
    <n v="11622.4625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6"/>
    <x v="1"/>
    <x v="0"/>
    <x v="1"/>
    <x v="250"/>
    <x v="234"/>
    <n v="1"/>
    <n v="0.5"/>
    <s v="OBL"/>
    <s v="Vt"/>
    <n v="1"/>
    <n v="26"/>
    <n v="7.5"/>
    <n v="71.383759999999995"/>
    <n v="3.25"/>
    <n v="231.99721999999997"/>
    <n v="0"/>
    <n v="231.99721999999997"/>
    <n v="231997.21999999997"/>
    <n v="19333.101666666666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6"/>
    <x v="1"/>
    <x v="0"/>
    <x v="1"/>
    <x v="251"/>
    <x v="234"/>
    <n v="1"/>
    <n v="0.5"/>
    <s v="OBL"/>
    <s v="Vt"/>
    <n v="1"/>
    <n v="4"/>
    <n v="7.5"/>
    <n v="71.383759999999995"/>
    <n v="0.5"/>
    <n v="35.691879999999998"/>
    <n v="0"/>
    <n v="35.691879999999998"/>
    <n v="35691.879999999997"/>
    <n v="2974.3233333333333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6"/>
    <x v="1"/>
    <x v="0"/>
    <x v="1"/>
    <x v="250"/>
    <x v="234"/>
    <n v="1"/>
    <n v="0.5"/>
    <s v="OBL"/>
    <s v="ht"/>
    <n v="2"/>
    <n v="23"/>
    <n v="7.5"/>
    <n v="71.383759999999995"/>
    <n v="2.875"/>
    <n v="205.22830999999999"/>
    <n v="0"/>
    <n v="205.22830999999999"/>
    <n v="205228.31"/>
    <n v="17102.359166666665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6"/>
    <x v="1"/>
    <x v="0"/>
    <x v="1"/>
    <x v="251"/>
    <x v="234"/>
    <n v="1"/>
    <n v="0.5"/>
    <s v="OBL"/>
    <s v="ht"/>
    <n v="2"/>
    <n v="3"/>
    <n v="7.5"/>
    <n v="71.383759999999995"/>
    <n v="0.375"/>
    <n v="26.768909999999998"/>
    <n v="0"/>
    <n v="26.768909999999998"/>
    <n v="26768.91"/>
    <n v="2230.7424999999998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6"/>
    <x v="1"/>
    <x v="0"/>
    <x v="1"/>
    <x v="252"/>
    <x v="235"/>
    <n v="1"/>
    <n v="0.5"/>
    <s v="OBL"/>
    <s v="ht"/>
    <n v="2"/>
    <n v="3"/>
    <n v="7.5"/>
    <n v="73.383759999999995"/>
    <n v="0.375"/>
    <n v="27.518909999999998"/>
    <n v="0"/>
    <n v="27.518909999999998"/>
    <n v="27518.91"/>
    <n v="2293.2424999999998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6"/>
    <x v="1"/>
    <x v="0"/>
    <x v="1"/>
    <x v="252"/>
    <x v="235"/>
    <n v="1"/>
    <n v="0.5"/>
    <s v="OBL"/>
    <s v="Vt"/>
    <n v="3"/>
    <n v="4"/>
    <n v="7.5"/>
    <n v="73.383759999999995"/>
    <n v="0.5"/>
    <n v="36.691879999999998"/>
    <n v="0"/>
    <n v="36.691879999999998"/>
    <n v="36691.879999999997"/>
    <n v="3057.6566666666663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6"/>
    <x v="1"/>
    <x v="0"/>
    <x v="1"/>
    <x v="253"/>
    <x v="222"/>
    <n v="1"/>
    <n v="0.5"/>
    <s v="OBL"/>
    <s v="Vt"/>
    <n v="1"/>
    <n v="26"/>
    <n v="7.5"/>
    <n v="74.383759999999995"/>
    <n v="3.25"/>
    <n v="241.74721999999997"/>
    <n v="0"/>
    <n v="241.74721999999997"/>
    <n v="241747.21999999997"/>
    <n v="20145.601666666666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6"/>
    <x v="1"/>
    <x v="0"/>
    <x v="1"/>
    <x v="254"/>
    <x v="222"/>
    <n v="1"/>
    <n v="0.5"/>
    <s v="OBL"/>
    <s v="Vt"/>
    <n v="1"/>
    <n v="4"/>
    <n v="7.5"/>
    <n v="74.383759999999995"/>
    <n v="0.5"/>
    <n v="37.191879999999998"/>
    <n v="0"/>
    <n v="37.191879999999998"/>
    <n v="37191.879999999997"/>
    <n v="3099.3233333333333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7"/>
    <x v="1"/>
    <x v="0"/>
    <x v="1"/>
    <x v="223"/>
    <x v="0"/>
    <n v="1"/>
    <n v="0.5"/>
    <s v="PNK"/>
    <s v="Vt"/>
    <n v="4"/>
    <n v="18"/>
    <n v="7.5"/>
    <n v="66.383759999999995"/>
    <n v="2.25"/>
    <n v="149.36345999999998"/>
    <n v="0"/>
    <n v="149.36345999999998"/>
    <n v="149363.45999999996"/>
    <n v="12446.954999999996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7"/>
    <x v="1"/>
    <x v="0"/>
    <x v="11"/>
    <x v="255"/>
    <x v="236"/>
    <n v="1"/>
    <n v="0.5"/>
    <s v="OBL"/>
    <s v="Vt"/>
    <n v="2"/>
    <n v="20"/>
    <n v="15"/>
    <n v="80.833759999999998"/>
    <n v="5"/>
    <n v="404.16879999999998"/>
    <n v="0"/>
    <n v="404.16879999999998"/>
    <n v="404168.8"/>
    <n v="33680.73333333333"/>
    <s v="H199001411"/>
    <s v="S199001411"/>
    <n v="3093"/>
    <n v="3094"/>
    <s v=" "/>
    <s v=" "/>
    <s v=" "/>
    <s v=" "/>
    <n v="141"/>
    <m/>
    <n v="2024"/>
    <m/>
    <m/>
    <m/>
    <s v="H1"/>
    <m/>
  </r>
  <r>
    <x v="1"/>
    <x v="4"/>
    <x v="10"/>
    <x v="17"/>
    <x v="1"/>
    <x v="0"/>
    <x v="11"/>
    <x v="256"/>
    <x v="237"/>
    <n v="1"/>
    <n v="0.5"/>
    <s v="OBL"/>
    <s v="ht"/>
    <n v="3"/>
    <n v="16"/>
    <n v="7.5"/>
    <n v="71.383759999999995"/>
    <n v="2"/>
    <n v="142.76751999999999"/>
    <m/>
    <n v="142.76751999999999"/>
    <n v="142767.51999999999"/>
    <n v="11897.293333333333"/>
    <s v="H199001411"/>
    <s v="S199001411"/>
    <n v="3093"/>
    <n v="3094"/>
    <m/>
    <m/>
    <m/>
    <m/>
    <n v="141"/>
    <m/>
    <n v="2024"/>
    <m/>
    <m/>
    <m/>
    <s v="H1"/>
    <m/>
  </r>
  <r>
    <x v="1"/>
    <x v="4"/>
    <x v="10"/>
    <x v="17"/>
    <x v="1"/>
    <x v="0"/>
    <x v="11"/>
    <x v="257"/>
    <x v="238"/>
    <n v="1"/>
    <n v="0.5"/>
    <s v="OBL"/>
    <s v="ht"/>
    <n v="3"/>
    <n v="16"/>
    <n v="7.5"/>
    <n v="74.383759999999995"/>
    <n v="2"/>
    <n v="148.76751999999999"/>
    <n v="0"/>
    <n v="148.76751999999999"/>
    <n v="148767.51999999999"/>
    <n v="12397.293333333333"/>
    <s v="H199001411"/>
    <s v="S199001411"/>
    <n v="3093"/>
    <n v="3094"/>
    <s v=" "/>
    <s v=" "/>
    <s v=" "/>
    <s v=" "/>
    <n v="141"/>
    <m/>
    <n v="2024"/>
    <m/>
    <m/>
    <m/>
    <s v="H1"/>
    <m/>
  </r>
  <r>
    <x v="1"/>
    <x v="4"/>
    <x v="10"/>
    <x v="17"/>
    <x v="1"/>
    <x v="0"/>
    <x v="11"/>
    <x v="257"/>
    <x v="238"/>
    <n v="1"/>
    <n v="0.5"/>
    <s v="OBL"/>
    <s v="Vt"/>
    <n v="4"/>
    <n v="17"/>
    <n v="7.5"/>
    <n v="74.383759999999995"/>
    <n v="2.125"/>
    <n v="158.06548999999998"/>
    <n v="0"/>
    <n v="158.06548999999998"/>
    <n v="158065.49"/>
    <n v="13172.124166666666"/>
    <s v="H199001411"/>
    <s v="S199001411"/>
    <n v="3093"/>
    <n v="3094"/>
    <s v=" "/>
    <s v=" "/>
    <s v=" "/>
    <s v=" "/>
    <n v="141"/>
    <m/>
    <n v="2024"/>
    <m/>
    <m/>
    <m/>
    <s v="H1"/>
    <m/>
  </r>
  <r>
    <x v="1"/>
    <x v="4"/>
    <x v="10"/>
    <x v="17"/>
    <x v="1"/>
    <x v="0"/>
    <x v="1"/>
    <x v="258"/>
    <x v="239"/>
    <n v="1"/>
    <n v="0.5"/>
    <s v="OBL"/>
    <s v="ht"/>
    <n v="1"/>
    <n v="22"/>
    <n v="7.5"/>
    <n v="73.383759999999995"/>
    <n v="2.75"/>
    <n v="201.80534"/>
    <n v="0"/>
    <n v="201.80534"/>
    <n v="201805.34"/>
    <n v="16817.111666666668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7"/>
    <x v="1"/>
    <x v="0"/>
    <x v="1"/>
    <x v="235"/>
    <x v="222"/>
    <n v="1"/>
    <n v="0.5"/>
    <s v="OBL"/>
    <s v="ht"/>
    <n v="1"/>
    <n v="22"/>
    <n v="7.5"/>
    <n v="74.383759999999995"/>
    <n v="2.75"/>
    <n v="204.55534"/>
    <n v="0"/>
    <n v="204.55534"/>
    <n v="204555.34"/>
    <n v="17046.278333333332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8"/>
    <x v="1"/>
    <x v="0"/>
    <x v="11"/>
    <x v="259"/>
    <x v="240"/>
    <n v="1"/>
    <n v="0.5"/>
    <s v="OBL"/>
    <s v="Vt"/>
    <n v="2"/>
    <n v="20"/>
    <n v="15"/>
    <n v="81.833759999999998"/>
    <n v="5"/>
    <n v="409.16879999999998"/>
    <n v="0"/>
    <n v="409.16879999999998"/>
    <n v="409168.8"/>
    <n v="34097.4"/>
    <s v="H199001411"/>
    <s v="S199001411"/>
    <n v="3093"/>
    <n v="3094"/>
    <s v=" "/>
    <s v=" "/>
    <s v=" "/>
    <s v=" "/>
    <n v="141"/>
    <m/>
    <n v="2024"/>
    <m/>
    <m/>
    <m/>
    <s v="H1"/>
    <m/>
  </r>
  <r>
    <x v="1"/>
    <x v="4"/>
    <x v="10"/>
    <x v="18"/>
    <x v="1"/>
    <x v="0"/>
    <x v="11"/>
    <x v="260"/>
    <x v="241"/>
    <n v="1"/>
    <n v="0.5"/>
    <s v="OBL"/>
    <s v="ht"/>
    <n v="3"/>
    <n v="16"/>
    <n v="7.5"/>
    <n v="72.383759999999995"/>
    <n v="2"/>
    <n v="144.76751999999999"/>
    <m/>
    <n v="144.76751999999999"/>
    <n v="144767.51999999999"/>
    <n v="12063.96"/>
    <s v="H199001411"/>
    <s v="S199001411"/>
    <n v="3093"/>
    <n v="3094"/>
    <m/>
    <m/>
    <m/>
    <m/>
    <n v="141"/>
    <m/>
    <n v="2024"/>
    <m/>
    <m/>
    <m/>
    <s v="H1"/>
    <m/>
  </r>
  <r>
    <x v="1"/>
    <x v="4"/>
    <x v="10"/>
    <x v="18"/>
    <x v="1"/>
    <x v="0"/>
    <x v="11"/>
    <x v="261"/>
    <x v="242"/>
    <n v="1"/>
    <n v="0.5"/>
    <s v="OBL"/>
    <s v="ht"/>
    <n v="3"/>
    <n v="16"/>
    <n v="7.5"/>
    <n v="74.383759999999995"/>
    <n v="2"/>
    <n v="148.76751999999999"/>
    <m/>
    <n v="148.76751999999999"/>
    <n v="148767.51999999999"/>
    <n v="12397.293333333333"/>
    <s v="H199001411"/>
    <s v="S199001411"/>
    <n v="3093"/>
    <n v="3094"/>
    <m/>
    <m/>
    <m/>
    <m/>
    <n v="141"/>
    <m/>
    <n v="2024"/>
    <m/>
    <m/>
    <m/>
    <s v="H1"/>
    <m/>
  </r>
  <r>
    <x v="1"/>
    <x v="4"/>
    <x v="10"/>
    <x v="18"/>
    <x v="1"/>
    <x v="0"/>
    <x v="11"/>
    <x v="262"/>
    <x v="243"/>
    <n v="1"/>
    <n v="0.5"/>
    <s v="OBL"/>
    <s v="Vt"/>
    <n v="4"/>
    <n v="17"/>
    <n v="15"/>
    <n v="74.383759999999995"/>
    <n v="4.25"/>
    <n v="316.13097999999997"/>
    <n v="0"/>
    <n v="316.13097999999997"/>
    <n v="316130.98"/>
    <n v="26344.248333333333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8"/>
    <x v="1"/>
    <x v="0"/>
    <x v="1"/>
    <x v="258"/>
    <x v="239"/>
    <n v="1"/>
    <n v="0.5"/>
    <s v="OBL"/>
    <s v="ht"/>
    <n v="1"/>
    <n v="22"/>
    <n v="7.5"/>
    <n v="73.383759999999995"/>
    <n v="2.75"/>
    <n v="201.80534"/>
    <n v="0"/>
    <n v="201.80534"/>
    <n v="201805.34"/>
    <n v="16817.111666666668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8"/>
    <x v="1"/>
    <x v="0"/>
    <x v="1"/>
    <x v="235"/>
    <x v="222"/>
    <n v="1"/>
    <n v="0.5"/>
    <s v="OBL"/>
    <s v="ht"/>
    <n v="1"/>
    <n v="22"/>
    <n v="7.5"/>
    <n v="74.383759999999995"/>
    <n v="2.75"/>
    <n v="204.55534"/>
    <n v="0"/>
    <n v="204.55534"/>
    <n v="204555.34"/>
    <n v="17046.278333333332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9"/>
    <x v="1"/>
    <x v="0"/>
    <x v="1"/>
    <x v="263"/>
    <x v="244"/>
    <n v="1"/>
    <n v="1"/>
    <s v="OBL"/>
    <s v="Vt"/>
    <n v="1"/>
    <n v="20"/>
    <n v="15"/>
    <n v="72.383759999999995"/>
    <n v="5"/>
    <n v="361.91879999999998"/>
    <n v="0"/>
    <n v="361.91879999999998"/>
    <n v="361918.8"/>
    <n v="30159.899999999998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9"/>
    <x v="1"/>
    <x v="0"/>
    <x v="1"/>
    <x v="263"/>
    <x v="244"/>
    <n v="1"/>
    <n v="1"/>
    <s v="OBL"/>
    <s v="ht"/>
    <n v="1"/>
    <n v="20"/>
    <n v="15"/>
    <n v="72.383759999999995"/>
    <n v="5"/>
    <n v="361.91879999999998"/>
    <n v="0"/>
    <n v="361.91879999999998"/>
    <n v="361918.8"/>
    <n v="30159.899999999998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9"/>
    <x v="1"/>
    <x v="0"/>
    <x v="1"/>
    <x v="264"/>
    <x v="245"/>
    <n v="1"/>
    <n v="1"/>
    <s v="OBL"/>
    <s v="Vt"/>
    <n v="2"/>
    <n v="18"/>
    <n v="7.5"/>
    <n v="72.383759999999995"/>
    <n v="2.25"/>
    <n v="162.86345999999998"/>
    <n v="0"/>
    <n v="162.86345999999998"/>
    <n v="162863.45999999996"/>
    <n v="13571.954999999996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9"/>
    <x v="1"/>
    <x v="0"/>
    <x v="1"/>
    <x v="264"/>
    <x v="245"/>
    <n v="1"/>
    <n v="1"/>
    <s v="OBL"/>
    <s v="ht"/>
    <n v="2"/>
    <n v="18"/>
    <n v="7.5"/>
    <n v="72.383759999999995"/>
    <n v="2.25"/>
    <n v="162.86345999999998"/>
    <n v="0"/>
    <n v="162.86345999999998"/>
    <n v="162863.45999999996"/>
    <n v="13571.954999999996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9"/>
    <x v="1"/>
    <x v="0"/>
    <x v="1"/>
    <x v="265"/>
    <x v="246"/>
    <n v="1"/>
    <n v="1"/>
    <s v="OBL"/>
    <s v="Vt"/>
    <n v="2"/>
    <n v="18"/>
    <n v="7.5"/>
    <n v="72.383759999999995"/>
    <n v="2.25"/>
    <n v="162.86345999999998"/>
    <n v="0"/>
    <n v="162.86345999999998"/>
    <n v="162863.45999999996"/>
    <n v="13571.954999999996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9"/>
    <x v="1"/>
    <x v="0"/>
    <x v="1"/>
    <x v="265"/>
    <x v="246"/>
    <n v="1"/>
    <n v="1"/>
    <s v="OBL"/>
    <s v="ht"/>
    <n v="2"/>
    <n v="18"/>
    <n v="7.5"/>
    <n v="72.383759999999995"/>
    <n v="2.25"/>
    <n v="162.86345999999998"/>
    <n v="0"/>
    <n v="162.86345999999998"/>
    <n v="162863.45999999996"/>
    <n v="13571.954999999996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9"/>
    <x v="1"/>
    <x v="0"/>
    <x v="1"/>
    <x v="266"/>
    <x v="247"/>
    <n v="1"/>
    <n v="1"/>
    <s v="OBL"/>
    <s v="Vt"/>
    <n v="2"/>
    <n v="18"/>
    <n v="15"/>
    <n v="74.779759999999996"/>
    <n v="4.5"/>
    <n v="336.50891999999999"/>
    <n v="0"/>
    <n v="336.50891999999999"/>
    <n v="336508.92"/>
    <n v="28042.41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9"/>
    <x v="1"/>
    <x v="0"/>
    <x v="1"/>
    <x v="266"/>
    <x v="247"/>
    <n v="1"/>
    <n v="1"/>
    <s v="OBL"/>
    <s v="ht"/>
    <n v="2"/>
    <n v="18"/>
    <n v="15"/>
    <n v="74.779759999999996"/>
    <n v="4.5"/>
    <n v="336.50891999999999"/>
    <n v="0"/>
    <n v="336.50891999999999"/>
    <n v="336508.92"/>
    <n v="28042.41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9"/>
    <x v="1"/>
    <x v="0"/>
    <x v="1"/>
    <x v="235"/>
    <x v="222"/>
    <n v="1"/>
    <n v="1"/>
    <s v="OBL"/>
    <s v="Vt"/>
    <n v="1"/>
    <n v="20"/>
    <n v="7.5"/>
    <n v="74.383759999999995"/>
    <n v="2.5"/>
    <n v="185.95939999999999"/>
    <n v="0"/>
    <n v="185.95939999999999"/>
    <n v="185959.4"/>
    <n v="15496.616666666667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9"/>
    <x v="1"/>
    <x v="0"/>
    <x v="1"/>
    <x v="235"/>
    <x v="222"/>
    <n v="1"/>
    <n v="1"/>
    <s v="OBL"/>
    <s v="ht"/>
    <n v="1"/>
    <n v="20"/>
    <n v="7.5"/>
    <n v="74.383759999999995"/>
    <n v="2.5"/>
    <n v="185.95939999999999"/>
    <n v="0"/>
    <n v="185.95939999999999"/>
    <n v="185959.4"/>
    <n v="15496.616666666667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19"/>
    <x v="1"/>
    <x v="0"/>
    <x v="2"/>
    <x v="267"/>
    <x v="248"/>
    <n v="1"/>
    <n v="1"/>
    <s v="OBL"/>
    <s v="Vt"/>
    <n v="1"/>
    <n v="20"/>
    <n v="7.5"/>
    <n v="82.733859999999993"/>
    <n v="2.5"/>
    <n v="206.83464999999998"/>
    <n v="0"/>
    <n v="206.83464999999998"/>
    <n v="206834.65"/>
    <n v="17236.220833333333"/>
    <s v="H199001411"/>
    <s v="H599001411"/>
    <n v="3093"/>
    <n v="3094"/>
    <s v=" "/>
    <s v=" "/>
    <s v=" "/>
    <s v=" "/>
    <n v="141"/>
    <m/>
    <n v="2024"/>
    <m/>
    <m/>
    <m/>
    <s v="H1"/>
    <m/>
  </r>
  <r>
    <x v="1"/>
    <x v="4"/>
    <x v="10"/>
    <x v="19"/>
    <x v="1"/>
    <x v="0"/>
    <x v="2"/>
    <x v="267"/>
    <x v="248"/>
    <n v="1"/>
    <n v="1"/>
    <s v="OBL"/>
    <s v="ht"/>
    <n v="1"/>
    <n v="20"/>
    <n v="7.5"/>
    <n v="82.733859999999993"/>
    <n v="2.5"/>
    <n v="206.83464999999998"/>
    <n v="0"/>
    <n v="206.83464999999998"/>
    <n v="206834.65"/>
    <n v="17236.220833333333"/>
    <s v="H199001411"/>
    <s v="H599001411"/>
    <n v="3093"/>
    <n v="3094"/>
    <s v=" "/>
    <s v=" "/>
    <s v=" "/>
    <s v=" "/>
    <n v="141"/>
    <m/>
    <n v="2024"/>
    <m/>
    <m/>
    <m/>
    <s v="H1"/>
    <m/>
  </r>
  <r>
    <x v="1"/>
    <x v="4"/>
    <x v="10"/>
    <x v="20"/>
    <x v="1"/>
    <x v="0"/>
    <x v="2"/>
    <x v="268"/>
    <x v="249"/>
    <n v="1"/>
    <n v="1"/>
    <s v="OBL"/>
    <s v="Vt"/>
    <n v="3"/>
    <n v="31"/>
    <n v="7.5"/>
    <n v="83.833759999999998"/>
    <n v="3.875"/>
    <n v="324.85581999999999"/>
    <m/>
    <n v="324.85581999999999"/>
    <n v="324855.82"/>
    <n v="27071.318333333333"/>
    <s v="H199001411"/>
    <s v="H599001411"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2"/>
    <x v="268"/>
    <x v="249"/>
    <n v="1"/>
    <n v="1"/>
    <s v="OBL"/>
    <s v="ht"/>
    <n v="3"/>
    <n v="29"/>
    <n v="7.5"/>
    <n v="83.833759999999998"/>
    <n v="3.625"/>
    <n v="303.89738"/>
    <m/>
    <n v="303.89738"/>
    <n v="303897.38"/>
    <n v="25324.781666666666"/>
    <s v="H199001411"/>
    <s v="H599001411"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2"/>
    <x v="268"/>
    <x v="249"/>
    <n v="1"/>
    <n v="0.5"/>
    <s v="OBL"/>
    <s v="Vt"/>
    <n v="5"/>
    <n v="28"/>
    <n v="7.5"/>
    <n v="83.833759999999998"/>
    <n v="3.5"/>
    <n v="293.41816"/>
    <m/>
    <n v="293.41816"/>
    <n v="293418.15999999997"/>
    <n v="24451.513333333332"/>
    <s v="H199001411"/>
    <s v="H599001411"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2"/>
    <x v="268"/>
    <x v="249"/>
    <n v="1"/>
    <n v="0.5"/>
    <s v="OBL"/>
    <s v="ht"/>
    <n v="5"/>
    <n v="28"/>
    <n v="7.5"/>
    <n v="83.833759999999998"/>
    <n v="3.5"/>
    <n v="293.41816"/>
    <m/>
    <n v="293.41816"/>
    <n v="293418.15999999997"/>
    <n v="24451.513333333332"/>
    <s v="H199001411"/>
    <s v="H599001411"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69"/>
    <x v="250"/>
    <n v="1"/>
    <n v="1"/>
    <s v="OBL"/>
    <s v="Vt"/>
    <n v="1"/>
    <n v="34"/>
    <n v="7.5"/>
    <n v="74.379099999999994"/>
    <n v="4.25"/>
    <n v="316.111175"/>
    <n v="0"/>
    <n v="316.111175"/>
    <n v="316111.17499999999"/>
    <n v="26342.597916666666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0"/>
    <x v="1"/>
    <x v="0"/>
    <x v="1"/>
    <x v="269"/>
    <x v="250"/>
    <n v="1"/>
    <n v="1"/>
    <s v="OBL"/>
    <s v="ht"/>
    <n v="1"/>
    <n v="34"/>
    <n v="7.5"/>
    <n v="74.379099999999994"/>
    <n v="4.25"/>
    <n v="316.111175"/>
    <n v="0"/>
    <n v="316.111175"/>
    <n v="316111.17499999999"/>
    <n v="26342.597916666666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0"/>
    <x v="1"/>
    <x v="0"/>
    <x v="1"/>
    <x v="269"/>
    <x v="250"/>
    <n v="1"/>
    <n v="0.5"/>
    <s v="OBL"/>
    <s v="Vt"/>
    <n v="2"/>
    <n v="34"/>
    <n v="7.5"/>
    <n v="74.379099999999994"/>
    <n v="4.25"/>
    <n v="316.111175"/>
    <n v="0"/>
    <n v="316.111175"/>
    <n v="316111.17499999999"/>
    <n v="26342.597916666666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0"/>
    <x v="1"/>
    <x v="0"/>
    <x v="1"/>
    <x v="269"/>
    <x v="250"/>
    <n v="1"/>
    <n v="0.5"/>
    <s v="OBL"/>
    <s v="ht"/>
    <n v="2"/>
    <n v="34"/>
    <n v="7.5"/>
    <n v="74.379099999999994"/>
    <n v="4.25"/>
    <n v="316.111175"/>
    <n v="0"/>
    <n v="316.111175"/>
    <n v="316111.17499999999"/>
    <n v="26342.597916666666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0"/>
    <x v="1"/>
    <x v="0"/>
    <x v="1"/>
    <x v="270"/>
    <x v="251"/>
    <n v="1"/>
    <n v="1"/>
    <s v="OBL"/>
    <s v="Vt"/>
    <n v="2"/>
    <n v="32"/>
    <n v="15"/>
    <n v="74.383759999999995"/>
    <n v="8"/>
    <n v="595.07007999999996"/>
    <m/>
    <n v="595.07007999999996"/>
    <n v="595070.07999999996"/>
    <n v="49589.173333333332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70"/>
    <x v="251"/>
    <n v="1"/>
    <n v="1"/>
    <s v="OBL"/>
    <s v="ht"/>
    <n v="2"/>
    <n v="32"/>
    <n v="15"/>
    <n v="74.383759999999995"/>
    <n v="8"/>
    <n v="595.07007999999996"/>
    <n v="0"/>
    <n v="595.07007999999996"/>
    <n v="595070.07999999996"/>
    <n v="49589.173333333332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0"/>
    <x v="1"/>
    <x v="0"/>
    <x v="1"/>
    <x v="270"/>
    <x v="251"/>
    <n v="1"/>
    <n v="0.5"/>
    <s v="OBL"/>
    <s v="Vt"/>
    <n v="4"/>
    <n v="27"/>
    <n v="15"/>
    <n v="74.383759999999995"/>
    <n v="6.75"/>
    <n v="502.09037999999998"/>
    <n v="0"/>
    <n v="502.09037999999998"/>
    <n v="502090.38"/>
    <n v="41840.864999999998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0"/>
    <x v="1"/>
    <x v="0"/>
    <x v="1"/>
    <x v="270"/>
    <x v="251"/>
    <n v="1"/>
    <n v="0.5"/>
    <s v="OBL"/>
    <s v="ht"/>
    <n v="4"/>
    <n v="28"/>
    <n v="15"/>
    <n v="74.383759999999995"/>
    <n v="7"/>
    <n v="520.68632000000002"/>
    <m/>
    <n v="520.68632000000002"/>
    <n v="520686.32"/>
    <n v="43390.526666666665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71"/>
    <x v="252"/>
    <n v="1"/>
    <n v="1"/>
    <s v="OBL"/>
    <s v="Vt"/>
    <n v="1"/>
    <n v="34"/>
    <n v="7.5"/>
    <n v="74.379099999999994"/>
    <n v="4.25"/>
    <n v="316.111175"/>
    <n v="0"/>
    <n v="316.111175"/>
    <n v="316111.17499999999"/>
    <n v="26342.597916666666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71"/>
    <x v="252"/>
    <n v="1"/>
    <n v="1"/>
    <s v="OBL"/>
    <s v="ht"/>
    <n v="1"/>
    <n v="34"/>
    <n v="7.5"/>
    <n v="74.379099999999994"/>
    <n v="4.25"/>
    <n v="316.111175"/>
    <n v="0"/>
    <n v="316.111175"/>
    <n v="316111.17499999999"/>
    <n v="26342.597916666666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72"/>
    <x v="252"/>
    <n v="1"/>
    <n v="0.5"/>
    <s v="OBL"/>
    <s v="Vt"/>
    <n v="2"/>
    <n v="34"/>
    <n v="7.5"/>
    <n v="74.379099999999994"/>
    <n v="4.25"/>
    <n v="316.111175"/>
    <n v="0"/>
    <n v="316.111175"/>
    <n v="316111.17499999999"/>
    <n v="26342.597916666666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72"/>
    <x v="252"/>
    <n v="1"/>
    <n v="0.5"/>
    <s v="OBL"/>
    <s v="ht"/>
    <n v="2"/>
    <n v="34"/>
    <n v="7.5"/>
    <n v="74.379099999999994"/>
    <n v="4.25"/>
    <n v="316.111175"/>
    <n v="0"/>
    <n v="316.111175"/>
    <n v="316111.17499999999"/>
    <n v="26342.597916666666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73"/>
    <x v="253"/>
    <n v="1"/>
    <n v="1"/>
    <s v="OBL"/>
    <s v="Vt"/>
    <n v="2"/>
    <n v="32"/>
    <n v="7.5"/>
    <n v="72.383759999999995"/>
    <n v="4"/>
    <n v="289.53503999999998"/>
    <n v="0"/>
    <n v="289.53503999999998"/>
    <n v="289535.03999999998"/>
    <n v="24127.919999999998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73"/>
    <x v="253"/>
    <n v="1"/>
    <n v="1"/>
    <s v="OBL"/>
    <s v="ht"/>
    <n v="2"/>
    <n v="32"/>
    <n v="7.5"/>
    <n v="72.383759999999995"/>
    <n v="4"/>
    <n v="289.53503999999998"/>
    <n v="0"/>
    <n v="289.53503999999998"/>
    <n v="289535.03999999998"/>
    <n v="24127.919999999998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73"/>
    <x v="253"/>
    <n v="1"/>
    <n v="0.5"/>
    <s v="OBL"/>
    <s v="Vt"/>
    <n v="3"/>
    <n v="31"/>
    <n v="7.5"/>
    <n v="72.383759999999995"/>
    <n v="3.875"/>
    <n v="280.48706999999996"/>
    <m/>
    <n v="280.48706999999996"/>
    <n v="280487.06999999995"/>
    <n v="23373.922499999997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73"/>
    <x v="253"/>
    <n v="1"/>
    <n v="0.5"/>
    <s v="OBL"/>
    <s v="ht"/>
    <n v="3"/>
    <n v="32"/>
    <n v="7.5"/>
    <n v="72.383759999999995"/>
    <n v="4"/>
    <n v="289.53503999999998"/>
    <n v="0"/>
    <n v="289.53503999999998"/>
    <n v="289535.03999999998"/>
    <n v="24127.919999999998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74"/>
    <x v="254"/>
    <n v="1"/>
    <n v="1"/>
    <s v="OBL"/>
    <s v="Vt"/>
    <n v="2"/>
    <n v="32"/>
    <n v="7.5"/>
    <n v="72.383759999999995"/>
    <n v="4"/>
    <n v="289.53503999999998"/>
    <n v="0"/>
    <n v="289.53503999999998"/>
    <n v="289535.03999999998"/>
    <n v="24127.919999999998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74"/>
    <x v="254"/>
    <n v="1"/>
    <n v="1"/>
    <s v="OBL"/>
    <s v="ht"/>
    <n v="2"/>
    <n v="32"/>
    <n v="7.5"/>
    <n v="72.383759999999995"/>
    <n v="4"/>
    <n v="289.53503999999998"/>
    <n v="0"/>
    <n v="289.53503999999998"/>
    <n v="289535.03999999998"/>
    <n v="24127.919999999998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75"/>
    <x v="254"/>
    <n v="1"/>
    <n v="0.5"/>
    <s v="OBL"/>
    <s v="Vt"/>
    <n v="3"/>
    <n v="31"/>
    <n v="7.5"/>
    <n v="72.383759999999995"/>
    <n v="3.875"/>
    <n v="280.48706999999996"/>
    <m/>
    <n v="280.48706999999996"/>
    <n v="280487.06999999995"/>
    <n v="23373.922499999997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75"/>
    <x v="254"/>
    <n v="1"/>
    <n v="0.5"/>
    <s v="OBL"/>
    <s v="ht"/>
    <n v="3"/>
    <n v="32"/>
    <n v="7.5"/>
    <n v="72.383759999999995"/>
    <n v="4"/>
    <n v="289.53503999999998"/>
    <n v="0"/>
    <n v="289.53503999999998"/>
    <n v="289535.03999999998"/>
    <n v="24127.919999999998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76"/>
    <x v="255"/>
    <n v="1"/>
    <n v="1"/>
    <s v="OBL"/>
    <s v="Vt"/>
    <n v="3"/>
    <n v="31"/>
    <n v="4.5"/>
    <n v="74.383759999999995"/>
    <n v="2.3250000000000002"/>
    <n v="172.94224199999999"/>
    <m/>
    <n v="172.94224199999999"/>
    <n v="172942.242"/>
    <n v="14411.853499999999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76"/>
    <x v="255"/>
    <n v="1"/>
    <n v="1"/>
    <s v="OBL"/>
    <s v="ht"/>
    <n v="3"/>
    <n v="29"/>
    <n v="4.5"/>
    <n v="74.383759999999995"/>
    <n v="2.1749999999999998"/>
    <n v="161.78467799999999"/>
    <m/>
    <n v="161.78467799999999"/>
    <n v="161784.67799999999"/>
    <n v="13482.056499999999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76"/>
    <x v="255"/>
    <n v="1"/>
    <n v="0.5"/>
    <s v="OBL"/>
    <s v="Vt"/>
    <n v="5"/>
    <n v="28"/>
    <n v="4.5"/>
    <n v="74.383759999999995"/>
    <n v="2.1"/>
    <n v="156.205896"/>
    <m/>
    <n v="156.205896"/>
    <n v="156205.89600000001"/>
    <n v="13017.158000000001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76"/>
    <x v="255"/>
    <n v="1"/>
    <n v="0.5"/>
    <s v="OBL"/>
    <s v="ht"/>
    <n v="5"/>
    <n v="28"/>
    <n v="4.5"/>
    <n v="74.383759999999995"/>
    <n v="2.1"/>
    <n v="156.205896"/>
    <m/>
    <n v="156.205896"/>
    <n v="156205.89600000001"/>
    <n v="13017.158000000001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2"/>
    <x v="277"/>
    <x v="256"/>
    <n v="1"/>
    <n v="0.5"/>
    <s v="OBL"/>
    <s v="Vt"/>
    <n v="1"/>
    <n v="36"/>
    <n v="7.5"/>
    <n v="83.829099999999997"/>
    <n v="4.5"/>
    <n v="377.23095000000001"/>
    <n v="0"/>
    <n v="377.23095000000001"/>
    <n v="377230.95"/>
    <n v="31435.912500000002"/>
    <s v="H199001411"/>
    <s v="H599001411"/>
    <n v="3093"/>
    <n v="3094"/>
    <s v=" "/>
    <s v=" "/>
    <s v=" "/>
    <s v=" "/>
    <n v="141"/>
    <m/>
    <n v="2024"/>
    <m/>
    <m/>
    <m/>
    <s v="H1"/>
    <m/>
  </r>
  <r>
    <x v="1"/>
    <x v="4"/>
    <x v="10"/>
    <x v="20"/>
    <x v="1"/>
    <x v="0"/>
    <x v="2"/>
    <x v="277"/>
    <x v="256"/>
    <n v="1"/>
    <n v="1"/>
    <s v="OBL"/>
    <s v="Vt"/>
    <n v="1"/>
    <n v="34"/>
    <n v="7.5"/>
    <n v="83.829099999999997"/>
    <n v="4.25"/>
    <n v="356.27367499999997"/>
    <n v="0"/>
    <n v="356.27367499999997"/>
    <n v="356273.67499999999"/>
    <n v="29689.472916666666"/>
    <s v="H199001411"/>
    <s v="H599001411"/>
    <n v="3093"/>
    <n v="3094"/>
    <s v=" "/>
    <s v=" "/>
    <s v=" "/>
    <s v=" "/>
    <n v="141"/>
    <m/>
    <n v="2024"/>
    <m/>
    <m/>
    <m/>
    <s v="H1"/>
    <m/>
  </r>
  <r>
    <x v="1"/>
    <x v="4"/>
    <x v="10"/>
    <x v="20"/>
    <x v="1"/>
    <x v="0"/>
    <x v="2"/>
    <x v="277"/>
    <x v="256"/>
    <n v="1"/>
    <n v="0.5"/>
    <s v="OBL"/>
    <s v="ht"/>
    <n v="1"/>
    <n v="36"/>
    <n v="7.5"/>
    <n v="83.829099999999997"/>
    <n v="4.5"/>
    <n v="377.23095000000001"/>
    <n v="0"/>
    <n v="377.23095000000001"/>
    <n v="377230.95"/>
    <n v="31435.912500000002"/>
    <s v="H199001411"/>
    <s v="H599001411"/>
    <n v="3093"/>
    <n v="3094"/>
    <s v=" "/>
    <s v=" "/>
    <s v=" "/>
    <s v=" "/>
    <n v="141"/>
    <m/>
    <n v="2024"/>
    <m/>
    <m/>
    <m/>
    <s v="H1"/>
    <m/>
  </r>
  <r>
    <x v="1"/>
    <x v="4"/>
    <x v="10"/>
    <x v="20"/>
    <x v="1"/>
    <x v="0"/>
    <x v="2"/>
    <x v="277"/>
    <x v="256"/>
    <n v="1"/>
    <n v="1"/>
    <s v="OBL"/>
    <s v="ht"/>
    <n v="1"/>
    <n v="34"/>
    <n v="7.5"/>
    <n v="83.829099999999997"/>
    <n v="4.25"/>
    <n v="356.27367499999997"/>
    <n v="0"/>
    <n v="356.27367499999997"/>
    <n v="356273.67499999999"/>
    <n v="29689.472916666666"/>
    <s v="H199001411"/>
    <s v="H599001411"/>
    <n v="3093"/>
    <n v="3094"/>
    <s v=" "/>
    <s v=" "/>
    <s v=" "/>
    <s v=" "/>
    <n v="141"/>
    <m/>
    <n v="2024"/>
    <m/>
    <m/>
    <m/>
    <s v="H1"/>
    <m/>
  </r>
  <r>
    <x v="1"/>
    <x v="4"/>
    <x v="10"/>
    <x v="20"/>
    <x v="1"/>
    <x v="0"/>
    <x v="1"/>
    <x v="235"/>
    <x v="222"/>
    <n v="1"/>
    <n v="0.5"/>
    <s v="OBL"/>
    <s v="Vt"/>
    <n v="1"/>
    <n v="36"/>
    <n v="7.5"/>
    <n v="74.383759999999995"/>
    <n v="4.5"/>
    <n v="334.72691999999995"/>
    <n v="0"/>
    <n v="334.72691999999995"/>
    <n v="334726.91999999993"/>
    <n v="27893.909999999993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0"/>
    <x v="1"/>
    <x v="0"/>
    <x v="1"/>
    <x v="235"/>
    <x v="222"/>
    <n v="1"/>
    <n v="1"/>
    <s v="OBL"/>
    <s v="Vt"/>
    <n v="1"/>
    <n v="34"/>
    <n v="7.5"/>
    <n v="74.383759999999995"/>
    <n v="4.25"/>
    <n v="316.13097999999997"/>
    <n v="0"/>
    <n v="316.13097999999997"/>
    <n v="316130.98"/>
    <n v="26344.248333333333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0"/>
    <x v="1"/>
    <x v="0"/>
    <x v="1"/>
    <x v="235"/>
    <x v="222"/>
    <n v="1"/>
    <n v="0.5"/>
    <s v="OBL"/>
    <s v="ht"/>
    <n v="1"/>
    <n v="36"/>
    <n v="7.5"/>
    <n v="74.383759999999995"/>
    <n v="4.5"/>
    <n v="334.72691999999995"/>
    <n v="0"/>
    <n v="334.72691999999995"/>
    <n v="334726.91999999993"/>
    <n v="27893.909999999993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0"/>
    <x v="1"/>
    <x v="0"/>
    <x v="1"/>
    <x v="235"/>
    <x v="222"/>
    <n v="1"/>
    <n v="1"/>
    <s v="OBL"/>
    <s v="ht"/>
    <n v="1"/>
    <n v="34"/>
    <n v="7.5"/>
    <n v="74.383759999999995"/>
    <n v="4.25"/>
    <n v="316.13097999999997"/>
    <n v="0"/>
    <n v="316.13097999999997"/>
    <n v="316130.98"/>
    <n v="26344.248333333333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0"/>
    <x v="1"/>
    <x v="0"/>
    <x v="1"/>
    <x v="236"/>
    <x v="223"/>
    <n v="1"/>
    <n v="1"/>
    <s v="OBL"/>
    <s v="Vt"/>
    <n v="3"/>
    <n v="31"/>
    <n v="3"/>
    <n v="74.383759999999995"/>
    <n v="1.55"/>
    <n v="115.294828"/>
    <m/>
    <n v="115.294828"/>
    <n v="115294.82799999999"/>
    <n v="9607.9023333333334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36"/>
    <x v="223"/>
    <n v="1"/>
    <n v="1"/>
    <s v="OBL"/>
    <s v="ht"/>
    <n v="3"/>
    <n v="29"/>
    <n v="3"/>
    <n v="74.383759999999995"/>
    <n v="1.45"/>
    <n v="107.85645199999999"/>
    <m/>
    <n v="107.85645199999999"/>
    <n v="107856.45199999999"/>
    <n v="8988.0376666666652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36"/>
    <x v="223"/>
    <n v="1"/>
    <n v="0.5"/>
    <s v="OBL"/>
    <s v="Vt"/>
    <n v="5"/>
    <n v="28"/>
    <n v="3"/>
    <n v="74.383759999999995"/>
    <n v="1.4"/>
    <n v="104.13726399999999"/>
    <m/>
    <n v="104.13726399999999"/>
    <n v="104137.26399999998"/>
    <n v="8678.1053333333311"/>
    <m/>
    <m/>
    <n v="3093"/>
    <n v="3094"/>
    <m/>
    <m/>
    <m/>
    <m/>
    <n v="141"/>
    <m/>
    <n v="2024"/>
    <m/>
    <m/>
    <m/>
    <s v="H1"/>
    <m/>
  </r>
  <r>
    <x v="1"/>
    <x v="4"/>
    <x v="10"/>
    <x v="20"/>
    <x v="1"/>
    <x v="0"/>
    <x v="1"/>
    <x v="236"/>
    <x v="223"/>
    <n v="1"/>
    <n v="0.5"/>
    <s v="OBL"/>
    <s v="ht"/>
    <n v="5"/>
    <n v="28"/>
    <n v="3"/>
    <n v="74.383759999999995"/>
    <n v="1.4"/>
    <n v="104.13726399999999"/>
    <m/>
    <n v="104.13726399999999"/>
    <n v="104137.26399999998"/>
    <n v="8678.1053333333311"/>
    <m/>
    <m/>
    <n v="3093"/>
    <n v="3094"/>
    <m/>
    <m/>
    <m/>
    <m/>
    <n v="141"/>
    <m/>
    <n v="2024"/>
    <m/>
    <m/>
    <m/>
    <s v="H1"/>
    <m/>
  </r>
  <r>
    <x v="1"/>
    <x v="4"/>
    <x v="10"/>
    <x v="21"/>
    <x v="1"/>
    <x v="0"/>
    <x v="1"/>
    <x v="278"/>
    <x v="257"/>
    <n v="0.5"/>
    <n v="0.5"/>
    <s v="OBL"/>
    <s v="Vt"/>
    <n v="3"/>
    <n v="46"/>
    <n v="15"/>
    <n v="74.383759999999995"/>
    <n v="5.75"/>
    <n v="427.70661999999999"/>
    <n v="0"/>
    <n v="427.70661999999999"/>
    <n v="427706.62"/>
    <n v="35642.218333333331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1"/>
    <x v="1"/>
    <x v="0"/>
    <x v="1"/>
    <x v="278"/>
    <x v="257"/>
    <n v="0.5"/>
    <n v="0.5"/>
    <s v="OBL"/>
    <s v="ht"/>
    <n v="3"/>
    <n v="47"/>
    <n v="15"/>
    <n v="74.383759999999995"/>
    <n v="5.875"/>
    <n v="437.00458999999995"/>
    <n v="0"/>
    <n v="437.00458999999995"/>
    <n v="437004.58999999997"/>
    <n v="36417.049166666664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1"/>
    <x v="1"/>
    <x v="0"/>
    <x v="10"/>
    <x v="278"/>
    <x v="258"/>
    <n v="0.5"/>
    <n v="0.5"/>
    <s v="OBL"/>
    <s v="Vt"/>
    <n v="3"/>
    <n v="46"/>
    <n v="15"/>
    <n v="83.833759999999998"/>
    <n v="5.75"/>
    <n v="482.04411999999996"/>
    <n v="0"/>
    <n v="482.04411999999996"/>
    <n v="482044.11999999994"/>
    <n v="40170.343333333331"/>
    <s v="H199001411"/>
    <s v="K699001411"/>
    <n v="3093"/>
    <n v="3094"/>
    <s v=" "/>
    <s v=" "/>
    <s v=" "/>
    <s v=" "/>
    <n v="141"/>
    <m/>
    <n v="2024"/>
    <m/>
    <m/>
    <m/>
    <s v="H1"/>
    <m/>
  </r>
  <r>
    <x v="1"/>
    <x v="4"/>
    <x v="10"/>
    <x v="21"/>
    <x v="1"/>
    <x v="0"/>
    <x v="10"/>
    <x v="278"/>
    <x v="258"/>
    <n v="0.5"/>
    <n v="0.5"/>
    <s v="OBL"/>
    <s v="ht"/>
    <n v="3"/>
    <n v="47"/>
    <n v="15"/>
    <n v="83.833759999999998"/>
    <n v="5.875"/>
    <n v="492.52333999999996"/>
    <n v="0"/>
    <n v="492.52333999999996"/>
    <n v="492523.33999999997"/>
    <n v="41043.611666666664"/>
    <s v="H199001411"/>
    <s v="K699001411"/>
    <n v="3093"/>
    <n v="3094"/>
    <s v=" "/>
    <s v=" "/>
    <s v=" "/>
    <s v=" "/>
    <n v="141"/>
    <m/>
    <n v="2024"/>
    <m/>
    <m/>
    <m/>
    <s v="H1"/>
    <m/>
  </r>
  <r>
    <x v="1"/>
    <x v="4"/>
    <x v="10"/>
    <x v="21"/>
    <x v="1"/>
    <x v="0"/>
    <x v="10"/>
    <x v="279"/>
    <x v="259"/>
    <n v="1"/>
    <n v="0.5"/>
    <s v="OBL"/>
    <s v="Vt"/>
    <n v="2"/>
    <n v="54"/>
    <n v="7.5"/>
    <n v="83.833759999999998"/>
    <n v="6.75"/>
    <n v="565.87788"/>
    <m/>
    <n v="565.87788"/>
    <n v="565877.88"/>
    <n v="47156.49"/>
    <s v="H199001411"/>
    <s v="K699001411"/>
    <n v="3093"/>
    <n v="3094"/>
    <m/>
    <m/>
    <m/>
    <m/>
    <n v="141"/>
    <m/>
    <n v="2024"/>
    <m/>
    <m/>
    <m/>
    <s v="H1"/>
    <m/>
  </r>
  <r>
    <x v="1"/>
    <x v="4"/>
    <x v="10"/>
    <x v="21"/>
    <x v="1"/>
    <x v="0"/>
    <x v="10"/>
    <x v="279"/>
    <x v="259"/>
    <n v="1"/>
    <n v="0.5"/>
    <s v="OBL"/>
    <s v="ht"/>
    <n v="2"/>
    <n v="50"/>
    <n v="7.5"/>
    <n v="83.833759999999998"/>
    <n v="6.25"/>
    <n v="523.96100000000001"/>
    <m/>
    <n v="523.96100000000001"/>
    <n v="523961"/>
    <n v="43663.416666666664"/>
    <s v="H199001411"/>
    <s v="K699001411"/>
    <n v="3093"/>
    <n v="3094"/>
    <m/>
    <m/>
    <m/>
    <m/>
    <n v="141"/>
    <m/>
    <n v="2024"/>
    <m/>
    <m/>
    <m/>
    <s v="H1"/>
    <m/>
  </r>
  <r>
    <x v="1"/>
    <x v="4"/>
    <x v="10"/>
    <x v="21"/>
    <x v="1"/>
    <x v="0"/>
    <x v="10"/>
    <x v="280"/>
    <x v="260"/>
    <n v="1"/>
    <n v="0.5"/>
    <s v="OBL"/>
    <s v="Vt"/>
    <n v="2"/>
    <n v="54"/>
    <n v="7.5"/>
    <n v="82.833759999999998"/>
    <n v="6.75"/>
    <n v="559.12788"/>
    <m/>
    <n v="559.12788"/>
    <n v="559127.88"/>
    <n v="46593.99"/>
    <s v="H199001411"/>
    <s v="K699001411"/>
    <n v="3093"/>
    <n v="3094"/>
    <m/>
    <m/>
    <m/>
    <m/>
    <n v="141"/>
    <m/>
    <n v="2024"/>
    <m/>
    <m/>
    <m/>
    <s v="H1"/>
    <m/>
  </r>
  <r>
    <x v="1"/>
    <x v="4"/>
    <x v="10"/>
    <x v="21"/>
    <x v="1"/>
    <x v="0"/>
    <x v="10"/>
    <x v="280"/>
    <x v="260"/>
    <n v="1"/>
    <n v="0.5"/>
    <s v="OBL"/>
    <s v="ht"/>
    <n v="2"/>
    <n v="50"/>
    <n v="7.5"/>
    <n v="82.833759999999998"/>
    <n v="6.25"/>
    <n v="517.71100000000001"/>
    <m/>
    <n v="517.71100000000001"/>
    <n v="517711"/>
    <n v="43142.583333333336"/>
    <s v="H199001411"/>
    <s v="K699001411"/>
    <n v="3093"/>
    <n v="3094"/>
    <m/>
    <m/>
    <m/>
    <m/>
    <n v="141"/>
    <m/>
    <n v="2024"/>
    <m/>
    <m/>
    <m/>
    <s v="H1"/>
    <m/>
  </r>
  <r>
    <x v="1"/>
    <x v="4"/>
    <x v="10"/>
    <x v="21"/>
    <x v="1"/>
    <x v="0"/>
    <x v="10"/>
    <x v="281"/>
    <x v="261"/>
    <n v="0.33333333333333331"/>
    <n v="0.5"/>
    <s v="OBL"/>
    <s v="Vt"/>
    <n v="4"/>
    <n v="51"/>
    <n v="7.5"/>
    <n v="82.833759999999998"/>
    <n v="2.125"/>
    <n v="176.02173999999999"/>
    <m/>
    <n v="176.02173999999999"/>
    <n v="176021.74"/>
    <n v="14668.478333333333"/>
    <s v="H199001411"/>
    <s v="K699001411"/>
    <n v="3093"/>
    <n v="3094"/>
    <m/>
    <m/>
    <m/>
    <m/>
    <n v="141"/>
    <m/>
    <n v="2024"/>
    <m/>
    <m/>
    <m/>
    <s v="H1"/>
    <m/>
  </r>
  <r>
    <x v="1"/>
    <x v="4"/>
    <x v="10"/>
    <x v="21"/>
    <x v="1"/>
    <x v="0"/>
    <x v="10"/>
    <x v="281"/>
    <x v="261"/>
    <n v="0.33333333333333331"/>
    <n v="0.5"/>
    <s v="OBL"/>
    <s v="ht"/>
    <n v="4"/>
    <n v="43"/>
    <n v="7.5"/>
    <n v="82.833759999999998"/>
    <n v="1.7916666666666665"/>
    <n v="148.41048666666666"/>
    <m/>
    <n v="148.41048666666666"/>
    <n v="148410.48666666666"/>
    <n v="12367.540555555555"/>
    <s v="H199001411"/>
    <s v="K699001411"/>
    <n v="3093"/>
    <n v="3094"/>
    <m/>
    <m/>
    <m/>
    <m/>
    <n v="141"/>
    <m/>
    <n v="2024"/>
    <m/>
    <m/>
    <m/>
    <s v="H1"/>
    <m/>
  </r>
  <r>
    <x v="1"/>
    <x v="4"/>
    <x v="10"/>
    <x v="21"/>
    <x v="1"/>
    <x v="0"/>
    <x v="10"/>
    <x v="282"/>
    <x v="262"/>
    <n v="0.33333333333333331"/>
    <n v="0.5"/>
    <s v="OBL"/>
    <s v="Vt"/>
    <n v="4"/>
    <n v="51"/>
    <n v="7.5"/>
    <n v="82.833759999999998"/>
    <n v="2.125"/>
    <n v="176.02173999999999"/>
    <m/>
    <n v="176.02173999999999"/>
    <n v="176021.74"/>
    <n v="14668.478333333333"/>
    <s v="H199001411"/>
    <s v="K699001411"/>
    <n v="3093"/>
    <n v="3094"/>
    <m/>
    <m/>
    <m/>
    <m/>
    <n v="141"/>
    <m/>
    <n v="2024"/>
    <m/>
    <m/>
    <m/>
    <s v="H1"/>
    <m/>
  </r>
  <r>
    <x v="1"/>
    <x v="4"/>
    <x v="10"/>
    <x v="21"/>
    <x v="1"/>
    <x v="0"/>
    <x v="10"/>
    <x v="282"/>
    <x v="262"/>
    <n v="0.33333333333333331"/>
    <n v="0.5"/>
    <s v="OBL"/>
    <s v="ht"/>
    <n v="4"/>
    <n v="43"/>
    <n v="7.5"/>
    <n v="82.833759999999998"/>
    <n v="1.7916666666666665"/>
    <n v="148.41048666666666"/>
    <m/>
    <n v="148.41048666666666"/>
    <n v="148410.48666666666"/>
    <n v="12367.540555555555"/>
    <s v="H199001411"/>
    <s v="K699001411"/>
    <n v="3093"/>
    <n v="3094"/>
    <m/>
    <m/>
    <m/>
    <m/>
    <n v="141"/>
    <m/>
    <n v="2024"/>
    <m/>
    <m/>
    <m/>
    <s v="H1"/>
    <m/>
  </r>
  <r>
    <x v="1"/>
    <x v="4"/>
    <x v="10"/>
    <x v="21"/>
    <x v="1"/>
    <x v="0"/>
    <x v="1"/>
    <x v="283"/>
    <x v="263"/>
    <n v="1"/>
    <n v="0.5"/>
    <s v="OBL"/>
    <s v="Vt"/>
    <n v="1"/>
    <n v="58"/>
    <n v="7.5"/>
    <n v="74.379099999999994"/>
    <n v="7.25"/>
    <n v="539.24847499999998"/>
    <m/>
    <n v="539.24847499999998"/>
    <n v="539248.47499999998"/>
    <n v="44937.372916666667"/>
    <m/>
    <m/>
    <n v="3093"/>
    <n v="3094"/>
    <m/>
    <m/>
    <m/>
    <m/>
    <n v="141"/>
    <m/>
    <n v="2024"/>
    <m/>
    <m/>
    <m/>
    <s v="H1"/>
    <m/>
  </r>
  <r>
    <x v="1"/>
    <x v="4"/>
    <x v="10"/>
    <x v="21"/>
    <x v="1"/>
    <x v="0"/>
    <x v="1"/>
    <x v="283"/>
    <x v="263"/>
    <n v="1"/>
    <n v="0.5"/>
    <s v="OBL"/>
    <s v="ht"/>
    <n v="1"/>
    <n v="58"/>
    <n v="7.5"/>
    <n v="74.379099999999994"/>
    <n v="7.25"/>
    <n v="539.24847499999998"/>
    <m/>
    <n v="539.24847499999998"/>
    <n v="539248.47499999998"/>
    <n v="44937.372916666667"/>
    <m/>
    <m/>
    <n v="3093"/>
    <n v="3094"/>
    <m/>
    <m/>
    <m/>
    <m/>
    <n v="141"/>
    <m/>
    <n v="2024"/>
    <m/>
    <m/>
    <m/>
    <s v="H1"/>
    <m/>
  </r>
  <r>
    <x v="1"/>
    <x v="4"/>
    <x v="10"/>
    <x v="21"/>
    <x v="1"/>
    <x v="0"/>
    <x v="1"/>
    <x v="284"/>
    <x v="264"/>
    <n v="1"/>
    <n v="0.5"/>
    <s v="OBL"/>
    <s v="Vt"/>
    <n v="1"/>
    <n v="58"/>
    <n v="7.5"/>
    <n v="74.379099999999994"/>
    <n v="7.25"/>
    <n v="539.24847499999998"/>
    <m/>
    <n v="539.24847499999998"/>
    <n v="539248.47499999998"/>
    <n v="44937.372916666667"/>
    <m/>
    <m/>
    <n v="3093"/>
    <n v="3094"/>
    <m/>
    <m/>
    <m/>
    <m/>
    <n v="141"/>
    <m/>
    <n v="2024"/>
    <m/>
    <m/>
    <m/>
    <s v="H1"/>
    <m/>
  </r>
  <r>
    <x v="1"/>
    <x v="4"/>
    <x v="10"/>
    <x v="21"/>
    <x v="1"/>
    <x v="0"/>
    <x v="1"/>
    <x v="284"/>
    <x v="264"/>
    <n v="1"/>
    <n v="0.5"/>
    <s v="OBL"/>
    <s v="ht"/>
    <n v="1"/>
    <n v="58"/>
    <n v="7.5"/>
    <n v="74.379099999999994"/>
    <n v="7.25"/>
    <n v="539.24847499999998"/>
    <m/>
    <n v="539.24847499999998"/>
    <n v="539248.47499999998"/>
    <n v="44937.372916666667"/>
    <m/>
    <m/>
    <n v="3093"/>
    <n v="3094"/>
    <m/>
    <m/>
    <m/>
    <m/>
    <n v="141"/>
    <m/>
    <n v="2024"/>
    <m/>
    <m/>
    <m/>
    <s v="H1"/>
    <m/>
  </r>
  <r>
    <x v="1"/>
    <x v="4"/>
    <x v="10"/>
    <x v="21"/>
    <x v="1"/>
    <x v="0"/>
    <x v="1"/>
    <x v="285"/>
    <x v="265"/>
    <n v="0.33333333333333331"/>
    <n v="0.5"/>
    <s v="OBL"/>
    <s v="Vt"/>
    <n v="4"/>
    <n v="51"/>
    <n v="7.5"/>
    <n v="74.383759999999995"/>
    <n v="2.125"/>
    <n v="158.06548999999998"/>
    <m/>
    <n v="158.06548999999998"/>
    <n v="158065.49"/>
    <n v="13172.124166666666"/>
    <m/>
    <m/>
    <n v="3093"/>
    <n v="3094"/>
    <m/>
    <m/>
    <m/>
    <m/>
    <n v="141"/>
    <m/>
    <n v="2024"/>
    <m/>
    <m/>
    <m/>
    <s v="H1"/>
    <m/>
  </r>
  <r>
    <x v="1"/>
    <x v="4"/>
    <x v="10"/>
    <x v="21"/>
    <x v="1"/>
    <x v="0"/>
    <x v="1"/>
    <x v="285"/>
    <x v="265"/>
    <n v="0.33333333333333331"/>
    <n v="0.5"/>
    <s v="OBL"/>
    <s v="ht"/>
    <n v="4"/>
    <n v="43"/>
    <n v="7.5"/>
    <n v="74.383759999999995"/>
    <n v="1.7916666666666665"/>
    <n v="133.27090333333331"/>
    <m/>
    <n v="133.27090333333331"/>
    <n v="133270.90333333332"/>
    <n v="11105.90861111111"/>
    <m/>
    <m/>
    <n v="3093"/>
    <n v="3094"/>
    <m/>
    <m/>
    <m/>
    <m/>
    <n v="141"/>
    <m/>
    <n v="2024"/>
    <m/>
    <m/>
    <m/>
    <s v="H1"/>
    <m/>
  </r>
  <r>
    <x v="1"/>
    <x v="4"/>
    <x v="10"/>
    <x v="21"/>
    <x v="1"/>
    <x v="0"/>
    <x v="1"/>
    <x v="235"/>
    <x v="266"/>
    <n v="1"/>
    <n v="0.5"/>
    <s v="OBL"/>
    <s v="Vt"/>
    <n v="1"/>
    <n v="58"/>
    <n v="4"/>
    <n v="74.379099999999994"/>
    <n v="3.8666666666666667"/>
    <n v="287.59918666666664"/>
    <m/>
    <n v="287.59918666666664"/>
    <n v="287599.18666666665"/>
    <n v="23966.598888888886"/>
    <m/>
    <m/>
    <n v="3093"/>
    <n v="3094"/>
    <m/>
    <m/>
    <m/>
    <m/>
    <n v="141"/>
    <m/>
    <n v="2024"/>
    <m/>
    <m/>
    <m/>
    <s v="H1"/>
    <m/>
  </r>
  <r>
    <x v="1"/>
    <x v="4"/>
    <x v="10"/>
    <x v="21"/>
    <x v="1"/>
    <x v="0"/>
    <x v="1"/>
    <x v="235"/>
    <x v="266"/>
    <n v="1"/>
    <n v="0.5"/>
    <s v="OBL"/>
    <s v="ht"/>
    <n v="1"/>
    <n v="58"/>
    <n v="4"/>
    <n v="74.379099999999994"/>
    <n v="3.8666666666666667"/>
    <n v="287.59918666666664"/>
    <m/>
    <n v="287.59918666666664"/>
    <n v="287599.18666666665"/>
    <n v="23966.598888888886"/>
    <m/>
    <m/>
    <n v="3093"/>
    <n v="3094"/>
    <m/>
    <m/>
    <m/>
    <m/>
    <n v="141"/>
    <m/>
    <n v="2024"/>
    <m/>
    <m/>
    <m/>
    <s v="H1"/>
    <m/>
  </r>
  <r>
    <x v="1"/>
    <x v="4"/>
    <x v="10"/>
    <x v="21"/>
    <x v="1"/>
    <x v="0"/>
    <x v="1"/>
    <x v="235"/>
    <x v="266"/>
    <n v="1"/>
    <n v="0.5"/>
    <s v="OBL"/>
    <s v="Vt"/>
    <n v="2"/>
    <n v="54"/>
    <n v="3.5"/>
    <n v="74.379099999999994"/>
    <n v="3.15"/>
    <n v="234.29416499999996"/>
    <m/>
    <n v="234.29416499999996"/>
    <n v="234294.16499999995"/>
    <n v="19524.513749999995"/>
    <m/>
    <m/>
    <n v="3093"/>
    <n v="3094"/>
    <m/>
    <m/>
    <m/>
    <m/>
    <n v="141"/>
    <m/>
    <n v="2024"/>
    <m/>
    <m/>
    <m/>
    <s v="H1"/>
    <m/>
  </r>
  <r>
    <x v="1"/>
    <x v="4"/>
    <x v="10"/>
    <x v="21"/>
    <x v="1"/>
    <x v="0"/>
    <x v="1"/>
    <x v="235"/>
    <x v="266"/>
    <n v="1"/>
    <n v="0.5"/>
    <s v="OBL"/>
    <s v="ht"/>
    <n v="2"/>
    <n v="50"/>
    <n v="3.5"/>
    <n v="74.379099999999994"/>
    <n v="2.9166666666666665"/>
    <n v="216.93904166666664"/>
    <m/>
    <n v="216.93904166666664"/>
    <n v="216939.04166666663"/>
    <n v="18078.253472222219"/>
    <m/>
    <m/>
    <n v="3093"/>
    <n v="3094"/>
    <m/>
    <m/>
    <m/>
    <m/>
    <n v="141"/>
    <m/>
    <n v="2024"/>
    <m/>
    <m/>
    <m/>
    <s v="H1"/>
    <m/>
  </r>
  <r>
    <x v="1"/>
    <x v="4"/>
    <x v="10"/>
    <x v="22"/>
    <x v="1"/>
    <x v="0"/>
    <x v="1"/>
    <x v="286"/>
    <x v="267"/>
    <n v="1"/>
    <n v="1"/>
    <s v="OBL"/>
    <s v="Vt"/>
    <n v="1"/>
    <n v="20"/>
    <n v="15"/>
    <n v="71.379099999999994"/>
    <n v="5"/>
    <n v="356.89549999999997"/>
    <n v="0"/>
    <n v="356.89549999999997"/>
    <n v="356895.49999999994"/>
    <n v="29741.291666666661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2"/>
    <x v="1"/>
    <x v="0"/>
    <x v="1"/>
    <x v="286"/>
    <x v="267"/>
    <n v="1"/>
    <n v="1"/>
    <s v="OBL"/>
    <s v="ht"/>
    <n v="1"/>
    <n v="20"/>
    <n v="15"/>
    <n v="71.379099999999994"/>
    <n v="5"/>
    <n v="356.89549999999997"/>
    <n v="0"/>
    <n v="356.89549999999997"/>
    <n v="356895.49999999994"/>
    <n v="29741.291666666661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2"/>
    <x v="1"/>
    <x v="0"/>
    <x v="1"/>
    <x v="287"/>
    <x v="268"/>
    <n v="1"/>
    <n v="1"/>
    <s v="OBL"/>
    <s v="Vt"/>
    <n v="2"/>
    <n v="20"/>
    <n v="7.5"/>
    <n v="71.379099999999994"/>
    <n v="2.5"/>
    <n v="178.44774999999998"/>
    <n v="0"/>
    <n v="178.44774999999998"/>
    <n v="178447.74999999997"/>
    <n v="14870.64583333333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2"/>
    <x v="1"/>
    <x v="0"/>
    <x v="1"/>
    <x v="287"/>
    <x v="268"/>
    <n v="1"/>
    <n v="1"/>
    <s v="OBL"/>
    <s v="ht"/>
    <n v="2"/>
    <n v="20"/>
    <n v="7.5"/>
    <n v="71.379099999999994"/>
    <n v="2.5"/>
    <n v="178.44774999999998"/>
    <n v="0"/>
    <n v="178.44774999999998"/>
    <n v="178447.74999999997"/>
    <n v="14870.64583333333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2"/>
    <x v="1"/>
    <x v="0"/>
    <x v="1"/>
    <x v="288"/>
    <x v="269"/>
    <n v="1"/>
    <n v="1"/>
    <s v="OBL"/>
    <s v="Vt"/>
    <n v="2"/>
    <n v="20"/>
    <n v="7.5"/>
    <n v="72.379099999999994"/>
    <n v="2.5"/>
    <n v="180.94774999999998"/>
    <n v="0"/>
    <n v="180.94774999999998"/>
    <n v="180947.74999999997"/>
    <n v="15078.979166666664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2"/>
    <x v="1"/>
    <x v="0"/>
    <x v="1"/>
    <x v="288"/>
    <x v="269"/>
    <n v="1"/>
    <n v="1"/>
    <s v="OBL"/>
    <s v="ht"/>
    <n v="2"/>
    <n v="20"/>
    <n v="7.5"/>
    <n v="72.379099999999994"/>
    <n v="2.5"/>
    <n v="180.94774999999998"/>
    <n v="0"/>
    <n v="180.94774999999998"/>
    <n v="180947.74999999997"/>
    <n v="15078.979166666664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2"/>
    <x v="1"/>
    <x v="0"/>
    <x v="1"/>
    <x v="289"/>
    <x v="270"/>
    <n v="1"/>
    <n v="1"/>
    <s v="OBL"/>
    <s v="Vt"/>
    <n v="2"/>
    <n v="20"/>
    <n v="15"/>
    <n v="74.383759999999995"/>
    <n v="5"/>
    <n v="371.91879999999998"/>
    <n v="0"/>
    <n v="371.91879999999998"/>
    <n v="371918.8"/>
    <n v="30993.233333333334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2"/>
    <x v="1"/>
    <x v="0"/>
    <x v="1"/>
    <x v="289"/>
    <x v="270"/>
    <n v="1"/>
    <n v="1"/>
    <s v="OBL"/>
    <s v="ht"/>
    <n v="2"/>
    <n v="20"/>
    <n v="15"/>
    <n v="74.383759999999995"/>
    <n v="5"/>
    <n v="371.91879999999998"/>
    <n v="0"/>
    <n v="371.91879999999998"/>
    <n v="371918.8"/>
    <n v="30993.233333333334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2"/>
    <x v="1"/>
    <x v="0"/>
    <x v="1"/>
    <x v="235"/>
    <x v="222"/>
    <n v="1"/>
    <n v="1"/>
    <s v="OBL"/>
    <s v="Vt"/>
    <n v="1"/>
    <n v="20"/>
    <n v="7.5"/>
    <n v="74.383759999999995"/>
    <n v="2.5"/>
    <n v="185.95939999999999"/>
    <n v="0"/>
    <n v="185.95939999999999"/>
    <n v="185959.4"/>
    <n v="15496.616666666667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2"/>
    <x v="1"/>
    <x v="0"/>
    <x v="1"/>
    <x v="235"/>
    <x v="222"/>
    <n v="1"/>
    <n v="1"/>
    <s v="OBL"/>
    <s v="ht"/>
    <n v="1"/>
    <n v="20"/>
    <n v="7.5"/>
    <n v="74.383759999999995"/>
    <n v="2.5"/>
    <n v="185.95939999999999"/>
    <n v="0"/>
    <n v="185.95939999999999"/>
    <n v="185959.4"/>
    <n v="15496.616666666667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2"/>
    <x v="1"/>
    <x v="0"/>
    <x v="2"/>
    <x v="267"/>
    <x v="248"/>
    <n v="1"/>
    <n v="1"/>
    <s v="OBL"/>
    <s v="Vt"/>
    <n v="1"/>
    <n v="20"/>
    <n v="7.5"/>
    <n v="82.733859999999993"/>
    <n v="2.5"/>
    <n v="206.83464999999998"/>
    <n v="0"/>
    <n v="206.83464999999998"/>
    <n v="206834.65"/>
    <n v="17236.220833333333"/>
    <s v="H199001411"/>
    <s v="H599001411"/>
    <n v="3093"/>
    <n v="3094"/>
    <s v=" "/>
    <s v=" "/>
    <s v=" "/>
    <s v=" "/>
    <n v="141"/>
    <m/>
    <n v="2024"/>
    <m/>
    <m/>
    <m/>
    <s v="H1"/>
    <m/>
  </r>
  <r>
    <x v="1"/>
    <x v="4"/>
    <x v="10"/>
    <x v="22"/>
    <x v="1"/>
    <x v="0"/>
    <x v="2"/>
    <x v="267"/>
    <x v="248"/>
    <n v="1"/>
    <n v="1"/>
    <s v="OBL"/>
    <s v="ht"/>
    <n v="1"/>
    <n v="20"/>
    <n v="7.5"/>
    <n v="82.733859999999993"/>
    <n v="2.5"/>
    <n v="206.83464999999998"/>
    <n v="0"/>
    <n v="206.83464999999998"/>
    <n v="206834.65"/>
    <n v="17236.220833333333"/>
    <s v="H199001411"/>
    <s v="H599001411"/>
    <n v="3093"/>
    <n v="3094"/>
    <s v=" "/>
    <s v=" "/>
    <s v=" "/>
    <s v=" "/>
    <n v="141"/>
    <m/>
    <n v="2024"/>
    <m/>
    <m/>
    <m/>
    <s v="H1"/>
    <m/>
  </r>
  <r>
    <x v="1"/>
    <x v="4"/>
    <x v="10"/>
    <x v="23"/>
    <x v="1"/>
    <x v="0"/>
    <x v="11"/>
    <x v="290"/>
    <x v="271"/>
    <n v="1"/>
    <n v="0.75"/>
    <s v="OBL"/>
    <s v="Vt"/>
    <n v="1"/>
    <n v="25"/>
    <n v="7.5"/>
    <n v="80.889099999999999"/>
    <n v="3.125"/>
    <n v="252.7784375"/>
    <n v="0"/>
    <n v="252.7784375"/>
    <n v="252778.4375"/>
    <n v="21064.869791666668"/>
    <s v="H199001411"/>
    <s v="S199001411"/>
    <n v="3093"/>
    <n v="3094"/>
    <s v=" "/>
    <s v=" "/>
    <s v=" "/>
    <s v=" "/>
    <n v="141"/>
    <m/>
    <n v="2024"/>
    <m/>
    <m/>
    <m/>
    <s v="H1"/>
    <m/>
  </r>
  <r>
    <x v="1"/>
    <x v="4"/>
    <x v="10"/>
    <x v="23"/>
    <x v="1"/>
    <x v="0"/>
    <x v="11"/>
    <x v="290"/>
    <x v="271"/>
    <n v="1"/>
    <n v="0.75"/>
    <s v="OBL"/>
    <s v="ht"/>
    <n v="1"/>
    <n v="25"/>
    <n v="7.5"/>
    <n v="80.889099999999999"/>
    <n v="3.125"/>
    <n v="252.7784375"/>
    <n v="0"/>
    <n v="252.7784375"/>
    <n v="252778.4375"/>
    <n v="21064.869791666668"/>
    <s v="H199001411"/>
    <s v="S199001411"/>
    <n v="3093"/>
    <n v="3094"/>
    <s v=" "/>
    <s v=" "/>
    <s v=" "/>
    <s v=" "/>
    <n v="141"/>
    <m/>
    <n v="2024"/>
    <m/>
    <m/>
    <m/>
    <s v="H1"/>
    <m/>
  </r>
  <r>
    <x v="1"/>
    <x v="4"/>
    <x v="10"/>
    <x v="23"/>
    <x v="1"/>
    <x v="0"/>
    <x v="11"/>
    <x v="290"/>
    <x v="271"/>
    <n v="1"/>
    <n v="0.75"/>
    <s v="OBL"/>
    <s v="Vt"/>
    <n v="2"/>
    <n v="22"/>
    <n v="7.5"/>
    <n v="80.889099999999999"/>
    <n v="2.75"/>
    <n v="222.44502499999999"/>
    <n v="0"/>
    <n v="222.44502499999999"/>
    <n v="222445.02499999999"/>
    <n v="18537.085416666665"/>
    <s v="H199001411"/>
    <s v="S199001411"/>
    <n v="3093"/>
    <n v="3094"/>
    <s v=" "/>
    <s v=" "/>
    <s v=" "/>
    <s v=" "/>
    <n v="141"/>
    <m/>
    <n v="2024"/>
    <m/>
    <m/>
    <m/>
    <s v="H1"/>
    <m/>
  </r>
  <r>
    <x v="1"/>
    <x v="4"/>
    <x v="10"/>
    <x v="23"/>
    <x v="1"/>
    <x v="0"/>
    <x v="11"/>
    <x v="290"/>
    <x v="271"/>
    <n v="1"/>
    <n v="0.75"/>
    <s v="OBL"/>
    <s v="ht"/>
    <n v="2"/>
    <n v="22"/>
    <n v="7.5"/>
    <n v="80.889099999999999"/>
    <n v="2.75"/>
    <n v="222.44502499999999"/>
    <n v="0"/>
    <n v="222.44502499999999"/>
    <n v="222445.02499999999"/>
    <n v="18537.085416666665"/>
    <s v="H199001411"/>
    <s v="S199001411"/>
    <n v="3093"/>
    <n v="3094"/>
    <s v=" "/>
    <s v=" "/>
    <s v=" "/>
    <s v=" "/>
    <n v="141"/>
    <m/>
    <n v="2024"/>
    <m/>
    <m/>
    <m/>
    <s v="H1"/>
    <m/>
  </r>
  <r>
    <x v="1"/>
    <x v="4"/>
    <x v="10"/>
    <x v="23"/>
    <x v="1"/>
    <x v="0"/>
    <x v="11"/>
    <x v="291"/>
    <x v="272"/>
    <n v="1"/>
    <n v="0.75"/>
    <s v="OBL"/>
    <s v="Vt"/>
    <n v="2"/>
    <n v="22"/>
    <n v="15"/>
    <n v="80.833759999999998"/>
    <n v="5.5"/>
    <n v="444.58567999999997"/>
    <n v="0"/>
    <n v="444.58567999999997"/>
    <n v="444585.68"/>
    <n v="37048.806666666664"/>
    <s v="H199001411"/>
    <s v="S199001411"/>
    <n v="3093"/>
    <n v="3094"/>
    <s v=" "/>
    <s v=" "/>
    <s v=" "/>
    <s v=" "/>
    <n v="141"/>
    <m/>
    <n v="2024"/>
    <m/>
    <m/>
    <m/>
    <s v="H1"/>
    <m/>
  </r>
  <r>
    <x v="1"/>
    <x v="4"/>
    <x v="10"/>
    <x v="23"/>
    <x v="1"/>
    <x v="0"/>
    <x v="11"/>
    <x v="291"/>
    <x v="272"/>
    <n v="1"/>
    <n v="0.75"/>
    <s v="OBL"/>
    <s v="ht"/>
    <n v="2"/>
    <n v="22"/>
    <n v="15"/>
    <n v="80.833759999999998"/>
    <n v="5.5"/>
    <n v="444.58567999999997"/>
    <n v="0"/>
    <n v="444.58567999999997"/>
    <n v="444585.68"/>
    <n v="37048.806666666664"/>
    <s v="H199001411"/>
    <s v="S199001411"/>
    <n v="3093"/>
    <n v="3094"/>
    <s v=" "/>
    <s v=" "/>
    <s v=" "/>
    <s v=" "/>
    <n v="141"/>
    <m/>
    <n v="2024"/>
    <m/>
    <m/>
    <m/>
    <s v="H1"/>
    <m/>
  </r>
  <r>
    <x v="1"/>
    <x v="4"/>
    <x v="10"/>
    <x v="23"/>
    <x v="1"/>
    <x v="0"/>
    <x v="11"/>
    <x v="235"/>
    <x v="273"/>
    <n v="1"/>
    <n v="0.75"/>
    <s v="OBL"/>
    <s v="Vt"/>
    <n v="1"/>
    <n v="25"/>
    <n v="3.5"/>
    <n v="83.829099999999997"/>
    <n v="1.4583333333333333"/>
    <n v="122.25077083333332"/>
    <n v="0"/>
    <n v="122.25077083333332"/>
    <n v="122250.77083333331"/>
    <n v="10187.564236111109"/>
    <s v="H199001411"/>
    <s v="S199001411"/>
    <n v="3093"/>
    <n v="3094"/>
    <s v=" "/>
    <s v=" "/>
    <s v=" "/>
    <s v=" "/>
    <n v="141"/>
    <m/>
    <n v="2024"/>
    <m/>
    <m/>
    <m/>
    <s v="H1"/>
    <m/>
  </r>
  <r>
    <x v="1"/>
    <x v="4"/>
    <x v="10"/>
    <x v="23"/>
    <x v="1"/>
    <x v="0"/>
    <x v="11"/>
    <x v="235"/>
    <x v="273"/>
    <n v="1"/>
    <n v="0.75"/>
    <s v="OBL"/>
    <s v="ht"/>
    <n v="1"/>
    <n v="25"/>
    <n v="3.5"/>
    <n v="83.829099999999997"/>
    <n v="1.4583333333333333"/>
    <n v="122.25077083333332"/>
    <n v="0"/>
    <n v="122.25077083333332"/>
    <n v="122250.77083333331"/>
    <n v="10187.564236111109"/>
    <s v="H199001411"/>
    <s v="S199001411"/>
    <n v="3093"/>
    <n v="3094"/>
    <s v=" "/>
    <s v=" "/>
    <s v=" "/>
    <s v=" "/>
    <n v="141"/>
    <m/>
    <n v="2024"/>
    <m/>
    <m/>
    <m/>
    <s v="H1"/>
    <m/>
  </r>
  <r>
    <x v="1"/>
    <x v="4"/>
    <x v="10"/>
    <x v="23"/>
    <x v="1"/>
    <x v="0"/>
    <x v="11"/>
    <x v="235"/>
    <x v="273"/>
    <n v="1"/>
    <n v="0.75"/>
    <s v="OBL"/>
    <s v="Vt"/>
    <n v="3"/>
    <n v="22"/>
    <n v="4"/>
    <n v="83.829099999999997"/>
    <n v="1.4666666666666666"/>
    <n v="122.94934666666666"/>
    <n v="0"/>
    <n v="122.94934666666666"/>
    <n v="122949.34666666665"/>
    <n v="10245.778888888888"/>
    <s v="H199001411"/>
    <s v="S199001411"/>
    <n v="3093"/>
    <n v="3094"/>
    <s v=" "/>
    <s v=" "/>
    <s v=" "/>
    <s v=" "/>
    <n v="141"/>
    <m/>
    <n v="2024"/>
    <m/>
    <m/>
    <m/>
    <s v="H1"/>
    <m/>
  </r>
  <r>
    <x v="1"/>
    <x v="4"/>
    <x v="10"/>
    <x v="23"/>
    <x v="1"/>
    <x v="0"/>
    <x v="11"/>
    <x v="235"/>
    <x v="273"/>
    <n v="1"/>
    <n v="0.75"/>
    <s v="OBL"/>
    <s v="ht"/>
    <n v="3"/>
    <n v="22"/>
    <n v="4"/>
    <n v="83.829099999999997"/>
    <n v="1.4666666666666666"/>
    <n v="122.94934666666666"/>
    <n v="0"/>
    <n v="122.94934666666666"/>
    <n v="122949.34666666665"/>
    <n v="10245.778888888888"/>
    <s v="H199001411"/>
    <s v="S199001411"/>
    <n v="3093"/>
    <n v="3094"/>
    <s v=" "/>
    <s v=" "/>
    <s v=" "/>
    <s v=" "/>
    <n v="141"/>
    <m/>
    <n v="2024"/>
    <m/>
    <m/>
    <m/>
    <s v="H1"/>
    <m/>
  </r>
  <r>
    <x v="1"/>
    <x v="4"/>
    <x v="10"/>
    <x v="23"/>
    <x v="1"/>
    <x v="0"/>
    <x v="11"/>
    <x v="292"/>
    <x v="274"/>
    <n v="1"/>
    <n v="0.75"/>
    <s v="OBL"/>
    <s v="Vt"/>
    <n v="3"/>
    <n v="22"/>
    <n v="15"/>
    <n v="83.833759999999998"/>
    <n v="5.5"/>
    <n v="461.08567999999997"/>
    <n v="0"/>
    <n v="461.08567999999997"/>
    <n v="461085.68"/>
    <n v="38423.806666666664"/>
    <s v="H199001411"/>
    <s v="S199001411"/>
    <n v="3093"/>
    <n v="3094"/>
    <s v=" "/>
    <s v=" "/>
    <s v=" "/>
    <s v=" "/>
    <n v="141"/>
    <m/>
    <n v="2024"/>
    <m/>
    <m/>
    <m/>
    <s v="H1"/>
    <m/>
  </r>
  <r>
    <x v="1"/>
    <x v="4"/>
    <x v="10"/>
    <x v="23"/>
    <x v="1"/>
    <x v="0"/>
    <x v="11"/>
    <x v="292"/>
    <x v="274"/>
    <n v="1"/>
    <n v="0.75"/>
    <s v="OBL"/>
    <s v="ht"/>
    <n v="3"/>
    <n v="22"/>
    <n v="15"/>
    <n v="83.833759999999998"/>
    <n v="5.5"/>
    <n v="461.08567999999997"/>
    <n v="0"/>
    <n v="461.08567999999997"/>
    <n v="461085.68"/>
    <n v="38423.806666666664"/>
    <s v="H199001411"/>
    <s v="S199001411"/>
    <n v="3093"/>
    <n v="3094"/>
    <s v=" "/>
    <s v=" "/>
    <s v=" "/>
    <s v=" "/>
    <n v="141"/>
    <m/>
    <n v="2024"/>
    <m/>
    <m/>
    <m/>
    <s v="H1"/>
    <m/>
  </r>
  <r>
    <x v="1"/>
    <x v="4"/>
    <x v="10"/>
    <x v="23"/>
    <x v="1"/>
    <x v="0"/>
    <x v="2"/>
    <x v="267"/>
    <x v="248"/>
    <n v="1"/>
    <n v="0.75"/>
    <s v="OBL"/>
    <s v="Vt"/>
    <n v="1"/>
    <n v="25"/>
    <n v="7.5"/>
    <n v="82.733859999999993"/>
    <n v="3.125"/>
    <n v="258.54331249999996"/>
    <n v="0"/>
    <n v="258.54331249999996"/>
    <n v="258543.31249999994"/>
    <n v="21545.276041666661"/>
    <s v="H199001411"/>
    <s v="H599001411"/>
    <n v="3093"/>
    <n v="3094"/>
    <s v=" "/>
    <s v=" "/>
    <s v=" "/>
    <s v=" "/>
    <n v="141"/>
    <m/>
    <n v="2024"/>
    <m/>
    <m/>
    <m/>
    <s v="H1"/>
    <m/>
  </r>
  <r>
    <x v="1"/>
    <x v="4"/>
    <x v="10"/>
    <x v="23"/>
    <x v="1"/>
    <x v="0"/>
    <x v="2"/>
    <x v="267"/>
    <x v="248"/>
    <n v="1"/>
    <n v="0.75"/>
    <s v="OBL"/>
    <s v="ht"/>
    <n v="1"/>
    <n v="25"/>
    <n v="7.5"/>
    <n v="82.733859999999993"/>
    <n v="3.125"/>
    <n v="258.54331249999996"/>
    <n v="0"/>
    <n v="258.54331249999996"/>
    <n v="258543.31249999994"/>
    <n v="21545.276041666661"/>
    <s v="H199001411"/>
    <s v="H599001411"/>
    <n v="3093"/>
    <n v="3094"/>
    <s v=" "/>
    <s v=" "/>
    <s v=" "/>
    <s v=" "/>
    <n v="141"/>
    <m/>
    <n v="2024"/>
    <m/>
    <m/>
    <m/>
    <s v="H1"/>
    <m/>
  </r>
  <r>
    <x v="0"/>
    <x v="4"/>
    <x v="10"/>
    <x v="24"/>
    <x v="0"/>
    <x v="0"/>
    <x v="1"/>
    <x v="2"/>
    <x v="0"/>
    <n v="1"/>
    <m/>
    <s v="PN"/>
    <m/>
    <m/>
    <m/>
    <m/>
    <m/>
    <m/>
    <m/>
    <n v="179"/>
    <n v="179"/>
    <n v="179000"/>
    <n v="14916.666666666666"/>
    <s v=" "/>
    <s v=" "/>
    <n v="3093"/>
    <n v="3094"/>
    <s v=" "/>
    <s v=" "/>
    <s v=" "/>
    <s v=" "/>
    <n v="141"/>
    <m/>
    <n v="2024"/>
    <m/>
    <m/>
    <m/>
    <s v="H1"/>
    <m/>
  </r>
  <r>
    <x v="0"/>
    <x v="4"/>
    <x v="10"/>
    <x v="24"/>
    <x v="0"/>
    <x v="0"/>
    <x v="1"/>
    <x v="4"/>
    <x v="0"/>
    <n v="1"/>
    <m/>
    <s v="PN"/>
    <m/>
    <m/>
    <m/>
    <m/>
    <m/>
    <m/>
    <m/>
    <n v="987.3"/>
    <n v="987.3"/>
    <n v="987300"/>
    <n v="82275"/>
    <s v=" "/>
    <s v=" "/>
    <n v="3093"/>
    <n v="3094"/>
    <s v=" "/>
    <s v=" "/>
    <s v=" "/>
    <s v=" "/>
    <n v="141"/>
    <m/>
    <n v="2024"/>
    <s v="Specialister, övergripande ansvar"/>
    <m/>
    <m/>
    <s v="H1"/>
    <m/>
  </r>
  <r>
    <x v="0"/>
    <x v="4"/>
    <x v="10"/>
    <x v="24"/>
    <x v="0"/>
    <x v="0"/>
    <x v="1"/>
    <x v="1"/>
    <x v="0"/>
    <n v="1"/>
    <m/>
    <s v="PN"/>
    <s v=" "/>
    <m/>
    <m/>
    <m/>
    <m/>
    <m/>
    <m/>
    <n v="851"/>
    <n v="851"/>
    <n v="851000"/>
    <n v="70916.666666666672"/>
    <s v=" "/>
    <s v=" "/>
    <n v="3093"/>
    <n v="3094"/>
    <s v=" "/>
    <s v=" "/>
    <s v=" "/>
    <s v=" "/>
    <n v="141"/>
    <m/>
    <n v="2024"/>
    <m/>
    <m/>
    <m/>
    <s v="H1"/>
    <m/>
  </r>
  <r>
    <x v="0"/>
    <x v="4"/>
    <x v="10"/>
    <x v="24"/>
    <x v="0"/>
    <x v="0"/>
    <x v="1"/>
    <x v="3"/>
    <x v="0"/>
    <n v="1"/>
    <m/>
    <s v="PN"/>
    <m/>
    <m/>
    <m/>
    <m/>
    <m/>
    <m/>
    <m/>
    <n v="5638"/>
    <n v="5638"/>
    <n v="5638000"/>
    <n v="469833.33333333331"/>
    <s v=" "/>
    <s v=" "/>
    <n v="3093"/>
    <n v="3094"/>
    <s v=" "/>
    <s v=" "/>
    <s v=" "/>
    <s v=" "/>
    <n v="141"/>
    <m/>
    <n v="2024"/>
    <m/>
    <m/>
    <m/>
    <s v="H1"/>
    <m/>
  </r>
  <r>
    <x v="1"/>
    <x v="4"/>
    <x v="10"/>
    <x v="24"/>
    <x v="1"/>
    <x v="1"/>
    <x v="1"/>
    <x v="32"/>
    <x v="0"/>
    <n v="1"/>
    <n v="1"/>
    <s v="PNK"/>
    <m/>
    <m/>
    <m/>
    <n v="60"/>
    <n v="111.12"/>
    <n v="2"/>
    <n v="222.24"/>
    <m/>
    <n v="222.24"/>
    <n v="222240"/>
    <n v="18520"/>
    <m/>
    <m/>
    <n v="3093"/>
    <n v="3094"/>
    <m/>
    <m/>
    <m/>
    <m/>
    <n v="141"/>
    <m/>
    <n v="2024"/>
    <m/>
    <m/>
    <m/>
    <s v="H1"/>
    <m/>
  </r>
  <r>
    <x v="0"/>
    <x v="4"/>
    <x v="10"/>
    <x v="24"/>
    <x v="0"/>
    <x v="0"/>
    <x v="1"/>
    <x v="293"/>
    <x v="0"/>
    <n v="1"/>
    <m/>
    <s v="PN"/>
    <m/>
    <m/>
    <m/>
    <m/>
    <m/>
    <m/>
    <m/>
    <n v="84"/>
    <n v="84"/>
    <n v="84000"/>
    <n v="7000"/>
    <m/>
    <m/>
    <n v="3093"/>
    <n v="3094"/>
    <m/>
    <m/>
    <m/>
    <m/>
    <n v="141"/>
    <m/>
    <n v="2024"/>
    <m/>
    <m/>
    <m/>
    <s v="H1"/>
    <m/>
  </r>
  <r>
    <x v="1"/>
    <x v="4"/>
    <x v="10"/>
    <x v="24"/>
    <x v="1"/>
    <x v="0"/>
    <x v="1"/>
    <x v="96"/>
    <x v="0"/>
    <n v="1"/>
    <n v="1"/>
    <s v="ÖVERGR"/>
    <s v=" "/>
    <m/>
    <m/>
    <m/>
    <m/>
    <n v="0"/>
    <n v="0"/>
    <n v="8969.2000000000007"/>
    <n v="8969.2000000000007"/>
    <n v="8969200"/>
    <n v="747433.33333333337"/>
    <s v=" "/>
    <s v=" "/>
    <n v="3093"/>
    <n v="3094"/>
    <s v=" "/>
    <s v=" "/>
    <s v=" "/>
    <s v=" "/>
    <n v="141"/>
    <m/>
    <n v="2024"/>
    <m/>
    <m/>
    <m/>
    <s v="H1"/>
    <m/>
  </r>
  <r>
    <x v="0"/>
    <x v="4"/>
    <x v="10"/>
    <x v="24"/>
    <x v="0"/>
    <x v="0"/>
    <x v="1"/>
    <x v="294"/>
    <x v="0"/>
    <n v="1"/>
    <m/>
    <s v="PN"/>
    <m/>
    <m/>
    <m/>
    <m/>
    <m/>
    <m/>
    <m/>
    <n v="1525"/>
    <n v="1525"/>
    <n v="1525000"/>
    <n v="127083.33333333333"/>
    <m/>
    <m/>
    <n v="3093"/>
    <n v="3094"/>
    <m/>
    <m/>
    <m/>
    <m/>
    <n v="141"/>
    <m/>
    <n v="2024"/>
    <m/>
    <m/>
    <m/>
    <s v="H1"/>
    <m/>
  </r>
  <r>
    <x v="1"/>
    <x v="4"/>
    <x v="11"/>
    <x v="25"/>
    <x v="1"/>
    <x v="1"/>
    <x v="1"/>
    <x v="295"/>
    <x v="0"/>
    <n v="1"/>
    <m/>
    <s v="PNK"/>
    <s v="ht"/>
    <n v="5"/>
    <n v="18"/>
    <n v="7.5"/>
    <n v="78.75"/>
    <n v="2.25"/>
    <n v="177.1875"/>
    <n v="0"/>
    <n v="177.1875"/>
    <n v="177187.5"/>
    <n v="14765.625"/>
    <s v=" "/>
    <s v=" "/>
    <n v="3093"/>
    <n v="3094"/>
    <s v=" "/>
    <s v=" "/>
    <s v=" "/>
    <s v=" "/>
    <n v="133"/>
    <m/>
    <n v="2024"/>
    <m/>
    <m/>
    <m/>
    <s v="H1"/>
    <m/>
  </r>
  <r>
    <x v="1"/>
    <x v="4"/>
    <x v="11"/>
    <x v="25"/>
    <x v="1"/>
    <x v="1"/>
    <x v="1"/>
    <x v="295"/>
    <x v="0"/>
    <n v="1"/>
    <m/>
    <s v="PNK"/>
    <s v="Vt"/>
    <n v="5"/>
    <n v="32"/>
    <n v="7.5"/>
    <n v="78.75"/>
    <n v="4"/>
    <n v="315"/>
    <n v="0"/>
    <n v="315"/>
    <n v="315000"/>
    <n v="26250"/>
    <s v=" "/>
    <s v=" "/>
    <n v="3093"/>
    <n v="3094"/>
    <s v=" "/>
    <s v=" "/>
    <s v=" "/>
    <s v=" "/>
    <n v="133"/>
    <m/>
    <n v="2024"/>
    <m/>
    <m/>
    <m/>
    <s v="H1"/>
    <m/>
  </r>
  <r>
    <x v="1"/>
    <x v="4"/>
    <x v="11"/>
    <x v="25"/>
    <x v="1"/>
    <x v="0"/>
    <x v="1"/>
    <x v="296"/>
    <x v="275"/>
    <n v="1"/>
    <m/>
    <s v="OBL"/>
    <s v="ht"/>
    <n v="1"/>
    <n v="49"/>
    <n v="16.5"/>
    <n v="78.75"/>
    <n v="13.475"/>
    <n v="1061.15625"/>
    <m/>
    <n v="1061.15625"/>
    <n v="1061156.25"/>
    <n v="88429.6875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1"/>
    <x v="1"/>
    <x v="296"/>
    <x v="275"/>
    <n v="1"/>
    <m/>
    <s v="OBL"/>
    <s v="Vt"/>
    <n v="1"/>
    <n v="49"/>
    <n v="16.5"/>
    <n v="78.75"/>
    <n v="13.475"/>
    <n v="1061.15625"/>
    <n v="0"/>
    <n v="1061.15625"/>
    <n v="1061156.25"/>
    <n v="88429.6875"/>
    <s v=" "/>
    <s v=" "/>
    <n v="3093"/>
    <n v="3094"/>
    <s v=" "/>
    <s v=" "/>
    <s v=" "/>
    <s v=" "/>
    <n v="133"/>
    <m/>
    <n v="2024"/>
    <m/>
    <m/>
    <m/>
    <s v="H1"/>
    <m/>
  </r>
  <r>
    <x v="1"/>
    <x v="4"/>
    <x v="11"/>
    <x v="25"/>
    <x v="1"/>
    <x v="0"/>
    <x v="2"/>
    <x v="297"/>
    <x v="276"/>
    <n v="1"/>
    <m/>
    <s v="OBL"/>
    <s v="ht"/>
    <n v="1"/>
    <n v="49"/>
    <n v="13.5"/>
    <n v="79.75"/>
    <n v="11.025"/>
    <n v="879.24374999999998"/>
    <m/>
    <n v="879.24374999999998"/>
    <n v="879243.75"/>
    <n v="73270.3125"/>
    <s v="H199001331"/>
    <s v="H599001331"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2"/>
    <x v="297"/>
    <x v="276"/>
    <n v="1"/>
    <m/>
    <s v="OBL"/>
    <s v="Vt"/>
    <n v="1"/>
    <n v="49"/>
    <n v="13.5"/>
    <n v="79.75"/>
    <n v="11.025"/>
    <n v="879.24374999999998"/>
    <m/>
    <n v="879.24374999999998"/>
    <n v="879243.75"/>
    <n v="73270.3125"/>
    <s v="H199001331"/>
    <s v="H599001331"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61"/>
    <x v="277"/>
    <n v="1"/>
    <m/>
    <s v="OBL"/>
    <s v="ht"/>
    <n v="2"/>
    <n v="41"/>
    <n v="6"/>
    <n v="78.75"/>
    <n v="4.0999999999999996"/>
    <n v="322.875"/>
    <m/>
    <n v="322.875"/>
    <n v="322875"/>
    <n v="26906.25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61"/>
    <x v="277"/>
    <n v="1"/>
    <m/>
    <s v="OBL"/>
    <s v="Vt"/>
    <n v="2"/>
    <n v="42"/>
    <n v="6"/>
    <n v="78.75"/>
    <n v="4.2"/>
    <n v="330.75"/>
    <m/>
    <n v="330.75"/>
    <n v="330750"/>
    <n v="27562.5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298"/>
    <x v="278"/>
    <n v="1"/>
    <m/>
    <s v="OBL"/>
    <s v="ht"/>
    <n v="2"/>
    <n v="41"/>
    <n v="24"/>
    <n v="78.75"/>
    <n v="16.399999999999999"/>
    <n v="1291.5"/>
    <m/>
    <n v="1291.5"/>
    <n v="1291500"/>
    <n v="107625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298"/>
    <x v="278"/>
    <n v="1"/>
    <m/>
    <s v="OBL"/>
    <s v="Vt"/>
    <n v="2"/>
    <n v="42"/>
    <n v="24"/>
    <n v="78.75"/>
    <n v="16.8"/>
    <n v="1323"/>
    <m/>
    <n v="1323"/>
    <n v="1323000"/>
    <n v="110250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299"/>
    <x v="279"/>
    <n v="1"/>
    <m/>
    <s v="OBL"/>
    <s v="ht"/>
    <n v="3"/>
    <n v="38"/>
    <n v="30"/>
    <n v="78.75"/>
    <n v="19"/>
    <n v="1496.25"/>
    <m/>
    <n v="1496.25"/>
    <n v="1496250"/>
    <n v="124687.5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299"/>
    <x v="279"/>
    <n v="1"/>
    <m/>
    <s v="OBL"/>
    <s v="Vt"/>
    <n v="3"/>
    <n v="28"/>
    <n v="30"/>
    <n v="78.75"/>
    <n v="14"/>
    <n v="1102.5"/>
    <m/>
    <n v="1102.5"/>
    <n v="1102500"/>
    <n v="91875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300"/>
    <x v="280"/>
    <n v="1"/>
    <m/>
    <s v="OBL"/>
    <s v="ht"/>
    <n v="4"/>
    <n v="26"/>
    <n v="12"/>
    <n v="78.75"/>
    <n v="5.2"/>
    <n v="409.5"/>
    <m/>
    <n v="409.5"/>
    <n v="409500"/>
    <n v="34125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300"/>
    <x v="280"/>
    <n v="1"/>
    <m/>
    <s v="OBL"/>
    <s v="Vt"/>
    <n v="4"/>
    <n v="20"/>
    <n v="12"/>
    <n v="78.75"/>
    <n v="4"/>
    <n v="315"/>
    <m/>
    <n v="315"/>
    <n v="315000"/>
    <n v="26250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301"/>
    <x v="281"/>
    <n v="1"/>
    <m/>
    <s v="OBL"/>
    <s v="ht"/>
    <n v="4"/>
    <n v="20"/>
    <n v="13.5"/>
    <n v="78.75"/>
    <n v="4.5"/>
    <n v="354.375"/>
    <m/>
    <n v="354.375"/>
    <n v="354375"/>
    <n v="29531.25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301"/>
    <x v="281"/>
    <n v="1"/>
    <m/>
    <s v="OBL"/>
    <s v="Vt"/>
    <n v="4"/>
    <n v="97"/>
    <n v="13.5"/>
    <n v="78.75"/>
    <n v="21.824999999999999"/>
    <n v="1718.71875"/>
    <m/>
    <n v="1718.71875"/>
    <n v="1718718.75"/>
    <n v="143226.5625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3"/>
    <x v="302"/>
    <x v="282"/>
    <n v="1"/>
    <m/>
    <s v="OBL"/>
    <s v="ht"/>
    <n v="4"/>
    <n v="26"/>
    <n v="4.5"/>
    <n v="79.75"/>
    <n v="1.95"/>
    <n v="155.51249999999999"/>
    <m/>
    <n v="155.51249999999999"/>
    <n v="155512.5"/>
    <n v="12959.375"/>
    <s v="H199001331"/>
    <s v="C799001331"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3"/>
    <x v="302"/>
    <x v="282"/>
    <n v="1"/>
    <m/>
    <s v="OBL"/>
    <s v="Vt"/>
    <n v="4"/>
    <n v="20"/>
    <n v="4.5"/>
    <n v="79.75"/>
    <n v="1.5"/>
    <n v="119.625"/>
    <m/>
    <n v="119.625"/>
    <n v="119625"/>
    <n v="9968.75"/>
    <s v="H199001331"/>
    <s v="C799001331"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303"/>
    <x v="283"/>
    <n v="1"/>
    <m/>
    <s v="OBL"/>
    <s v="ht"/>
    <n v="5"/>
    <n v="18"/>
    <n v="16.5"/>
    <n v="78.75"/>
    <n v="4.95"/>
    <n v="389.8125"/>
    <m/>
    <n v="389.8125"/>
    <n v="389812.5"/>
    <n v="32484.375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303"/>
    <x v="283"/>
    <n v="1"/>
    <m/>
    <s v="OBL"/>
    <s v="Vt"/>
    <n v="5"/>
    <n v="32"/>
    <n v="16.5"/>
    <n v="78.75"/>
    <n v="8.8000000000000007"/>
    <n v="693"/>
    <m/>
    <n v="693"/>
    <n v="693000"/>
    <n v="57750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304"/>
    <x v="284"/>
    <n v="1"/>
    <m/>
    <s v="OBL"/>
    <s v="ht"/>
    <n v="5"/>
    <n v="18"/>
    <n v="6"/>
    <n v="78.75"/>
    <n v="1.8"/>
    <n v="141.75"/>
    <m/>
    <n v="141.75"/>
    <n v="141750"/>
    <n v="11812.5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304"/>
    <x v="284"/>
    <n v="1"/>
    <m/>
    <s v="OBL"/>
    <s v="Vt"/>
    <n v="5"/>
    <n v="32"/>
    <n v="6"/>
    <n v="78.75"/>
    <n v="3.2"/>
    <n v="252"/>
    <m/>
    <n v="252"/>
    <n v="252000"/>
    <n v="21000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305"/>
    <x v="285"/>
    <n v="1"/>
    <m/>
    <s v="OBL"/>
    <s v="ht"/>
    <n v="6"/>
    <n v="30"/>
    <n v="12"/>
    <n v="78.75"/>
    <n v="6"/>
    <n v="472.5"/>
    <m/>
    <n v="472.5"/>
    <n v="472500"/>
    <n v="39375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305"/>
    <x v="285"/>
    <n v="1"/>
    <m/>
    <s v="OBL"/>
    <s v="Vt"/>
    <n v="6"/>
    <n v="22"/>
    <n v="12"/>
    <n v="78.75"/>
    <n v="4.4000000000000004"/>
    <n v="346.5"/>
    <m/>
    <n v="346.5"/>
    <n v="346500"/>
    <n v="28875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306"/>
    <x v="286"/>
    <n v="1"/>
    <m/>
    <s v="OBL"/>
    <s v="ht"/>
    <n v="6"/>
    <n v="30"/>
    <n v="3"/>
    <n v="86.35"/>
    <n v="1.5"/>
    <n v="129.52499999999998"/>
    <m/>
    <n v="129.52499999999998"/>
    <n v="129524.99999999997"/>
    <n v="10793.749999999998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306"/>
    <x v="286"/>
    <n v="1"/>
    <m/>
    <s v="OBL"/>
    <s v="Vt"/>
    <n v="6"/>
    <n v="22"/>
    <n v="3"/>
    <n v="86.35"/>
    <n v="1.1000000000000001"/>
    <n v="94.984999999999999"/>
    <m/>
    <n v="94.984999999999999"/>
    <n v="94985"/>
    <n v="7915.416666666667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307"/>
    <x v="287"/>
    <n v="1"/>
    <m/>
    <s v="OBL"/>
    <s v="ht"/>
    <n v="6"/>
    <n v="30"/>
    <n v="15"/>
    <n v="78.75"/>
    <n v="7.5"/>
    <n v="590.625"/>
    <m/>
    <n v="590.625"/>
    <n v="590625"/>
    <n v="49218.75"/>
    <m/>
    <m/>
    <n v="3093"/>
    <n v="3094"/>
    <m/>
    <m/>
    <m/>
    <m/>
    <n v="133"/>
    <m/>
    <n v="2024"/>
    <m/>
    <m/>
    <m/>
    <s v="H1"/>
    <m/>
  </r>
  <r>
    <x v="1"/>
    <x v="4"/>
    <x v="11"/>
    <x v="25"/>
    <x v="1"/>
    <x v="0"/>
    <x v="1"/>
    <x v="307"/>
    <x v="287"/>
    <n v="1"/>
    <m/>
    <s v="OBL"/>
    <s v="Vt"/>
    <n v="6"/>
    <n v="22"/>
    <n v="15"/>
    <n v="78.75"/>
    <n v="5.5"/>
    <n v="433.125"/>
    <m/>
    <n v="433.125"/>
    <n v="433125"/>
    <n v="36093.75"/>
    <m/>
    <m/>
    <n v="3093"/>
    <n v="3094"/>
    <m/>
    <m/>
    <m/>
    <m/>
    <n v="133"/>
    <m/>
    <n v="2024"/>
    <m/>
    <m/>
    <m/>
    <s v="H1"/>
    <m/>
  </r>
  <r>
    <x v="1"/>
    <x v="4"/>
    <x v="11"/>
    <x v="26"/>
    <x v="1"/>
    <x v="1"/>
    <x v="1"/>
    <x v="295"/>
    <x v="0"/>
    <n v="1"/>
    <m/>
    <s v="PNK"/>
    <s v="ht"/>
    <n v="5"/>
    <n v="80"/>
    <n v="7.5"/>
    <n v="78.75"/>
    <n v="10"/>
    <n v="787.5"/>
    <n v="0"/>
    <n v="787.5"/>
    <n v="787500"/>
    <n v="65625"/>
    <s v=" "/>
    <s v=" "/>
    <n v="3093"/>
    <n v="3094"/>
    <s v=" "/>
    <s v=" "/>
    <s v=" "/>
    <s v=" "/>
    <n v="133"/>
    <m/>
    <n v="2024"/>
    <m/>
    <m/>
    <m/>
    <s v="H1"/>
    <m/>
  </r>
  <r>
    <x v="1"/>
    <x v="4"/>
    <x v="11"/>
    <x v="26"/>
    <x v="1"/>
    <x v="1"/>
    <x v="1"/>
    <x v="295"/>
    <x v="0"/>
    <n v="1"/>
    <m/>
    <s v="PNK"/>
    <s v="Vt"/>
    <n v="5"/>
    <n v="90"/>
    <n v="7.5"/>
    <n v="78.75"/>
    <n v="11.25"/>
    <n v="885.9375"/>
    <n v="0"/>
    <n v="885.9375"/>
    <n v="885937.5"/>
    <n v="73828.125"/>
    <s v=" "/>
    <s v=" "/>
    <n v="3093"/>
    <n v="3094"/>
    <s v=" "/>
    <s v=" "/>
    <s v=" "/>
    <s v=" "/>
    <n v="133"/>
    <m/>
    <n v="2024"/>
    <m/>
    <m/>
    <m/>
    <s v="H1"/>
    <m/>
  </r>
  <r>
    <x v="1"/>
    <x v="4"/>
    <x v="11"/>
    <x v="26"/>
    <x v="1"/>
    <x v="1"/>
    <x v="1"/>
    <x v="296"/>
    <x v="275"/>
    <n v="1"/>
    <m/>
    <s v="OBL"/>
    <s v="ht"/>
    <n v="1"/>
    <n v="129"/>
    <n v="16.5"/>
    <n v="78.75"/>
    <n v="35.475000000000001"/>
    <n v="2793.65625"/>
    <m/>
    <n v="2793.65625"/>
    <n v="2793656.25"/>
    <n v="232804.6875"/>
    <s v=" "/>
    <s v=" "/>
    <n v="3093"/>
    <n v="3094"/>
    <s v=" "/>
    <s v=" "/>
    <s v=" "/>
    <s v=" "/>
    <n v="133"/>
    <m/>
    <n v="2024"/>
    <m/>
    <m/>
    <m/>
    <s v="H1"/>
    <m/>
  </r>
  <r>
    <x v="1"/>
    <x v="4"/>
    <x v="11"/>
    <x v="26"/>
    <x v="1"/>
    <x v="0"/>
    <x v="1"/>
    <x v="296"/>
    <x v="275"/>
    <n v="1"/>
    <m/>
    <s v="OBL"/>
    <s v="Vt"/>
    <n v="1"/>
    <n v="129"/>
    <n v="16.5"/>
    <n v="78.75"/>
    <n v="35.475000000000001"/>
    <n v="2793.65625"/>
    <m/>
    <n v="2793.65625"/>
    <n v="2793656.25"/>
    <n v="232804.6875"/>
    <m/>
    <m/>
    <n v="3093"/>
    <n v="3094"/>
    <m/>
    <m/>
    <m/>
    <m/>
    <n v="133"/>
    <m/>
    <n v="2024"/>
    <m/>
    <m/>
    <m/>
    <s v="H1"/>
    <m/>
  </r>
  <r>
    <x v="1"/>
    <x v="4"/>
    <x v="11"/>
    <x v="26"/>
    <x v="1"/>
    <x v="1"/>
    <x v="2"/>
    <x v="297"/>
    <x v="276"/>
    <n v="1"/>
    <m/>
    <s v="OBL"/>
    <s v="ht"/>
    <n v="1"/>
    <n v="129"/>
    <n v="13.5"/>
    <n v="79.75"/>
    <n v="29.024999999999999"/>
    <n v="2314.7437500000001"/>
    <m/>
    <n v="2314.7437500000001"/>
    <n v="2314743.75"/>
    <n v="192895.3125"/>
    <s v="H199001331"/>
    <s v="H599001331"/>
    <n v="3093"/>
    <n v="3094"/>
    <s v=" "/>
    <s v=" "/>
    <s v=" "/>
    <s v=" "/>
    <n v="133"/>
    <m/>
    <n v="2024"/>
    <m/>
    <m/>
    <m/>
    <s v="H1"/>
    <m/>
  </r>
  <r>
    <x v="1"/>
    <x v="4"/>
    <x v="11"/>
    <x v="26"/>
    <x v="1"/>
    <x v="1"/>
    <x v="2"/>
    <x v="297"/>
    <x v="276"/>
    <n v="1"/>
    <m/>
    <s v="OBL"/>
    <s v="Vt"/>
    <n v="1"/>
    <n v="129"/>
    <n v="13.5"/>
    <n v="79.75"/>
    <n v="29.024999999999999"/>
    <n v="2314.7437500000001"/>
    <n v="0"/>
    <n v="2314.7437500000001"/>
    <n v="2314743.75"/>
    <n v="192895.3125"/>
    <s v="H199001331"/>
    <s v="H599001331"/>
    <n v="3093"/>
    <n v="3094"/>
    <s v=" "/>
    <s v=" "/>
    <s v=" "/>
    <s v=" "/>
    <n v="133"/>
    <m/>
    <n v="2024"/>
    <m/>
    <m/>
    <m/>
    <s v="H1"/>
    <m/>
  </r>
  <r>
    <x v="1"/>
    <x v="4"/>
    <x v="11"/>
    <x v="26"/>
    <x v="1"/>
    <x v="1"/>
    <x v="1"/>
    <x v="61"/>
    <x v="277"/>
    <n v="1"/>
    <m/>
    <s v="OBL"/>
    <s v="ht"/>
    <n v="2"/>
    <n v="117"/>
    <n v="6"/>
    <n v="78.75"/>
    <n v="11.7"/>
    <n v="921.375"/>
    <n v="0"/>
    <n v="921.375"/>
    <n v="921375"/>
    <n v="76781.25"/>
    <s v=" "/>
    <s v=" "/>
    <n v="3093"/>
    <n v="3094"/>
    <s v=" "/>
    <s v=" "/>
    <s v=" "/>
    <s v=" "/>
    <n v="133"/>
    <m/>
    <n v="2024"/>
    <m/>
    <m/>
    <m/>
    <s v="H1"/>
    <m/>
  </r>
  <r>
    <x v="1"/>
    <x v="4"/>
    <x v="11"/>
    <x v="26"/>
    <x v="1"/>
    <x v="1"/>
    <x v="1"/>
    <x v="61"/>
    <x v="277"/>
    <n v="1"/>
    <m/>
    <s v="OBL"/>
    <s v="Vt"/>
    <n v="2"/>
    <n v="120"/>
    <n v="6"/>
    <n v="78.75"/>
    <n v="12"/>
    <n v="945"/>
    <n v="0"/>
    <n v="945"/>
    <n v="945000"/>
    <n v="78750"/>
    <s v=" "/>
    <s v=" "/>
    <n v="3093"/>
    <n v="3094"/>
    <s v=" "/>
    <s v=" "/>
    <s v=" "/>
    <s v=" "/>
    <n v="133"/>
    <m/>
    <n v="2024"/>
    <m/>
    <m/>
    <m/>
    <s v="H1"/>
    <m/>
  </r>
  <r>
    <x v="1"/>
    <x v="4"/>
    <x v="11"/>
    <x v="26"/>
    <x v="1"/>
    <x v="0"/>
    <x v="1"/>
    <x v="298"/>
    <x v="278"/>
    <n v="1"/>
    <m/>
    <s v="OBL"/>
    <s v="ht"/>
    <n v="2"/>
    <n v="117"/>
    <n v="24"/>
    <n v="78.75"/>
    <n v="46.8"/>
    <n v="3685.5"/>
    <m/>
    <n v="3685.5"/>
    <n v="3685500"/>
    <n v="307125"/>
    <m/>
    <m/>
    <n v="3093"/>
    <n v="3094"/>
    <m/>
    <m/>
    <m/>
    <m/>
    <n v="133"/>
    <m/>
    <n v="2024"/>
    <m/>
    <m/>
    <m/>
    <s v="H1"/>
    <m/>
  </r>
  <r>
    <x v="1"/>
    <x v="4"/>
    <x v="11"/>
    <x v="26"/>
    <x v="1"/>
    <x v="0"/>
    <x v="1"/>
    <x v="298"/>
    <x v="278"/>
    <n v="1"/>
    <m/>
    <s v="OBL"/>
    <s v="Vt"/>
    <n v="2"/>
    <n v="120"/>
    <n v="24"/>
    <n v="78.75"/>
    <n v="48"/>
    <n v="3780"/>
    <m/>
    <n v="3780"/>
    <n v="3780000"/>
    <n v="315000"/>
    <m/>
    <m/>
    <n v="3093"/>
    <n v="3094"/>
    <m/>
    <m/>
    <m/>
    <m/>
    <n v="133"/>
    <m/>
    <n v="2024"/>
    <m/>
    <m/>
    <m/>
    <s v="H1"/>
    <m/>
  </r>
  <r>
    <x v="1"/>
    <x v="4"/>
    <x v="11"/>
    <x v="26"/>
    <x v="1"/>
    <x v="0"/>
    <x v="1"/>
    <x v="299"/>
    <x v="279"/>
    <n v="1"/>
    <m/>
    <s v="OBL"/>
    <s v="ht"/>
    <n v="3"/>
    <n v="108"/>
    <n v="30"/>
    <n v="78.75"/>
    <n v="54"/>
    <n v="4252.5"/>
    <m/>
    <n v="4252.5"/>
    <n v="4252500"/>
    <n v="354375"/>
    <m/>
    <m/>
    <n v="3093"/>
    <n v="3094"/>
    <m/>
    <m/>
    <m/>
    <m/>
    <n v="133"/>
    <m/>
    <n v="2024"/>
    <m/>
    <m/>
    <m/>
    <s v="H1"/>
    <m/>
  </r>
  <r>
    <x v="1"/>
    <x v="4"/>
    <x v="11"/>
    <x v="26"/>
    <x v="1"/>
    <x v="0"/>
    <x v="1"/>
    <x v="299"/>
    <x v="279"/>
    <n v="1"/>
    <m/>
    <s v="OBL"/>
    <s v="Vt"/>
    <n v="3"/>
    <n v="100"/>
    <n v="30"/>
    <n v="78.75"/>
    <n v="50"/>
    <n v="3937.5"/>
    <m/>
    <n v="3937.5"/>
    <n v="3937500"/>
    <n v="328125"/>
    <m/>
    <m/>
    <n v="3093"/>
    <n v="3094"/>
    <m/>
    <m/>
    <m/>
    <m/>
    <n v="133"/>
    <m/>
    <n v="2024"/>
    <m/>
    <m/>
    <m/>
    <s v="H1"/>
    <m/>
  </r>
  <r>
    <x v="1"/>
    <x v="4"/>
    <x v="11"/>
    <x v="26"/>
    <x v="1"/>
    <x v="0"/>
    <x v="1"/>
    <x v="300"/>
    <x v="280"/>
    <n v="1"/>
    <m/>
    <s v="OBL"/>
    <s v="ht"/>
    <n v="4"/>
    <n v="97"/>
    <n v="12"/>
    <n v="78.75"/>
    <n v="19.399999999999999"/>
    <n v="1527.75"/>
    <m/>
    <n v="1527.75"/>
    <n v="1527750"/>
    <n v="127312.5"/>
    <m/>
    <m/>
    <n v="3093"/>
    <n v="3094"/>
    <m/>
    <m/>
    <m/>
    <m/>
    <n v="133"/>
    <m/>
    <n v="2024"/>
    <m/>
    <m/>
    <m/>
    <s v="H1"/>
    <m/>
  </r>
  <r>
    <x v="1"/>
    <x v="4"/>
    <x v="11"/>
    <x v="26"/>
    <x v="1"/>
    <x v="0"/>
    <x v="1"/>
    <x v="300"/>
    <x v="280"/>
    <n v="1"/>
    <m/>
    <s v="OBL"/>
    <s v="Vt"/>
    <n v="4"/>
    <n v="83"/>
    <n v="12"/>
    <n v="78.75"/>
    <n v="16.600000000000001"/>
    <n v="1307.25"/>
    <m/>
    <n v="1307.25"/>
    <n v="1307250"/>
    <n v="108937.5"/>
    <m/>
    <m/>
    <n v="3093"/>
    <n v="3094"/>
    <m/>
    <m/>
    <m/>
    <m/>
    <n v="133"/>
    <m/>
    <n v="2024"/>
    <m/>
    <m/>
    <m/>
    <s v="H1"/>
    <m/>
  </r>
  <r>
    <x v="1"/>
    <x v="4"/>
    <x v="11"/>
    <x v="26"/>
    <x v="1"/>
    <x v="0"/>
    <x v="1"/>
    <x v="308"/>
    <x v="281"/>
    <n v="1"/>
    <m/>
    <s v="OBL"/>
    <s v="ht"/>
    <n v="4"/>
    <n v="83"/>
    <n v="13.5"/>
    <n v="78.75"/>
    <n v="18.675000000000001"/>
    <n v="1470.65625"/>
    <m/>
    <n v="1470.65625"/>
    <n v="1470656.25"/>
    <n v="122554.6875"/>
    <m/>
    <m/>
    <n v="3093"/>
    <n v="3094"/>
    <m/>
    <m/>
    <m/>
    <m/>
    <n v="133"/>
    <m/>
    <n v="2024"/>
    <m/>
    <m/>
    <m/>
    <s v="H1"/>
    <m/>
  </r>
  <r>
    <x v="1"/>
    <x v="4"/>
    <x v="11"/>
    <x v="26"/>
    <x v="1"/>
    <x v="0"/>
    <x v="1"/>
    <x v="301"/>
    <x v="281"/>
    <n v="1"/>
    <m/>
    <s v="OBL"/>
    <s v="Vt"/>
    <n v="4"/>
    <n v="26"/>
    <n v="13.5"/>
    <n v="78.75"/>
    <n v="5.85"/>
    <n v="460.6875"/>
    <m/>
    <n v="460.6875"/>
    <n v="460687.5"/>
    <n v="38390.625"/>
    <m/>
    <m/>
    <n v="3093"/>
    <n v="3094"/>
    <m/>
    <m/>
    <m/>
    <m/>
    <n v="133"/>
    <m/>
    <n v="2024"/>
    <m/>
    <m/>
    <m/>
    <s v="H1"/>
    <m/>
  </r>
  <r>
    <x v="1"/>
    <x v="4"/>
    <x v="11"/>
    <x v="26"/>
    <x v="1"/>
    <x v="0"/>
    <x v="3"/>
    <x v="302"/>
    <x v="282"/>
    <n v="1"/>
    <m/>
    <s v="OBL"/>
    <s v="ht"/>
    <n v="4"/>
    <n v="97"/>
    <n v="4.5"/>
    <n v="79.75"/>
    <n v="7.2750000000000004"/>
    <n v="580.18124999999998"/>
    <m/>
    <n v="580.18124999999998"/>
    <n v="580181.25"/>
    <n v="48348.4375"/>
    <s v="H199001331"/>
    <s v="C799001331"/>
    <n v="3093"/>
    <n v="3094"/>
    <m/>
    <m/>
    <m/>
    <m/>
    <n v="133"/>
    <m/>
    <n v="2024"/>
    <m/>
    <m/>
    <m/>
    <s v="H1"/>
    <m/>
  </r>
  <r>
    <x v="1"/>
    <x v="4"/>
    <x v="11"/>
    <x v="26"/>
    <x v="1"/>
    <x v="0"/>
    <x v="3"/>
    <x v="302"/>
    <x v="282"/>
    <n v="1"/>
    <m/>
    <s v="OBL"/>
    <s v="Vt"/>
    <n v="4"/>
    <n v="83"/>
    <n v="4.5"/>
    <n v="79.75"/>
    <n v="6.2249999999999996"/>
    <n v="496.44374999999997"/>
    <m/>
    <n v="496.44374999999997"/>
    <n v="496443.74999999994"/>
    <n v="41370.312499999993"/>
    <s v="H199001331"/>
    <s v="C799001331"/>
    <n v="3093"/>
    <n v="3094"/>
    <m/>
    <m/>
    <m/>
    <m/>
    <n v="133"/>
    <m/>
    <n v="2024"/>
    <m/>
    <m/>
    <m/>
    <s v="H1"/>
    <m/>
  </r>
  <r>
    <x v="1"/>
    <x v="4"/>
    <x v="11"/>
    <x v="26"/>
    <x v="1"/>
    <x v="0"/>
    <x v="1"/>
    <x v="303"/>
    <x v="283"/>
    <n v="1"/>
    <m/>
    <s v="OBL"/>
    <s v="ht"/>
    <n v="5"/>
    <n v="80"/>
    <n v="16.5"/>
    <n v="78.75"/>
    <n v="22"/>
    <n v="1732.5"/>
    <m/>
    <n v="1732.5"/>
    <n v="1732500"/>
    <n v="144375"/>
    <m/>
    <m/>
    <n v="3093"/>
    <n v="3094"/>
    <m/>
    <m/>
    <m/>
    <m/>
    <n v="133"/>
    <m/>
    <n v="2024"/>
    <m/>
    <m/>
    <m/>
    <s v="H1"/>
    <m/>
  </r>
  <r>
    <x v="1"/>
    <x v="4"/>
    <x v="11"/>
    <x v="26"/>
    <x v="1"/>
    <x v="0"/>
    <x v="1"/>
    <x v="303"/>
    <x v="283"/>
    <n v="1"/>
    <m/>
    <s v="OBL"/>
    <s v="Vt"/>
    <n v="5"/>
    <n v="90"/>
    <n v="16.5"/>
    <n v="78.75"/>
    <n v="24.75"/>
    <n v="1949.0625"/>
    <m/>
    <n v="1949.0625"/>
    <n v="1949062.5"/>
    <n v="162421.875"/>
    <m/>
    <m/>
    <n v="3093"/>
    <n v="3094"/>
    <m/>
    <m/>
    <m/>
    <m/>
    <n v="133"/>
    <m/>
    <n v="2024"/>
    <m/>
    <m/>
    <m/>
    <s v="H1"/>
    <m/>
  </r>
  <r>
    <x v="1"/>
    <x v="4"/>
    <x v="11"/>
    <x v="26"/>
    <x v="1"/>
    <x v="0"/>
    <x v="1"/>
    <x v="304"/>
    <x v="284"/>
    <n v="1"/>
    <m/>
    <s v="OBL"/>
    <s v="ht"/>
    <n v="5"/>
    <n v="80"/>
    <n v="6"/>
    <n v="78.75"/>
    <n v="8"/>
    <n v="630"/>
    <m/>
    <n v="630"/>
    <n v="630000"/>
    <n v="52500"/>
    <m/>
    <m/>
    <n v="3093"/>
    <n v="3094"/>
    <m/>
    <m/>
    <m/>
    <m/>
    <n v="133"/>
    <m/>
    <n v="2024"/>
    <m/>
    <m/>
    <m/>
    <s v="H1"/>
    <m/>
  </r>
  <r>
    <x v="1"/>
    <x v="4"/>
    <x v="11"/>
    <x v="26"/>
    <x v="1"/>
    <x v="0"/>
    <x v="1"/>
    <x v="304"/>
    <x v="284"/>
    <n v="1"/>
    <m/>
    <s v="OBL"/>
    <s v="Vt"/>
    <n v="5"/>
    <n v="90"/>
    <n v="6"/>
    <n v="78.75"/>
    <n v="9"/>
    <n v="708.75"/>
    <m/>
    <n v="708.75"/>
    <n v="708750"/>
    <n v="59062.5"/>
    <m/>
    <m/>
    <n v="3093"/>
    <n v="3094"/>
    <m/>
    <m/>
    <m/>
    <m/>
    <n v="133"/>
    <m/>
    <n v="2024"/>
    <m/>
    <m/>
    <m/>
    <s v="H1"/>
    <m/>
  </r>
  <r>
    <x v="1"/>
    <x v="4"/>
    <x v="11"/>
    <x v="26"/>
    <x v="1"/>
    <x v="0"/>
    <x v="1"/>
    <x v="305"/>
    <x v="285"/>
    <n v="1"/>
    <m/>
    <s v="OBL"/>
    <s v="ht"/>
    <n v="6"/>
    <n v="88"/>
    <n v="12"/>
    <n v="78.75"/>
    <n v="17.600000000000001"/>
    <n v="1386"/>
    <m/>
    <n v="1386"/>
    <n v="1386000"/>
    <n v="115500"/>
    <m/>
    <m/>
    <n v="3093"/>
    <n v="3094"/>
    <m/>
    <m/>
    <m/>
    <m/>
    <n v="133"/>
    <m/>
    <n v="2024"/>
    <m/>
    <m/>
    <m/>
    <s v="H1"/>
    <m/>
  </r>
  <r>
    <x v="1"/>
    <x v="4"/>
    <x v="11"/>
    <x v="26"/>
    <x v="1"/>
    <x v="0"/>
    <x v="1"/>
    <x v="305"/>
    <x v="285"/>
    <n v="1"/>
    <m/>
    <s v="OBL"/>
    <s v="Vt"/>
    <n v="6"/>
    <n v="102"/>
    <n v="12"/>
    <n v="78.75"/>
    <n v="20.399999999999999"/>
    <n v="1606.5"/>
    <m/>
    <n v="1606.5"/>
    <n v="1606500"/>
    <n v="133875"/>
    <m/>
    <m/>
    <n v="3093"/>
    <n v="3094"/>
    <m/>
    <m/>
    <m/>
    <m/>
    <n v="133"/>
    <m/>
    <n v="2024"/>
    <m/>
    <m/>
    <m/>
    <s v="H1"/>
    <m/>
  </r>
  <r>
    <x v="1"/>
    <x v="4"/>
    <x v="11"/>
    <x v="26"/>
    <x v="1"/>
    <x v="0"/>
    <x v="1"/>
    <x v="306"/>
    <x v="286"/>
    <n v="1"/>
    <m/>
    <s v="OBL"/>
    <s v="ht"/>
    <n v="6"/>
    <n v="88"/>
    <n v="3"/>
    <n v="86.35"/>
    <n v="4.4000000000000004"/>
    <n v="379.94"/>
    <m/>
    <n v="379.94"/>
    <n v="379940"/>
    <n v="31661.666666666668"/>
    <m/>
    <m/>
    <n v="3093"/>
    <n v="3094"/>
    <m/>
    <m/>
    <m/>
    <m/>
    <n v="133"/>
    <m/>
    <n v="2024"/>
    <m/>
    <m/>
    <m/>
    <s v="H1"/>
    <m/>
  </r>
  <r>
    <x v="1"/>
    <x v="4"/>
    <x v="11"/>
    <x v="26"/>
    <x v="1"/>
    <x v="0"/>
    <x v="1"/>
    <x v="306"/>
    <x v="286"/>
    <n v="1"/>
    <m/>
    <s v="OBL"/>
    <s v="Vt"/>
    <n v="6"/>
    <n v="102"/>
    <n v="3"/>
    <n v="86.35"/>
    <n v="5.0999999999999996"/>
    <n v="440.38499999999993"/>
    <m/>
    <n v="440.38499999999993"/>
    <n v="440384.99999999994"/>
    <n v="36698.749999999993"/>
    <m/>
    <m/>
    <n v="3093"/>
    <n v="3094"/>
    <m/>
    <m/>
    <m/>
    <m/>
    <n v="133"/>
    <m/>
    <n v="2024"/>
    <m/>
    <m/>
    <m/>
    <s v="H1"/>
    <m/>
  </r>
  <r>
    <x v="1"/>
    <x v="4"/>
    <x v="11"/>
    <x v="26"/>
    <x v="1"/>
    <x v="0"/>
    <x v="1"/>
    <x v="307"/>
    <x v="287"/>
    <n v="1"/>
    <m/>
    <s v="OBL"/>
    <s v="ht"/>
    <n v="6"/>
    <n v="88"/>
    <n v="15"/>
    <n v="78.75"/>
    <n v="22"/>
    <n v="1732.5"/>
    <m/>
    <n v="1732.5"/>
    <n v="1732500"/>
    <n v="144375"/>
    <m/>
    <m/>
    <n v="3093"/>
    <n v="3094"/>
    <m/>
    <m/>
    <m/>
    <m/>
    <n v="133"/>
    <m/>
    <n v="2024"/>
    <m/>
    <m/>
    <m/>
    <s v="H1"/>
    <m/>
  </r>
  <r>
    <x v="1"/>
    <x v="4"/>
    <x v="11"/>
    <x v="26"/>
    <x v="1"/>
    <x v="0"/>
    <x v="1"/>
    <x v="307"/>
    <x v="287"/>
    <n v="1"/>
    <m/>
    <s v="OBL"/>
    <s v="Vt"/>
    <n v="6"/>
    <n v="102"/>
    <n v="15"/>
    <n v="78.75"/>
    <n v="25.5"/>
    <n v="2008.125"/>
    <m/>
    <n v="2008.125"/>
    <n v="2008125"/>
    <n v="167343.75"/>
    <m/>
    <m/>
    <n v="3093"/>
    <n v="3094"/>
    <m/>
    <m/>
    <m/>
    <m/>
    <n v="133"/>
    <m/>
    <n v="2024"/>
    <m/>
    <m/>
    <m/>
    <s v="H1"/>
    <m/>
  </r>
  <r>
    <x v="0"/>
    <x v="4"/>
    <x v="11"/>
    <x v="27"/>
    <x v="0"/>
    <x v="1"/>
    <x v="1"/>
    <x v="2"/>
    <x v="0"/>
    <n v="1"/>
    <m/>
    <s v="PN"/>
    <s v=" "/>
    <m/>
    <m/>
    <m/>
    <n v="108.02"/>
    <m/>
    <m/>
    <n v="279"/>
    <n v="279"/>
    <n v="279000"/>
    <n v="23250"/>
    <s v=" "/>
    <s v=" "/>
    <n v="3093"/>
    <n v="3094"/>
    <s v=" "/>
    <s v=" "/>
    <s v=" "/>
    <s v=" "/>
    <n v="133"/>
    <m/>
    <n v="2024"/>
    <m/>
    <m/>
    <m/>
    <s v="H1"/>
    <m/>
  </r>
  <r>
    <x v="1"/>
    <x v="4"/>
    <x v="11"/>
    <x v="27"/>
    <x v="1"/>
    <x v="1"/>
    <x v="1"/>
    <x v="67"/>
    <x v="0"/>
    <n v="1"/>
    <m/>
    <s v="PN"/>
    <s v=" "/>
    <m/>
    <m/>
    <n v="60"/>
    <n v="75.47157"/>
    <n v="3"/>
    <n v="226.41471000000001"/>
    <n v="0"/>
    <n v="226.41471000000001"/>
    <n v="226414.71000000002"/>
    <n v="18867.892500000002"/>
    <s v=" "/>
    <s v=" "/>
    <n v="3093"/>
    <n v="3094"/>
    <s v=" "/>
    <s v=" "/>
    <s v=" "/>
    <s v=" "/>
    <n v="133"/>
    <m/>
    <n v="2024"/>
    <m/>
    <m/>
    <m/>
    <s v="H1"/>
    <m/>
  </r>
  <r>
    <x v="0"/>
    <x v="4"/>
    <x v="11"/>
    <x v="27"/>
    <x v="0"/>
    <x v="1"/>
    <x v="1"/>
    <x v="1"/>
    <x v="0"/>
    <n v="1"/>
    <m/>
    <s v="PN"/>
    <s v=" "/>
    <m/>
    <m/>
    <m/>
    <m/>
    <m/>
    <m/>
    <n v="908"/>
    <n v="908"/>
    <n v="908000"/>
    <n v="75666.666666666672"/>
    <s v=" "/>
    <s v=" "/>
    <n v="3093"/>
    <n v="3094"/>
    <s v=" "/>
    <s v=" "/>
    <s v=" "/>
    <s v=" "/>
    <n v="133"/>
    <m/>
    <n v="2024"/>
    <m/>
    <m/>
    <m/>
    <s v="H1"/>
    <m/>
  </r>
  <r>
    <x v="0"/>
    <x v="4"/>
    <x v="11"/>
    <x v="27"/>
    <x v="0"/>
    <x v="1"/>
    <x v="1"/>
    <x v="4"/>
    <x v="0"/>
    <n v="1"/>
    <m/>
    <s v="PN"/>
    <m/>
    <m/>
    <m/>
    <m/>
    <m/>
    <m/>
    <m/>
    <n v="1634.4"/>
    <n v="1634.4"/>
    <n v="1634400"/>
    <n v="136200"/>
    <s v=" "/>
    <s v=" "/>
    <n v="3093"/>
    <n v="3094"/>
    <s v=" "/>
    <s v=" "/>
    <s v=" "/>
    <s v=" "/>
    <n v="133"/>
    <m/>
    <n v="2024"/>
    <m/>
    <m/>
    <m/>
    <s v="H1"/>
    <m/>
  </r>
  <r>
    <x v="0"/>
    <x v="4"/>
    <x v="11"/>
    <x v="27"/>
    <x v="0"/>
    <x v="1"/>
    <x v="1"/>
    <x v="3"/>
    <x v="0"/>
    <n v="1"/>
    <m/>
    <s v="PN"/>
    <m/>
    <m/>
    <m/>
    <m/>
    <m/>
    <m/>
    <m/>
    <n v="6018"/>
    <n v="6018"/>
    <n v="6018000"/>
    <n v="501500"/>
    <s v=" "/>
    <s v=" "/>
    <n v="3093"/>
    <n v="3094"/>
    <s v=" "/>
    <s v=" "/>
    <s v=" "/>
    <s v=" "/>
    <n v="133"/>
    <m/>
    <n v="2024"/>
    <m/>
    <m/>
    <m/>
    <s v="H1"/>
    <m/>
  </r>
  <r>
    <x v="1"/>
    <x v="4"/>
    <x v="11"/>
    <x v="27"/>
    <x v="1"/>
    <x v="0"/>
    <x v="1"/>
    <x v="309"/>
    <x v="0"/>
    <n v="1"/>
    <m/>
    <s v="PN"/>
    <m/>
    <m/>
    <n v="4"/>
    <n v="60"/>
    <n v="112.59"/>
    <n v="4"/>
    <n v="450.36"/>
    <m/>
    <n v="450.36"/>
    <n v="450360"/>
    <n v="37530"/>
    <m/>
    <m/>
    <n v="3093"/>
    <n v="3094"/>
    <m/>
    <m/>
    <m/>
    <m/>
    <n v="133"/>
    <m/>
    <n v="2024"/>
    <m/>
    <m/>
    <m/>
    <s v="H1"/>
    <m/>
  </r>
  <r>
    <x v="0"/>
    <x v="4"/>
    <x v="11"/>
    <x v="27"/>
    <x v="0"/>
    <x v="0"/>
    <x v="1"/>
    <x v="293"/>
    <x v="0"/>
    <n v="1"/>
    <m/>
    <s v="PN"/>
    <m/>
    <m/>
    <m/>
    <m/>
    <m/>
    <m/>
    <m/>
    <n v="84"/>
    <n v="84"/>
    <n v="84000"/>
    <n v="7000"/>
    <m/>
    <m/>
    <n v="3093"/>
    <n v="3094"/>
    <m/>
    <m/>
    <m/>
    <m/>
    <n v="133"/>
    <m/>
    <n v="2024"/>
    <m/>
    <m/>
    <m/>
    <s v="H1"/>
    <m/>
  </r>
  <r>
    <x v="1"/>
    <x v="4"/>
    <x v="11"/>
    <x v="27"/>
    <x v="1"/>
    <x v="1"/>
    <x v="1"/>
    <x v="96"/>
    <x v="0"/>
    <n v="1"/>
    <m/>
    <s v="PN"/>
    <m/>
    <m/>
    <m/>
    <m/>
    <m/>
    <m/>
    <n v="0"/>
    <n v="16945.599999999999"/>
    <n v="16945.599999999999"/>
    <n v="16945600"/>
    <n v="1412133.3333333333"/>
    <s v=" "/>
    <s v=" "/>
    <n v="3093"/>
    <n v="3094"/>
    <s v=" "/>
    <s v=" "/>
    <s v=" "/>
    <s v=" "/>
    <n v="133"/>
    <m/>
    <n v="2024"/>
    <m/>
    <m/>
    <m/>
    <s v="H1"/>
    <m/>
  </r>
  <r>
    <x v="0"/>
    <x v="4"/>
    <x v="11"/>
    <x v="27"/>
    <x v="0"/>
    <x v="0"/>
    <x v="1"/>
    <x v="294"/>
    <x v="0"/>
    <n v="1"/>
    <m/>
    <s v="PN"/>
    <m/>
    <m/>
    <m/>
    <m/>
    <m/>
    <m/>
    <m/>
    <n v="1772"/>
    <n v="1772"/>
    <n v="1772000"/>
    <n v="147666.66666666666"/>
    <m/>
    <m/>
    <n v="3093"/>
    <n v="3094"/>
    <m/>
    <m/>
    <m/>
    <m/>
    <n v="133"/>
    <m/>
    <n v="2024"/>
    <m/>
    <m/>
    <m/>
    <s v="H1"/>
    <m/>
  </r>
  <r>
    <x v="0"/>
    <x v="4"/>
    <x v="12"/>
    <x v="28"/>
    <x v="0"/>
    <x v="0"/>
    <x v="1"/>
    <x v="2"/>
    <x v="0"/>
    <n v="1"/>
    <m/>
    <s v="Kompl"/>
    <m/>
    <m/>
    <m/>
    <m/>
    <m/>
    <m/>
    <m/>
    <n v="15"/>
    <n v="15"/>
    <n v="15000"/>
    <n v="1250"/>
    <m/>
    <m/>
    <n v="3564"/>
    <n v="3564"/>
    <m/>
    <m/>
    <m/>
    <m/>
    <n v="41"/>
    <m/>
    <n v="2024"/>
    <m/>
    <m/>
    <m/>
    <s v="H1"/>
    <m/>
  </r>
  <r>
    <x v="0"/>
    <x v="4"/>
    <x v="12"/>
    <x v="28"/>
    <x v="0"/>
    <x v="1"/>
    <x v="1"/>
    <x v="4"/>
    <x v="0"/>
    <n v="1"/>
    <m/>
    <s v="Kompl"/>
    <s v=" "/>
    <m/>
    <m/>
    <m/>
    <m/>
    <m/>
    <m/>
    <n v="111.1"/>
    <n v="111.1"/>
    <n v="111100"/>
    <n v="9258.3333333333339"/>
    <s v=" "/>
    <s v=" "/>
    <n v="3564"/>
    <n v="3564"/>
    <s v=" "/>
    <s v=" "/>
    <s v=" "/>
    <s v=" "/>
    <n v="41"/>
    <m/>
    <n v="2024"/>
    <m/>
    <m/>
    <m/>
    <s v="H1"/>
    <m/>
  </r>
  <r>
    <x v="0"/>
    <x v="4"/>
    <x v="12"/>
    <x v="28"/>
    <x v="0"/>
    <x v="1"/>
    <x v="1"/>
    <x v="1"/>
    <x v="0"/>
    <n v="1"/>
    <m/>
    <s v="Kompl"/>
    <m/>
    <m/>
    <m/>
    <m/>
    <m/>
    <m/>
    <m/>
    <n v="107"/>
    <n v="107"/>
    <n v="107000"/>
    <n v="8916.6666666666661"/>
    <s v=" "/>
    <s v=" "/>
    <n v="3564"/>
    <n v="3564"/>
    <s v=" "/>
    <s v=" "/>
    <s v=" "/>
    <s v=" "/>
    <n v="41"/>
    <m/>
    <n v="2024"/>
    <m/>
    <m/>
    <m/>
    <s v="H1"/>
    <m/>
  </r>
  <r>
    <x v="0"/>
    <x v="4"/>
    <x v="12"/>
    <x v="28"/>
    <x v="0"/>
    <x v="1"/>
    <x v="1"/>
    <x v="3"/>
    <x v="0"/>
    <n v="1"/>
    <m/>
    <s v="Kompl"/>
    <m/>
    <m/>
    <m/>
    <m/>
    <m/>
    <m/>
    <m/>
    <n v="391"/>
    <n v="391"/>
    <n v="391000"/>
    <n v="32583.333333333332"/>
    <s v=" "/>
    <s v=" "/>
    <n v="3564"/>
    <n v="3564"/>
    <s v=" "/>
    <s v=" "/>
    <s v=" "/>
    <s v=" "/>
    <n v="41"/>
    <m/>
    <n v="2024"/>
    <m/>
    <m/>
    <m/>
    <s v="H1"/>
    <m/>
  </r>
  <r>
    <x v="1"/>
    <x v="4"/>
    <x v="12"/>
    <x v="28"/>
    <x v="1"/>
    <x v="0"/>
    <x v="1"/>
    <x v="310"/>
    <x v="288"/>
    <n v="1"/>
    <m/>
    <s v="Kompl"/>
    <s v="Vt"/>
    <n v="2"/>
    <n v="32"/>
    <n v="1.5"/>
    <n v="109"/>
    <n v="0.8"/>
    <n v="87.2"/>
    <m/>
    <n v="87.2"/>
    <n v="87200"/>
    <n v="7266.666666666667"/>
    <m/>
    <m/>
    <n v="3564"/>
    <n v="3564"/>
    <m/>
    <m/>
    <m/>
    <m/>
    <n v="41"/>
    <m/>
    <n v="2024"/>
    <m/>
    <m/>
    <m/>
    <s v="H1"/>
    <m/>
  </r>
  <r>
    <x v="1"/>
    <x v="4"/>
    <x v="12"/>
    <x v="28"/>
    <x v="1"/>
    <x v="0"/>
    <x v="1"/>
    <x v="311"/>
    <x v="289"/>
    <n v="1"/>
    <m/>
    <s v="Kompl"/>
    <s v="ht"/>
    <n v="1"/>
    <n v="32"/>
    <n v="7.5"/>
    <n v="108.02"/>
    <n v="4"/>
    <n v="432.08"/>
    <m/>
    <n v="432.08"/>
    <n v="432080"/>
    <n v="36006.666666666664"/>
    <m/>
    <m/>
    <m/>
    <m/>
    <m/>
    <m/>
    <m/>
    <m/>
    <n v="41"/>
    <m/>
    <n v="2024"/>
    <m/>
    <m/>
    <m/>
    <s v="H1"/>
    <m/>
  </r>
  <r>
    <x v="1"/>
    <x v="4"/>
    <x v="12"/>
    <x v="28"/>
    <x v="1"/>
    <x v="0"/>
    <x v="2"/>
    <x v="77"/>
    <x v="290"/>
    <n v="1"/>
    <m/>
    <s v="Kompl"/>
    <s v="ht"/>
    <n v="1"/>
    <n v="32"/>
    <n v="4.5"/>
    <n v="108.02"/>
    <n v="2.4"/>
    <n v="259.24799999999999"/>
    <m/>
    <n v="259.24799999999999"/>
    <n v="259248"/>
    <n v="21604"/>
    <s v="H199000414"/>
    <s v="H599000414"/>
    <n v="3093"/>
    <n v="3094"/>
    <m/>
    <m/>
    <m/>
    <m/>
    <n v="41"/>
    <m/>
    <n v="2024"/>
    <m/>
    <m/>
    <m/>
    <s v="H1"/>
    <m/>
  </r>
  <r>
    <x v="1"/>
    <x v="4"/>
    <x v="12"/>
    <x v="28"/>
    <x v="1"/>
    <x v="0"/>
    <x v="1"/>
    <x v="312"/>
    <x v="291"/>
    <n v="1"/>
    <m/>
    <s v="Kompl"/>
    <s v="ht"/>
    <n v="1"/>
    <n v="32"/>
    <n v="15"/>
    <n v="108.02"/>
    <n v="8"/>
    <n v="864.16"/>
    <m/>
    <n v="864.16"/>
    <n v="864160"/>
    <n v="72013.333333333328"/>
    <m/>
    <m/>
    <m/>
    <m/>
    <m/>
    <m/>
    <m/>
    <m/>
    <n v="41"/>
    <m/>
    <n v="2024"/>
    <m/>
    <m/>
    <m/>
    <s v="H1"/>
    <m/>
  </r>
  <r>
    <x v="1"/>
    <x v="4"/>
    <x v="12"/>
    <x v="28"/>
    <x v="1"/>
    <x v="0"/>
    <x v="1"/>
    <x v="313"/>
    <x v="292"/>
    <n v="1"/>
    <m/>
    <s v="Kompl"/>
    <s v="ht"/>
    <n v="1"/>
    <n v="32"/>
    <n v="3"/>
    <n v="108.02"/>
    <n v="1.6"/>
    <n v="172.83199999999999"/>
    <m/>
    <n v="172.83199999999999"/>
    <n v="172832"/>
    <n v="14402.666666666666"/>
    <m/>
    <m/>
    <m/>
    <m/>
    <m/>
    <m/>
    <m/>
    <m/>
    <n v="41"/>
    <m/>
    <n v="2024"/>
    <m/>
    <m/>
    <m/>
    <s v="H1"/>
    <m/>
  </r>
  <r>
    <x v="1"/>
    <x v="4"/>
    <x v="12"/>
    <x v="28"/>
    <x v="1"/>
    <x v="0"/>
    <x v="1"/>
    <x v="313"/>
    <x v="292"/>
    <n v="1"/>
    <m/>
    <s v="Kompl"/>
    <s v="Vt"/>
    <n v="2"/>
    <n v="32"/>
    <n v="4.5"/>
    <n v="108.02"/>
    <n v="2.4"/>
    <n v="259.24799999999999"/>
    <m/>
    <n v="259.24799999999999"/>
    <n v="259248"/>
    <n v="21604"/>
    <m/>
    <m/>
    <m/>
    <m/>
    <m/>
    <m/>
    <m/>
    <m/>
    <n v="41"/>
    <m/>
    <n v="2024"/>
    <m/>
    <m/>
    <m/>
    <s v="H1"/>
    <m/>
  </r>
  <r>
    <x v="1"/>
    <x v="4"/>
    <x v="12"/>
    <x v="28"/>
    <x v="1"/>
    <x v="0"/>
    <x v="1"/>
    <x v="314"/>
    <x v="293"/>
    <n v="1"/>
    <m/>
    <s v="Kompl"/>
    <s v="Vt"/>
    <n v="2"/>
    <n v="32"/>
    <n v="19.5"/>
    <n v="108.02"/>
    <n v="10.4"/>
    <n v="1123.4079999999999"/>
    <m/>
    <n v="1123.4079999999999"/>
    <n v="1123408"/>
    <n v="93617.333333333328"/>
    <m/>
    <m/>
    <m/>
    <m/>
    <m/>
    <m/>
    <m/>
    <m/>
    <n v="41"/>
    <m/>
    <n v="2024"/>
    <m/>
    <m/>
    <m/>
    <s v="H1"/>
    <m/>
  </r>
  <r>
    <x v="1"/>
    <x v="4"/>
    <x v="12"/>
    <x v="28"/>
    <x v="1"/>
    <x v="0"/>
    <x v="3"/>
    <x v="315"/>
    <x v="294"/>
    <n v="1"/>
    <m/>
    <s v="Kompl"/>
    <s v="Vt"/>
    <n v="2"/>
    <n v="32"/>
    <n v="4.5"/>
    <n v="112.4"/>
    <n v="2.4"/>
    <n v="269.76"/>
    <m/>
    <n v="269.76"/>
    <n v="269760"/>
    <n v="22480"/>
    <s v="H199000414"/>
    <s v="C799000414"/>
    <n v="3093"/>
    <n v="3094"/>
    <m/>
    <m/>
    <m/>
    <m/>
    <n v="41"/>
    <m/>
    <n v="2024"/>
    <m/>
    <m/>
    <m/>
    <s v="H1"/>
    <m/>
  </r>
  <r>
    <x v="1"/>
    <x v="4"/>
    <x v="12"/>
    <x v="28"/>
    <x v="1"/>
    <x v="0"/>
    <x v="1"/>
    <x v="96"/>
    <x v="197"/>
    <n v="1"/>
    <m/>
    <s v="Kompl"/>
    <m/>
    <m/>
    <m/>
    <m/>
    <m/>
    <m/>
    <n v="0"/>
    <n v="816"/>
    <n v="816"/>
    <n v="816000"/>
    <n v="68000"/>
    <m/>
    <m/>
    <n v="3564"/>
    <n v="3564"/>
    <m/>
    <m/>
    <m/>
    <m/>
    <n v="41"/>
    <m/>
    <n v="2024"/>
    <m/>
    <m/>
    <m/>
    <s v="H1"/>
    <m/>
  </r>
  <r>
    <x v="0"/>
    <x v="4"/>
    <x v="12"/>
    <x v="28"/>
    <x v="3"/>
    <x v="0"/>
    <x v="1"/>
    <x v="294"/>
    <x v="197"/>
    <n v="1"/>
    <m/>
    <s v="Kompl"/>
    <m/>
    <m/>
    <m/>
    <m/>
    <m/>
    <n v="0"/>
    <m/>
    <n v="83"/>
    <n v="83"/>
    <n v="83000"/>
    <n v="6916.666666666667"/>
    <m/>
    <m/>
    <m/>
    <m/>
    <m/>
    <m/>
    <m/>
    <m/>
    <n v="41"/>
    <m/>
    <n v="2024"/>
    <m/>
    <m/>
    <m/>
    <s v="H1"/>
    <m/>
  </r>
  <r>
    <x v="0"/>
    <x v="4"/>
    <x v="13"/>
    <x v="29"/>
    <x v="0"/>
    <x v="0"/>
    <x v="1"/>
    <x v="4"/>
    <x v="0"/>
    <n v="1"/>
    <m/>
    <s v="Kompl"/>
    <m/>
    <m/>
    <m/>
    <m/>
    <m/>
    <m/>
    <m/>
    <n v="116"/>
    <n v="116"/>
    <n v="116000"/>
    <n v="9666.6666666666661"/>
    <m/>
    <m/>
    <n v="3564"/>
    <n v="3564"/>
    <m/>
    <m/>
    <m/>
    <m/>
    <n v="41"/>
    <m/>
    <n v="2024"/>
    <m/>
    <m/>
    <m/>
    <s v="H1"/>
    <m/>
  </r>
  <r>
    <x v="0"/>
    <x v="4"/>
    <x v="13"/>
    <x v="29"/>
    <x v="0"/>
    <x v="0"/>
    <x v="1"/>
    <x v="1"/>
    <x v="0"/>
    <n v="1"/>
    <m/>
    <s v="Kompl"/>
    <m/>
    <m/>
    <m/>
    <m/>
    <m/>
    <m/>
    <m/>
    <n v="54"/>
    <n v="54"/>
    <n v="54000"/>
    <n v="4500"/>
    <m/>
    <m/>
    <n v="3564"/>
    <n v="3564"/>
    <m/>
    <m/>
    <m/>
    <m/>
    <n v="41"/>
    <m/>
    <n v="2024"/>
    <m/>
    <m/>
    <m/>
    <s v="H1"/>
    <m/>
  </r>
  <r>
    <x v="0"/>
    <x v="4"/>
    <x v="13"/>
    <x v="29"/>
    <x v="0"/>
    <x v="0"/>
    <x v="1"/>
    <x v="3"/>
    <x v="0"/>
    <n v="1"/>
    <m/>
    <s v="Kompl"/>
    <m/>
    <m/>
    <m/>
    <m/>
    <m/>
    <m/>
    <m/>
    <n v="160"/>
    <n v="160"/>
    <n v="160000"/>
    <n v="13333.333333333334"/>
    <m/>
    <m/>
    <n v="3564"/>
    <n v="3564"/>
    <m/>
    <m/>
    <m/>
    <m/>
    <n v="41"/>
    <m/>
    <n v="2024"/>
    <m/>
    <m/>
    <m/>
    <s v="H1"/>
    <m/>
  </r>
  <r>
    <x v="1"/>
    <x v="4"/>
    <x v="13"/>
    <x v="29"/>
    <x v="1"/>
    <x v="0"/>
    <x v="1"/>
    <x v="96"/>
    <x v="0"/>
    <n v="1"/>
    <m/>
    <s v="Kompl"/>
    <m/>
    <m/>
    <m/>
    <m/>
    <m/>
    <m/>
    <n v="0"/>
    <n v="388.875"/>
    <n v="388.875"/>
    <n v="388875"/>
    <n v="32406.25"/>
    <m/>
    <m/>
    <n v="3564"/>
    <n v="3564"/>
    <m/>
    <m/>
    <m/>
    <m/>
    <n v="41"/>
    <m/>
    <n v="2024"/>
    <m/>
    <m/>
    <m/>
    <s v="H1"/>
    <m/>
  </r>
  <r>
    <x v="1"/>
    <x v="4"/>
    <x v="13"/>
    <x v="29"/>
    <x v="1"/>
    <x v="0"/>
    <x v="1"/>
    <x v="316"/>
    <x v="295"/>
    <n v="1"/>
    <m/>
    <s v="Kompl"/>
    <s v="Vt"/>
    <n v="1"/>
    <n v="15"/>
    <n v="5"/>
    <n v="109.34"/>
    <n v="1.25"/>
    <n v="136.67500000000001"/>
    <m/>
    <n v="136.67500000000001"/>
    <n v="136675"/>
    <n v="11389.583333333334"/>
    <m/>
    <m/>
    <m/>
    <m/>
    <m/>
    <m/>
    <m/>
    <m/>
    <n v="41"/>
    <m/>
    <n v="2024"/>
    <m/>
    <m/>
    <m/>
    <s v="H1"/>
    <m/>
  </r>
  <r>
    <x v="1"/>
    <x v="4"/>
    <x v="13"/>
    <x v="29"/>
    <x v="1"/>
    <x v="0"/>
    <x v="1"/>
    <x v="317"/>
    <x v="296"/>
    <n v="1"/>
    <m/>
    <s v="Kompl"/>
    <s v="Vt"/>
    <n v="1"/>
    <n v="15"/>
    <n v="5"/>
    <n v="109.33999999999999"/>
    <n v="1.25"/>
    <n v="136.67499999999998"/>
    <m/>
    <n v="136.67499999999998"/>
    <n v="136674.99999999997"/>
    <n v="11389.58333333333"/>
    <m/>
    <m/>
    <m/>
    <m/>
    <m/>
    <m/>
    <m/>
    <m/>
    <n v="41"/>
    <m/>
    <n v="2024"/>
    <m/>
    <m/>
    <m/>
    <s v="H1"/>
    <m/>
  </r>
  <r>
    <x v="1"/>
    <x v="4"/>
    <x v="13"/>
    <x v="29"/>
    <x v="1"/>
    <x v="0"/>
    <x v="1"/>
    <x v="318"/>
    <x v="297"/>
    <n v="1"/>
    <m/>
    <s v="Kompl"/>
    <s v="Vt"/>
    <n v="1"/>
    <n v="15"/>
    <n v="20"/>
    <n v="109.33999999999999"/>
    <n v="5"/>
    <n v="546.69999999999993"/>
    <m/>
    <n v="546.69999999999993"/>
    <n v="546699.99999999988"/>
    <n v="45558.333333333321"/>
    <m/>
    <m/>
    <m/>
    <m/>
    <m/>
    <m/>
    <m/>
    <m/>
    <n v="41"/>
    <m/>
    <n v="2024"/>
    <m/>
    <m/>
    <m/>
    <s v="H1"/>
    <m/>
  </r>
  <r>
    <x v="1"/>
    <x v="4"/>
    <x v="13"/>
    <x v="29"/>
    <x v="1"/>
    <x v="0"/>
    <x v="1"/>
    <x v="319"/>
    <x v="298"/>
    <n v="1"/>
    <m/>
    <s v="Kompl"/>
    <s v="ht"/>
    <n v="2"/>
    <n v="15"/>
    <n v="7.5"/>
    <n v="109.33999999999999"/>
    <n v="1.875"/>
    <n v="205.01249999999999"/>
    <m/>
    <n v="205.01249999999999"/>
    <n v="205012.5"/>
    <n v="17084.375"/>
    <m/>
    <m/>
    <m/>
    <m/>
    <m/>
    <m/>
    <m/>
    <m/>
    <n v="41"/>
    <m/>
    <n v="2024"/>
    <m/>
    <m/>
    <m/>
    <s v="H1"/>
    <m/>
  </r>
  <r>
    <x v="1"/>
    <x v="4"/>
    <x v="13"/>
    <x v="29"/>
    <x v="1"/>
    <x v="0"/>
    <x v="1"/>
    <x v="320"/>
    <x v="299"/>
    <n v="1"/>
    <m/>
    <s v="Kompl"/>
    <s v="ht"/>
    <n v="2"/>
    <n v="15"/>
    <n v="12.5"/>
    <n v="109.33999999999999"/>
    <n v="3.125"/>
    <n v="341.68749999999994"/>
    <m/>
    <n v="341.68749999999994"/>
    <n v="341687.49999999994"/>
    <n v="28473.958333333328"/>
    <m/>
    <m/>
    <m/>
    <m/>
    <m/>
    <m/>
    <m/>
    <m/>
    <n v="41"/>
    <m/>
    <n v="2024"/>
    <m/>
    <m/>
    <m/>
    <s v="H1"/>
    <m/>
  </r>
  <r>
    <x v="1"/>
    <x v="4"/>
    <x v="13"/>
    <x v="29"/>
    <x v="1"/>
    <x v="0"/>
    <x v="1"/>
    <x v="321"/>
    <x v="300"/>
    <n v="1"/>
    <m/>
    <s v="Kompl"/>
    <s v="ht"/>
    <n v="2"/>
    <n v="15"/>
    <n v="10"/>
    <n v="109.33999999999999"/>
    <n v="2.5"/>
    <n v="273.34999999999997"/>
    <m/>
    <n v="273.34999999999997"/>
    <n v="273349.99999999994"/>
    <n v="22779.166666666661"/>
    <m/>
    <m/>
    <m/>
    <m/>
    <m/>
    <m/>
    <m/>
    <m/>
    <n v="41"/>
    <m/>
    <n v="2024"/>
    <m/>
    <m/>
    <m/>
    <s v="H1"/>
    <m/>
  </r>
  <r>
    <x v="0"/>
    <x v="4"/>
    <x v="13"/>
    <x v="29"/>
    <x v="3"/>
    <x v="0"/>
    <x v="1"/>
    <x v="2"/>
    <x v="197"/>
    <n v="1"/>
    <m/>
    <s v="Kompl"/>
    <m/>
    <m/>
    <m/>
    <m/>
    <m/>
    <m/>
    <m/>
    <n v="7"/>
    <n v="7"/>
    <n v="7000"/>
    <n v="583.33333333333337"/>
    <m/>
    <m/>
    <n v="3564"/>
    <n v="3564"/>
    <m/>
    <m/>
    <m/>
    <m/>
    <n v="41"/>
    <m/>
    <n v="2024"/>
    <m/>
    <m/>
    <m/>
    <s v="H1"/>
    <m/>
  </r>
  <r>
    <x v="0"/>
    <x v="4"/>
    <x v="13"/>
    <x v="29"/>
    <x v="3"/>
    <x v="0"/>
    <x v="1"/>
    <x v="294"/>
    <x v="197"/>
    <n v="1"/>
    <m/>
    <s v="Kompl"/>
    <m/>
    <m/>
    <m/>
    <m/>
    <m/>
    <m/>
    <m/>
    <n v="94"/>
    <n v="94"/>
    <n v="94000"/>
    <n v="7833.333333333333"/>
    <m/>
    <m/>
    <m/>
    <m/>
    <m/>
    <m/>
    <m/>
    <m/>
    <n v="41"/>
    <m/>
    <n v="2024"/>
    <m/>
    <m/>
    <m/>
    <s v="H1"/>
    <m/>
  </r>
  <r>
    <x v="0"/>
    <x v="4"/>
    <x v="14"/>
    <x v="30"/>
    <x v="0"/>
    <x v="1"/>
    <x v="1"/>
    <x v="2"/>
    <x v="0"/>
    <n v="1"/>
    <m/>
    <s v="PN"/>
    <s v=" "/>
    <m/>
    <m/>
    <m/>
    <n v="77.490463700000006"/>
    <m/>
    <m/>
    <n v="119"/>
    <n v="119"/>
    <n v="119000"/>
    <n v="9916.6666666666661"/>
    <s v=" "/>
    <s v=" "/>
    <n v="3093"/>
    <n v="3094"/>
    <s v=" "/>
    <s v=" "/>
    <s v=" "/>
    <s v=" "/>
    <n v="103"/>
    <m/>
    <n v="2024"/>
    <m/>
    <m/>
    <m/>
    <s v="H1"/>
    <m/>
  </r>
  <r>
    <x v="0"/>
    <x v="4"/>
    <x v="14"/>
    <x v="30"/>
    <x v="0"/>
    <x v="1"/>
    <x v="1"/>
    <x v="4"/>
    <x v="0"/>
    <n v="1"/>
    <m/>
    <s v="PN"/>
    <m/>
    <m/>
    <m/>
    <m/>
    <n v="72.990463700000006"/>
    <m/>
    <m/>
    <n v="1301"/>
    <n v="1301"/>
    <n v="1301000"/>
    <n v="108416.66666666667"/>
    <s v=" "/>
    <s v=" 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"/>
    <x v="67"/>
    <x v="0"/>
    <n v="1"/>
    <m/>
    <s v="PNK"/>
    <s v=" "/>
    <m/>
    <m/>
    <n v="60"/>
    <n v="90.711274860000003"/>
    <n v="2"/>
    <n v="181.42254972000001"/>
    <n v="0"/>
    <n v="181.42254972000001"/>
    <n v="181422.54972000001"/>
    <n v="15118.545810000001"/>
    <s v=" "/>
    <s v=" "/>
    <n v="3093"/>
    <n v="3094"/>
    <s v=" "/>
    <s v=" "/>
    <s v=" "/>
    <s v=" "/>
    <n v="103"/>
    <m/>
    <n v="2024"/>
    <m/>
    <m/>
    <m/>
    <s v="H1"/>
    <m/>
  </r>
  <r>
    <x v="0"/>
    <x v="4"/>
    <x v="14"/>
    <x v="30"/>
    <x v="0"/>
    <x v="1"/>
    <x v="1"/>
    <x v="1"/>
    <x v="0"/>
    <n v="1"/>
    <m/>
    <s v="PN"/>
    <s v=" "/>
    <m/>
    <m/>
    <m/>
    <m/>
    <m/>
    <m/>
    <n v="697"/>
    <n v="697"/>
    <n v="697000"/>
    <n v="58083.333333333336"/>
    <s v=" "/>
    <s v=" "/>
    <n v="3093"/>
    <n v="3094"/>
    <s v=" "/>
    <s v=" "/>
    <s v=" "/>
    <s v=" "/>
    <n v="103"/>
    <m/>
    <n v="2024"/>
    <m/>
    <m/>
    <m/>
    <s v="H1"/>
    <m/>
  </r>
  <r>
    <x v="0"/>
    <x v="4"/>
    <x v="14"/>
    <x v="30"/>
    <x v="0"/>
    <x v="1"/>
    <x v="1"/>
    <x v="3"/>
    <x v="0"/>
    <n v="1"/>
    <m/>
    <s v="PN"/>
    <m/>
    <m/>
    <m/>
    <m/>
    <m/>
    <m/>
    <m/>
    <n v="1521"/>
    <n v="1521"/>
    <n v="1521000"/>
    <n v="126750"/>
    <s v=" "/>
    <s v=" 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"/>
    <x v="32"/>
    <x v="0"/>
    <n v="1"/>
    <m/>
    <s v="PNK"/>
    <m/>
    <m/>
    <n v="3"/>
    <n v="60"/>
    <n v="118.47"/>
    <n v="3"/>
    <n v="355.40999999999997"/>
    <m/>
    <n v="355.40999999999997"/>
    <n v="355409.99999999994"/>
    <n v="29617.499999999996"/>
    <s v=" "/>
    <s v=" "/>
    <n v="3093"/>
    <n v="3094"/>
    <s v=" "/>
    <s v=" "/>
    <s v=" "/>
    <s v=" "/>
    <n v="103"/>
    <m/>
    <n v="2024"/>
    <m/>
    <m/>
    <m/>
    <s v="H1"/>
    <m/>
  </r>
  <r>
    <x v="0"/>
    <x v="4"/>
    <x v="14"/>
    <x v="30"/>
    <x v="0"/>
    <x v="0"/>
    <x v="1"/>
    <x v="293"/>
    <x v="0"/>
    <n v="1"/>
    <m/>
    <s v="PN"/>
    <m/>
    <m/>
    <m/>
    <m/>
    <m/>
    <m/>
    <m/>
    <n v="58"/>
    <n v="58"/>
    <n v="58000"/>
    <n v="4833.333333333333"/>
    <m/>
    <m/>
    <n v="3093"/>
    <n v="3094"/>
    <m/>
    <m/>
    <m/>
    <m/>
    <n v="103"/>
    <m/>
    <n v="2024"/>
    <m/>
    <m/>
    <m/>
    <s v="H1"/>
    <m/>
  </r>
  <r>
    <x v="1"/>
    <x v="4"/>
    <x v="14"/>
    <x v="30"/>
    <x v="1"/>
    <x v="1"/>
    <x v="1"/>
    <x v="96"/>
    <x v="0"/>
    <n v="1"/>
    <m/>
    <s v="PN"/>
    <s v=" "/>
    <m/>
    <m/>
    <m/>
    <m/>
    <m/>
    <n v="0"/>
    <n v="4371.55"/>
    <n v="4371.55"/>
    <n v="4371550"/>
    <n v="364295.83333333331"/>
    <s v=" "/>
    <s v=" "/>
    <n v="3093"/>
    <n v="3094"/>
    <s v=" "/>
    <s v=" "/>
    <s v=" "/>
    <s v=" "/>
    <n v="103"/>
    <m/>
    <n v="2024"/>
    <m/>
    <m/>
    <m/>
    <s v="H1"/>
    <m/>
  </r>
  <r>
    <x v="0"/>
    <x v="4"/>
    <x v="14"/>
    <x v="30"/>
    <x v="0"/>
    <x v="0"/>
    <x v="1"/>
    <x v="294"/>
    <x v="0"/>
    <n v="1"/>
    <m/>
    <s v="PN"/>
    <m/>
    <m/>
    <m/>
    <m/>
    <m/>
    <m/>
    <m/>
    <n v="742"/>
    <n v="742"/>
    <n v="742000"/>
    <n v="61833.333333333336"/>
    <m/>
    <m/>
    <n v="3093"/>
    <n v="3094"/>
    <m/>
    <m/>
    <m/>
    <m/>
    <n v="103"/>
    <m/>
    <n v="2024"/>
    <m/>
    <m/>
    <m/>
    <s v="H1"/>
    <m/>
  </r>
  <r>
    <x v="1"/>
    <x v="4"/>
    <x v="14"/>
    <x v="30"/>
    <x v="1"/>
    <x v="1"/>
    <x v="6"/>
    <x v="322"/>
    <x v="301"/>
    <n v="1"/>
    <m/>
    <s v="OBL"/>
    <s v="ht"/>
    <n v="1"/>
    <n v="75"/>
    <n v="7.5"/>
    <n v="91.811274859999997"/>
    <n v="9.375"/>
    <n v="860.7307018125"/>
    <n v="0"/>
    <n v="860.7307018125"/>
    <n v="860730.70181250002"/>
    <n v="71727.558484374997"/>
    <s v="H199001031"/>
    <s v="C399001031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6"/>
    <x v="322"/>
    <x v="301"/>
    <n v="1"/>
    <m/>
    <s v="OBL"/>
    <s v="Vt"/>
    <n v="1"/>
    <n v="76"/>
    <n v="7.5"/>
    <n v="91.811274859999997"/>
    <n v="9.5"/>
    <n v="872.20711116999996"/>
    <n v="0"/>
    <n v="872.20711116999996"/>
    <n v="872207.11116999993"/>
    <n v="72683.925930833328"/>
    <s v="H199001031"/>
    <s v="C399001031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"/>
    <x v="323"/>
    <x v="302"/>
    <n v="1"/>
    <m/>
    <s v="OBL"/>
    <s v="ht"/>
    <n v="1"/>
    <n v="75"/>
    <n v="3"/>
    <n v="91.611274859999995"/>
    <n v="3.75"/>
    <n v="343.54228072499996"/>
    <n v="0"/>
    <n v="343.54228072499996"/>
    <n v="343542.28072499996"/>
    <n v="28628.523393749998"/>
    <s v=" "/>
    <s v=" 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"/>
    <x v="323"/>
    <x v="302"/>
    <n v="1"/>
    <m/>
    <s v="OBL"/>
    <s v="Vt"/>
    <n v="1"/>
    <n v="76"/>
    <n v="3"/>
    <n v="91.611274859999995"/>
    <n v="3.8"/>
    <n v="348.12284446799998"/>
    <n v="0"/>
    <n v="348.12284446799998"/>
    <n v="348122.844468"/>
    <n v="29010.237039"/>
    <s v=" "/>
    <s v=" 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"/>
    <x v="324"/>
    <x v="303"/>
    <n v="1"/>
    <m/>
    <s v="OBL"/>
    <s v="ht"/>
    <n v="1"/>
    <n v="75"/>
    <n v="9"/>
    <n v="92.811274859999997"/>
    <n v="11.25"/>
    <n v="1044.1268421749999"/>
    <n v="0"/>
    <n v="1044.1268421749999"/>
    <n v="1044126.8421749999"/>
    <n v="87010.57018124999"/>
    <s v=" "/>
    <s v=" 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"/>
    <x v="324"/>
    <x v="303"/>
    <n v="1"/>
    <m/>
    <s v="OBL"/>
    <s v="Vt"/>
    <n v="1"/>
    <n v="76"/>
    <n v="9"/>
    <n v="92.811274859999997"/>
    <n v="11.4"/>
    <n v="1058.048533404"/>
    <n v="0"/>
    <n v="1058.048533404"/>
    <n v="1058048.5334039999"/>
    <n v="88170.711116999984"/>
    <s v=" "/>
    <s v=" 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5"/>
    <x v="325"/>
    <x v="304"/>
    <n v="1"/>
    <m/>
    <s v="OBL"/>
    <s v="ht"/>
    <n v="1"/>
    <n v="75"/>
    <n v="7.5"/>
    <n v="92.071274860000003"/>
    <n v="9.375"/>
    <n v="863.1682018125"/>
    <n v="0"/>
    <n v="863.1682018125"/>
    <n v="863168.20181250002"/>
    <n v="71930.683484374997"/>
    <s v="H199001031"/>
    <s v="C499001031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5"/>
    <x v="325"/>
    <x v="304"/>
    <n v="1"/>
    <m/>
    <s v="OBL"/>
    <s v="Vt"/>
    <n v="1"/>
    <n v="76"/>
    <n v="7.5"/>
    <n v="92.071274860000003"/>
    <n v="9.5"/>
    <n v="874.67711116999999"/>
    <n v="0"/>
    <n v="874.67711116999999"/>
    <n v="874677.11116999993"/>
    <n v="72889.759264166656"/>
    <s v="H199001031"/>
    <s v="C499001031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6"/>
    <x v="326"/>
    <x v="305"/>
    <n v="1"/>
    <m/>
    <s v="OBL"/>
    <s v="ht"/>
    <n v="2"/>
    <n v="64"/>
    <n v="3"/>
    <n v="91.711274860000003"/>
    <n v="3.2"/>
    <n v="293.47607955200004"/>
    <n v="0"/>
    <n v="293.47607955200004"/>
    <n v="293476.07955200004"/>
    <n v="24456.339962666669"/>
    <s v="H199001031"/>
    <s v="C399001031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6"/>
    <x v="326"/>
    <x v="305"/>
    <n v="1"/>
    <m/>
    <s v="OBL"/>
    <s v="Vt"/>
    <n v="2"/>
    <n v="65"/>
    <n v="3"/>
    <n v="91.711274860000003"/>
    <n v="3.25"/>
    <n v="298.06164329500001"/>
    <n v="0"/>
    <n v="298.06164329500001"/>
    <n v="298061.64329500002"/>
    <n v="24838.470274583335"/>
    <s v="H199001031"/>
    <s v="C399001031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"/>
    <x v="327"/>
    <x v="306"/>
    <n v="1"/>
    <m/>
    <s v="OBL"/>
    <s v="ht"/>
    <n v="2"/>
    <n v="64"/>
    <n v="15"/>
    <n v="91.711274860000003"/>
    <n v="16"/>
    <n v="1467.3803977600001"/>
    <n v="0"/>
    <n v="1467.3803977600001"/>
    <n v="1467380.3977600001"/>
    <n v="122281.69981333334"/>
    <s v=" "/>
    <s v=" 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"/>
    <x v="327"/>
    <x v="306"/>
    <n v="1"/>
    <m/>
    <s v="OBL"/>
    <s v="Vt"/>
    <n v="2"/>
    <n v="65"/>
    <n v="15"/>
    <n v="91.711274860000003"/>
    <n v="16.25"/>
    <n v="1490.3082164750001"/>
    <n v="0"/>
    <n v="1490.3082164750001"/>
    <n v="1490308.2164750001"/>
    <n v="124192.35137291667"/>
    <s v=" "/>
    <s v=" 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2"/>
    <x v="328"/>
    <x v="307"/>
    <n v="1"/>
    <m/>
    <s v="OBL"/>
    <s v="ht"/>
    <n v="2"/>
    <n v="64"/>
    <n v="7.5"/>
    <n v="91.51127486"/>
    <n v="8"/>
    <n v="732.09019888"/>
    <n v="0"/>
    <n v="732.09019888"/>
    <n v="732090.19888000004"/>
    <n v="61007.516573333334"/>
    <s v="H199001031"/>
    <s v="K899001031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2"/>
    <x v="328"/>
    <x v="307"/>
    <n v="1"/>
    <m/>
    <s v="OBL"/>
    <s v="Vt"/>
    <n v="2"/>
    <n v="65"/>
    <n v="7.5"/>
    <n v="91.51127486"/>
    <n v="8.125"/>
    <n v="743.52910823750005"/>
    <n v="0"/>
    <n v="743.52910823750005"/>
    <n v="743529.10823750007"/>
    <n v="61960.759019791672"/>
    <s v="H199001031"/>
    <s v="K899001031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2"/>
    <x v="329"/>
    <x v="308"/>
    <n v="1"/>
    <m/>
    <s v="OBL"/>
    <s v="ht"/>
    <n v="2"/>
    <n v="64"/>
    <n v="4.5"/>
    <n v="91.711274860000003"/>
    <n v="4.8"/>
    <n v="440.21411932799998"/>
    <n v="0"/>
    <n v="440.21411932799998"/>
    <n v="440214.119328"/>
    <n v="36684.509943999998"/>
    <s v="H199001031"/>
    <s v="H599001031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2"/>
    <x v="329"/>
    <x v="308"/>
    <n v="1"/>
    <m/>
    <s v="OBL"/>
    <s v="Vt"/>
    <n v="2"/>
    <n v="65"/>
    <n v="4.5"/>
    <n v="91.711274860000003"/>
    <n v="4.875"/>
    <n v="447.09246494249999"/>
    <n v="0"/>
    <n v="447.09246494249999"/>
    <n v="447092.4649425"/>
    <n v="37257.705411875002"/>
    <s v="H199001031"/>
    <s v="H599001031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"/>
    <x v="330"/>
    <x v="309"/>
    <n v="1"/>
    <m/>
    <s v="OBL"/>
    <s v="ht"/>
    <n v="3"/>
    <n v="56"/>
    <n v="7.5"/>
    <n v="92.411274860000006"/>
    <n v="7"/>
    <n v="646.87892402"/>
    <n v="0"/>
    <n v="646.87892402"/>
    <n v="646878.92402000003"/>
    <n v="53906.577001666672"/>
    <s v=" "/>
    <s v=" 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"/>
    <x v="330"/>
    <x v="309"/>
    <n v="1"/>
    <m/>
    <s v="OBL"/>
    <s v="Vt"/>
    <n v="3"/>
    <n v="59"/>
    <n v="7.5"/>
    <n v="92.411274860000006"/>
    <n v="7.375"/>
    <n v="681.53315209250002"/>
    <n v="0"/>
    <n v="681.53315209250002"/>
    <n v="681533.15209250001"/>
    <n v="56794.429341041665"/>
    <s v=" "/>
    <s v=" 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"/>
    <x v="331"/>
    <x v="310"/>
    <n v="1"/>
    <m/>
    <s v="OBL"/>
    <s v="ht"/>
    <n v="3"/>
    <n v="56"/>
    <n v="15"/>
    <n v="92.411274860000006"/>
    <n v="14"/>
    <n v="1293.75784804"/>
    <n v="0"/>
    <n v="1293.75784804"/>
    <n v="1293757.8480400001"/>
    <n v="107813.15400333334"/>
    <s v=" "/>
    <s v=" 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"/>
    <x v="331"/>
    <x v="310"/>
    <n v="1"/>
    <m/>
    <s v="OBL"/>
    <s v="Vt"/>
    <n v="3"/>
    <n v="59"/>
    <n v="15"/>
    <n v="92.411274860000006"/>
    <n v="14.75"/>
    <n v="1363.066304185"/>
    <m/>
    <n v="1363.066304185"/>
    <n v="1363066.304185"/>
    <n v="113588.85868208333"/>
    <s v=" "/>
    <s v=" 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3"/>
    <x v="332"/>
    <x v="311"/>
    <n v="1"/>
    <m/>
    <s v="OBL"/>
    <s v="ht"/>
    <n v="3"/>
    <n v="56"/>
    <n v="7.5"/>
    <n v="90.861274859999995"/>
    <n v="7"/>
    <n v="636.02892401999998"/>
    <n v="0"/>
    <n v="636.02892401999998"/>
    <n v="636028.92402000003"/>
    <n v="53002.410335"/>
    <s v="H199001031"/>
    <s v="K199001031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3"/>
    <x v="332"/>
    <x v="311"/>
    <n v="1"/>
    <m/>
    <s v="OBL"/>
    <s v="Vt"/>
    <n v="3"/>
    <n v="59"/>
    <n v="7.5"/>
    <n v="90.861274859999995"/>
    <n v="7.375"/>
    <n v="670.10190209249993"/>
    <n v="0"/>
    <n v="670.10190209249993"/>
    <n v="670101.90209249989"/>
    <n v="55841.825174374993"/>
    <s v="H199001031"/>
    <s v="K199001031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"/>
    <x v="333"/>
    <x v="312"/>
    <n v="1"/>
    <m/>
    <s v="OBL"/>
    <s v="ht"/>
    <n v="4"/>
    <n v="53"/>
    <n v="7.5"/>
    <n v="91.51127486"/>
    <n v="6.625"/>
    <n v="606.2621959475"/>
    <n v="0"/>
    <n v="606.2621959475"/>
    <n v="606262.19594749995"/>
    <n v="50521.849662291665"/>
    <s v=" "/>
    <s v=" 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"/>
    <x v="333"/>
    <x v="312"/>
    <n v="1"/>
    <m/>
    <s v="OBL"/>
    <s v="Vt"/>
    <n v="4"/>
    <n v="41"/>
    <n v="7.5"/>
    <n v="91.51127486"/>
    <n v="5.125"/>
    <n v="468.99528365750001"/>
    <m/>
    <n v="468.99528365750001"/>
    <n v="468995.2836575"/>
    <n v="39082.940304791664"/>
    <s v=" "/>
    <s v=" 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"/>
    <x v="334"/>
    <x v="313"/>
    <n v="1"/>
    <m/>
    <s v="OBL"/>
    <s v="ht"/>
    <n v="4"/>
    <n v="53"/>
    <n v="4.5"/>
    <n v="92.411274860000006"/>
    <n v="3.9750000000000001"/>
    <n v="367.33481756850006"/>
    <n v="0"/>
    <n v="367.33481756850006"/>
    <n v="367334.81756850006"/>
    <n v="30611.234797375004"/>
    <s v=" "/>
    <s v=" 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"/>
    <x v="334"/>
    <x v="313"/>
    <n v="1"/>
    <m/>
    <s v="OBL"/>
    <s v="Vt"/>
    <n v="4"/>
    <n v="41"/>
    <n v="4.5"/>
    <n v="92.411274860000006"/>
    <n v="3.0750000000000002"/>
    <n v="284.16467019450005"/>
    <n v="0"/>
    <n v="284.16467019450005"/>
    <n v="284164.67019450007"/>
    <n v="23680.389182875006"/>
    <s v=" "/>
    <s v=" 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"/>
    <x v="335"/>
    <x v="314"/>
    <n v="1"/>
    <m/>
    <s v="OBL"/>
    <s v="ht"/>
    <n v="4"/>
    <n v="53"/>
    <n v="10.5"/>
    <n v="92.411274860000006"/>
    <n v="9.2750000000000004"/>
    <n v="857.11457432650013"/>
    <m/>
    <n v="857.11457432650013"/>
    <n v="857114.57432650018"/>
    <n v="71426.214527208343"/>
    <s v=" "/>
    <s v=" 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"/>
    <x v="335"/>
    <x v="314"/>
    <n v="1"/>
    <m/>
    <s v="OBL"/>
    <s v="Vt"/>
    <n v="4"/>
    <n v="41"/>
    <n v="10.5"/>
    <n v="92.411274860000006"/>
    <n v="7.1749999999999998"/>
    <n v="663.05089712050005"/>
    <m/>
    <n v="663.05089712050005"/>
    <n v="663050.8971205001"/>
    <n v="55254.241426708344"/>
    <s v=" "/>
    <s v=" 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4"/>
    <x v="336"/>
    <x v="315"/>
    <n v="1"/>
    <m/>
    <s v="OBL"/>
    <s v="ht"/>
    <n v="4"/>
    <n v="53"/>
    <n v="7.5"/>
    <n v="90.861274859999995"/>
    <n v="6.625"/>
    <n v="601.95594594749991"/>
    <n v="0"/>
    <n v="601.95594594749991"/>
    <n v="601955.94594749995"/>
    <n v="50162.995495624993"/>
    <s v="H199001031"/>
    <s v="D199001031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1"/>
    <x v="14"/>
    <x v="336"/>
    <x v="315"/>
    <n v="1"/>
    <m/>
    <s v="OBL"/>
    <s v="Vt"/>
    <n v="4"/>
    <n v="41"/>
    <n v="7.5"/>
    <n v="90.861274859999995"/>
    <n v="5.125"/>
    <n v="465.6640336575"/>
    <n v="0"/>
    <n v="465.6640336575"/>
    <n v="465664.0336575"/>
    <n v="38805.336138125"/>
    <s v="H199001031"/>
    <s v="D199001031"/>
    <n v="3093"/>
    <n v="3094"/>
    <s v=" "/>
    <s v=" "/>
    <s v=" "/>
    <s v=" "/>
    <n v="103"/>
    <m/>
    <n v="2024"/>
    <m/>
    <m/>
    <m/>
    <s v="H1"/>
    <m/>
  </r>
  <r>
    <x v="1"/>
    <x v="4"/>
    <x v="14"/>
    <x v="30"/>
    <x v="1"/>
    <x v="0"/>
    <x v="1"/>
    <x v="337"/>
    <x v="316"/>
    <n v="1"/>
    <m/>
    <s v="OBL"/>
    <s v="ht"/>
    <n v="6"/>
    <n v="44"/>
    <n v="3"/>
    <n v="90.861274859999995"/>
    <n v="2.2000000000000002"/>
    <n v="199.89480469200001"/>
    <m/>
    <n v="199.89480469200001"/>
    <n v="199894.80469200001"/>
    <n v="16657.900390999999"/>
    <m/>
    <m/>
    <n v="3093"/>
    <n v="3094"/>
    <m/>
    <m/>
    <m/>
    <m/>
    <n v="103"/>
    <m/>
    <n v="2024"/>
    <m/>
    <m/>
    <m/>
    <s v="H1"/>
    <m/>
  </r>
  <r>
    <x v="1"/>
    <x v="4"/>
    <x v="14"/>
    <x v="30"/>
    <x v="1"/>
    <x v="0"/>
    <x v="1"/>
    <x v="337"/>
    <x v="316"/>
    <n v="1"/>
    <m/>
    <s v="OBL"/>
    <s v="Vt"/>
    <n v="6"/>
    <n v="41"/>
    <n v="3"/>
    <n v="90.861274859999995"/>
    <n v="2.0499999999999998"/>
    <n v="186.26561346299997"/>
    <m/>
    <n v="186.26561346299997"/>
    <n v="186265.61346299996"/>
    <n v="15522.134455249996"/>
    <m/>
    <m/>
    <n v="3093"/>
    <n v="3094"/>
    <m/>
    <m/>
    <m/>
    <m/>
    <n v="103"/>
    <m/>
    <n v="2024"/>
    <m/>
    <m/>
    <m/>
    <s v="H1"/>
    <m/>
  </r>
  <r>
    <x v="1"/>
    <x v="4"/>
    <x v="14"/>
    <x v="30"/>
    <x v="1"/>
    <x v="0"/>
    <x v="1"/>
    <x v="338"/>
    <x v="317"/>
    <n v="1"/>
    <m/>
    <s v="OBL"/>
    <s v="ht"/>
    <n v="5"/>
    <n v="41"/>
    <n v="19.5"/>
    <n v="92.411274860000006"/>
    <n v="13.324999999999999"/>
    <n v="1231.3802375094999"/>
    <m/>
    <n v="1231.3802375094999"/>
    <n v="1231380.2375095"/>
    <n v="102615.01979245833"/>
    <m/>
    <m/>
    <n v="3093"/>
    <n v="3094"/>
    <m/>
    <m/>
    <m/>
    <m/>
    <n v="103"/>
    <m/>
    <n v="2024"/>
    <m/>
    <m/>
    <m/>
    <s v="H1"/>
    <m/>
  </r>
  <r>
    <x v="1"/>
    <x v="4"/>
    <x v="14"/>
    <x v="30"/>
    <x v="1"/>
    <x v="0"/>
    <x v="1"/>
    <x v="338"/>
    <x v="317"/>
    <n v="1"/>
    <m/>
    <s v="OBL"/>
    <s v="Vt"/>
    <n v="5"/>
    <n v="43"/>
    <n v="19.5"/>
    <n v="92.411274860000006"/>
    <n v="13.975"/>
    <n v="1291.4475661685001"/>
    <m/>
    <n v="1291.4475661685001"/>
    <n v="1291447.5661685001"/>
    <n v="107620.63051404168"/>
    <m/>
    <m/>
    <n v="3093"/>
    <n v="3094"/>
    <m/>
    <m/>
    <m/>
    <m/>
    <n v="103"/>
    <m/>
    <n v="2024"/>
    <m/>
    <m/>
    <m/>
    <s v="H1"/>
    <m/>
  </r>
  <r>
    <x v="1"/>
    <x v="4"/>
    <x v="14"/>
    <x v="30"/>
    <x v="1"/>
    <x v="0"/>
    <x v="12"/>
    <x v="339"/>
    <x v="318"/>
    <n v="1"/>
    <m/>
    <s v="OBL"/>
    <s v="ht"/>
    <n v="5"/>
    <n v="41"/>
    <n v="7.5"/>
    <n v="91.51127486"/>
    <n v="5.125"/>
    <n v="468.99528365750001"/>
    <n v="0"/>
    <n v="468.99528365750001"/>
    <n v="468995.2836575"/>
    <n v="39082.940304791664"/>
    <s v="H199001031"/>
    <s v="K899001031"/>
    <n v="3093"/>
    <n v="3094"/>
    <m/>
    <m/>
    <m/>
    <m/>
    <n v="103"/>
    <m/>
    <n v="2024"/>
    <m/>
    <m/>
    <m/>
    <s v="H1"/>
    <m/>
  </r>
  <r>
    <x v="1"/>
    <x v="4"/>
    <x v="14"/>
    <x v="30"/>
    <x v="1"/>
    <x v="0"/>
    <x v="12"/>
    <x v="339"/>
    <x v="318"/>
    <n v="1"/>
    <m/>
    <s v="OBL"/>
    <s v="Vt"/>
    <n v="5"/>
    <n v="43"/>
    <n v="7.5"/>
    <n v="91.51127486"/>
    <n v="5.375"/>
    <n v="491.8731023725"/>
    <n v="0"/>
    <n v="491.8731023725"/>
    <n v="491873.1023725"/>
    <n v="40989.425197708333"/>
    <s v="H199001031"/>
    <s v="K899001031"/>
    <n v="3093"/>
    <n v="3094"/>
    <m/>
    <m/>
    <m/>
    <m/>
    <n v="103"/>
    <m/>
    <n v="2024"/>
    <m/>
    <m/>
    <m/>
    <s v="H1"/>
    <m/>
  </r>
  <r>
    <x v="1"/>
    <x v="4"/>
    <x v="14"/>
    <x v="30"/>
    <x v="1"/>
    <x v="0"/>
    <x v="1"/>
    <x v="340"/>
    <x v="319"/>
    <n v="1"/>
    <m/>
    <s v="OBL"/>
    <s v="ht"/>
    <n v="5"/>
    <n v="41"/>
    <n v="3"/>
    <n v="91.51127486"/>
    <n v="2.0499999999999998"/>
    <n v="187.59811346299998"/>
    <m/>
    <n v="187.59811346299998"/>
    <n v="187598.11346299999"/>
    <n v="15633.176121916666"/>
    <m/>
    <m/>
    <n v="3093"/>
    <n v="3094"/>
    <m/>
    <m/>
    <m/>
    <m/>
    <n v="103"/>
    <m/>
    <n v="2024"/>
    <m/>
    <m/>
    <m/>
    <s v="H1"/>
    <m/>
  </r>
  <r>
    <x v="1"/>
    <x v="4"/>
    <x v="14"/>
    <x v="30"/>
    <x v="1"/>
    <x v="0"/>
    <x v="1"/>
    <x v="340"/>
    <x v="319"/>
    <n v="1"/>
    <m/>
    <s v="OBL"/>
    <s v="Vt"/>
    <n v="5"/>
    <n v="43"/>
    <n v="3"/>
    <n v="91.51127486"/>
    <n v="2.15"/>
    <n v="196.74924094899998"/>
    <m/>
    <n v="196.74924094899998"/>
    <n v="196749.24094899997"/>
    <n v="16395.77007908333"/>
    <m/>
    <m/>
    <n v="3093"/>
    <n v="3094"/>
    <m/>
    <m/>
    <m/>
    <m/>
    <n v="103"/>
    <m/>
    <n v="2024"/>
    <m/>
    <m/>
    <m/>
    <s v="H1"/>
    <m/>
  </r>
  <r>
    <x v="1"/>
    <x v="4"/>
    <x v="14"/>
    <x v="30"/>
    <x v="1"/>
    <x v="0"/>
    <x v="1"/>
    <x v="341"/>
    <x v="320"/>
    <n v="1"/>
    <m/>
    <s v="OBL"/>
    <s v="ht"/>
    <n v="6"/>
    <n v="44"/>
    <n v="9"/>
    <n v="90.861274859999995"/>
    <n v="6.6"/>
    <n v="599.68441407599994"/>
    <m/>
    <n v="599.68441407599994"/>
    <n v="599684.41407599999"/>
    <n v="49973.701173000001"/>
    <m/>
    <m/>
    <n v="3093"/>
    <n v="3094"/>
    <m/>
    <m/>
    <m/>
    <m/>
    <n v="103"/>
    <m/>
    <n v="2024"/>
    <m/>
    <m/>
    <m/>
    <s v="H1"/>
    <m/>
  </r>
  <r>
    <x v="1"/>
    <x v="4"/>
    <x v="14"/>
    <x v="30"/>
    <x v="1"/>
    <x v="0"/>
    <x v="1"/>
    <x v="341"/>
    <x v="320"/>
    <n v="1"/>
    <m/>
    <s v="OBL"/>
    <s v="Vt"/>
    <n v="6"/>
    <n v="41"/>
    <n v="9"/>
    <n v="90.861274859999995"/>
    <n v="6.15"/>
    <n v="558.79684038899995"/>
    <m/>
    <n v="558.79684038899995"/>
    <n v="558796.8403889999"/>
    <n v="46566.403365749989"/>
    <m/>
    <m/>
    <n v="3093"/>
    <n v="3094"/>
    <m/>
    <m/>
    <m/>
    <m/>
    <n v="103"/>
    <m/>
    <n v="2024"/>
    <m/>
    <m/>
    <m/>
    <s v="H1"/>
    <m/>
  </r>
  <r>
    <x v="1"/>
    <x v="4"/>
    <x v="14"/>
    <x v="30"/>
    <x v="1"/>
    <x v="0"/>
    <x v="1"/>
    <x v="342"/>
    <x v="321"/>
    <n v="1"/>
    <m/>
    <s v="OBL"/>
    <s v="ht"/>
    <n v="6"/>
    <n v="44"/>
    <n v="15"/>
    <n v="91.51127486"/>
    <n v="11"/>
    <n v="1006.62402346"/>
    <m/>
    <n v="1006.62402346"/>
    <n v="1006624.0234599999"/>
    <n v="83885.335288333328"/>
    <m/>
    <m/>
    <n v="3093"/>
    <n v="3094"/>
    <m/>
    <m/>
    <m/>
    <m/>
    <n v="103"/>
    <m/>
    <n v="2024"/>
    <m/>
    <m/>
    <m/>
    <s v="H1"/>
    <m/>
  </r>
  <r>
    <x v="1"/>
    <x v="4"/>
    <x v="14"/>
    <x v="30"/>
    <x v="1"/>
    <x v="0"/>
    <x v="1"/>
    <x v="342"/>
    <x v="321"/>
    <n v="1"/>
    <m/>
    <s v="OBL"/>
    <s v="Vt"/>
    <n v="6"/>
    <n v="41"/>
    <n v="15"/>
    <n v="91.51127486"/>
    <n v="10.25"/>
    <n v="937.99056731500002"/>
    <m/>
    <n v="937.99056731500002"/>
    <n v="937990.56731499999"/>
    <n v="78165.880609583328"/>
    <m/>
    <m/>
    <n v="3093"/>
    <n v="3094"/>
    <m/>
    <m/>
    <m/>
    <m/>
    <n v="103"/>
    <m/>
    <n v="2024"/>
    <m/>
    <m/>
    <m/>
    <s v="H1"/>
    <m/>
  </r>
  <r>
    <x v="1"/>
    <x v="4"/>
    <x v="14"/>
    <x v="30"/>
    <x v="1"/>
    <x v="0"/>
    <x v="1"/>
    <x v="343"/>
    <x v="322"/>
    <n v="1"/>
    <m/>
    <s v="OBL"/>
    <s v="ht"/>
    <n v="6"/>
    <n v="44"/>
    <n v="3"/>
    <n v="91.51127486"/>
    <n v="2.2000000000000002"/>
    <n v="201.32480469200001"/>
    <m/>
    <n v="201.32480469200001"/>
    <n v="201324.80469200001"/>
    <n v="16777.067057666667"/>
    <m/>
    <m/>
    <n v="3093"/>
    <n v="3094"/>
    <m/>
    <m/>
    <m/>
    <m/>
    <n v="103"/>
    <m/>
    <n v="2024"/>
    <m/>
    <m/>
    <m/>
    <s v="H1"/>
    <m/>
  </r>
  <r>
    <x v="1"/>
    <x v="4"/>
    <x v="14"/>
    <x v="30"/>
    <x v="1"/>
    <x v="0"/>
    <x v="1"/>
    <x v="343"/>
    <x v="322"/>
    <n v="1"/>
    <m/>
    <s v="OBL"/>
    <s v="Vt"/>
    <n v="6"/>
    <n v="41"/>
    <n v="3"/>
    <n v="91.51127486"/>
    <n v="2.0499999999999998"/>
    <n v="187.59811346299998"/>
    <m/>
    <n v="187.59811346299998"/>
    <n v="187598.11346299999"/>
    <n v="15633.176121916666"/>
    <m/>
    <m/>
    <n v="3093"/>
    <n v="3094"/>
    <m/>
    <m/>
    <m/>
    <m/>
    <n v="103"/>
    <m/>
    <n v="2024"/>
    <m/>
    <m/>
    <m/>
    <s v="H1"/>
    <m/>
  </r>
  <r>
    <x v="1"/>
    <x v="4"/>
    <x v="14"/>
    <x v="30"/>
    <x v="1"/>
    <x v="1"/>
    <x v="6"/>
    <x v="344"/>
    <x v="323"/>
    <n v="1"/>
    <m/>
    <s v="OBL"/>
    <s v="ht"/>
    <n v="1"/>
    <n v="75"/>
    <n v="3"/>
    <n v="92.01127486"/>
    <n v="3.75"/>
    <n v="345.04228072500001"/>
    <m/>
    <n v="345.04228072500001"/>
    <n v="345042.28072500002"/>
    <n v="28753.523393750002"/>
    <s v="H199001031"/>
    <s v="C399001031"/>
    <n v="3093"/>
    <n v="3094"/>
    <m/>
    <m/>
    <m/>
    <m/>
    <n v="103"/>
    <m/>
    <n v="2024"/>
    <m/>
    <m/>
    <m/>
    <s v="H1"/>
    <m/>
  </r>
  <r>
    <x v="1"/>
    <x v="4"/>
    <x v="14"/>
    <x v="30"/>
    <x v="1"/>
    <x v="1"/>
    <x v="6"/>
    <x v="344"/>
    <x v="323"/>
    <n v="1"/>
    <m/>
    <s v="OBL"/>
    <s v="Vt"/>
    <n v="1"/>
    <n v="76"/>
    <n v="3"/>
    <n v="92.01127486"/>
    <n v="3.8"/>
    <n v="349.64284446799996"/>
    <m/>
    <n v="349.64284446799996"/>
    <n v="349642.84446799994"/>
    <n v="29136.90370566666"/>
    <s v="H199001031"/>
    <s v="C399001031"/>
    <n v="3093"/>
    <n v="3094"/>
    <m/>
    <m/>
    <m/>
    <m/>
    <n v="103"/>
    <m/>
    <n v="2024"/>
    <m/>
    <m/>
    <m/>
    <s v="H1"/>
    <m/>
  </r>
  <r>
    <x v="1"/>
    <x v="4"/>
    <x v="15"/>
    <x v="31"/>
    <x v="1"/>
    <x v="1"/>
    <x v="1"/>
    <x v="223"/>
    <x v="0"/>
    <n v="1"/>
    <m/>
    <s v="PNK"/>
    <s v="ht"/>
    <n v="6"/>
    <n v="23"/>
    <n v="7.5"/>
    <n v="72.989999999999995"/>
    <n v="2.875"/>
    <n v="209.84625"/>
    <n v="0"/>
    <n v="209.84625"/>
    <n v="209846.25"/>
    <n v="17487.1875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223"/>
    <x v="0"/>
    <n v="1"/>
    <m/>
    <s v="PNK"/>
    <s v="Vt"/>
    <n v="6"/>
    <n v="39"/>
    <n v="7.5"/>
    <n v="72.989999999999995"/>
    <n v="4.875"/>
    <n v="355.82624999999996"/>
    <n v="0"/>
    <n v="355.82624999999996"/>
    <n v="355826.24999999994"/>
    <n v="29652.187499999996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96"/>
    <x v="0"/>
    <n v="1"/>
    <m/>
    <s v="ÖVERGR"/>
    <s v=" "/>
    <m/>
    <m/>
    <m/>
    <n v="0"/>
    <n v="0"/>
    <n v="0"/>
    <n v="3225"/>
    <n v="3225"/>
    <n v="3225000"/>
    <n v="268750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67"/>
    <x v="0"/>
    <n v="1"/>
    <m/>
    <s v="PNK"/>
    <s v=" "/>
    <m/>
    <m/>
    <n v="60"/>
    <n v="75.490463700000006"/>
    <n v="2.5"/>
    <n v="188.72615925000002"/>
    <n v="0"/>
    <n v="188.72615925000002"/>
    <n v="188726.15925000003"/>
    <n v="15727.179937500003"/>
    <s v=" "/>
    <s v=" "/>
    <n v="3093"/>
    <n v="3094"/>
    <s v=" "/>
    <s v=" "/>
    <s v=" "/>
    <s v=" "/>
    <n v="131"/>
    <m/>
    <n v="2024"/>
    <m/>
    <m/>
    <m/>
    <s v="H1"/>
    <m/>
  </r>
  <r>
    <x v="0"/>
    <x v="4"/>
    <x v="15"/>
    <x v="31"/>
    <x v="0"/>
    <x v="1"/>
    <x v="1"/>
    <x v="2"/>
    <x v="0"/>
    <n v="1"/>
    <m/>
    <s v="PN"/>
    <s v=" "/>
    <m/>
    <m/>
    <m/>
    <m/>
    <m/>
    <m/>
    <n v="73"/>
    <n v="73"/>
    <n v="73000"/>
    <n v="6083.333333333333"/>
    <s v=" "/>
    <s v=" "/>
    <n v="3093"/>
    <n v="3094"/>
    <s v=" "/>
    <s v=" "/>
    <s v=" "/>
    <s v=" "/>
    <n v="131"/>
    <m/>
    <n v="2024"/>
    <m/>
    <m/>
    <m/>
    <s v="H1"/>
    <m/>
  </r>
  <r>
    <x v="0"/>
    <x v="4"/>
    <x v="15"/>
    <x v="31"/>
    <x v="0"/>
    <x v="1"/>
    <x v="1"/>
    <x v="4"/>
    <x v="0"/>
    <n v="1"/>
    <m/>
    <s v="PN"/>
    <m/>
    <m/>
    <m/>
    <m/>
    <m/>
    <m/>
    <m/>
    <n v="1021.3"/>
    <n v="1021.3"/>
    <n v="1021300"/>
    <n v="85108.333333333328"/>
    <s v=" "/>
    <s v=" "/>
    <n v="3093"/>
    <n v="3094"/>
    <s v=" "/>
    <s v=" "/>
    <s v=" "/>
    <s v=" "/>
    <n v="131"/>
    <m/>
    <n v="2024"/>
    <m/>
    <m/>
    <m/>
    <s v="H1"/>
    <m/>
  </r>
  <r>
    <x v="0"/>
    <x v="4"/>
    <x v="15"/>
    <x v="31"/>
    <x v="0"/>
    <x v="1"/>
    <x v="1"/>
    <x v="1"/>
    <x v="0"/>
    <n v="1"/>
    <m/>
    <s v="PN"/>
    <s v=" "/>
    <m/>
    <m/>
    <m/>
    <m/>
    <m/>
    <m/>
    <n v="631"/>
    <n v="631"/>
    <n v="631000"/>
    <n v="52583.333333333336"/>
    <s v=" "/>
    <s v=" "/>
    <n v="3093"/>
    <n v="3094"/>
    <s v=" "/>
    <s v=" "/>
    <s v=" "/>
    <s v=" "/>
    <n v="131"/>
    <m/>
    <n v="2024"/>
    <m/>
    <m/>
    <m/>
    <s v="H1"/>
    <m/>
  </r>
  <r>
    <x v="0"/>
    <x v="4"/>
    <x v="15"/>
    <x v="31"/>
    <x v="0"/>
    <x v="1"/>
    <x v="1"/>
    <x v="3"/>
    <x v="0"/>
    <n v="1"/>
    <m/>
    <s v="PN"/>
    <s v=" "/>
    <m/>
    <m/>
    <m/>
    <m/>
    <m/>
    <m/>
    <n v="1985"/>
    <n v="1985"/>
    <n v="1985000"/>
    <n v="165416.66666666666"/>
    <s v=" "/>
    <s v=" "/>
    <n v="3093"/>
    <n v="3094"/>
    <s v=" "/>
    <s v=" "/>
    <s v=" "/>
    <s v=" "/>
    <n v="131"/>
    <m/>
    <n v="2024"/>
    <m/>
    <m/>
    <m/>
    <s v="H1"/>
    <m/>
  </r>
  <r>
    <x v="0"/>
    <x v="4"/>
    <x v="15"/>
    <x v="31"/>
    <x v="0"/>
    <x v="0"/>
    <x v="1"/>
    <x v="293"/>
    <x v="0"/>
    <n v="1"/>
    <m/>
    <s v="PN"/>
    <m/>
    <m/>
    <m/>
    <m/>
    <m/>
    <m/>
    <m/>
    <n v="57"/>
    <n v="57"/>
    <n v="57000"/>
    <n v="4750"/>
    <m/>
    <m/>
    <n v="3093"/>
    <n v="3094"/>
    <m/>
    <m/>
    <m/>
    <m/>
    <n v="131"/>
    <m/>
    <n v="2024"/>
    <m/>
    <m/>
    <m/>
    <s v="H1"/>
    <m/>
  </r>
  <r>
    <x v="0"/>
    <x v="4"/>
    <x v="15"/>
    <x v="31"/>
    <x v="0"/>
    <x v="0"/>
    <x v="1"/>
    <x v="294"/>
    <x v="0"/>
    <n v="1"/>
    <m/>
    <s v="PN"/>
    <m/>
    <m/>
    <m/>
    <m/>
    <m/>
    <m/>
    <m/>
    <n v="183"/>
    <n v="183"/>
    <n v="183000"/>
    <n v="15250"/>
    <m/>
    <m/>
    <n v="3093"/>
    <n v="3094"/>
    <m/>
    <m/>
    <m/>
    <m/>
    <n v="131"/>
    <m/>
    <n v="2024"/>
    <m/>
    <m/>
    <m/>
    <s v="H1"/>
    <m/>
  </r>
  <r>
    <x v="1"/>
    <x v="4"/>
    <x v="15"/>
    <x v="31"/>
    <x v="1"/>
    <x v="1"/>
    <x v="1"/>
    <x v="345"/>
    <x v="324"/>
    <n v="1"/>
    <m/>
    <s v="OBL"/>
    <s v="ht"/>
    <n v="1"/>
    <n v="48"/>
    <n v="15"/>
    <n v="77.490463700000006"/>
    <n v="12"/>
    <n v="929.88556440000002"/>
    <n v="0"/>
    <n v="929.88556440000002"/>
    <n v="929885.56440000003"/>
    <n v="77490.463700000008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345"/>
    <x v="324"/>
    <n v="1"/>
    <m/>
    <s v="OBL"/>
    <s v="Vt"/>
    <n v="1"/>
    <n v="48"/>
    <n v="15"/>
    <n v="77.490463700000006"/>
    <n v="12"/>
    <n v="929.88556440000002"/>
    <n v="0"/>
    <n v="929.88556440000002"/>
    <n v="929885.56440000003"/>
    <n v="77490.463700000008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2"/>
    <x v="297"/>
    <x v="325"/>
    <n v="1"/>
    <m/>
    <s v="OBL"/>
    <s v="ht"/>
    <n v="1"/>
    <n v="48"/>
    <n v="15"/>
    <n v="75.390463700000012"/>
    <n v="12"/>
    <n v="904.6855644000002"/>
    <n v="0"/>
    <n v="904.6855644000002"/>
    <n v="904685.56440000015"/>
    <n v="75390.463700000008"/>
    <s v="H199001311"/>
    <s v="H599001311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0"/>
    <x v="2"/>
    <x v="297"/>
    <x v="325"/>
    <n v="1"/>
    <m/>
    <s v="OBL"/>
    <s v="Vt"/>
    <n v="1"/>
    <n v="48"/>
    <n v="15"/>
    <n v="75.390463700000012"/>
    <n v="12"/>
    <n v="904.6855644000002"/>
    <n v="0"/>
    <n v="904.6855644000002"/>
    <n v="904685.56440000015"/>
    <n v="75390.463700000008"/>
    <s v="H199001311"/>
    <s v="H599001311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346"/>
    <x v="326"/>
    <n v="1"/>
    <m/>
    <s v="OBL"/>
    <s v="ht"/>
    <n v="2"/>
    <n v="40"/>
    <n v="15"/>
    <n v="76.990463700000006"/>
    <n v="10"/>
    <n v="769.90463700000009"/>
    <n v="0"/>
    <n v="769.90463700000009"/>
    <n v="769904.6370000001"/>
    <n v="64158.719750000011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346"/>
    <x v="326"/>
    <n v="1"/>
    <m/>
    <s v="OBL"/>
    <s v="Vt"/>
    <n v="2"/>
    <n v="42"/>
    <n v="15"/>
    <n v="76.990463700000006"/>
    <n v="10.5"/>
    <n v="808.39986885000008"/>
    <n v="0"/>
    <n v="808.39986885000008"/>
    <n v="808399.86885000009"/>
    <n v="67366.655737500012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347"/>
    <x v="327"/>
    <n v="1"/>
    <m/>
    <s v="OBL"/>
    <s v="ht"/>
    <n v="2"/>
    <n v="40"/>
    <n v="7.5"/>
    <n v="75.990463700000006"/>
    <n v="5"/>
    <n v="379.95231850000005"/>
    <n v="0"/>
    <n v="379.95231850000005"/>
    <n v="379952.31850000005"/>
    <n v="31662.693208333338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347"/>
    <x v="327"/>
    <n v="1"/>
    <m/>
    <s v="OBL"/>
    <s v="Vt"/>
    <n v="2"/>
    <n v="42"/>
    <n v="7.5"/>
    <n v="75.990463700000006"/>
    <n v="5.25"/>
    <n v="398.94993442500004"/>
    <n v="0"/>
    <n v="398.94993442500004"/>
    <n v="398949.93442500004"/>
    <n v="33245.827868750006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2"/>
    <x v="6"/>
    <x v="328"/>
    <n v="1"/>
    <m/>
    <s v="OBL"/>
    <s v="ht"/>
    <n v="2"/>
    <n v="40"/>
    <n v="7.5"/>
    <n v="75.390463700000012"/>
    <n v="5"/>
    <n v="376.95231850000005"/>
    <n v="0"/>
    <n v="376.95231850000005"/>
    <n v="376952.31850000005"/>
    <n v="31412.693208333338"/>
    <s v="H199001311"/>
    <s v="K899001311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2"/>
    <x v="6"/>
    <x v="328"/>
    <n v="1"/>
    <m/>
    <s v="OBL"/>
    <s v="Vt"/>
    <n v="2"/>
    <n v="42"/>
    <n v="7.5"/>
    <n v="75.390463700000012"/>
    <n v="5.25"/>
    <n v="395.79993442500006"/>
    <n v="0"/>
    <n v="395.79993442500006"/>
    <n v="395799.93442500004"/>
    <n v="32983.327868750006"/>
    <s v="H199001311"/>
    <s v="K899001311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348"/>
    <x v="329"/>
    <n v="1"/>
    <m/>
    <s v="OBL"/>
    <s v="ht"/>
    <n v="3"/>
    <n v="37"/>
    <n v="10"/>
    <n v="70.990466400000003"/>
    <n v="6.166666666666667"/>
    <n v="437.77454280000006"/>
    <n v="0"/>
    <n v="437.77454280000006"/>
    <n v="437774.54280000005"/>
    <n v="36481.211900000002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348"/>
    <x v="329"/>
    <n v="1"/>
    <m/>
    <s v="OBL"/>
    <s v="Vt"/>
    <n v="3"/>
    <n v="32"/>
    <n v="10"/>
    <n v="70.990466400000003"/>
    <n v="5.333333333333333"/>
    <n v="378.61582079999999"/>
    <m/>
    <n v="378.61582079999999"/>
    <n v="378615.82079999999"/>
    <n v="31551.3184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349"/>
    <x v="330"/>
    <n v="1"/>
    <m/>
    <s v="OBL"/>
    <s v="ht"/>
    <n v="3"/>
    <n v="37"/>
    <n v="5"/>
    <n v="72.990463700000006"/>
    <n v="3.0833333333333335"/>
    <n v="225.05392974166671"/>
    <n v="0"/>
    <n v="225.05392974166671"/>
    <n v="225053.92974166671"/>
    <n v="18754.494145138891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349"/>
    <x v="330"/>
    <n v="1"/>
    <m/>
    <s v="OBL"/>
    <s v="Vt"/>
    <n v="3"/>
    <n v="32"/>
    <n v="5"/>
    <n v="72.990463700000006"/>
    <n v="2.6666666666666665"/>
    <n v="194.64123653333334"/>
    <m/>
    <n v="194.64123653333334"/>
    <n v="194641.23653333334"/>
    <n v="16220.103044444446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350"/>
    <x v="331"/>
    <n v="1"/>
    <m/>
    <s v="OBL"/>
    <s v="ht"/>
    <n v="3"/>
    <n v="37"/>
    <n v="7.5"/>
    <n v="72.990463700000006"/>
    <n v="4.625"/>
    <n v="337.5808946125"/>
    <m/>
    <n v="337.5808946125"/>
    <n v="337580.89461249998"/>
    <n v="28131.741217708332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350"/>
    <x v="331"/>
    <n v="1"/>
    <m/>
    <s v="OBL"/>
    <s v="Vt"/>
    <n v="3"/>
    <n v="32"/>
    <n v="7.5"/>
    <n v="72.990463700000006"/>
    <n v="4"/>
    <n v="291.96185480000003"/>
    <m/>
    <n v="291.96185480000003"/>
    <n v="291961.85480000003"/>
    <n v="24330.154566666668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351"/>
    <x v="332"/>
    <n v="1"/>
    <m/>
    <s v="OBL"/>
    <s v="ht"/>
    <n v="4"/>
    <n v="28"/>
    <n v="7.5"/>
    <n v="73.990463700000006"/>
    <n v="3.5"/>
    <n v="258.96662295000004"/>
    <m/>
    <n v="258.96662295000004"/>
    <n v="258966.62295000005"/>
    <n v="21580.551912500003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351"/>
    <x v="332"/>
    <n v="1"/>
    <m/>
    <s v="OBL"/>
    <s v="Vt"/>
    <n v="4"/>
    <n v="41"/>
    <n v="7.5"/>
    <n v="73.990463700000006"/>
    <n v="5.125"/>
    <n v="379.20112646250004"/>
    <m/>
    <n v="379.20112646250004"/>
    <n v="379201.12646250002"/>
    <n v="31600.093871875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352"/>
    <x v="333"/>
    <n v="1"/>
    <m/>
    <s v="OBL"/>
    <s v="ht"/>
    <n v="4"/>
    <n v="28"/>
    <n v="15"/>
    <n v="73.990463700000006"/>
    <n v="7"/>
    <n v="517.93324590000009"/>
    <m/>
    <n v="517.93324590000009"/>
    <n v="517933.2459000001"/>
    <n v="43161.103825000006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352"/>
    <x v="333"/>
    <n v="1"/>
    <m/>
    <s v="OBL"/>
    <s v="Vt"/>
    <n v="4"/>
    <n v="41"/>
    <n v="15"/>
    <n v="73.990463700000006"/>
    <n v="10.25"/>
    <n v="758.40225292500008"/>
    <m/>
    <n v="758.40225292500008"/>
    <n v="758402.25292500004"/>
    <n v="63200.187743750001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353"/>
    <x v="334"/>
    <n v="1"/>
    <m/>
    <s v="OBL"/>
    <s v="ht"/>
    <n v="4"/>
    <n v="28"/>
    <n v="7.5"/>
    <n v="73.990463700000006"/>
    <n v="3.5"/>
    <n v="258.96662295000004"/>
    <n v="0"/>
    <n v="258.96662295000004"/>
    <n v="258966.62295000005"/>
    <n v="21580.551912500003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353"/>
    <x v="334"/>
    <n v="1"/>
    <m/>
    <s v="OBL"/>
    <s v="Vt"/>
    <n v="4"/>
    <n v="41"/>
    <n v="7.5"/>
    <n v="73.990463700000006"/>
    <n v="5.125"/>
    <n v="379.20112646250004"/>
    <m/>
    <n v="379.20112646250004"/>
    <n v="379201.12646250002"/>
    <n v="31600.093871875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354"/>
    <x v="335"/>
    <n v="1"/>
    <m/>
    <s v="OBL"/>
    <s v="ht"/>
    <n v="5"/>
    <n v="39"/>
    <n v="7.5"/>
    <n v="73.990463700000006"/>
    <n v="4.875"/>
    <n v="360.70351053750005"/>
    <m/>
    <n v="360.70351053750005"/>
    <n v="360703.51053750003"/>
    <n v="30058.625878125004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0"/>
    <x v="1"/>
    <x v="354"/>
    <x v="335"/>
    <n v="1"/>
    <m/>
    <s v="OBL"/>
    <s v="Vt"/>
    <n v="5"/>
    <n v="24"/>
    <n v="7.5"/>
    <n v="73.990463700000006"/>
    <n v="3"/>
    <n v="221.97139110000001"/>
    <m/>
    <n v="221.97139110000001"/>
    <n v="221971.39110000001"/>
    <n v="18497.615925000002"/>
    <m/>
    <m/>
    <n v="3093"/>
    <n v="3094"/>
    <m/>
    <m/>
    <m/>
    <m/>
    <n v="131"/>
    <m/>
    <n v="2024"/>
    <m/>
    <m/>
    <m/>
    <s v="H1"/>
    <m/>
  </r>
  <r>
    <x v="1"/>
    <x v="4"/>
    <x v="15"/>
    <x v="31"/>
    <x v="1"/>
    <x v="1"/>
    <x v="1"/>
    <x v="355"/>
    <x v="336"/>
    <n v="1"/>
    <m/>
    <s v="OBL"/>
    <s v="ht"/>
    <n v="5"/>
    <n v="39"/>
    <n v="15"/>
    <n v="75.990463700000006"/>
    <n v="9.75"/>
    <n v="740.9070210750001"/>
    <m/>
    <n v="740.9070210750001"/>
    <n v="740907.02107500006"/>
    <n v="61742.251756250007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0"/>
    <x v="1"/>
    <x v="355"/>
    <x v="336"/>
    <n v="1"/>
    <m/>
    <s v="OBL"/>
    <s v="Vt"/>
    <n v="5"/>
    <n v="24"/>
    <n v="15"/>
    <n v="75.990463700000006"/>
    <n v="6"/>
    <n v="455.94278220000001"/>
    <m/>
    <n v="455.94278220000001"/>
    <n v="455942.78220000002"/>
    <n v="37995.231850000004"/>
    <m/>
    <m/>
    <n v="3093"/>
    <n v="3094"/>
    <m/>
    <m/>
    <m/>
    <m/>
    <n v="131"/>
    <m/>
    <n v="2024"/>
    <m/>
    <m/>
    <m/>
    <s v="H1"/>
    <m/>
  </r>
  <r>
    <x v="1"/>
    <x v="4"/>
    <x v="15"/>
    <x v="31"/>
    <x v="1"/>
    <x v="1"/>
    <x v="1"/>
    <x v="356"/>
    <x v="337"/>
    <n v="1"/>
    <m/>
    <s v="OBL"/>
    <s v="ht"/>
    <n v="5"/>
    <n v="39"/>
    <n v="7.5"/>
    <n v="75.990463700000006"/>
    <n v="4.875"/>
    <n v="370.45351053750005"/>
    <n v="0"/>
    <n v="370.45351053750005"/>
    <n v="370453.51053750003"/>
    <n v="30871.125878125004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0"/>
    <x v="1"/>
    <x v="356"/>
    <x v="337"/>
    <n v="1"/>
    <m/>
    <s v="OBL"/>
    <s v="Vt"/>
    <n v="5"/>
    <n v="24"/>
    <n v="7.5"/>
    <n v="75.990463700000006"/>
    <n v="3"/>
    <n v="227.97139110000001"/>
    <m/>
    <n v="227.97139110000001"/>
    <n v="227971.39110000001"/>
    <n v="18997.615925000002"/>
    <m/>
    <m/>
    <n v="3093"/>
    <n v="3094"/>
    <m/>
    <m/>
    <m/>
    <m/>
    <n v="131"/>
    <m/>
    <n v="2024"/>
    <m/>
    <m/>
    <m/>
    <s v="H1"/>
    <m/>
  </r>
  <r>
    <x v="1"/>
    <x v="4"/>
    <x v="15"/>
    <x v="31"/>
    <x v="1"/>
    <x v="0"/>
    <x v="1"/>
    <x v="122"/>
    <x v="338"/>
    <n v="1"/>
    <m/>
    <s v="OBL"/>
    <s v="ht"/>
    <n v="6"/>
    <n v="23"/>
    <n v="4.5"/>
    <n v="72.990463700000006"/>
    <n v="1.7250000000000001"/>
    <n v="125.90854988250001"/>
    <m/>
    <n v="125.90854988250001"/>
    <n v="125908.54988250001"/>
    <n v="10492.379156875"/>
    <m/>
    <m/>
    <n v="3093"/>
    <n v="3094"/>
    <m/>
    <m/>
    <m/>
    <m/>
    <n v="131"/>
    <m/>
    <n v="2024"/>
    <m/>
    <m/>
    <m/>
    <s v="H1"/>
    <m/>
  </r>
  <r>
    <x v="1"/>
    <x v="4"/>
    <x v="15"/>
    <x v="31"/>
    <x v="1"/>
    <x v="0"/>
    <x v="1"/>
    <x v="122"/>
    <x v="338"/>
    <n v="1"/>
    <m/>
    <s v="OBL"/>
    <s v="Vt"/>
    <n v="6"/>
    <n v="39"/>
    <n v="4.5"/>
    <n v="72.990463700000006"/>
    <n v="2.9249999999999998"/>
    <n v="213.4971063225"/>
    <m/>
    <n v="213.4971063225"/>
    <n v="213497.10632250001"/>
    <n v="17791.425526875002"/>
    <m/>
    <m/>
    <n v="3093"/>
    <n v="3094"/>
    <m/>
    <m/>
    <m/>
    <m/>
    <n v="131"/>
    <m/>
    <n v="2024"/>
    <m/>
    <m/>
    <m/>
    <s v="H1"/>
    <m/>
  </r>
  <r>
    <x v="1"/>
    <x v="4"/>
    <x v="15"/>
    <x v="31"/>
    <x v="1"/>
    <x v="0"/>
    <x v="1"/>
    <x v="357"/>
    <x v="339"/>
    <n v="1"/>
    <m/>
    <s v="OBL"/>
    <s v="ht"/>
    <n v="6"/>
    <n v="23"/>
    <n v="3"/>
    <n v="72.990463700000006"/>
    <n v="1.1499999999999999"/>
    <n v="83.939033254999998"/>
    <m/>
    <n v="83.939033254999998"/>
    <n v="83939.033255000002"/>
    <n v="6994.9194379166665"/>
    <m/>
    <m/>
    <n v="3093"/>
    <n v="3094"/>
    <m/>
    <m/>
    <m/>
    <m/>
    <n v="131"/>
    <m/>
    <n v="2024"/>
    <m/>
    <m/>
    <m/>
    <s v="H1"/>
    <m/>
  </r>
  <r>
    <x v="1"/>
    <x v="4"/>
    <x v="15"/>
    <x v="31"/>
    <x v="1"/>
    <x v="0"/>
    <x v="1"/>
    <x v="357"/>
    <x v="339"/>
    <n v="1"/>
    <m/>
    <s v="OBL"/>
    <s v="Vt"/>
    <n v="6"/>
    <n v="39"/>
    <n v="3"/>
    <n v="72.990463700000006"/>
    <n v="1.95"/>
    <n v="142.33140421500002"/>
    <m/>
    <n v="142.33140421500002"/>
    <n v="142331.40421500002"/>
    <n v="11860.950351250001"/>
    <m/>
    <m/>
    <n v="3093"/>
    <n v="3094"/>
    <m/>
    <m/>
    <m/>
    <m/>
    <n v="131"/>
    <m/>
    <n v="2024"/>
    <m/>
    <m/>
    <m/>
    <s v="H1"/>
    <m/>
  </r>
  <r>
    <x v="1"/>
    <x v="4"/>
    <x v="15"/>
    <x v="31"/>
    <x v="1"/>
    <x v="0"/>
    <x v="1"/>
    <x v="358"/>
    <x v="340"/>
    <n v="1"/>
    <m/>
    <s v="OBL"/>
    <s v="ht"/>
    <n v="6"/>
    <n v="23"/>
    <n v="15"/>
    <n v="77.240463700000006"/>
    <n v="5.75"/>
    <n v="444.13266627500002"/>
    <m/>
    <n v="444.13266627500002"/>
    <n v="444132.66627500003"/>
    <n v="37011.055522916671"/>
    <m/>
    <m/>
    <n v="3093"/>
    <n v="3094"/>
    <m/>
    <m/>
    <m/>
    <m/>
    <n v="131"/>
    <m/>
    <n v="2024"/>
    <m/>
    <m/>
    <m/>
    <s v="H1"/>
    <m/>
  </r>
  <r>
    <x v="1"/>
    <x v="4"/>
    <x v="15"/>
    <x v="31"/>
    <x v="1"/>
    <x v="0"/>
    <x v="1"/>
    <x v="358"/>
    <x v="340"/>
    <n v="1"/>
    <m/>
    <s v="OBL"/>
    <s v="Vt"/>
    <n v="6"/>
    <n v="39"/>
    <n v="15"/>
    <n v="77.240463700000006"/>
    <n v="9.75"/>
    <n v="753.0945210750001"/>
    <m/>
    <n v="753.0945210750001"/>
    <n v="753094.52107500006"/>
    <n v="62757.876756250007"/>
    <m/>
    <m/>
    <n v="3093"/>
    <n v="3094"/>
    <m/>
    <m/>
    <m/>
    <m/>
    <n v="131"/>
    <m/>
    <n v="2024"/>
    <m/>
    <m/>
    <m/>
    <s v="H1"/>
    <m/>
  </r>
  <r>
    <x v="1"/>
    <x v="4"/>
    <x v="15"/>
    <x v="31"/>
    <x v="1"/>
    <x v="1"/>
    <x v="1"/>
    <x v="359"/>
    <x v="341"/>
    <n v="1"/>
    <m/>
    <s v="OBL"/>
    <s v="ht"/>
    <n v="3"/>
    <n v="37"/>
    <n v="7.5"/>
    <n v="73.990463700000006"/>
    <n v="4.625"/>
    <n v="342.2058946125"/>
    <n v="0"/>
    <n v="342.2058946125"/>
    <n v="342205.89461249998"/>
    <n v="28517.157884374999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1"/>
    <x v="1"/>
    <x v="359"/>
    <x v="341"/>
    <n v="1"/>
    <m/>
    <s v="OBL"/>
    <s v="Vt"/>
    <n v="3"/>
    <n v="32"/>
    <n v="7.5"/>
    <n v="73.990463700000006"/>
    <n v="4"/>
    <n v="295.96185480000003"/>
    <m/>
    <n v="295.96185480000003"/>
    <n v="295961.85480000003"/>
    <n v="24663.487900000004"/>
    <s v=" "/>
    <s v=" "/>
    <n v="3093"/>
    <n v="3094"/>
    <s v=" "/>
    <s v=" "/>
    <s v=" "/>
    <s v=" "/>
    <n v="131"/>
    <m/>
    <n v="2024"/>
    <m/>
    <m/>
    <m/>
    <s v="H1"/>
    <m/>
  </r>
  <r>
    <x v="1"/>
    <x v="4"/>
    <x v="15"/>
    <x v="31"/>
    <x v="1"/>
    <x v="0"/>
    <x v="1"/>
    <x v="32"/>
    <x v="197"/>
    <n v="1"/>
    <m/>
    <s v="PNK"/>
    <m/>
    <m/>
    <n v="3"/>
    <n v="60"/>
    <n v="107.29"/>
    <n v="3"/>
    <n v="321.87"/>
    <m/>
    <n v="321.87"/>
    <n v="321870"/>
    <n v="26822.5"/>
    <m/>
    <m/>
    <n v="3093"/>
    <n v="3094"/>
    <m/>
    <m/>
    <m/>
    <m/>
    <n v="131"/>
    <m/>
    <n v="2024"/>
    <m/>
    <m/>
    <m/>
    <s v="H1"/>
    <m/>
  </r>
  <r>
    <x v="0"/>
    <x v="5"/>
    <x v="16"/>
    <x v="32"/>
    <x v="0"/>
    <x v="0"/>
    <x v="15"/>
    <x v="0"/>
    <x v="0"/>
    <n v="1"/>
    <m/>
    <s v="PN"/>
    <s v=" "/>
    <m/>
    <m/>
    <m/>
    <m/>
    <m/>
    <m/>
    <n v="55.48"/>
    <n v="55.48"/>
    <n v="55480"/>
    <n v="4623.333333333333"/>
    <s v="Programövergripande"/>
    <s v="Programövergripande"/>
    <m/>
    <m/>
    <s v=" "/>
    <s v=" "/>
    <s v=" "/>
    <s v=" "/>
    <m/>
    <m/>
    <n v="2024"/>
    <s v="PN 7, övergripande ansvar"/>
    <m/>
    <m/>
    <m/>
    <s v="UL"/>
  </r>
  <r>
    <x v="0"/>
    <x v="5"/>
    <x v="16"/>
    <x v="32"/>
    <x v="0"/>
    <x v="0"/>
    <x v="15"/>
    <x v="4"/>
    <x v="0"/>
    <n v="1"/>
    <m/>
    <s v="PN"/>
    <s v=" "/>
    <m/>
    <m/>
    <m/>
    <m/>
    <m/>
    <m/>
    <n v="322.75"/>
    <n v="322.75"/>
    <n v="322750"/>
    <n v="26895.833333333332"/>
    <s v="Programövergripande"/>
    <s v="Programövergripande"/>
    <m/>
    <m/>
    <s v=" "/>
    <s v=" "/>
    <s v=" "/>
    <s v=" "/>
    <m/>
    <m/>
    <n v="2024"/>
    <m/>
    <m/>
    <m/>
    <m/>
    <s v="UL"/>
  </r>
  <r>
    <x v="0"/>
    <x v="5"/>
    <x v="16"/>
    <x v="32"/>
    <x v="0"/>
    <x v="0"/>
    <x v="15"/>
    <x v="1"/>
    <x v="0"/>
    <n v="1"/>
    <m/>
    <s v="PN"/>
    <m/>
    <m/>
    <m/>
    <m/>
    <m/>
    <m/>
    <m/>
    <n v="537.20000000000005"/>
    <n v="537.20000000000005"/>
    <n v="537200"/>
    <n v="44766.666666666664"/>
    <s v="Programövergripande"/>
    <s v="Programövergripande"/>
    <m/>
    <m/>
    <s v=" "/>
    <s v=" "/>
    <s v=" "/>
    <s v=" "/>
    <m/>
    <m/>
    <n v="2024"/>
    <m/>
    <m/>
    <m/>
    <m/>
    <s v="UL"/>
  </r>
  <r>
    <x v="0"/>
    <x v="5"/>
    <x v="16"/>
    <x v="32"/>
    <x v="0"/>
    <x v="0"/>
    <x v="15"/>
    <x v="2"/>
    <x v="0"/>
    <n v="1"/>
    <m/>
    <s v="PN"/>
    <m/>
    <m/>
    <m/>
    <m/>
    <m/>
    <m/>
    <m/>
    <n v="456.78"/>
    <n v="456.78"/>
    <n v="456780"/>
    <n v="38065"/>
    <s v="Programövergripande"/>
    <s v="Programövergripande"/>
    <m/>
    <m/>
    <s v=" "/>
    <s v=" "/>
    <s v=" "/>
    <s v=" "/>
    <m/>
    <m/>
    <n v="2024"/>
    <m/>
    <m/>
    <m/>
    <m/>
    <s v="UL"/>
  </r>
  <r>
    <x v="0"/>
    <x v="5"/>
    <x v="16"/>
    <x v="32"/>
    <x v="0"/>
    <x v="0"/>
    <x v="16"/>
    <x v="3"/>
    <x v="0"/>
    <n v="1"/>
    <m/>
    <s v="PN"/>
    <m/>
    <m/>
    <m/>
    <m/>
    <m/>
    <m/>
    <m/>
    <n v="513.08000000000004"/>
    <n v="513.08000000000004"/>
    <n v="513080.00000000006"/>
    <n v="42756.666666666672"/>
    <s v="Programövergripande"/>
    <s v="Programövergripande"/>
    <m/>
    <m/>
    <s v=" "/>
    <s v=" "/>
    <s v=" "/>
    <s v=" "/>
    <m/>
    <m/>
    <n v="2024"/>
    <m/>
    <m/>
    <m/>
    <m/>
    <s v="UL"/>
  </r>
  <r>
    <x v="1"/>
    <x v="5"/>
    <x v="16"/>
    <x v="32"/>
    <x v="1"/>
    <x v="0"/>
    <x v="15"/>
    <x v="67"/>
    <x v="0"/>
    <n v="1"/>
    <m/>
    <s v="PNK"/>
    <s v=" "/>
    <m/>
    <n v="23.5"/>
    <n v="60"/>
    <n v="94.13"/>
    <n v="23.5"/>
    <n v="2212.0549999999998"/>
    <m/>
    <n v="2212.0549999999998"/>
    <n v="2212055"/>
    <n v="184337.91666666666"/>
    <s v="UL99001091"/>
    <s v="PN99001091"/>
    <n v="3093"/>
    <n v="3094"/>
    <s v=" "/>
    <s v=" "/>
    <s v=" "/>
    <s v=" "/>
    <n v="109"/>
    <m/>
    <n v="2024"/>
    <m/>
    <m/>
    <m/>
    <m/>
    <s v="UL"/>
  </r>
  <r>
    <x v="1"/>
    <x v="5"/>
    <x v="16"/>
    <x v="32"/>
    <x v="1"/>
    <x v="0"/>
    <x v="15"/>
    <x v="360"/>
    <x v="0"/>
    <n v="1"/>
    <m/>
    <s v="PN"/>
    <m/>
    <m/>
    <m/>
    <m/>
    <m/>
    <n v="0"/>
    <n v="0"/>
    <m/>
    <n v="0"/>
    <n v="0"/>
    <n v="0"/>
    <s v="UL99001091"/>
    <s v="PN99001091"/>
    <n v="3093"/>
    <n v="3094"/>
    <s v=" "/>
    <s v=" "/>
    <s v=" "/>
    <s v=" "/>
    <n v="109"/>
    <m/>
    <n v="2024"/>
    <m/>
    <m/>
    <m/>
    <m/>
    <s v="UL"/>
  </r>
  <r>
    <x v="1"/>
    <x v="5"/>
    <x v="16"/>
    <x v="32"/>
    <x v="2"/>
    <x v="0"/>
    <x v="15"/>
    <x v="360"/>
    <x v="0"/>
    <n v="1"/>
    <m/>
    <s v="PN"/>
    <m/>
    <m/>
    <m/>
    <m/>
    <m/>
    <n v="0"/>
    <n v="0"/>
    <n v="0"/>
    <n v="0"/>
    <n v="0"/>
    <n v="0"/>
    <s v="UL99001091"/>
    <s v="PN99001091"/>
    <n v="3093"/>
    <n v="3094"/>
    <s v=" "/>
    <s v=" "/>
    <s v=" "/>
    <s v=" "/>
    <n v="109"/>
    <m/>
    <n v="2024"/>
    <m/>
    <m/>
    <m/>
    <m/>
    <s v="UL"/>
  </r>
  <r>
    <x v="1"/>
    <x v="5"/>
    <x v="16"/>
    <x v="32"/>
    <x v="2"/>
    <x v="0"/>
    <x v="15"/>
    <x v="361"/>
    <x v="0"/>
    <n v="1"/>
    <m/>
    <s v="PN"/>
    <m/>
    <m/>
    <m/>
    <m/>
    <m/>
    <n v="0"/>
    <n v="0"/>
    <n v="0"/>
    <n v="0"/>
    <n v="0"/>
    <n v="0"/>
    <s v="UL99001091"/>
    <s v="PN99001091"/>
    <n v="3093"/>
    <n v="3094"/>
    <s v=" "/>
    <s v=" "/>
    <s v=" "/>
    <s v=" "/>
    <n v="109"/>
    <m/>
    <n v="2024"/>
    <m/>
    <m/>
    <m/>
    <m/>
    <s v="UL"/>
  </r>
  <r>
    <x v="1"/>
    <x v="5"/>
    <x v="16"/>
    <x v="32"/>
    <x v="1"/>
    <x v="0"/>
    <x v="17"/>
    <x v="362"/>
    <x v="342"/>
    <n v="1"/>
    <m/>
    <s v="OBL"/>
    <s v="Vt"/>
    <n v="2"/>
    <n v="56"/>
    <n v="12"/>
    <n v="102.15"/>
    <n v="11.2"/>
    <n v="1144.08"/>
    <m/>
    <n v="1144.08"/>
    <n v="1144080"/>
    <n v="95340"/>
    <s v="UL99001091"/>
    <s v="C299001091"/>
    <n v="3093"/>
    <n v="3094"/>
    <m/>
    <m/>
    <m/>
    <m/>
    <n v="109"/>
    <m/>
    <n v="2024"/>
    <m/>
    <m/>
    <m/>
    <m/>
    <s v="UL"/>
  </r>
  <r>
    <x v="1"/>
    <x v="5"/>
    <x v="16"/>
    <x v="32"/>
    <x v="2"/>
    <x v="0"/>
    <x v="17"/>
    <x v="362"/>
    <x v="342"/>
    <n v="1"/>
    <m/>
    <s v="OBL"/>
    <s v="Vt"/>
    <n v="2"/>
    <n v="1"/>
    <n v="12"/>
    <n v="102.15"/>
    <n v="0.2"/>
    <n v="20.430000000000003"/>
    <m/>
    <n v="20.430000000000003"/>
    <n v="20430.000000000004"/>
    <n v="1702.5000000000002"/>
    <s v="UL99001091"/>
    <s v="C299001091"/>
    <n v="3093"/>
    <n v="3094"/>
    <m/>
    <m/>
    <m/>
    <m/>
    <n v="109"/>
    <m/>
    <n v="2024"/>
    <m/>
    <m/>
    <m/>
    <m/>
    <s v="UL"/>
  </r>
  <r>
    <x v="1"/>
    <x v="5"/>
    <x v="16"/>
    <x v="32"/>
    <x v="1"/>
    <x v="0"/>
    <x v="16"/>
    <x v="192"/>
    <x v="343"/>
    <n v="1"/>
    <m/>
    <s v="OBL"/>
    <s v="Vt"/>
    <n v="6"/>
    <n v="41"/>
    <n v="30"/>
    <n v="88.48"/>
    <n v="20.5"/>
    <n v="1813.8400000000001"/>
    <m/>
    <n v="1813.8400000000001"/>
    <n v="1813840.0000000002"/>
    <n v="151153.33333333334"/>
    <s v="UL99001091"/>
    <s v="C199001091"/>
    <n v="3093"/>
    <n v="3094"/>
    <m/>
    <m/>
    <m/>
    <m/>
    <n v="109"/>
    <m/>
    <n v="2024"/>
    <m/>
    <m/>
    <m/>
    <m/>
    <s v="UL"/>
  </r>
  <r>
    <x v="1"/>
    <x v="5"/>
    <x v="16"/>
    <x v="32"/>
    <x v="2"/>
    <x v="0"/>
    <x v="16"/>
    <x v="192"/>
    <x v="343"/>
    <n v="1"/>
    <m/>
    <s v="OBL"/>
    <s v="Vt"/>
    <n v="6"/>
    <n v="1"/>
    <n v="30"/>
    <n v="88.48"/>
    <n v="0.5"/>
    <n v="44.24"/>
    <m/>
    <n v="44.24"/>
    <n v="44240"/>
    <n v="3686.6666666666665"/>
    <s v="UL99001091"/>
    <s v="C199001091"/>
    <n v="3093"/>
    <n v="3094"/>
    <m/>
    <m/>
    <m/>
    <m/>
    <n v="109"/>
    <m/>
    <n v="2024"/>
    <m/>
    <m/>
    <m/>
    <m/>
    <s v="UL"/>
  </r>
  <r>
    <x v="1"/>
    <x v="5"/>
    <x v="16"/>
    <x v="32"/>
    <x v="1"/>
    <x v="0"/>
    <x v="17"/>
    <x v="363"/>
    <x v="344"/>
    <n v="1"/>
    <m/>
    <s v="OBL"/>
    <s v="ht"/>
    <n v="1"/>
    <n v="60"/>
    <n v="6"/>
    <n v="102.15"/>
    <n v="6"/>
    <n v="612.90000000000009"/>
    <m/>
    <n v="612.90000000000009"/>
    <n v="612900.00000000012"/>
    <n v="51075.000000000007"/>
    <s v="UL99001091"/>
    <s v="C299001091"/>
    <n v="3093"/>
    <n v="3094"/>
    <s v=" "/>
    <s v=" "/>
    <s v=" "/>
    <s v=" "/>
    <n v="109"/>
    <m/>
    <n v="2024"/>
    <m/>
    <m/>
    <m/>
    <m/>
    <s v="UL"/>
  </r>
  <r>
    <x v="1"/>
    <x v="5"/>
    <x v="16"/>
    <x v="32"/>
    <x v="2"/>
    <x v="0"/>
    <x v="17"/>
    <x v="363"/>
    <x v="344"/>
    <n v="1"/>
    <m/>
    <s v="OBL"/>
    <s v="ht"/>
    <n v="1"/>
    <n v="2"/>
    <n v="6"/>
    <n v="102.15"/>
    <n v="0.2"/>
    <n v="20.430000000000003"/>
    <m/>
    <n v="20.430000000000003"/>
    <n v="20430.000000000004"/>
    <n v="1702.5000000000002"/>
    <s v="UL99001091"/>
    <s v="C299001091"/>
    <n v="3093"/>
    <n v="3094"/>
    <s v=" "/>
    <s v=" "/>
    <s v=" "/>
    <s v=" "/>
    <n v="109"/>
    <m/>
    <n v="2024"/>
    <m/>
    <m/>
    <m/>
    <m/>
    <s v="UL"/>
  </r>
  <r>
    <x v="1"/>
    <x v="5"/>
    <x v="16"/>
    <x v="32"/>
    <x v="1"/>
    <x v="0"/>
    <x v="17"/>
    <x v="364"/>
    <x v="345"/>
    <n v="1"/>
    <m/>
    <s v="OBL"/>
    <s v="ht"/>
    <n v="1"/>
    <n v="60"/>
    <n v="12"/>
    <n v="102.15"/>
    <n v="12"/>
    <n v="1225.8000000000002"/>
    <m/>
    <n v="1225.8000000000002"/>
    <n v="1225800.0000000002"/>
    <n v="102150.00000000001"/>
    <s v="UL99001091"/>
    <s v="C299001091"/>
    <n v="3093"/>
    <n v="3094"/>
    <s v=" "/>
    <s v=" "/>
    <s v=" "/>
    <s v=" "/>
    <n v="109"/>
    <m/>
    <n v="2024"/>
    <m/>
    <m/>
    <m/>
    <m/>
    <s v="UL"/>
  </r>
  <r>
    <x v="1"/>
    <x v="5"/>
    <x v="16"/>
    <x v="32"/>
    <x v="2"/>
    <x v="0"/>
    <x v="17"/>
    <x v="364"/>
    <x v="345"/>
    <n v="1"/>
    <m/>
    <s v="OBL"/>
    <s v="ht"/>
    <n v="1"/>
    <n v="2"/>
    <n v="12"/>
    <n v="102.15"/>
    <n v="0.4"/>
    <n v="40.860000000000007"/>
    <m/>
    <n v="40.860000000000007"/>
    <n v="40860.000000000007"/>
    <n v="3405.0000000000005"/>
    <s v="UL99001091"/>
    <s v="C299001091"/>
    <n v="3093"/>
    <n v="3094"/>
    <s v=" "/>
    <s v=" "/>
    <s v=" "/>
    <s v=" "/>
    <n v="109"/>
    <m/>
    <n v="2024"/>
    <m/>
    <m/>
    <m/>
    <m/>
    <s v="UL"/>
  </r>
  <r>
    <x v="1"/>
    <x v="5"/>
    <x v="16"/>
    <x v="32"/>
    <x v="1"/>
    <x v="0"/>
    <x v="18"/>
    <x v="365"/>
    <x v="346"/>
    <n v="1"/>
    <m/>
    <s v="OBL"/>
    <s v="ht"/>
    <n v="1"/>
    <n v="60"/>
    <n v="12"/>
    <n v="102.15"/>
    <n v="12"/>
    <n v="1225.8000000000002"/>
    <m/>
    <n v="1225.8000000000002"/>
    <n v="1225800.0000000002"/>
    <n v="102150.00000000001"/>
    <s v="UL99001091"/>
    <s v="C599001091"/>
    <n v="3093"/>
    <n v="3094"/>
    <s v=" "/>
    <s v=" "/>
    <s v=" "/>
    <s v=" "/>
    <n v="109"/>
    <m/>
    <n v="2024"/>
    <m/>
    <m/>
    <m/>
    <m/>
    <s v="UL"/>
  </r>
  <r>
    <x v="1"/>
    <x v="5"/>
    <x v="16"/>
    <x v="32"/>
    <x v="2"/>
    <x v="0"/>
    <x v="18"/>
    <x v="365"/>
    <x v="346"/>
    <n v="1"/>
    <m/>
    <s v="OBL"/>
    <s v="ht"/>
    <n v="1"/>
    <n v="2"/>
    <n v="12"/>
    <n v="102.15"/>
    <n v="0.4"/>
    <n v="40.860000000000007"/>
    <m/>
    <n v="40.860000000000007"/>
    <n v="40860.000000000007"/>
    <n v="3405.0000000000005"/>
    <s v="UL99001091"/>
    <s v="C599001091"/>
    <n v="3093"/>
    <n v="3094"/>
    <s v=" "/>
    <s v=" "/>
    <s v=" "/>
    <s v=" "/>
    <n v="109"/>
    <m/>
    <n v="2024"/>
    <m/>
    <m/>
    <m/>
    <m/>
    <s v="UL"/>
  </r>
  <r>
    <x v="1"/>
    <x v="5"/>
    <x v="16"/>
    <x v="32"/>
    <x v="1"/>
    <x v="0"/>
    <x v="19"/>
    <x v="366"/>
    <x v="347"/>
    <n v="1"/>
    <m/>
    <s v="OBL"/>
    <s v="Vt"/>
    <n v="2"/>
    <n v="56"/>
    <n v="10"/>
    <n v="102.15"/>
    <n v="9.3333333333333339"/>
    <n v="953.40000000000009"/>
    <m/>
    <n v="953.40000000000009"/>
    <n v="953400.00000000012"/>
    <n v="79450.000000000015"/>
    <s v="UL99001091"/>
    <s v="H299001091"/>
    <n v="3093"/>
    <n v="3094"/>
    <m/>
    <m/>
    <m/>
    <m/>
    <n v="109"/>
    <m/>
    <n v="2024"/>
    <m/>
    <m/>
    <m/>
    <m/>
    <s v="UL"/>
  </r>
  <r>
    <x v="1"/>
    <x v="5"/>
    <x v="16"/>
    <x v="32"/>
    <x v="2"/>
    <x v="0"/>
    <x v="19"/>
    <x v="366"/>
    <x v="347"/>
    <n v="1"/>
    <m/>
    <s v="OBL"/>
    <s v="Vt"/>
    <n v="2"/>
    <n v="1"/>
    <n v="10"/>
    <n v="102.15"/>
    <n v="0.16666666666666666"/>
    <n v="17.024999999999999"/>
    <m/>
    <n v="17.024999999999999"/>
    <n v="17025"/>
    <n v="1418.75"/>
    <s v="UL99001091"/>
    <s v="H299001091"/>
    <n v="3093"/>
    <n v="3094"/>
    <m/>
    <m/>
    <m/>
    <m/>
    <n v="109"/>
    <m/>
    <n v="2024"/>
    <m/>
    <m/>
    <m/>
    <m/>
    <s v="UL"/>
  </r>
  <r>
    <x v="1"/>
    <x v="5"/>
    <x v="16"/>
    <x v="32"/>
    <x v="1"/>
    <x v="0"/>
    <x v="17"/>
    <x v="367"/>
    <x v="348"/>
    <n v="1"/>
    <m/>
    <s v="OBL"/>
    <s v="Vt"/>
    <n v="2"/>
    <n v="56"/>
    <n v="8"/>
    <n v="102.15"/>
    <n v="7.4666666666666668"/>
    <n v="762.72"/>
    <m/>
    <n v="762.72"/>
    <n v="762720"/>
    <n v="63560"/>
    <s v="UL99001091"/>
    <s v="C299001091"/>
    <n v="3093"/>
    <n v="3094"/>
    <m/>
    <m/>
    <m/>
    <m/>
    <n v="109"/>
    <m/>
    <n v="2024"/>
    <m/>
    <m/>
    <m/>
    <m/>
    <s v="UL"/>
  </r>
  <r>
    <x v="1"/>
    <x v="5"/>
    <x v="16"/>
    <x v="32"/>
    <x v="2"/>
    <x v="0"/>
    <x v="17"/>
    <x v="367"/>
    <x v="348"/>
    <n v="1"/>
    <m/>
    <s v="OBL"/>
    <s v="Vt"/>
    <n v="2"/>
    <n v="1"/>
    <n v="8"/>
    <n v="102.15"/>
    <n v="0.13333333333333333"/>
    <n v="13.620000000000001"/>
    <m/>
    <n v="13.620000000000001"/>
    <n v="13620.000000000002"/>
    <n v="1135.0000000000002"/>
    <s v="UL99001091"/>
    <s v="C299001091"/>
    <n v="3093"/>
    <n v="3094"/>
    <m/>
    <m/>
    <m/>
    <m/>
    <n v="109"/>
    <m/>
    <n v="2024"/>
    <m/>
    <m/>
    <m/>
    <m/>
    <s v="UL"/>
  </r>
  <r>
    <x v="1"/>
    <x v="5"/>
    <x v="16"/>
    <x v="32"/>
    <x v="1"/>
    <x v="0"/>
    <x v="2"/>
    <x v="368"/>
    <x v="349"/>
    <n v="1"/>
    <m/>
    <s v="OBL"/>
    <s v="ht"/>
    <n v="3"/>
    <n v="50"/>
    <n v="4"/>
    <n v="102.15"/>
    <n v="3.3333333333333335"/>
    <n v="340.50000000000006"/>
    <m/>
    <n v="340.50000000000006"/>
    <n v="340500.00000000006"/>
    <n v="28375.000000000004"/>
    <s v="UL99001091"/>
    <s v="H599001091"/>
    <n v="3093"/>
    <n v="3094"/>
    <m/>
    <m/>
    <m/>
    <m/>
    <n v="109"/>
    <m/>
    <n v="2024"/>
    <m/>
    <m/>
    <m/>
    <m/>
    <s v="UL"/>
  </r>
  <r>
    <x v="1"/>
    <x v="5"/>
    <x v="16"/>
    <x v="32"/>
    <x v="2"/>
    <x v="0"/>
    <x v="2"/>
    <x v="368"/>
    <x v="349"/>
    <n v="1"/>
    <m/>
    <s v="OBL"/>
    <s v="ht"/>
    <n v="3"/>
    <n v="1"/>
    <n v="4"/>
    <n v="102.15"/>
    <n v="6.6666666666666666E-2"/>
    <n v="6.8100000000000005"/>
    <m/>
    <n v="6.8100000000000005"/>
    <n v="6810.0000000000009"/>
    <n v="567.50000000000011"/>
    <s v="UL99001091"/>
    <s v="H599001091"/>
    <n v="3093"/>
    <n v="3094"/>
    <m/>
    <m/>
    <m/>
    <m/>
    <n v="109"/>
    <m/>
    <n v="2024"/>
    <m/>
    <m/>
    <m/>
    <m/>
    <s v="UL"/>
  </r>
  <r>
    <x v="1"/>
    <x v="5"/>
    <x v="16"/>
    <x v="32"/>
    <x v="1"/>
    <x v="0"/>
    <x v="16"/>
    <x v="369"/>
    <x v="350"/>
    <n v="1"/>
    <m/>
    <s v="OBL"/>
    <s v="ht"/>
    <n v="3"/>
    <n v="50"/>
    <n v="13"/>
    <n v="102.15"/>
    <n v="10.833333333333334"/>
    <n v="1106.6250000000002"/>
    <m/>
    <n v="1106.6250000000002"/>
    <n v="1106625.0000000002"/>
    <n v="92218.750000000015"/>
    <s v="UL99001091"/>
    <s v="C199001091"/>
    <n v="3093"/>
    <n v="3094"/>
    <m/>
    <m/>
    <m/>
    <m/>
    <n v="109"/>
    <m/>
    <n v="2024"/>
    <m/>
    <m/>
    <m/>
    <m/>
    <s v="UL"/>
  </r>
  <r>
    <x v="1"/>
    <x v="5"/>
    <x v="16"/>
    <x v="32"/>
    <x v="2"/>
    <x v="0"/>
    <x v="16"/>
    <x v="369"/>
    <x v="350"/>
    <n v="1"/>
    <m/>
    <s v="OBL"/>
    <s v="ht"/>
    <n v="3"/>
    <n v="1"/>
    <n v="13"/>
    <n v="102.15"/>
    <n v="0.21666666666666667"/>
    <n v="22.1325"/>
    <m/>
    <n v="22.1325"/>
    <n v="22132.5"/>
    <n v="1844.375"/>
    <s v="UL99001091"/>
    <s v="C199001091"/>
    <n v="3093"/>
    <n v="3094"/>
    <m/>
    <m/>
    <m/>
    <m/>
    <n v="109"/>
    <m/>
    <n v="2024"/>
    <m/>
    <m/>
    <m/>
    <m/>
    <s v="UL"/>
  </r>
  <r>
    <x v="1"/>
    <x v="5"/>
    <x v="16"/>
    <x v="32"/>
    <x v="1"/>
    <x v="0"/>
    <x v="5"/>
    <x v="370"/>
    <x v="351"/>
    <n v="1"/>
    <m/>
    <s v="OBL"/>
    <s v="ht"/>
    <n v="3"/>
    <n v="50"/>
    <n v="8.5"/>
    <n v="102.15"/>
    <n v="7.083333333333333"/>
    <n v="723.5625"/>
    <m/>
    <n v="723.5625"/>
    <n v="723562.5"/>
    <n v="60296.875"/>
    <s v="UL99001091"/>
    <s v="C499001091"/>
    <n v="3093"/>
    <n v="3094"/>
    <m/>
    <m/>
    <m/>
    <m/>
    <n v="109"/>
    <m/>
    <n v="2024"/>
    <m/>
    <m/>
    <m/>
    <m/>
    <s v="UL"/>
  </r>
  <r>
    <x v="1"/>
    <x v="5"/>
    <x v="16"/>
    <x v="32"/>
    <x v="2"/>
    <x v="0"/>
    <x v="5"/>
    <x v="370"/>
    <x v="351"/>
    <n v="1"/>
    <m/>
    <s v="OBL"/>
    <s v="ht"/>
    <n v="3"/>
    <n v="1"/>
    <n v="8.5"/>
    <n v="102.15"/>
    <n v="0.14166666666666666"/>
    <n v="14.471250000000001"/>
    <m/>
    <n v="14.471250000000001"/>
    <n v="14471.250000000002"/>
    <n v="1205.9375000000002"/>
    <s v="UL99001091"/>
    <s v="C499001091"/>
    <n v="3093"/>
    <n v="3094"/>
    <m/>
    <m/>
    <m/>
    <m/>
    <n v="109"/>
    <m/>
    <n v="2024"/>
    <m/>
    <m/>
    <m/>
    <m/>
    <s v="UL"/>
  </r>
  <r>
    <x v="1"/>
    <x v="5"/>
    <x v="16"/>
    <x v="32"/>
    <x v="1"/>
    <x v="0"/>
    <x v="8"/>
    <x v="371"/>
    <x v="352"/>
    <n v="1"/>
    <m/>
    <s v="OBL"/>
    <s v="ht"/>
    <n v="3"/>
    <n v="50"/>
    <n v="4.5"/>
    <n v="102.15"/>
    <n v="3.75"/>
    <n v="383.0625"/>
    <m/>
    <n v="383.0625"/>
    <n v="383062.5"/>
    <n v="31921.875"/>
    <s v="UL99001091"/>
    <s v="C699001091"/>
    <n v="3093"/>
    <n v="3094"/>
    <m/>
    <m/>
    <m/>
    <m/>
    <n v="109"/>
    <m/>
    <n v="2024"/>
    <m/>
    <m/>
    <m/>
    <m/>
    <s v="UL"/>
  </r>
  <r>
    <x v="1"/>
    <x v="5"/>
    <x v="16"/>
    <x v="32"/>
    <x v="2"/>
    <x v="0"/>
    <x v="8"/>
    <x v="371"/>
    <x v="352"/>
    <n v="1"/>
    <m/>
    <s v="OBL"/>
    <s v="ht"/>
    <n v="3"/>
    <n v="1"/>
    <n v="4.5"/>
    <n v="102.15"/>
    <n v="7.4999999999999997E-2"/>
    <n v="7.6612499999999999"/>
    <m/>
    <n v="7.6612499999999999"/>
    <n v="7661.25"/>
    <n v="638.4375"/>
    <s v="UL99001091"/>
    <s v="C699001091"/>
    <n v="3093"/>
    <n v="3094"/>
    <m/>
    <m/>
    <m/>
    <m/>
    <n v="109"/>
    <m/>
    <n v="2024"/>
    <m/>
    <m/>
    <m/>
    <m/>
    <s v="UL"/>
  </r>
  <r>
    <x v="1"/>
    <x v="5"/>
    <x v="16"/>
    <x v="32"/>
    <x v="1"/>
    <x v="0"/>
    <x v="3"/>
    <x v="372"/>
    <x v="353"/>
    <n v="1"/>
    <m/>
    <s v="OBL"/>
    <s v="Vt"/>
    <n v="4"/>
    <n v="30"/>
    <n v="4"/>
    <n v="102.15"/>
    <n v="2"/>
    <n v="204.3"/>
    <m/>
    <n v="204.3"/>
    <n v="204300"/>
    <n v="17025"/>
    <s v="UL99001091"/>
    <s v="C799001091"/>
    <n v="3093"/>
    <n v="3094"/>
    <m/>
    <m/>
    <m/>
    <m/>
    <n v="109"/>
    <m/>
    <n v="2024"/>
    <m/>
    <m/>
    <m/>
    <m/>
    <s v="UL"/>
  </r>
  <r>
    <x v="1"/>
    <x v="5"/>
    <x v="16"/>
    <x v="32"/>
    <x v="2"/>
    <x v="0"/>
    <x v="3"/>
    <x v="372"/>
    <x v="353"/>
    <n v="1"/>
    <m/>
    <s v="OBL"/>
    <s v="Vt"/>
    <n v="4"/>
    <n v="4"/>
    <n v="4"/>
    <n v="102.15"/>
    <n v="0.26666666666666666"/>
    <n v="27.240000000000002"/>
    <m/>
    <n v="27.240000000000002"/>
    <n v="27240.000000000004"/>
    <n v="2270.0000000000005"/>
    <s v="UL99001091"/>
    <s v="C799001091"/>
    <n v="3093"/>
    <n v="3094"/>
    <m/>
    <m/>
    <m/>
    <m/>
    <n v="109"/>
    <m/>
    <n v="2024"/>
    <m/>
    <m/>
    <m/>
    <m/>
    <s v="UL"/>
  </r>
  <r>
    <x v="1"/>
    <x v="5"/>
    <x v="16"/>
    <x v="32"/>
    <x v="1"/>
    <x v="0"/>
    <x v="6"/>
    <x v="373"/>
    <x v="354"/>
    <n v="1"/>
    <m/>
    <s v="OBL"/>
    <s v="Vt"/>
    <n v="4"/>
    <n v="30"/>
    <n v="10"/>
    <n v="102.15"/>
    <n v="5"/>
    <n v="510.75"/>
    <m/>
    <n v="510.75"/>
    <n v="510750"/>
    <n v="42562.5"/>
    <s v="UL99001091"/>
    <s v="C399001091"/>
    <n v="3093"/>
    <n v="3094"/>
    <m/>
    <m/>
    <m/>
    <m/>
    <n v="109"/>
    <m/>
    <n v="2024"/>
    <m/>
    <m/>
    <m/>
    <m/>
    <s v="UL"/>
  </r>
  <r>
    <x v="1"/>
    <x v="5"/>
    <x v="16"/>
    <x v="32"/>
    <x v="2"/>
    <x v="0"/>
    <x v="6"/>
    <x v="373"/>
    <x v="354"/>
    <n v="1"/>
    <m/>
    <s v="OBL"/>
    <s v="Vt"/>
    <n v="4"/>
    <n v="4"/>
    <n v="10"/>
    <n v="102.15"/>
    <n v="0.66666666666666663"/>
    <n v="68.099999999999994"/>
    <m/>
    <n v="68.099999999999994"/>
    <n v="68100"/>
    <n v="5675"/>
    <s v="UL99001091"/>
    <s v="C399001091"/>
    <n v="3093"/>
    <n v="3094"/>
    <m/>
    <m/>
    <m/>
    <m/>
    <n v="109"/>
    <m/>
    <n v="2024"/>
    <m/>
    <m/>
    <m/>
    <m/>
    <s v="UL"/>
  </r>
  <r>
    <x v="1"/>
    <x v="5"/>
    <x v="16"/>
    <x v="32"/>
    <x v="1"/>
    <x v="0"/>
    <x v="6"/>
    <x v="374"/>
    <x v="355"/>
    <n v="1"/>
    <m/>
    <s v="OBL"/>
    <s v="Vt"/>
    <n v="4"/>
    <n v="30"/>
    <n v="13"/>
    <n v="102.15"/>
    <n v="6.5"/>
    <n v="663.97500000000002"/>
    <m/>
    <n v="663.97500000000002"/>
    <n v="663975"/>
    <n v="55331.25"/>
    <s v="UL99001091"/>
    <s v="C399001091"/>
    <n v="3093"/>
    <n v="3094"/>
    <m/>
    <m/>
    <m/>
    <m/>
    <n v="109"/>
    <m/>
    <n v="2024"/>
    <m/>
    <m/>
    <m/>
    <m/>
    <s v="UL"/>
  </r>
  <r>
    <x v="1"/>
    <x v="5"/>
    <x v="16"/>
    <x v="32"/>
    <x v="2"/>
    <x v="0"/>
    <x v="6"/>
    <x v="374"/>
    <x v="355"/>
    <n v="1"/>
    <m/>
    <s v="OBL"/>
    <s v="Vt"/>
    <n v="4"/>
    <n v="4"/>
    <n v="13"/>
    <n v="102.15"/>
    <n v="0.8666666666666667"/>
    <n v="88.53"/>
    <m/>
    <n v="88.53"/>
    <n v="88530"/>
    <n v="7377.5"/>
    <s v="UL99001091"/>
    <s v="C399001091"/>
    <n v="3093"/>
    <n v="3094"/>
    <m/>
    <m/>
    <m/>
    <m/>
    <n v="109"/>
    <m/>
    <n v="2024"/>
    <m/>
    <m/>
    <m/>
    <m/>
    <s v="UL"/>
  </r>
  <r>
    <x v="1"/>
    <x v="5"/>
    <x v="16"/>
    <x v="32"/>
    <x v="1"/>
    <x v="0"/>
    <x v="2"/>
    <x v="375"/>
    <x v="356"/>
    <n v="1"/>
    <m/>
    <s v="OBL"/>
    <s v="Vt"/>
    <n v="4"/>
    <n v="30"/>
    <n v="3"/>
    <n v="102.15"/>
    <n v="1.5"/>
    <n v="153.22500000000002"/>
    <m/>
    <n v="153.22500000000002"/>
    <n v="153225.00000000003"/>
    <n v="12768.750000000002"/>
    <s v="UL99001091"/>
    <s v="H599001091"/>
    <n v="3093"/>
    <n v="3094"/>
    <m/>
    <m/>
    <m/>
    <m/>
    <n v="109"/>
    <m/>
    <n v="2024"/>
    <m/>
    <m/>
    <m/>
    <m/>
    <s v="UL"/>
  </r>
  <r>
    <x v="1"/>
    <x v="5"/>
    <x v="16"/>
    <x v="32"/>
    <x v="2"/>
    <x v="0"/>
    <x v="2"/>
    <x v="375"/>
    <x v="356"/>
    <n v="1"/>
    <m/>
    <s v="OBL"/>
    <s v="Vt"/>
    <n v="4"/>
    <n v="4"/>
    <n v="3"/>
    <n v="102.15"/>
    <n v="0.2"/>
    <n v="20.430000000000003"/>
    <m/>
    <n v="20.430000000000003"/>
    <n v="20430.000000000004"/>
    <n v="1702.5000000000002"/>
    <s v="UL99001091"/>
    <s v="H599001091"/>
    <n v="3093"/>
    <n v="3094"/>
    <m/>
    <m/>
    <m/>
    <m/>
    <n v="109"/>
    <m/>
    <n v="2024"/>
    <m/>
    <m/>
    <m/>
    <m/>
    <s v="UL"/>
  </r>
  <r>
    <x v="1"/>
    <x v="5"/>
    <x v="16"/>
    <x v="32"/>
    <x v="1"/>
    <x v="0"/>
    <x v="20"/>
    <x v="376"/>
    <x v="357"/>
    <n v="1"/>
    <m/>
    <s v="OBL"/>
    <s v="ht"/>
    <n v="5"/>
    <n v="32"/>
    <n v="15"/>
    <n v="102.15"/>
    <n v="8"/>
    <n v="817.2"/>
    <m/>
    <n v="817.2"/>
    <n v="817200"/>
    <n v="68100"/>
    <s v="UL99001091"/>
    <s v="K299001091"/>
    <n v="3093"/>
    <n v="3094"/>
    <m/>
    <m/>
    <m/>
    <m/>
    <n v="109"/>
    <m/>
    <n v="2024"/>
    <m/>
    <m/>
    <m/>
    <m/>
    <s v="UL"/>
  </r>
  <r>
    <x v="1"/>
    <x v="5"/>
    <x v="16"/>
    <x v="32"/>
    <x v="2"/>
    <x v="0"/>
    <x v="20"/>
    <x v="376"/>
    <x v="357"/>
    <n v="1"/>
    <m/>
    <s v="OBL"/>
    <s v="ht"/>
    <n v="5"/>
    <n v="4"/>
    <n v="15"/>
    <n v="102.15"/>
    <n v="1"/>
    <n v="102.15"/>
    <m/>
    <n v="102.15"/>
    <n v="102150"/>
    <n v="8512.5"/>
    <s v="UL99001091"/>
    <s v="K299001091"/>
    <n v="3093"/>
    <n v="3094"/>
    <m/>
    <m/>
    <m/>
    <m/>
    <n v="109"/>
    <m/>
    <n v="2024"/>
    <m/>
    <m/>
    <m/>
    <m/>
    <s v="UL"/>
  </r>
  <r>
    <x v="1"/>
    <x v="5"/>
    <x v="16"/>
    <x v="32"/>
    <x v="1"/>
    <x v="0"/>
    <x v="21"/>
    <x v="377"/>
    <x v="358"/>
    <n v="1"/>
    <m/>
    <s v="OBL"/>
    <s v="ht"/>
    <n v="5"/>
    <n v="32"/>
    <n v="15"/>
    <n v="102.15"/>
    <n v="8"/>
    <n v="817.2"/>
    <m/>
    <n v="817.2"/>
    <n v="817200"/>
    <n v="68100"/>
    <s v="UL99001091"/>
    <s v="K799001091"/>
    <n v="3093"/>
    <n v="3094"/>
    <m/>
    <m/>
    <m/>
    <m/>
    <n v="109"/>
    <m/>
    <n v="2024"/>
    <m/>
    <m/>
    <m/>
    <m/>
    <s v="UL"/>
  </r>
  <r>
    <x v="1"/>
    <x v="5"/>
    <x v="16"/>
    <x v="32"/>
    <x v="2"/>
    <x v="0"/>
    <x v="21"/>
    <x v="377"/>
    <x v="358"/>
    <n v="1"/>
    <m/>
    <s v="OBL"/>
    <s v="ht"/>
    <n v="5"/>
    <n v="4"/>
    <n v="15"/>
    <n v="102.15"/>
    <n v="1"/>
    <n v="102.15"/>
    <m/>
    <n v="102.15"/>
    <n v="102150"/>
    <n v="8512.5"/>
    <s v="UL99001091"/>
    <s v="K799001091"/>
    <n v="3093"/>
    <n v="3094"/>
    <m/>
    <m/>
    <m/>
    <m/>
    <n v="109"/>
    <m/>
    <n v="2024"/>
    <m/>
    <m/>
    <m/>
    <m/>
    <s v="UL"/>
  </r>
  <r>
    <x v="0"/>
    <x v="5"/>
    <x v="17"/>
    <x v="33"/>
    <x v="0"/>
    <x v="0"/>
    <x v="15"/>
    <x v="4"/>
    <x v="0"/>
    <n v="1"/>
    <m/>
    <s v="PN"/>
    <m/>
    <m/>
    <m/>
    <m/>
    <m/>
    <n v="0"/>
    <m/>
    <n v="683.2"/>
    <n v="683.2"/>
    <n v="683200"/>
    <n v="56933.333333333336"/>
    <s v="Programövergripande"/>
    <s v="Programövergripande"/>
    <m/>
    <m/>
    <s v=" "/>
    <s v=" "/>
    <s v=" "/>
    <s v=" "/>
    <m/>
    <m/>
    <n v="2024"/>
    <s v="Biomedicin, programmets disp"/>
    <m/>
    <m/>
    <m/>
    <s v="UL"/>
  </r>
  <r>
    <x v="0"/>
    <x v="5"/>
    <x v="17"/>
    <x v="33"/>
    <x v="0"/>
    <x v="0"/>
    <x v="15"/>
    <x v="1"/>
    <x v="0"/>
    <n v="1"/>
    <m/>
    <s v="PN"/>
    <m/>
    <m/>
    <m/>
    <m/>
    <m/>
    <n v="0"/>
    <m/>
    <n v="306.87"/>
    <n v="306.87"/>
    <n v="306870"/>
    <n v="25572.5"/>
    <s v="Programövergripande"/>
    <s v="Programövergripande"/>
    <m/>
    <m/>
    <s v=" "/>
    <s v=" "/>
    <s v=" "/>
    <s v=" "/>
    <m/>
    <m/>
    <n v="2024"/>
    <m/>
    <m/>
    <m/>
    <m/>
    <s v="UL"/>
  </r>
  <r>
    <x v="0"/>
    <x v="5"/>
    <x v="17"/>
    <x v="33"/>
    <x v="0"/>
    <x v="0"/>
    <x v="15"/>
    <x v="0"/>
    <x v="0"/>
    <n v="1"/>
    <m/>
    <s v="PN"/>
    <m/>
    <m/>
    <m/>
    <m/>
    <m/>
    <n v="0"/>
    <m/>
    <n v="36.99"/>
    <n v="36.99"/>
    <n v="36990"/>
    <n v="3082.5"/>
    <s v="Programövergripande"/>
    <s v="Programövergripande"/>
    <m/>
    <m/>
    <s v=" "/>
    <s v=" "/>
    <s v=" "/>
    <s v=" "/>
    <m/>
    <m/>
    <n v="2024"/>
    <m/>
    <m/>
    <m/>
    <m/>
    <s v="UL"/>
  </r>
  <r>
    <x v="0"/>
    <x v="5"/>
    <x v="17"/>
    <x v="33"/>
    <x v="0"/>
    <x v="0"/>
    <x v="15"/>
    <x v="2"/>
    <x v="0"/>
    <n v="1"/>
    <m/>
    <s v="PN"/>
    <m/>
    <m/>
    <m/>
    <m/>
    <m/>
    <n v="0"/>
    <m/>
    <n v="283.23"/>
    <n v="283.23"/>
    <n v="283230"/>
    <n v="23602.5"/>
    <s v="Programövergripande"/>
    <s v="Programövergripande"/>
    <m/>
    <m/>
    <s v=" "/>
    <s v=" "/>
    <s v=" "/>
    <s v=" "/>
    <m/>
    <m/>
    <n v="2024"/>
    <m/>
    <m/>
    <m/>
    <m/>
    <s v="UL"/>
  </r>
  <r>
    <x v="0"/>
    <x v="5"/>
    <x v="17"/>
    <x v="33"/>
    <x v="0"/>
    <x v="0"/>
    <x v="7"/>
    <x v="3"/>
    <x v="0"/>
    <n v="1"/>
    <m/>
    <s v="PN"/>
    <m/>
    <m/>
    <m/>
    <m/>
    <m/>
    <n v="0"/>
    <m/>
    <n v="584.34"/>
    <n v="584.34"/>
    <n v="584340"/>
    <n v="48695"/>
    <s v="Programövergripande"/>
    <s v="Programövergripande"/>
    <m/>
    <m/>
    <s v=" "/>
    <s v=" "/>
    <s v=" "/>
    <s v=" "/>
    <m/>
    <m/>
    <n v="2024"/>
    <m/>
    <m/>
    <m/>
    <m/>
    <s v="UL"/>
  </r>
  <r>
    <x v="1"/>
    <x v="5"/>
    <x v="17"/>
    <x v="33"/>
    <x v="1"/>
    <x v="0"/>
    <x v="15"/>
    <x v="67"/>
    <x v="0"/>
    <n v="1"/>
    <m/>
    <s v="PNK"/>
    <m/>
    <m/>
    <n v="4"/>
    <n v="60"/>
    <n v="61.75"/>
    <n v="4"/>
    <n v="247"/>
    <m/>
    <n v="247"/>
    <n v="247000"/>
    <n v="20583.333333333332"/>
    <s v="UL99001231"/>
    <s v="PN99001231"/>
    <n v="3093"/>
    <n v="3094"/>
    <s v=" "/>
    <s v=" "/>
    <s v=" "/>
    <s v=" "/>
    <n v="123"/>
    <m/>
    <n v="2024"/>
    <m/>
    <m/>
    <m/>
    <m/>
    <s v="UL"/>
  </r>
  <r>
    <x v="1"/>
    <x v="5"/>
    <x v="17"/>
    <x v="33"/>
    <x v="2"/>
    <x v="0"/>
    <x v="15"/>
    <x v="361"/>
    <x v="0"/>
    <n v="1"/>
    <m/>
    <s v="PN"/>
    <m/>
    <m/>
    <m/>
    <m/>
    <m/>
    <n v="0"/>
    <n v="0"/>
    <n v="0"/>
    <n v="0"/>
    <n v="0"/>
    <n v="0"/>
    <s v="UL99001231"/>
    <s v="PN99001231"/>
    <n v="3093"/>
    <n v="3094"/>
    <s v=" "/>
    <s v=" "/>
    <s v=" "/>
    <s v=" "/>
    <n v="123"/>
    <m/>
    <n v="2024"/>
    <m/>
    <m/>
    <m/>
    <m/>
    <s v="UL"/>
  </r>
  <r>
    <x v="1"/>
    <x v="5"/>
    <x v="17"/>
    <x v="33"/>
    <x v="1"/>
    <x v="0"/>
    <x v="20"/>
    <x v="378"/>
    <x v="359"/>
    <n v="1"/>
    <m/>
    <s v="OBL"/>
    <s v="ht"/>
    <n v="1"/>
    <n v="33"/>
    <n v="10.5"/>
    <n v="123.46"/>
    <n v="5.7750000000000004"/>
    <n v="712.98149999999998"/>
    <m/>
    <n v="712.98149999999998"/>
    <n v="712981.5"/>
    <n v="59415.125"/>
    <s v="UL99001231"/>
    <s v="K299001231"/>
    <n v="3093"/>
    <n v="3094"/>
    <m/>
    <m/>
    <m/>
    <m/>
    <n v="123"/>
    <m/>
    <n v="2024"/>
    <m/>
    <m/>
    <m/>
    <m/>
    <s v="UL"/>
  </r>
  <r>
    <x v="1"/>
    <x v="5"/>
    <x v="17"/>
    <x v="33"/>
    <x v="2"/>
    <x v="0"/>
    <x v="20"/>
    <x v="378"/>
    <x v="359"/>
    <n v="1"/>
    <m/>
    <s v="OBL"/>
    <s v="ht"/>
    <n v="1"/>
    <n v="16"/>
    <n v="10.5"/>
    <n v="123.46"/>
    <n v="2.8"/>
    <n v="345.68799999999999"/>
    <m/>
    <n v="345.68799999999999"/>
    <n v="345688"/>
    <n v="28807.333333333332"/>
    <s v="UL99001231"/>
    <s v="K299001231"/>
    <n v="3093"/>
    <n v="3094"/>
    <m/>
    <m/>
    <m/>
    <m/>
    <n v="123"/>
    <m/>
    <n v="2024"/>
    <m/>
    <m/>
    <m/>
    <m/>
    <s v="UL"/>
  </r>
  <r>
    <x v="1"/>
    <x v="5"/>
    <x v="17"/>
    <x v="33"/>
    <x v="1"/>
    <x v="0"/>
    <x v="8"/>
    <x v="379"/>
    <x v="360"/>
    <n v="1"/>
    <m/>
    <s v="OBL"/>
    <s v="ht"/>
    <n v="1"/>
    <n v="33"/>
    <n v="7.5"/>
    <n v="102.88"/>
    <n v="4.125"/>
    <n v="424.38"/>
    <m/>
    <n v="424.38"/>
    <n v="424380"/>
    <n v="35365"/>
    <s v="UL99001231"/>
    <s v="C699001231"/>
    <n v="3093"/>
    <n v="3094"/>
    <m/>
    <m/>
    <m/>
    <m/>
    <n v="123"/>
    <m/>
    <n v="2024"/>
    <m/>
    <m/>
    <m/>
    <m/>
    <s v="UL"/>
  </r>
  <r>
    <x v="1"/>
    <x v="5"/>
    <x v="17"/>
    <x v="33"/>
    <x v="2"/>
    <x v="0"/>
    <x v="8"/>
    <x v="379"/>
    <x v="360"/>
    <n v="1"/>
    <m/>
    <s v="OBL"/>
    <s v="ht"/>
    <n v="1"/>
    <n v="16"/>
    <n v="7.5"/>
    <n v="102.88"/>
    <n v="2"/>
    <n v="205.76"/>
    <m/>
    <n v="205.76"/>
    <n v="205760"/>
    <n v="17146.666666666668"/>
    <s v="UL99001231"/>
    <s v="C699001231"/>
    <n v="3093"/>
    <n v="3094"/>
    <m/>
    <m/>
    <m/>
    <m/>
    <n v="123"/>
    <m/>
    <n v="2024"/>
    <m/>
    <m/>
    <m/>
    <m/>
    <s v="UL"/>
  </r>
  <r>
    <x v="1"/>
    <x v="5"/>
    <x v="17"/>
    <x v="33"/>
    <x v="1"/>
    <x v="0"/>
    <x v="18"/>
    <x v="380"/>
    <x v="361"/>
    <n v="1"/>
    <m/>
    <s v="OBL"/>
    <s v="ht"/>
    <n v="1"/>
    <n v="33"/>
    <n v="7.5"/>
    <n v="102.88"/>
    <n v="4.125"/>
    <n v="424.38"/>
    <m/>
    <n v="424.38"/>
    <n v="424380"/>
    <n v="35365"/>
    <s v="UL99001231"/>
    <s v="C599001231"/>
    <n v="3093"/>
    <n v="3094"/>
    <m/>
    <m/>
    <m/>
    <m/>
    <n v="123"/>
    <m/>
    <n v="2024"/>
    <m/>
    <m/>
    <m/>
    <m/>
    <s v="UL"/>
  </r>
  <r>
    <x v="1"/>
    <x v="5"/>
    <x v="17"/>
    <x v="33"/>
    <x v="2"/>
    <x v="0"/>
    <x v="18"/>
    <x v="380"/>
    <x v="361"/>
    <n v="1"/>
    <m/>
    <s v="OBL"/>
    <s v="ht"/>
    <n v="1"/>
    <n v="16"/>
    <n v="7.5"/>
    <n v="102.88"/>
    <n v="2"/>
    <n v="205.76"/>
    <m/>
    <n v="205.76"/>
    <n v="205760"/>
    <n v="17146.666666666668"/>
    <s v="UL99001231"/>
    <s v="C599001231"/>
    <n v="3093"/>
    <n v="3094"/>
    <m/>
    <m/>
    <m/>
    <m/>
    <n v="123"/>
    <m/>
    <n v="2024"/>
    <m/>
    <m/>
    <m/>
    <m/>
    <s v="UL"/>
  </r>
  <r>
    <x v="1"/>
    <x v="5"/>
    <x v="17"/>
    <x v="33"/>
    <x v="1"/>
    <x v="0"/>
    <x v="19"/>
    <x v="381"/>
    <x v="362"/>
    <n v="0.33333333333333331"/>
    <m/>
    <s v="OBL"/>
    <s v="ht"/>
    <n v="1"/>
    <n v="33"/>
    <n v="4.5"/>
    <n v="77.16"/>
    <n v="0.82499999999999996"/>
    <n v="63.656999999999996"/>
    <m/>
    <n v="63.656999999999996"/>
    <n v="63657"/>
    <m/>
    <s v="UL99001231"/>
    <s v="H299001231"/>
    <n v="3093"/>
    <n v="3094"/>
    <m/>
    <m/>
    <m/>
    <m/>
    <n v="123"/>
    <m/>
    <n v="2024"/>
    <m/>
    <m/>
    <m/>
    <m/>
    <s v="UL"/>
  </r>
  <r>
    <x v="1"/>
    <x v="5"/>
    <x v="17"/>
    <x v="33"/>
    <x v="2"/>
    <x v="0"/>
    <x v="19"/>
    <x v="381"/>
    <x v="362"/>
    <n v="0.33333333333333331"/>
    <m/>
    <s v="OBL"/>
    <s v="ht"/>
    <n v="1"/>
    <n v="16"/>
    <n v="4.5"/>
    <n v="77.16"/>
    <n v="0.39999999999999997"/>
    <n v="30.863999999999997"/>
    <m/>
    <n v="30.863999999999997"/>
    <n v="30863.999999999996"/>
    <m/>
    <s v="UL99001231"/>
    <s v="H299001231"/>
    <n v="3093"/>
    <n v="3094"/>
    <m/>
    <m/>
    <m/>
    <m/>
    <n v="123"/>
    <m/>
    <n v="2024"/>
    <m/>
    <m/>
    <m/>
    <m/>
    <s v="UL"/>
  </r>
  <r>
    <x v="1"/>
    <x v="5"/>
    <x v="17"/>
    <x v="33"/>
    <x v="1"/>
    <x v="0"/>
    <x v="19"/>
    <x v="382"/>
    <x v="363"/>
    <n v="0.33333333333333331"/>
    <m/>
    <s v="OBL"/>
    <s v="ht"/>
    <n v="1"/>
    <n v="33"/>
    <n v="4.5"/>
    <n v="77.16"/>
    <n v="0.82499999999999996"/>
    <n v="63.656999999999996"/>
    <m/>
    <n v="63.656999999999996"/>
    <n v="63657"/>
    <m/>
    <s v="UL99001231"/>
    <s v="H299001231"/>
    <n v="3093"/>
    <n v="3094"/>
    <m/>
    <m/>
    <m/>
    <m/>
    <n v="123"/>
    <m/>
    <n v="2024"/>
    <m/>
    <m/>
    <m/>
    <m/>
    <s v="UL"/>
  </r>
  <r>
    <x v="1"/>
    <x v="5"/>
    <x v="17"/>
    <x v="33"/>
    <x v="2"/>
    <x v="0"/>
    <x v="19"/>
    <x v="382"/>
    <x v="363"/>
    <n v="0.33333333333333331"/>
    <m/>
    <s v="OBL"/>
    <s v="ht"/>
    <n v="1"/>
    <n v="16"/>
    <n v="4.5"/>
    <n v="77.16"/>
    <n v="0.39999999999999997"/>
    <n v="30.863999999999997"/>
    <m/>
    <n v="30.863999999999997"/>
    <n v="30863.999999999996"/>
    <m/>
    <s v="UL99001231"/>
    <s v="H299001231"/>
    <n v="3093"/>
    <n v="3094"/>
    <m/>
    <m/>
    <m/>
    <m/>
    <n v="123"/>
    <m/>
    <n v="2024"/>
    <m/>
    <m/>
    <m/>
    <m/>
    <s v="UL"/>
  </r>
  <r>
    <x v="1"/>
    <x v="5"/>
    <x v="17"/>
    <x v="33"/>
    <x v="1"/>
    <x v="0"/>
    <x v="19"/>
    <x v="383"/>
    <x v="364"/>
    <n v="0.33333333333333331"/>
    <m/>
    <s v="OBL"/>
    <s v="ht"/>
    <n v="1"/>
    <n v="33"/>
    <n v="4.5"/>
    <n v="77.16"/>
    <n v="0.82499999999999996"/>
    <n v="63.656999999999996"/>
    <m/>
    <n v="63.656999999999996"/>
    <n v="63657"/>
    <m/>
    <s v="UL99001231"/>
    <s v="H299001231"/>
    <n v="3093"/>
    <n v="3094"/>
    <m/>
    <m/>
    <m/>
    <m/>
    <n v="123"/>
    <m/>
    <n v="2024"/>
    <m/>
    <m/>
    <m/>
    <m/>
    <s v="UL"/>
  </r>
  <r>
    <x v="1"/>
    <x v="5"/>
    <x v="17"/>
    <x v="33"/>
    <x v="2"/>
    <x v="0"/>
    <x v="19"/>
    <x v="383"/>
    <x v="364"/>
    <n v="0.33333333333333331"/>
    <m/>
    <s v="OBL"/>
    <s v="ht"/>
    <n v="1"/>
    <n v="16"/>
    <n v="4.5"/>
    <n v="77.16"/>
    <n v="0.39999999999999997"/>
    <n v="30.863999999999997"/>
    <m/>
    <n v="30.863999999999997"/>
    <n v="30863.999999999996"/>
    <m/>
    <s v="UL99001231"/>
    <s v="H299001231"/>
    <n v="3093"/>
    <n v="3094"/>
    <m/>
    <m/>
    <m/>
    <m/>
    <n v="123"/>
    <m/>
    <n v="2024"/>
    <m/>
    <m/>
    <m/>
    <m/>
    <s v="UL"/>
  </r>
  <r>
    <x v="1"/>
    <x v="5"/>
    <x v="17"/>
    <x v="33"/>
    <x v="1"/>
    <x v="0"/>
    <x v="17"/>
    <x v="384"/>
    <x v="365"/>
    <n v="1"/>
    <m/>
    <m/>
    <s v="Vt"/>
    <n v="2"/>
    <n v="40"/>
    <n v="15"/>
    <n v="88.48"/>
    <n v="10"/>
    <n v="884.80000000000007"/>
    <m/>
    <n v="884.80000000000007"/>
    <n v="884800.00000000012"/>
    <n v="73733.333333333343"/>
    <s v="UL99001231"/>
    <s v="C299001231"/>
    <n v="3093"/>
    <n v="3094"/>
    <m/>
    <m/>
    <m/>
    <m/>
    <n v="123"/>
    <m/>
    <n v="2024"/>
    <m/>
    <m/>
    <m/>
    <m/>
    <s v="UL"/>
  </r>
  <r>
    <x v="1"/>
    <x v="5"/>
    <x v="17"/>
    <x v="33"/>
    <x v="2"/>
    <x v="0"/>
    <x v="17"/>
    <x v="384"/>
    <x v="365"/>
    <n v="1"/>
    <m/>
    <m/>
    <s v="Vt"/>
    <n v="2"/>
    <n v="13"/>
    <n v="15"/>
    <n v="88.48"/>
    <n v="3.25"/>
    <n v="287.56"/>
    <m/>
    <n v="287.56"/>
    <n v="287560"/>
    <n v="23963.333333333332"/>
    <s v="UL99001231"/>
    <s v="C299001231"/>
    <n v="3093"/>
    <n v="3094"/>
    <m/>
    <m/>
    <m/>
    <m/>
    <n v="123"/>
    <m/>
    <n v="2024"/>
    <m/>
    <m/>
    <m/>
    <m/>
    <s v="UL"/>
  </r>
  <r>
    <x v="1"/>
    <x v="5"/>
    <x v="17"/>
    <x v="33"/>
    <x v="1"/>
    <x v="0"/>
    <x v="9"/>
    <x v="385"/>
    <x v="366"/>
    <n v="1"/>
    <m/>
    <m/>
    <s v="Vt"/>
    <n v="2"/>
    <n v="40"/>
    <n v="7.5"/>
    <n v="102.88"/>
    <n v="5"/>
    <n v="514.4"/>
    <m/>
    <n v="514.4"/>
    <n v="514400"/>
    <n v="42866.666666666664"/>
    <s v="UL99001231"/>
    <s v="CC99001231"/>
    <n v="3093"/>
    <n v="3094"/>
    <m/>
    <m/>
    <m/>
    <m/>
    <n v="123"/>
    <m/>
    <n v="2024"/>
    <m/>
    <m/>
    <m/>
    <m/>
    <s v="UL"/>
  </r>
  <r>
    <x v="1"/>
    <x v="5"/>
    <x v="17"/>
    <x v="33"/>
    <x v="2"/>
    <x v="0"/>
    <x v="9"/>
    <x v="385"/>
    <x v="366"/>
    <n v="1"/>
    <m/>
    <m/>
    <s v="Vt"/>
    <n v="2"/>
    <n v="13"/>
    <n v="7.5"/>
    <n v="102.88"/>
    <n v="1.625"/>
    <n v="167.18"/>
    <m/>
    <n v="167.18"/>
    <n v="167180"/>
    <n v="13931.666666666666"/>
    <s v="UL99001231"/>
    <s v="CC99001231"/>
    <n v="3093"/>
    <n v="3094"/>
    <m/>
    <m/>
    <m/>
    <m/>
    <n v="123"/>
    <m/>
    <n v="2024"/>
    <m/>
    <m/>
    <m/>
    <m/>
    <s v="UL"/>
  </r>
  <r>
    <x v="1"/>
    <x v="5"/>
    <x v="17"/>
    <x v="33"/>
    <x v="1"/>
    <x v="0"/>
    <x v="18"/>
    <x v="386"/>
    <x v="367"/>
    <n v="1"/>
    <m/>
    <m/>
    <s v="Vt"/>
    <n v="2"/>
    <n v="40"/>
    <n v="7.5"/>
    <n v="102.88"/>
    <n v="5"/>
    <n v="514.4"/>
    <m/>
    <n v="514.4"/>
    <n v="514400"/>
    <n v="42866.666666666664"/>
    <s v="UL99001231"/>
    <s v="C599001231"/>
    <n v="3093"/>
    <n v="3094"/>
    <m/>
    <m/>
    <m/>
    <m/>
    <n v="123"/>
    <m/>
    <n v="2024"/>
    <m/>
    <m/>
    <m/>
    <m/>
    <s v="UL"/>
  </r>
  <r>
    <x v="1"/>
    <x v="5"/>
    <x v="17"/>
    <x v="33"/>
    <x v="2"/>
    <x v="0"/>
    <x v="18"/>
    <x v="386"/>
    <x v="367"/>
    <n v="1"/>
    <m/>
    <m/>
    <s v="Vt"/>
    <n v="2"/>
    <n v="13"/>
    <n v="7.5"/>
    <n v="102.88"/>
    <n v="1.625"/>
    <n v="167.18"/>
    <m/>
    <n v="167.18"/>
    <n v="167180"/>
    <n v="13931.666666666666"/>
    <s v="UL99001231"/>
    <s v="C599001231"/>
    <n v="3093"/>
    <n v="3094"/>
    <m/>
    <m/>
    <m/>
    <m/>
    <n v="123"/>
    <m/>
    <n v="2024"/>
    <m/>
    <m/>
    <m/>
    <m/>
    <s v="UL"/>
  </r>
  <r>
    <x v="1"/>
    <x v="5"/>
    <x v="17"/>
    <x v="33"/>
    <x v="1"/>
    <x v="0"/>
    <x v="19"/>
    <x v="387"/>
    <x v="368"/>
    <n v="1"/>
    <m/>
    <s v="OBL"/>
    <s v="ht"/>
    <n v="3"/>
    <n v="38"/>
    <n v="6"/>
    <n v="102.88"/>
    <n v="3.8"/>
    <n v="390.94399999999996"/>
    <m/>
    <n v="390.94399999999996"/>
    <n v="390943.99999999994"/>
    <n v="32578.666666666661"/>
    <s v="UL99001231"/>
    <s v="H299001231"/>
    <n v="3093"/>
    <n v="3094"/>
    <m/>
    <m/>
    <m/>
    <m/>
    <n v="123"/>
    <m/>
    <n v="2024"/>
    <m/>
    <m/>
    <m/>
    <m/>
    <s v="UL"/>
  </r>
  <r>
    <x v="1"/>
    <x v="5"/>
    <x v="17"/>
    <x v="33"/>
    <x v="2"/>
    <x v="0"/>
    <x v="19"/>
    <x v="387"/>
    <x v="368"/>
    <n v="1"/>
    <m/>
    <s v="OBL"/>
    <s v="ht"/>
    <n v="3"/>
    <n v="13"/>
    <n v="6"/>
    <n v="102.88"/>
    <n v="1.3"/>
    <n v="133.744"/>
    <m/>
    <n v="133.744"/>
    <n v="133744"/>
    <n v="11145.333333333334"/>
    <s v="UL99001231"/>
    <s v="H299001231"/>
    <n v="3093"/>
    <n v="3094"/>
    <m/>
    <m/>
    <m/>
    <m/>
    <n v="123"/>
    <m/>
    <n v="2024"/>
    <m/>
    <m/>
    <m/>
    <m/>
    <s v="UL"/>
  </r>
  <r>
    <x v="1"/>
    <x v="5"/>
    <x v="17"/>
    <x v="33"/>
    <x v="1"/>
    <x v="0"/>
    <x v="3"/>
    <x v="388"/>
    <x v="369"/>
    <n v="1"/>
    <m/>
    <s v="OBL"/>
    <s v="ht"/>
    <n v="3"/>
    <n v="38"/>
    <n v="3"/>
    <n v="102.88"/>
    <n v="1.9"/>
    <n v="195.47199999999998"/>
    <m/>
    <n v="195.47199999999998"/>
    <n v="195471.99999999997"/>
    <n v="16289.33333333333"/>
    <s v="UL99001231"/>
    <s v="C799001231"/>
    <n v="3093"/>
    <n v="3094"/>
    <m/>
    <m/>
    <m/>
    <m/>
    <n v="123"/>
    <m/>
    <n v="2024"/>
    <m/>
    <m/>
    <m/>
    <m/>
    <s v="UL"/>
  </r>
  <r>
    <x v="1"/>
    <x v="5"/>
    <x v="17"/>
    <x v="33"/>
    <x v="2"/>
    <x v="0"/>
    <x v="3"/>
    <x v="388"/>
    <x v="369"/>
    <n v="1"/>
    <m/>
    <s v="OBL"/>
    <s v="ht"/>
    <n v="3"/>
    <n v="13"/>
    <n v="3"/>
    <n v="102.88"/>
    <n v="0.65"/>
    <n v="66.872"/>
    <m/>
    <n v="66.872"/>
    <n v="66872"/>
    <n v="5572.666666666667"/>
    <s v="UL99001231"/>
    <s v="C799001231"/>
    <n v="3093"/>
    <n v="3094"/>
    <m/>
    <m/>
    <m/>
    <m/>
    <n v="123"/>
    <m/>
    <n v="2024"/>
    <m/>
    <m/>
    <m/>
    <m/>
    <s v="UL"/>
  </r>
  <r>
    <x v="1"/>
    <x v="5"/>
    <x v="17"/>
    <x v="33"/>
    <x v="1"/>
    <x v="0"/>
    <x v="16"/>
    <x v="389"/>
    <x v="370"/>
    <n v="1"/>
    <m/>
    <s v="OBL"/>
    <s v="ht"/>
    <n v="3"/>
    <n v="38"/>
    <n v="15"/>
    <n v="88.48"/>
    <n v="9.5"/>
    <n v="840.56000000000006"/>
    <m/>
    <n v="840.56000000000006"/>
    <n v="840560.00000000012"/>
    <n v="70046.666666666672"/>
    <s v="UL99001231"/>
    <s v="C199001231"/>
    <n v="3093"/>
    <n v="3094"/>
    <m/>
    <m/>
    <m/>
    <m/>
    <n v="123"/>
    <m/>
    <n v="2024"/>
    <m/>
    <m/>
    <m/>
    <m/>
    <s v="UL"/>
  </r>
  <r>
    <x v="1"/>
    <x v="5"/>
    <x v="17"/>
    <x v="33"/>
    <x v="2"/>
    <x v="0"/>
    <x v="16"/>
    <x v="389"/>
    <x v="370"/>
    <n v="1"/>
    <m/>
    <s v="OBL"/>
    <s v="ht"/>
    <n v="3"/>
    <n v="13"/>
    <n v="15"/>
    <n v="88.48"/>
    <n v="3.25"/>
    <n v="287.56"/>
    <m/>
    <n v="287.56"/>
    <n v="287560"/>
    <n v="23963.333333333332"/>
    <s v="UL99001231"/>
    <s v="C199001231"/>
    <n v="3093"/>
    <n v="3094"/>
    <m/>
    <m/>
    <m/>
    <m/>
    <n v="123"/>
    <m/>
    <n v="2024"/>
    <m/>
    <m/>
    <m/>
    <m/>
    <s v="UL"/>
  </r>
  <r>
    <x v="1"/>
    <x v="5"/>
    <x v="17"/>
    <x v="33"/>
    <x v="1"/>
    <x v="0"/>
    <x v="19"/>
    <x v="192"/>
    <x v="371"/>
    <n v="1"/>
    <m/>
    <s v="OBL"/>
    <s v="Vt"/>
    <n v="4"/>
    <n v="27"/>
    <n v="30"/>
    <n v="88.48"/>
    <n v="13.5"/>
    <n v="1194.48"/>
    <m/>
    <n v="1194.48"/>
    <n v="1194480"/>
    <n v="99540"/>
    <s v="UL99001231"/>
    <s v="H299001231"/>
    <n v="3093"/>
    <n v="3094"/>
    <s v=" "/>
    <s v=" "/>
    <s v=" "/>
    <s v=" "/>
    <n v="123"/>
    <m/>
    <n v="2024"/>
    <m/>
    <m/>
    <m/>
    <m/>
    <s v="UL"/>
  </r>
  <r>
    <x v="1"/>
    <x v="5"/>
    <x v="17"/>
    <x v="33"/>
    <x v="2"/>
    <x v="0"/>
    <x v="19"/>
    <x v="192"/>
    <x v="371"/>
    <n v="1"/>
    <m/>
    <s v="OBL"/>
    <s v="Vt"/>
    <n v="4"/>
    <n v="18"/>
    <n v="30"/>
    <n v="88.48"/>
    <n v="9"/>
    <n v="796.32"/>
    <m/>
    <n v="796.32"/>
    <n v="796320"/>
    <n v="66360"/>
    <s v="UL99001231"/>
    <s v="H299001231"/>
    <n v="3093"/>
    <n v="3094"/>
    <s v=" "/>
    <s v=" "/>
    <s v=" "/>
    <s v=" "/>
    <n v="123"/>
    <m/>
    <n v="2024"/>
    <m/>
    <m/>
    <m/>
    <m/>
    <s v="UL"/>
  </r>
  <r>
    <x v="1"/>
    <x v="5"/>
    <x v="17"/>
    <x v="33"/>
    <x v="1"/>
    <x v="0"/>
    <x v="15"/>
    <x v="390"/>
    <x v="197"/>
    <n v="1"/>
    <m/>
    <s v="PNK"/>
    <s v="ht"/>
    <n v="3"/>
    <n v="38"/>
    <n v="6"/>
    <n v="35"/>
    <n v="3.8"/>
    <n v="133"/>
    <m/>
    <n v="133"/>
    <n v="133000"/>
    <n v="11083.333333333334"/>
    <s v="UL99001231"/>
    <s v="PN99001231"/>
    <n v="3093"/>
    <n v="3094"/>
    <m/>
    <m/>
    <m/>
    <m/>
    <n v="123"/>
    <m/>
    <n v="2024"/>
    <m/>
    <m/>
    <m/>
    <m/>
    <s v="UL"/>
  </r>
  <r>
    <x v="1"/>
    <x v="5"/>
    <x v="17"/>
    <x v="33"/>
    <x v="2"/>
    <x v="0"/>
    <x v="15"/>
    <x v="390"/>
    <x v="197"/>
    <n v="1"/>
    <m/>
    <s v="PNK"/>
    <s v="ht"/>
    <n v="3"/>
    <n v="13"/>
    <n v="6"/>
    <n v="35"/>
    <n v="1.3"/>
    <n v="45.5"/>
    <m/>
    <n v="45.5"/>
    <n v="45500"/>
    <n v="3791.6666666666665"/>
    <s v="UL99001231"/>
    <s v="PN99001231"/>
    <n v="3093"/>
    <n v="3094"/>
    <m/>
    <m/>
    <m/>
    <m/>
    <n v="123"/>
    <m/>
    <n v="2024"/>
    <m/>
    <m/>
    <m/>
    <m/>
    <s v="UL"/>
  </r>
  <r>
    <x v="0"/>
    <x v="5"/>
    <x v="18"/>
    <x v="34"/>
    <x v="0"/>
    <x v="1"/>
    <x v="15"/>
    <x v="4"/>
    <x v="0"/>
    <n v="1"/>
    <m/>
    <s v="PN"/>
    <m/>
    <m/>
    <m/>
    <m/>
    <m/>
    <n v="0"/>
    <m/>
    <m/>
    <n v="0"/>
    <n v="0"/>
    <n v="0"/>
    <s v="Programövergripande"/>
    <s v="Programövergripande"/>
    <m/>
    <m/>
    <m/>
    <m/>
    <m/>
    <m/>
    <m/>
    <m/>
    <n v="2024"/>
    <m/>
    <m/>
    <m/>
    <m/>
    <m/>
  </r>
  <r>
    <x v="0"/>
    <x v="5"/>
    <x v="18"/>
    <x v="34"/>
    <x v="3"/>
    <x v="0"/>
    <x v="15"/>
    <x v="1"/>
    <x v="197"/>
    <n v="1"/>
    <m/>
    <s v="PN"/>
    <m/>
    <m/>
    <m/>
    <m/>
    <m/>
    <n v="0"/>
    <m/>
    <n v="200"/>
    <n v="200"/>
    <n v="200000"/>
    <n v="16666.666666666668"/>
    <s v="Programövergripande"/>
    <s v="Programövergripande"/>
    <m/>
    <m/>
    <m/>
    <m/>
    <m/>
    <m/>
    <m/>
    <m/>
    <n v="2024"/>
    <m/>
    <m/>
    <m/>
    <m/>
    <m/>
  </r>
  <r>
    <x v="0"/>
    <x v="5"/>
    <x v="18"/>
    <x v="34"/>
    <x v="3"/>
    <x v="0"/>
    <x v="15"/>
    <x v="0"/>
    <x v="0"/>
    <n v="1"/>
    <m/>
    <s v="PN"/>
    <m/>
    <m/>
    <m/>
    <m/>
    <m/>
    <n v="0"/>
    <m/>
    <n v="55.48"/>
    <n v="55.48"/>
    <n v="55480"/>
    <n v="4623.333333333333"/>
    <s v="Programövergripande"/>
    <s v="Programövergripande"/>
    <m/>
    <m/>
    <m/>
    <m/>
    <m/>
    <m/>
    <m/>
    <m/>
    <n v="2024"/>
    <m/>
    <m/>
    <m/>
    <m/>
    <m/>
  </r>
  <r>
    <x v="0"/>
    <x v="5"/>
    <x v="18"/>
    <x v="34"/>
    <x v="3"/>
    <x v="0"/>
    <x v="15"/>
    <x v="2"/>
    <x v="197"/>
    <n v="1"/>
    <m/>
    <s v="PN"/>
    <m/>
    <m/>
    <m/>
    <m/>
    <m/>
    <n v="0"/>
    <m/>
    <n v="6.75"/>
    <n v="6.75"/>
    <n v="6750"/>
    <n v="562.5"/>
    <s v="Programövergripande"/>
    <s v="Programövergripande"/>
    <m/>
    <m/>
    <m/>
    <m/>
    <m/>
    <m/>
    <m/>
    <m/>
    <n v="2024"/>
    <m/>
    <m/>
    <m/>
    <m/>
    <m/>
  </r>
  <r>
    <x v="1"/>
    <x v="5"/>
    <x v="19"/>
    <x v="35"/>
    <x v="1"/>
    <x v="0"/>
    <x v="19"/>
    <x v="192"/>
    <x v="372"/>
    <n v="1"/>
    <m/>
    <s v="OBL"/>
    <s v="Vt"/>
    <n v="4"/>
    <n v="8"/>
    <n v="30"/>
    <n v="88.48"/>
    <n v="4"/>
    <n v="353.92"/>
    <m/>
    <n v="353.92"/>
    <n v="353920"/>
    <n v="29493.333333333332"/>
    <s v="UL99001241"/>
    <s v="H299001241"/>
    <n v="3093"/>
    <n v="3094"/>
    <s v=" "/>
    <s v=" "/>
    <s v=" "/>
    <s v=" "/>
    <n v="124"/>
    <m/>
    <n v="2024"/>
    <m/>
    <m/>
    <m/>
    <m/>
    <s v="UL"/>
  </r>
  <r>
    <x v="1"/>
    <x v="5"/>
    <x v="19"/>
    <x v="35"/>
    <x v="2"/>
    <x v="0"/>
    <x v="19"/>
    <x v="192"/>
    <x v="372"/>
    <n v="1"/>
    <m/>
    <s v="OBL"/>
    <s v="Vt"/>
    <n v="4"/>
    <n v="4"/>
    <n v="30"/>
    <n v="88.48"/>
    <n v="2"/>
    <n v="176.96"/>
    <m/>
    <n v="176.96"/>
    <n v="176960"/>
    <n v="14746.666666666666"/>
    <s v="UL99001241"/>
    <s v="H299001241"/>
    <n v="3093"/>
    <n v="3094"/>
    <s v=" "/>
    <s v=" "/>
    <s v=" "/>
    <s v=" "/>
    <n v="124"/>
    <m/>
    <n v="2024"/>
    <m/>
    <m/>
    <m/>
    <m/>
    <s v="UL"/>
  </r>
  <r>
    <x v="1"/>
    <x v="5"/>
    <x v="19"/>
    <x v="35"/>
    <x v="1"/>
    <x v="0"/>
    <x v="13"/>
    <x v="391"/>
    <x v="373"/>
    <n v="1"/>
    <m/>
    <s v="OBL"/>
    <s v="ht"/>
    <n v="1"/>
    <n v="20"/>
    <n v="5"/>
    <n v="102.88"/>
    <n v="1.6666666666666667"/>
    <n v="171.46666666666667"/>
    <m/>
    <n v="171.46666666666667"/>
    <n v="171466.66666666666"/>
    <n v="14288.888888888889"/>
    <s v="UL99001241"/>
    <s v="K199001241"/>
    <n v="3093"/>
    <n v="3094"/>
    <s v=" "/>
    <s v=" "/>
    <s v=" "/>
    <s v=" "/>
    <n v="124"/>
    <m/>
    <n v="2024"/>
    <m/>
    <m/>
    <m/>
    <m/>
    <s v="UL"/>
  </r>
  <r>
    <x v="1"/>
    <x v="5"/>
    <x v="19"/>
    <x v="35"/>
    <x v="2"/>
    <x v="0"/>
    <x v="13"/>
    <x v="391"/>
    <x v="373"/>
    <n v="1"/>
    <m/>
    <s v="OBL"/>
    <s v="Vt"/>
    <n v="1"/>
    <n v="10"/>
    <n v="5"/>
    <n v="102.88"/>
    <n v="0.83333333333333337"/>
    <n v="85.733333333333334"/>
    <m/>
    <n v="85.733333333333334"/>
    <n v="85733.333333333328"/>
    <n v="7144.4444444444443"/>
    <s v="UL99001241"/>
    <s v="K199001241"/>
    <n v="3093"/>
    <n v="3094"/>
    <s v=" "/>
    <s v=" "/>
    <s v=" "/>
    <s v=" "/>
    <n v="124"/>
    <m/>
    <n v="2024"/>
    <m/>
    <m/>
    <m/>
    <m/>
    <s v="UL"/>
  </r>
  <r>
    <x v="1"/>
    <x v="5"/>
    <x v="19"/>
    <x v="35"/>
    <x v="1"/>
    <x v="0"/>
    <x v="19"/>
    <x v="392"/>
    <x v="374"/>
    <n v="1"/>
    <m/>
    <s v="OBL"/>
    <s v="ht"/>
    <n v="1"/>
    <n v="20"/>
    <n v="6"/>
    <n v="102.88"/>
    <n v="2"/>
    <n v="205.76"/>
    <m/>
    <n v="205.76"/>
    <n v="205760"/>
    <n v="17146.666666666668"/>
    <s v="UL99001241"/>
    <s v="H299001241"/>
    <n v="3093"/>
    <n v="3094"/>
    <s v=" "/>
    <s v=" "/>
    <s v=" "/>
    <s v=" "/>
    <n v="124"/>
    <m/>
    <n v="2024"/>
    <m/>
    <m/>
    <m/>
    <m/>
    <s v="UL"/>
  </r>
  <r>
    <x v="1"/>
    <x v="5"/>
    <x v="19"/>
    <x v="35"/>
    <x v="2"/>
    <x v="0"/>
    <x v="19"/>
    <x v="392"/>
    <x v="374"/>
    <n v="1"/>
    <m/>
    <s v="OBL"/>
    <s v="ht"/>
    <n v="1"/>
    <n v="10"/>
    <n v="6"/>
    <n v="102.88"/>
    <n v="1"/>
    <n v="102.88"/>
    <m/>
    <n v="102.88"/>
    <n v="102880"/>
    <n v="8573.3333333333339"/>
    <s v="UL99001241"/>
    <s v="H299001241"/>
    <n v="3093"/>
    <n v="3094"/>
    <s v=" "/>
    <s v=" "/>
    <s v=" "/>
    <s v=" "/>
    <n v="124"/>
    <m/>
    <n v="2024"/>
    <m/>
    <m/>
    <m/>
    <m/>
    <s v="UL"/>
  </r>
  <r>
    <x v="1"/>
    <x v="5"/>
    <x v="19"/>
    <x v="35"/>
    <x v="1"/>
    <x v="0"/>
    <x v="20"/>
    <x v="393"/>
    <x v="375"/>
    <n v="1"/>
    <m/>
    <s v="OBL"/>
    <s v="ht"/>
    <n v="1"/>
    <n v="20"/>
    <n v="13"/>
    <n v="105.99"/>
    <n v="4.333333333333333"/>
    <n v="459.28999999999996"/>
    <m/>
    <n v="459.28999999999996"/>
    <n v="459289.99999999994"/>
    <n v="38274.166666666664"/>
    <s v="UL99001241"/>
    <s v="K299001241"/>
    <n v="3093"/>
    <n v="3094"/>
    <s v=" "/>
    <s v=" "/>
    <s v=" "/>
    <s v=" "/>
    <n v="124"/>
    <m/>
    <n v="2024"/>
    <m/>
    <m/>
    <m/>
    <m/>
    <s v="UL"/>
  </r>
  <r>
    <x v="1"/>
    <x v="5"/>
    <x v="19"/>
    <x v="35"/>
    <x v="2"/>
    <x v="0"/>
    <x v="20"/>
    <x v="393"/>
    <x v="375"/>
    <n v="1"/>
    <m/>
    <s v="OBL"/>
    <s v="ht"/>
    <n v="1"/>
    <n v="10"/>
    <n v="13"/>
    <n v="105.99"/>
    <n v="2.1666666666666665"/>
    <n v="229.64499999999998"/>
    <m/>
    <n v="229.64499999999998"/>
    <n v="229644.99999999997"/>
    <n v="19137.083333333332"/>
    <s v="UL99001241"/>
    <s v="K299001241"/>
    <n v="3093"/>
    <n v="3094"/>
    <s v=" "/>
    <s v=" "/>
    <s v=" "/>
    <s v=" "/>
    <n v="124"/>
    <m/>
    <n v="2024"/>
    <m/>
    <m/>
    <m/>
    <m/>
    <s v="UL"/>
  </r>
  <r>
    <x v="1"/>
    <x v="5"/>
    <x v="19"/>
    <x v="35"/>
    <x v="1"/>
    <x v="0"/>
    <x v="22"/>
    <x v="371"/>
    <x v="376"/>
    <n v="1"/>
    <m/>
    <s v="OBL"/>
    <s v="ht"/>
    <n v="1"/>
    <n v="20"/>
    <n v="6"/>
    <n v="102.88"/>
    <n v="2"/>
    <n v="205.76"/>
    <m/>
    <n v="205.76"/>
    <n v="205760"/>
    <n v="17146.666666666668"/>
    <s v="UL99001241"/>
    <s v="C899001241"/>
    <n v="3093"/>
    <n v="3094"/>
    <s v=" "/>
    <s v=" "/>
    <s v=" "/>
    <s v=" "/>
    <n v="124"/>
    <m/>
    <n v="2024"/>
    <m/>
    <m/>
    <m/>
    <m/>
    <s v="UL"/>
  </r>
  <r>
    <x v="1"/>
    <x v="5"/>
    <x v="19"/>
    <x v="35"/>
    <x v="2"/>
    <x v="0"/>
    <x v="22"/>
    <x v="371"/>
    <x v="376"/>
    <n v="1"/>
    <m/>
    <s v="OBL"/>
    <s v="ht"/>
    <n v="1"/>
    <n v="10"/>
    <n v="6"/>
    <n v="102.88"/>
    <n v="1"/>
    <n v="102.88"/>
    <m/>
    <n v="102.88"/>
    <n v="102880"/>
    <n v="8573.3333333333339"/>
    <s v="UL99001241"/>
    <s v="C899001241"/>
    <n v="3093"/>
    <n v="3094"/>
    <s v=" "/>
    <s v=" "/>
    <s v=" "/>
    <s v=" "/>
    <n v="124"/>
    <m/>
    <n v="2024"/>
    <m/>
    <m/>
    <m/>
    <m/>
    <s v="UL"/>
  </r>
  <r>
    <x v="0"/>
    <x v="5"/>
    <x v="19"/>
    <x v="35"/>
    <x v="0"/>
    <x v="0"/>
    <x v="15"/>
    <x v="4"/>
    <x v="0"/>
    <n v="1"/>
    <m/>
    <s v="PN"/>
    <m/>
    <m/>
    <m/>
    <m/>
    <m/>
    <n v="0"/>
    <m/>
    <n v="98.8"/>
    <n v="98.8"/>
    <n v="98800"/>
    <n v="8233.3333333333339"/>
    <s v="Programövergripande"/>
    <s v="Programövergripande"/>
    <m/>
    <m/>
    <s v=" "/>
    <s v=" "/>
    <s v=" "/>
    <s v=" "/>
    <m/>
    <m/>
    <n v="2024"/>
    <m/>
    <m/>
    <m/>
    <m/>
    <s v="UL"/>
  </r>
  <r>
    <x v="0"/>
    <x v="5"/>
    <x v="19"/>
    <x v="35"/>
    <x v="0"/>
    <x v="0"/>
    <x v="15"/>
    <x v="1"/>
    <x v="0"/>
    <n v="1"/>
    <m/>
    <s v="PN"/>
    <m/>
    <m/>
    <m/>
    <m/>
    <m/>
    <n v="0"/>
    <m/>
    <n v="153.49"/>
    <n v="153.49"/>
    <n v="153490"/>
    <n v="12790.833333333334"/>
    <s v="Programövergripande"/>
    <s v="Programövergripande"/>
    <m/>
    <m/>
    <s v=" "/>
    <s v=" "/>
    <s v=" "/>
    <s v=" "/>
    <m/>
    <m/>
    <n v="2024"/>
    <m/>
    <m/>
    <m/>
    <m/>
    <s v="UL"/>
  </r>
  <r>
    <x v="0"/>
    <x v="5"/>
    <x v="19"/>
    <x v="35"/>
    <x v="0"/>
    <x v="0"/>
    <x v="15"/>
    <x v="0"/>
    <x v="0"/>
    <n v="1"/>
    <m/>
    <s v="PN"/>
    <m/>
    <m/>
    <m/>
    <m/>
    <m/>
    <n v="0"/>
    <m/>
    <n v="36.99"/>
    <n v="36.99"/>
    <n v="36990"/>
    <n v="3082.5"/>
    <s v="Programövergripande"/>
    <s v="Programövergripande"/>
    <m/>
    <m/>
    <s v=" "/>
    <s v=" "/>
    <s v=" "/>
    <s v=" "/>
    <m/>
    <m/>
    <n v="2024"/>
    <m/>
    <m/>
    <m/>
    <m/>
    <s v="UL"/>
  </r>
  <r>
    <x v="0"/>
    <x v="5"/>
    <x v="19"/>
    <x v="35"/>
    <x v="0"/>
    <x v="0"/>
    <x v="15"/>
    <x v="2"/>
    <x v="0"/>
    <n v="1"/>
    <m/>
    <s v="PN"/>
    <m/>
    <m/>
    <m/>
    <m/>
    <m/>
    <n v="0"/>
    <m/>
    <n v="47.28"/>
    <n v="47.28"/>
    <n v="47280"/>
    <n v="3940"/>
    <s v="Programövergripande"/>
    <s v="Programövergripande"/>
    <m/>
    <m/>
    <s v=" "/>
    <s v=" "/>
    <s v=" "/>
    <s v=" "/>
    <m/>
    <m/>
    <n v="2024"/>
    <m/>
    <m/>
    <m/>
    <m/>
    <s v="UL"/>
  </r>
  <r>
    <x v="1"/>
    <x v="5"/>
    <x v="18"/>
    <x v="34"/>
    <x v="1"/>
    <x v="0"/>
    <x v="22"/>
    <x v="394"/>
    <x v="377"/>
    <n v="1"/>
    <s v=" "/>
    <s v="OBL"/>
    <s v="ht"/>
    <n v="1"/>
    <n v="24"/>
    <n v="7.5"/>
    <n v="96.91"/>
    <n v="3"/>
    <n v="290.73"/>
    <m/>
    <n v="290.73"/>
    <n v="290730"/>
    <n v="24227.5"/>
    <m/>
    <m/>
    <m/>
    <m/>
    <m/>
    <m/>
    <m/>
    <m/>
    <m/>
    <m/>
    <n v="2024"/>
    <m/>
    <m/>
    <m/>
    <m/>
    <m/>
  </r>
  <r>
    <x v="1"/>
    <x v="5"/>
    <x v="18"/>
    <x v="34"/>
    <x v="2"/>
    <x v="0"/>
    <x v="22"/>
    <x v="394"/>
    <x v="377"/>
    <n v="1"/>
    <m/>
    <s v="OBL"/>
    <s v="ht"/>
    <n v="1"/>
    <n v="10"/>
    <n v="7.5"/>
    <n v="96.91"/>
    <n v="1.25"/>
    <n v="121.13749999999999"/>
    <m/>
    <n v="121.13749999999999"/>
    <n v="121137.49999999999"/>
    <n v="10094.791666666666"/>
    <m/>
    <m/>
    <m/>
    <m/>
    <m/>
    <m/>
    <m/>
    <m/>
    <m/>
    <m/>
    <n v="2024"/>
    <m/>
    <m/>
    <m/>
    <m/>
    <m/>
  </r>
  <r>
    <x v="0"/>
    <x v="6"/>
    <x v="20"/>
    <x v="36"/>
    <x v="0"/>
    <x v="0"/>
    <x v="12"/>
    <x v="395"/>
    <x v="0"/>
    <n v="1"/>
    <m/>
    <s v="PN"/>
    <m/>
    <m/>
    <m/>
    <m/>
    <m/>
    <m/>
    <m/>
    <n v="4.0199999999999996"/>
    <n v="4.0199999999999996"/>
    <n v="4019.9999999999995"/>
    <n v="334.99999999999994"/>
    <s v="Programövergripande"/>
    <s v="Programövergripande"/>
    <s v="Programövergripande"/>
    <m/>
    <s v=" "/>
    <s v=" "/>
    <s v=" "/>
    <s v=" "/>
    <s v="Programövergripande"/>
    <s v="UN drift, arvode studentrepr UN"/>
    <n v="2024"/>
    <m/>
    <m/>
    <m/>
    <s v="K8"/>
    <m/>
  </r>
  <r>
    <x v="0"/>
    <x v="6"/>
    <x v="20"/>
    <x v="36"/>
    <x v="0"/>
    <x v="0"/>
    <x v="12"/>
    <x v="396"/>
    <x v="0"/>
    <n v="1"/>
    <m/>
    <s v="PN"/>
    <m/>
    <m/>
    <m/>
    <m/>
    <m/>
    <m/>
    <m/>
    <n v="65"/>
    <n v="65"/>
    <n v="65000"/>
    <n v="5416.666666666667"/>
    <s v="Programövergripande"/>
    <s v="Programövergripande"/>
    <s v="Programövergripande"/>
    <m/>
    <s v=" "/>
    <s v=" "/>
    <s v=" "/>
    <s v=" "/>
    <s v="Programövergripande"/>
    <s v="Drift program"/>
    <n v="2024"/>
    <m/>
    <m/>
    <m/>
    <s v="K8"/>
    <m/>
  </r>
  <r>
    <x v="0"/>
    <x v="6"/>
    <x v="20"/>
    <x v="36"/>
    <x v="0"/>
    <x v="0"/>
    <x v="12"/>
    <x v="397"/>
    <x v="0"/>
    <n v="1"/>
    <m/>
    <s v="PN"/>
    <m/>
    <m/>
    <m/>
    <m/>
    <m/>
    <m/>
    <m/>
    <n v="49.75"/>
    <n v="49.75"/>
    <n v="49750"/>
    <n v="4145.833333333333"/>
    <s v="Programövergripande"/>
    <s v="Programövergripande"/>
    <s v="Programövergripande"/>
    <m/>
    <s v=" "/>
    <s v=" "/>
    <s v=" "/>
    <s v=" "/>
    <s v="Programövergripande"/>
    <s v="PD lön &amp; tillägg inkl. LKP"/>
    <n v="2024"/>
    <m/>
    <m/>
    <m/>
    <s v="K8"/>
    <m/>
  </r>
  <r>
    <x v="0"/>
    <x v="6"/>
    <x v="20"/>
    <x v="36"/>
    <x v="0"/>
    <x v="0"/>
    <x v="12"/>
    <x v="3"/>
    <x v="0"/>
    <n v="1"/>
    <m/>
    <s v="PN"/>
    <m/>
    <m/>
    <m/>
    <m/>
    <m/>
    <m/>
    <m/>
    <n v="314.21999999999997"/>
    <n v="314.21999999999997"/>
    <n v="314219.99999999994"/>
    <n v="26184.999999999996"/>
    <s v="Programövergripande"/>
    <s v="Programövergripande"/>
    <s v="Programövergripande"/>
    <m/>
    <s v=" "/>
    <s v=" "/>
    <s v=" "/>
    <s v=" "/>
    <s v="Programövergripande"/>
    <s v="SV, PH, kursadmin"/>
    <n v="2024"/>
    <m/>
    <m/>
    <m/>
    <s v="K8"/>
    <m/>
  </r>
  <r>
    <x v="0"/>
    <x v="6"/>
    <x v="20"/>
    <x v="36"/>
    <x v="0"/>
    <x v="0"/>
    <x v="12"/>
    <x v="398"/>
    <x v="0"/>
    <n v="1"/>
    <m/>
    <s v="PN"/>
    <m/>
    <m/>
    <m/>
    <m/>
    <m/>
    <m/>
    <m/>
    <n v="0"/>
    <n v="0"/>
    <n v="0"/>
    <n v="0"/>
    <s v="Programövergripande"/>
    <s v="Programövergripande"/>
    <s v="Programövergripande"/>
    <m/>
    <s v=" "/>
    <s v=" "/>
    <s v=" "/>
    <s v=" "/>
    <s v="Programövergripande"/>
    <s v="Ingår i rad 4, PD lön &amp; tillägg"/>
    <n v="2024"/>
    <m/>
    <m/>
    <m/>
    <s v="K8"/>
    <m/>
  </r>
  <r>
    <x v="1"/>
    <x v="6"/>
    <x v="20"/>
    <x v="36"/>
    <x v="1"/>
    <x v="0"/>
    <x v="12"/>
    <x v="399"/>
    <x v="378"/>
    <n v="1"/>
    <m/>
    <s v="OBL"/>
    <s v="ht"/>
    <n v="1"/>
    <n v="20"/>
    <n v="2.5"/>
    <n v="87.422137668716985"/>
    <n v="0.83333333333333337"/>
    <n v="72.851781390597495"/>
    <n v="0"/>
    <n v="72.851781390597495"/>
    <n v="72851.781390597491"/>
    <n v="6070.9817825497912"/>
    <s v="K899001251"/>
    <s v="K899001251"/>
    <n v="3093"/>
    <n v="3094"/>
    <s v=" "/>
    <s v=" "/>
    <s v=" "/>
    <s v=" "/>
    <n v="125"/>
    <m/>
    <n v="2024"/>
    <m/>
    <m/>
    <m/>
    <s v="K8"/>
    <m/>
  </r>
  <r>
    <x v="1"/>
    <x v="6"/>
    <x v="20"/>
    <x v="36"/>
    <x v="1"/>
    <x v="0"/>
    <x v="12"/>
    <x v="400"/>
    <x v="379"/>
    <n v="1"/>
    <m/>
    <s v="OBL"/>
    <s v="ht"/>
    <n v="1"/>
    <n v="20"/>
    <n v="10"/>
    <n v="87.422137668716985"/>
    <n v="3.3333333333333335"/>
    <n v="291.40712556238998"/>
    <n v="0"/>
    <n v="291.40712556238998"/>
    <n v="291407.12556238996"/>
    <n v="24283.927130199165"/>
    <s v="K899001251"/>
    <s v="K899001251"/>
    <n v="3093"/>
    <n v="3094"/>
    <s v=" "/>
    <s v=" "/>
    <s v=" "/>
    <s v=" "/>
    <n v="125"/>
    <m/>
    <n v="2024"/>
    <m/>
    <m/>
    <m/>
    <s v="K8"/>
    <m/>
  </r>
  <r>
    <x v="1"/>
    <x v="6"/>
    <x v="20"/>
    <x v="36"/>
    <x v="1"/>
    <x v="0"/>
    <x v="12"/>
    <x v="401"/>
    <x v="380"/>
    <n v="1"/>
    <m/>
    <s v="OBL"/>
    <s v="ht"/>
    <n v="1"/>
    <n v="20"/>
    <n v="7.5"/>
    <n v="87.422137668716985"/>
    <n v="2.5"/>
    <n v="218.55534417179246"/>
    <n v="0"/>
    <n v="218.55534417179246"/>
    <n v="218555.34417179244"/>
    <n v="18212.945347649369"/>
    <s v="K899001251"/>
    <s v="K899001251"/>
    <n v="3093"/>
    <n v="3094"/>
    <s v=" "/>
    <s v=" "/>
    <s v=" "/>
    <s v=" "/>
    <n v="125"/>
    <m/>
    <n v="2024"/>
    <m/>
    <m/>
    <m/>
    <s v="K8"/>
    <m/>
  </r>
  <r>
    <x v="1"/>
    <x v="6"/>
    <x v="20"/>
    <x v="36"/>
    <x v="1"/>
    <x v="0"/>
    <x v="12"/>
    <x v="402"/>
    <x v="381"/>
    <n v="1"/>
    <m/>
    <s v="OBL"/>
    <s v="ht"/>
    <n v="1"/>
    <n v="20"/>
    <n v="7.5"/>
    <n v="87.422137668716985"/>
    <n v="2.5"/>
    <n v="218.55534417179246"/>
    <n v="0"/>
    <n v="218.55534417179246"/>
    <n v="218555.34417179244"/>
    <n v="18212.945347649369"/>
    <s v="K899001251"/>
    <s v="K899001251"/>
    <n v="3093"/>
    <n v="3094"/>
    <s v=" "/>
    <s v=" "/>
    <s v=" "/>
    <s v=" "/>
    <n v="125"/>
    <m/>
    <n v="2024"/>
    <m/>
    <m/>
    <m/>
    <s v="K8"/>
    <m/>
  </r>
  <r>
    <x v="1"/>
    <x v="6"/>
    <x v="20"/>
    <x v="36"/>
    <x v="1"/>
    <x v="0"/>
    <x v="12"/>
    <x v="403"/>
    <x v="382"/>
    <n v="1"/>
    <m/>
    <s v="OBL"/>
    <s v="ht"/>
    <n v="1"/>
    <n v="20"/>
    <n v="2.5"/>
    <n v="87.422137668716985"/>
    <n v="0.83333333333333337"/>
    <n v="72.851781390597495"/>
    <n v="0"/>
    <n v="72.851781390597495"/>
    <n v="72851.781390597491"/>
    <n v="6070.9817825497912"/>
    <s v="K899001251"/>
    <s v="K899001251"/>
    <n v="3093"/>
    <n v="3094"/>
    <s v=" "/>
    <s v=" "/>
    <s v=" "/>
    <s v=" "/>
    <n v="125"/>
    <m/>
    <n v="2024"/>
    <m/>
    <m/>
    <m/>
    <s v="K8"/>
    <m/>
  </r>
  <r>
    <x v="1"/>
    <x v="6"/>
    <x v="20"/>
    <x v="36"/>
    <x v="1"/>
    <x v="0"/>
    <x v="12"/>
    <x v="399"/>
    <x v="383"/>
    <n v="1"/>
    <m/>
    <s v="OBL"/>
    <s v="Vt"/>
    <n v="2"/>
    <n v="18"/>
    <n v="5"/>
    <n v="87.422137668716985"/>
    <n v="1.5"/>
    <n v="131.13320650307548"/>
    <n v="0"/>
    <n v="131.13320650307548"/>
    <n v="131133.20650307549"/>
    <n v="10927.767208589625"/>
    <s v="K899001251"/>
    <s v="K899001251"/>
    <n v="3093"/>
    <n v="3094"/>
    <s v=" "/>
    <s v=" "/>
    <s v=" "/>
    <s v=" "/>
    <n v="125"/>
    <m/>
    <n v="2024"/>
    <m/>
    <m/>
    <m/>
    <s v="K8"/>
    <m/>
  </r>
  <r>
    <x v="1"/>
    <x v="6"/>
    <x v="20"/>
    <x v="36"/>
    <x v="1"/>
    <x v="0"/>
    <x v="12"/>
    <x v="404"/>
    <x v="384"/>
    <n v="1"/>
    <m/>
    <s v="OBL"/>
    <s v="Vt"/>
    <n v="2"/>
    <n v="18"/>
    <n v="7.5"/>
    <n v="107.24855103163178"/>
    <n v="2.25"/>
    <n v="241.3092398211715"/>
    <n v="0"/>
    <n v="241.3092398211715"/>
    <n v="241309.2398211715"/>
    <n v="20109.10331843096"/>
    <s v="K899001251"/>
    <s v="K899001251"/>
    <n v="3093"/>
    <n v="3094"/>
    <s v=" "/>
    <s v=" "/>
    <s v=" "/>
    <s v=" "/>
    <n v="125"/>
    <m/>
    <n v="2024"/>
    <m/>
    <m/>
    <m/>
    <s v="K8"/>
    <m/>
  </r>
  <r>
    <x v="1"/>
    <x v="6"/>
    <x v="20"/>
    <x v="36"/>
    <x v="1"/>
    <x v="0"/>
    <x v="12"/>
    <x v="400"/>
    <x v="379"/>
    <n v="1"/>
    <m/>
    <s v="OBL"/>
    <s v="Vt"/>
    <n v="2"/>
    <n v="18"/>
    <n v="5"/>
    <n v="87.422137668716985"/>
    <n v="1.5"/>
    <n v="131.13320650307548"/>
    <n v="0"/>
    <n v="131.13320650307548"/>
    <n v="131133.20650307549"/>
    <n v="10927.767208589625"/>
    <s v="K899001251"/>
    <s v="K899001251"/>
    <n v="3093"/>
    <n v="3094"/>
    <s v=" "/>
    <s v=" "/>
    <s v=" "/>
    <s v=" "/>
    <n v="125"/>
    <m/>
    <n v="2024"/>
    <m/>
    <m/>
    <m/>
    <s v="K8"/>
    <m/>
  </r>
  <r>
    <x v="1"/>
    <x v="6"/>
    <x v="20"/>
    <x v="36"/>
    <x v="1"/>
    <x v="0"/>
    <x v="12"/>
    <x v="405"/>
    <x v="385"/>
    <n v="1"/>
    <m/>
    <s v="OBL"/>
    <s v="Vt"/>
    <n v="2"/>
    <n v="18"/>
    <n v="7.5"/>
    <n v="87.422137668716985"/>
    <n v="2.25"/>
    <n v="196.69980975461323"/>
    <n v="0"/>
    <n v="196.69980975461323"/>
    <n v="196699.80975461323"/>
    <n v="16391.650812884436"/>
    <s v="K899001251"/>
    <s v="K899001251"/>
    <n v="3093"/>
    <n v="3094"/>
    <s v=" "/>
    <s v=" "/>
    <s v=" "/>
    <s v=" "/>
    <n v="125"/>
    <m/>
    <n v="2024"/>
    <m/>
    <m/>
    <m/>
    <s v="K8"/>
    <m/>
  </r>
  <r>
    <x v="1"/>
    <x v="6"/>
    <x v="20"/>
    <x v="36"/>
    <x v="1"/>
    <x v="0"/>
    <x v="12"/>
    <x v="403"/>
    <x v="386"/>
    <n v="1"/>
    <m/>
    <s v="OBL"/>
    <s v="Vt"/>
    <n v="2"/>
    <n v="18"/>
    <n v="5"/>
    <n v="87.422137668716985"/>
    <n v="1.5"/>
    <n v="131.13320650307548"/>
    <n v="0"/>
    <n v="131.13320650307548"/>
    <n v="131133.20650307549"/>
    <n v="10927.767208589625"/>
    <s v="K899001251"/>
    <s v="K899001251"/>
    <n v="3093"/>
    <n v="3094"/>
    <s v=" "/>
    <s v=" "/>
    <s v=" "/>
    <s v=" "/>
    <n v="125"/>
    <m/>
    <n v="2024"/>
    <m/>
    <m/>
    <m/>
    <s v="K8"/>
    <m/>
  </r>
  <r>
    <x v="0"/>
    <x v="6"/>
    <x v="21"/>
    <x v="37"/>
    <x v="0"/>
    <x v="0"/>
    <x v="12"/>
    <x v="395"/>
    <x v="0"/>
    <n v="1"/>
    <m/>
    <s v="PN"/>
    <m/>
    <m/>
    <m/>
    <m/>
    <m/>
    <m/>
    <m/>
    <n v="16.079999999999998"/>
    <n v="16.079999999999998"/>
    <n v="16079.999999999998"/>
    <n v="1339.9999999999998"/>
    <s v="Programövergripande"/>
    <s v="Programövergripande"/>
    <s v="Programövergripande"/>
    <m/>
    <s v=" "/>
    <s v=" "/>
    <s v=" "/>
    <s v=" "/>
    <s v="Programövergripande"/>
    <s v="UN drift, arvode studentrepr UN"/>
    <n v="2024"/>
    <m/>
    <m/>
    <m/>
    <s v="K8"/>
    <m/>
  </r>
  <r>
    <x v="0"/>
    <x v="6"/>
    <x v="21"/>
    <x v="37"/>
    <x v="0"/>
    <x v="0"/>
    <x v="12"/>
    <x v="396"/>
    <x v="0"/>
    <n v="1"/>
    <m/>
    <s v="PN"/>
    <m/>
    <m/>
    <m/>
    <m/>
    <m/>
    <m/>
    <m/>
    <n v="100"/>
    <n v="100"/>
    <n v="100000"/>
    <n v="8333.3333333333339"/>
    <s v="Programövergripande"/>
    <s v="Programövergripande"/>
    <s v="Programövergripande"/>
    <m/>
    <s v=" "/>
    <s v=" "/>
    <s v=" "/>
    <s v=" "/>
    <s v="Programövergripande"/>
    <s v="Drift program"/>
    <n v="2024"/>
    <m/>
    <m/>
    <m/>
    <s v="K8"/>
    <m/>
  </r>
  <r>
    <x v="0"/>
    <x v="6"/>
    <x v="21"/>
    <x v="37"/>
    <x v="0"/>
    <x v="0"/>
    <x v="12"/>
    <x v="397"/>
    <x v="0"/>
    <n v="1"/>
    <m/>
    <s v="PN"/>
    <s v=" "/>
    <m/>
    <m/>
    <m/>
    <m/>
    <m/>
    <m/>
    <n v="248.75"/>
    <n v="248.75"/>
    <n v="248750"/>
    <n v="20729.166666666668"/>
    <s v="Programövergripande"/>
    <s v="Programövergripande"/>
    <s v="Programövergripande"/>
    <m/>
    <s v=" "/>
    <s v=" "/>
    <s v=" "/>
    <s v=" "/>
    <s v="Programövergripande"/>
    <s v="PD lön &amp; tillägg inkl. LKP"/>
    <n v="2024"/>
    <m/>
    <m/>
    <m/>
    <s v="K8"/>
    <m/>
  </r>
  <r>
    <x v="0"/>
    <x v="6"/>
    <x v="21"/>
    <x v="37"/>
    <x v="0"/>
    <x v="0"/>
    <x v="12"/>
    <x v="3"/>
    <x v="0"/>
    <n v="1"/>
    <m/>
    <s v="PN"/>
    <m/>
    <m/>
    <m/>
    <m/>
    <m/>
    <m/>
    <m/>
    <n v="667.88"/>
    <n v="667.88"/>
    <n v="667880"/>
    <n v="55656.666666666664"/>
    <s v="Programövergripande"/>
    <s v="Programövergripande"/>
    <s v="Programövergripande"/>
    <m/>
    <s v=" "/>
    <s v=" "/>
    <s v=" "/>
    <s v=" "/>
    <s v="Programövergripande"/>
    <s v="SV, PH, kursadmin"/>
    <n v="2024"/>
    <m/>
    <m/>
    <m/>
    <s v="K8"/>
    <m/>
  </r>
  <r>
    <x v="0"/>
    <x v="6"/>
    <x v="21"/>
    <x v="37"/>
    <x v="0"/>
    <x v="0"/>
    <x v="12"/>
    <x v="398"/>
    <x v="0"/>
    <n v="1"/>
    <m/>
    <s v="PN"/>
    <s v=" "/>
    <m/>
    <m/>
    <m/>
    <m/>
    <m/>
    <m/>
    <n v="0"/>
    <n v="0"/>
    <n v="0"/>
    <n v="0"/>
    <s v="Programövergripande"/>
    <s v="Programövergripande"/>
    <s v="Programövergripande"/>
    <m/>
    <s v=" "/>
    <s v=" "/>
    <s v=" "/>
    <s v=" "/>
    <s v="Programövergripande"/>
    <s v="Ingår i rad 19, PD lön &amp; tillägg"/>
    <n v="2024"/>
    <m/>
    <m/>
    <m/>
    <s v="K8"/>
    <m/>
  </r>
  <r>
    <x v="1"/>
    <x v="6"/>
    <x v="21"/>
    <x v="37"/>
    <x v="1"/>
    <x v="0"/>
    <x v="12"/>
    <x v="406"/>
    <x v="387"/>
    <n v="1"/>
    <m/>
    <s v="OBL"/>
    <s v="ht"/>
    <n v="1"/>
    <n v="60"/>
    <n v="9"/>
    <n v="92.31"/>
    <n v="9"/>
    <n v="830.79"/>
    <n v="0"/>
    <n v="830.79"/>
    <n v="830790"/>
    <n v="69232.5"/>
    <s v="K899001081"/>
    <s v="K899001081"/>
    <n v="3093"/>
    <n v="3094"/>
    <m/>
    <m/>
    <m/>
    <m/>
    <n v="108"/>
    <m/>
    <n v="2024"/>
    <m/>
    <m/>
    <m/>
    <s v="K8"/>
    <m/>
  </r>
  <r>
    <x v="1"/>
    <x v="6"/>
    <x v="21"/>
    <x v="37"/>
    <x v="1"/>
    <x v="0"/>
    <x v="12"/>
    <x v="407"/>
    <x v="388"/>
    <n v="1"/>
    <m/>
    <s v="OBL"/>
    <s v="ht"/>
    <n v="1"/>
    <n v="60"/>
    <n v="10.5"/>
    <n v="94.75800000000001"/>
    <n v="10.5"/>
    <n v="994.95900000000006"/>
    <n v="0"/>
    <n v="994.95900000000006"/>
    <n v="994959.00000000012"/>
    <n v="82913.250000000015"/>
    <s v="K899001081"/>
    <s v="K899001081"/>
    <n v="3093"/>
    <n v="3094"/>
    <m/>
    <m/>
    <m/>
    <m/>
    <n v="108"/>
    <m/>
    <n v="2024"/>
    <m/>
    <m/>
    <m/>
    <s v="K8"/>
    <m/>
  </r>
  <r>
    <x v="1"/>
    <x v="6"/>
    <x v="21"/>
    <x v="37"/>
    <x v="1"/>
    <x v="0"/>
    <x v="12"/>
    <x v="408"/>
    <x v="389"/>
    <n v="1"/>
    <m/>
    <s v="OBL"/>
    <s v="ht"/>
    <n v="1"/>
    <n v="60"/>
    <n v="10.5"/>
    <n v="116.905"/>
    <n v="10.5"/>
    <n v="1227.5025000000001"/>
    <n v="0"/>
    <n v="1227.5025000000001"/>
    <n v="1227502.5"/>
    <n v="102291.875"/>
    <s v="K899001081"/>
    <s v="K899001081"/>
    <n v="3093"/>
    <n v="3094"/>
    <m/>
    <m/>
    <m/>
    <m/>
    <n v="108"/>
    <m/>
    <n v="2024"/>
    <m/>
    <m/>
    <m/>
    <s v="K8"/>
    <m/>
  </r>
  <r>
    <x v="1"/>
    <x v="6"/>
    <x v="21"/>
    <x v="37"/>
    <x v="1"/>
    <x v="0"/>
    <x v="12"/>
    <x v="409"/>
    <x v="390"/>
    <n v="1"/>
    <m/>
    <s v="OBL"/>
    <s v="Vt"/>
    <n v="2"/>
    <n v="68"/>
    <n v="4.5"/>
    <n v="94.75800000000001"/>
    <n v="5.0999999999999996"/>
    <n v="483.26580000000001"/>
    <n v="0"/>
    <n v="483.26580000000001"/>
    <n v="483265.8"/>
    <n v="40272.15"/>
    <s v="K899001081"/>
    <s v="K899001081"/>
    <n v="3093"/>
    <n v="3094"/>
    <m/>
    <m/>
    <m/>
    <m/>
    <n v="108"/>
    <m/>
    <n v="2024"/>
    <m/>
    <m/>
    <m/>
    <s v="K8"/>
    <m/>
  </r>
  <r>
    <x v="1"/>
    <x v="6"/>
    <x v="21"/>
    <x v="37"/>
    <x v="1"/>
    <x v="0"/>
    <x v="21"/>
    <x v="375"/>
    <x v="391"/>
    <n v="1"/>
    <m/>
    <s v="OBL"/>
    <s v="Vt"/>
    <n v="2"/>
    <n v="68"/>
    <n v="3"/>
    <n v="77.265000000000001"/>
    <n v="3.4"/>
    <n v="262.70100000000002"/>
    <n v="0"/>
    <n v="262.70100000000002"/>
    <n v="262701"/>
    <n v="21891.75"/>
    <s v="K899001081"/>
    <s v="K799001081"/>
    <n v="3093"/>
    <n v="3094"/>
    <s v=" "/>
    <s v=" "/>
    <s v=" "/>
    <s v=" "/>
    <n v="108"/>
    <m/>
    <n v="2024"/>
    <m/>
    <m/>
    <m/>
    <s v="K8"/>
    <m/>
  </r>
  <r>
    <x v="1"/>
    <x v="6"/>
    <x v="21"/>
    <x v="37"/>
    <x v="1"/>
    <x v="0"/>
    <x v="12"/>
    <x v="410"/>
    <x v="392"/>
    <n v="1"/>
    <m/>
    <s v="OBL"/>
    <s v="Vt"/>
    <n v="2"/>
    <n v="68"/>
    <n v="15"/>
    <n v="116.905"/>
    <n v="17"/>
    <n v="1987.385"/>
    <n v="0"/>
    <n v="1987.385"/>
    <n v="1987385"/>
    <n v="165615.41666666666"/>
    <s v="K899001081"/>
    <s v="K899001081"/>
    <n v="3093"/>
    <n v="3094"/>
    <m/>
    <m/>
    <m/>
    <m/>
    <n v="108"/>
    <m/>
    <n v="2024"/>
    <m/>
    <m/>
    <m/>
    <s v="K8"/>
    <m/>
  </r>
  <r>
    <x v="1"/>
    <x v="6"/>
    <x v="21"/>
    <x v="37"/>
    <x v="1"/>
    <x v="0"/>
    <x v="12"/>
    <x v="411"/>
    <x v="393"/>
    <n v="1"/>
    <m/>
    <s v="OBL"/>
    <s v="Vt"/>
    <n v="2"/>
    <n v="68"/>
    <n v="7.5"/>
    <n v="116.905"/>
    <n v="8.5"/>
    <n v="993.6925"/>
    <n v="0"/>
    <n v="993.6925"/>
    <n v="993692.5"/>
    <n v="82807.708333333328"/>
    <s v="K899001081"/>
    <s v="K899001081"/>
    <n v="3093"/>
    <n v="3094"/>
    <s v=" "/>
    <s v=" "/>
    <s v=" "/>
    <s v=" "/>
    <n v="108"/>
    <m/>
    <n v="2024"/>
    <m/>
    <m/>
    <m/>
    <s v="K8"/>
    <m/>
  </r>
  <r>
    <x v="1"/>
    <x v="6"/>
    <x v="21"/>
    <x v="37"/>
    <x v="1"/>
    <x v="0"/>
    <x v="6"/>
    <x v="129"/>
    <x v="394"/>
    <n v="1"/>
    <m/>
    <s v="OBL"/>
    <s v="ht"/>
    <n v="3"/>
    <n v="62"/>
    <n v="3"/>
    <n v="94.75800000000001"/>
    <n v="3.1"/>
    <n v="293.74980000000005"/>
    <n v="0"/>
    <n v="293.74980000000005"/>
    <n v="293749.80000000005"/>
    <n v="24479.150000000005"/>
    <s v="K899001081"/>
    <s v="C399001081"/>
    <n v="3093"/>
    <n v="3094"/>
    <s v=" "/>
    <s v=" "/>
    <s v=" "/>
    <s v=" "/>
    <n v="108"/>
    <m/>
    <n v="2024"/>
    <m/>
    <m/>
    <m/>
    <s v="K8"/>
    <m/>
  </r>
  <r>
    <x v="1"/>
    <x v="6"/>
    <x v="21"/>
    <x v="37"/>
    <x v="1"/>
    <x v="0"/>
    <x v="12"/>
    <x v="412"/>
    <x v="395"/>
    <n v="1"/>
    <m/>
    <s v="OBL"/>
    <s v="ht"/>
    <n v="3"/>
    <n v="62"/>
    <n v="12"/>
    <n v="116.905"/>
    <n v="12.4"/>
    <n v="1449.6220000000001"/>
    <n v="0"/>
    <n v="1449.6220000000001"/>
    <n v="1449622"/>
    <n v="120801.83333333333"/>
    <s v="K899001081"/>
    <s v="K899001081"/>
    <n v="3093"/>
    <n v="3094"/>
    <m/>
    <m/>
    <m/>
    <m/>
    <n v="108"/>
    <m/>
    <n v="2024"/>
    <m/>
    <m/>
    <m/>
    <s v="K8"/>
    <m/>
  </r>
  <r>
    <x v="1"/>
    <x v="6"/>
    <x v="21"/>
    <x v="37"/>
    <x v="1"/>
    <x v="0"/>
    <x v="12"/>
    <x v="413"/>
    <x v="396"/>
    <n v="1"/>
    <m/>
    <s v="OBL"/>
    <s v="ht"/>
    <n v="3"/>
    <n v="62"/>
    <n v="7.5"/>
    <n v="116.905"/>
    <n v="7.75"/>
    <n v="906.01374999999996"/>
    <n v="0"/>
    <n v="906.01374999999996"/>
    <n v="906013.75"/>
    <n v="75501.145833333328"/>
    <s v="K899001081"/>
    <s v="K899001081"/>
    <n v="3093"/>
    <n v="3094"/>
    <m/>
    <m/>
    <m/>
    <m/>
    <n v="108"/>
    <m/>
    <n v="2024"/>
    <m/>
    <m/>
    <m/>
    <s v="K8"/>
    <m/>
  </r>
  <r>
    <x v="1"/>
    <x v="6"/>
    <x v="21"/>
    <x v="37"/>
    <x v="1"/>
    <x v="0"/>
    <x v="12"/>
    <x v="414"/>
    <x v="397"/>
    <n v="1"/>
    <m/>
    <s v="OBL"/>
    <s v="ht"/>
    <n v="3"/>
    <n v="62"/>
    <n v="7.5"/>
    <n v="94.75800000000001"/>
    <n v="7.75"/>
    <n v="734.37450000000013"/>
    <n v="0"/>
    <n v="734.37450000000013"/>
    <n v="734374.50000000012"/>
    <n v="61197.875000000007"/>
    <s v="K899001081"/>
    <s v="K899001081"/>
    <n v="3093"/>
    <n v="3094"/>
    <s v=" "/>
    <s v=" "/>
    <s v=" "/>
    <s v=" "/>
    <n v="108"/>
    <m/>
    <n v="2024"/>
    <m/>
    <m/>
    <m/>
    <s v="K8"/>
    <m/>
  </r>
  <r>
    <x v="1"/>
    <x v="6"/>
    <x v="21"/>
    <x v="37"/>
    <x v="1"/>
    <x v="0"/>
    <x v="12"/>
    <x v="415"/>
    <x v="398"/>
    <n v="1"/>
    <m/>
    <s v="OBL"/>
    <s v="Vt"/>
    <n v="4"/>
    <n v="46"/>
    <n v="6"/>
    <n v="116.905"/>
    <n v="4.5999999999999996"/>
    <n v="537.76299999999992"/>
    <n v="0"/>
    <n v="537.76299999999992"/>
    <n v="537762.99999999988"/>
    <n v="44813.583333333321"/>
    <s v="K899001081"/>
    <s v="K899001081"/>
    <n v="3093"/>
    <n v="3094"/>
    <m/>
    <m/>
    <m/>
    <m/>
    <n v="108"/>
    <m/>
    <n v="2024"/>
    <m/>
    <m/>
    <m/>
    <s v="K8"/>
    <m/>
  </r>
  <r>
    <x v="1"/>
    <x v="6"/>
    <x v="21"/>
    <x v="37"/>
    <x v="1"/>
    <x v="0"/>
    <x v="12"/>
    <x v="416"/>
    <x v="399"/>
    <n v="1"/>
    <m/>
    <s v="OBL"/>
    <s v="Vt"/>
    <n v="4"/>
    <n v="46"/>
    <n v="4.5"/>
    <n v="116.905"/>
    <n v="3.45"/>
    <n v="403.32225"/>
    <n v="0"/>
    <n v="403.32225"/>
    <n v="403322.25"/>
    <n v="33610.1875"/>
    <s v="K899001081"/>
    <s v="K899001081"/>
    <n v="3093"/>
    <n v="3094"/>
    <m/>
    <m/>
    <m/>
    <m/>
    <n v="108"/>
    <m/>
    <n v="2024"/>
    <m/>
    <m/>
    <m/>
    <s v="K8"/>
    <m/>
  </r>
  <r>
    <x v="1"/>
    <x v="6"/>
    <x v="21"/>
    <x v="37"/>
    <x v="1"/>
    <x v="0"/>
    <x v="16"/>
    <x v="417"/>
    <x v="400"/>
    <n v="1"/>
    <m/>
    <s v="OBL"/>
    <s v="Vt"/>
    <n v="4"/>
    <n v="46"/>
    <n v="3"/>
    <n v="94.75800000000001"/>
    <n v="2.2999999999999998"/>
    <n v="217.9434"/>
    <n v="0"/>
    <n v="217.9434"/>
    <n v="217943.4"/>
    <n v="18161.95"/>
    <s v="K899001081"/>
    <s v="C199001081"/>
    <n v="3093"/>
    <n v="3094"/>
    <m/>
    <m/>
    <m/>
    <m/>
    <n v="108"/>
    <m/>
    <n v="2024"/>
    <m/>
    <m/>
    <m/>
    <s v="K8"/>
    <m/>
  </r>
  <r>
    <x v="1"/>
    <x v="6"/>
    <x v="21"/>
    <x v="37"/>
    <x v="1"/>
    <x v="0"/>
    <x v="12"/>
    <x v="418"/>
    <x v="401"/>
    <n v="1"/>
    <m/>
    <s v="OBL"/>
    <s v="Vt"/>
    <n v="4"/>
    <n v="46"/>
    <n v="7.5"/>
    <n v="126.42758931"/>
    <n v="5.75"/>
    <n v="726.9586385325"/>
    <n v="0"/>
    <n v="726.9586385325"/>
    <n v="726958.63853250002"/>
    <n v="60579.886544375004"/>
    <s v="K899001081"/>
    <s v="K899001081"/>
    <n v="3093"/>
    <n v="3094"/>
    <m/>
    <m/>
    <m/>
    <m/>
    <n v="108"/>
    <m/>
    <n v="2024"/>
    <m/>
    <m/>
    <m/>
    <s v="K8"/>
    <m/>
  </r>
  <r>
    <x v="1"/>
    <x v="6"/>
    <x v="21"/>
    <x v="37"/>
    <x v="1"/>
    <x v="0"/>
    <x v="12"/>
    <x v="419"/>
    <x v="402"/>
    <n v="1"/>
    <m/>
    <s v="OBL"/>
    <s v="Vt"/>
    <n v="4"/>
    <n v="46"/>
    <n v="9"/>
    <n v="126.42758931"/>
    <n v="6.9"/>
    <n v="872.3503662390001"/>
    <n v="0"/>
    <n v="872.3503662390001"/>
    <n v="872350.36623900011"/>
    <n v="72695.863853250004"/>
    <s v="K899001081"/>
    <s v="K899001081"/>
    <n v="3093"/>
    <n v="3094"/>
    <m/>
    <m/>
    <m/>
    <m/>
    <n v="108"/>
    <m/>
    <n v="2024"/>
    <m/>
    <m/>
    <m/>
    <s v="K8"/>
    <m/>
  </r>
  <r>
    <x v="1"/>
    <x v="6"/>
    <x v="21"/>
    <x v="37"/>
    <x v="1"/>
    <x v="0"/>
    <x v="12"/>
    <x v="400"/>
    <x v="403"/>
    <n v="1"/>
    <m/>
    <s v="OBL"/>
    <s v="ht"/>
    <n v="5"/>
    <n v="44"/>
    <n v="7.5"/>
    <n v="116.905"/>
    <n v="5.5"/>
    <n v="642.97749999999996"/>
    <n v="0"/>
    <n v="642.97749999999996"/>
    <n v="642977.5"/>
    <n v="53581.458333333336"/>
    <s v="K899001081"/>
    <s v="K899001081"/>
    <n v="3093"/>
    <n v="3094"/>
    <s v=" "/>
    <s v=" "/>
    <s v=" "/>
    <s v=" "/>
    <n v="108"/>
    <m/>
    <n v="2024"/>
    <m/>
    <m/>
    <m/>
    <s v="K8"/>
    <m/>
  </r>
  <r>
    <x v="1"/>
    <x v="6"/>
    <x v="21"/>
    <x v="37"/>
    <x v="1"/>
    <x v="0"/>
    <x v="12"/>
    <x v="420"/>
    <x v="404"/>
    <n v="1"/>
    <m/>
    <s v="OBL"/>
    <s v="ht"/>
    <n v="5"/>
    <n v="44"/>
    <n v="7.5"/>
    <n v="121.68"/>
    <n v="5.5"/>
    <n v="669.24"/>
    <n v="0"/>
    <n v="669.24"/>
    <n v="669240"/>
    <n v="55770"/>
    <s v="K899001081"/>
    <s v="K899001081"/>
    <n v="3093"/>
    <n v="3094"/>
    <m/>
    <m/>
    <m/>
    <m/>
    <n v="108"/>
    <m/>
    <n v="2024"/>
    <m/>
    <m/>
    <m/>
    <s v="K8"/>
    <m/>
  </r>
  <r>
    <x v="1"/>
    <x v="6"/>
    <x v="21"/>
    <x v="37"/>
    <x v="1"/>
    <x v="0"/>
    <x v="12"/>
    <x v="421"/>
    <x v="405"/>
    <n v="1"/>
    <m/>
    <s v="OBL"/>
    <s v="ht"/>
    <n v="5"/>
    <n v="44"/>
    <n v="4.5"/>
    <n v="121.68"/>
    <n v="3.3"/>
    <n v="401.54399999999998"/>
    <n v="0"/>
    <n v="401.54399999999998"/>
    <n v="401544"/>
    <n v="33462"/>
    <s v="K899001081"/>
    <s v="K899001081"/>
    <n v="3093"/>
    <n v="3094"/>
    <m/>
    <m/>
    <m/>
    <m/>
    <n v="108"/>
    <m/>
    <n v="2024"/>
    <m/>
    <m/>
    <m/>
    <s v="K8"/>
    <m/>
  </r>
  <r>
    <x v="1"/>
    <x v="6"/>
    <x v="21"/>
    <x v="37"/>
    <x v="1"/>
    <x v="0"/>
    <x v="12"/>
    <x v="422"/>
    <x v="406"/>
    <n v="1"/>
    <m/>
    <s v="OBL"/>
    <s v="ht"/>
    <n v="5"/>
    <n v="44"/>
    <n v="3"/>
    <n v="72.56"/>
    <n v="2.2000000000000002"/>
    <n v="159.63200000000001"/>
    <n v="0"/>
    <n v="159.63200000000001"/>
    <n v="159632"/>
    <n v="13302.666666666666"/>
    <s v="K899001081"/>
    <s v="K899001081"/>
    <n v="3093"/>
    <n v="3094"/>
    <s v=" "/>
    <s v=" "/>
    <s v=" "/>
    <s v=" "/>
    <n v="108"/>
    <m/>
    <n v="2024"/>
    <m/>
    <m/>
    <m/>
    <s v="K8"/>
    <m/>
  </r>
  <r>
    <x v="1"/>
    <x v="6"/>
    <x v="21"/>
    <x v="37"/>
    <x v="1"/>
    <x v="0"/>
    <x v="12"/>
    <x v="24"/>
    <x v="197"/>
    <n v="1"/>
    <m/>
    <s v="PNK"/>
    <s v="ht"/>
    <n v="5"/>
    <n v="44"/>
    <n v="7.5"/>
    <n v="72.56"/>
    <n v="5.5"/>
    <n v="399.08000000000004"/>
    <n v="0"/>
    <n v="399.08000000000004"/>
    <n v="399080.00000000006"/>
    <n v="33256.666666666672"/>
    <s v="K899001081"/>
    <s v="K899001081"/>
    <n v="3093"/>
    <n v="3094"/>
    <m/>
    <m/>
    <m/>
    <m/>
    <n v="108"/>
    <m/>
    <n v="2024"/>
    <m/>
    <m/>
    <m/>
    <s v="K8"/>
    <m/>
  </r>
  <r>
    <x v="1"/>
    <x v="6"/>
    <x v="21"/>
    <x v="37"/>
    <x v="1"/>
    <x v="0"/>
    <x v="12"/>
    <x v="400"/>
    <x v="403"/>
    <n v="1"/>
    <m/>
    <s v="OBL"/>
    <s v="Vt"/>
    <n v="6"/>
    <n v="40"/>
    <n v="7.5"/>
    <n v="116.905"/>
    <n v="5"/>
    <n v="584.52499999999998"/>
    <n v="0"/>
    <n v="584.52499999999998"/>
    <n v="584525"/>
    <n v="48710.416666666664"/>
    <s v="K899001081"/>
    <s v="K899001081"/>
    <n v="3093"/>
    <n v="3094"/>
    <s v=" "/>
    <s v=" "/>
    <s v=" "/>
    <s v=" "/>
    <n v="108"/>
    <m/>
    <n v="2024"/>
    <m/>
    <m/>
    <m/>
    <s v="K8"/>
    <m/>
  </r>
  <r>
    <x v="1"/>
    <x v="6"/>
    <x v="21"/>
    <x v="37"/>
    <x v="1"/>
    <x v="0"/>
    <x v="12"/>
    <x v="420"/>
    <x v="404"/>
    <n v="1"/>
    <m/>
    <s v="OBL"/>
    <s v="Vt"/>
    <n v="6"/>
    <n v="40"/>
    <n v="7.5"/>
    <n v="126.42758931"/>
    <n v="5"/>
    <n v="632.13794655000004"/>
    <m/>
    <n v="632.13794655000004"/>
    <n v="632137.94654999999"/>
    <n v="52678.162212499999"/>
    <s v="K899001081"/>
    <s v="K899001081"/>
    <n v="3093"/>
    <n v="3094"/>
    <s v=" "/>
    <s v=" "/>
    <s v=" "/>
    <s v=" "/>
    <n v="108"/>
    <m/>
    <n v="2024"/>
    <m/>
    <m/>
    <m/>
    <s v="K8"/>
    <m/>
  </r>
  <r>
    <x v="1"/>
    <x v="6"/>
    <x v="21"/>
    <x v="37"/>
    <x v="1"/>
    <x v="0"/>
    <x v="12"/>
    <x v="423"/>
    <x v="407"/>
    <n v="1"/>
    <m/>
    <s v="OBL"/>
    <s v="Vt"/>
    <n v="6"/>
    <n v="40"/>
    <n v="12"/>
    <n v="126.42758931"/>
    <n v="8"/>
    <n v="1011.42071448"/>
    <m/>
    <n v="1011.42071448"/>
    <n v="1011420.71448"/>
    <n v="84285.059540000002"/>
    <s v="K899001081"/>
    <s v="K899001081"/>
    <n v="3093"/>
    <n v="3094"/>
    <s v=" "/>
    <s v=" "/>
    <s v=" "/>
    <s v=" "/>
    <n v="108"/>
    <m/>
    <n v="2024"/>
    <m/>
    <m/>
    <m/>
    <s v="K8"/>
    <m/>
  </r>
  <r>
    <x v="1"/>
    <x v="6"/>
    <x v="21"/>
    <x v="37"/>
    <x v="1"/>
    <x v="0"/>
    <x v="12"/>
    <x v="424"/>
    <x v="408"/>
    <n v="1"/>
    <m/>
    <s v="OBL"/>
    <s v="Vt"/>
    <n v="6"/>
    <n v="40"/>
    <n v="3"/>
    <n v="94.75800000000001"/>
    <n v="2"/>
    <n v="189.51600000000002"/>
    <m/>
    <n v="189.51600000000002"/>
    <n v="189516.00000000003"/>
    <n v="15793.000000000002"/>
    <s v="K899001081"/>
    <s v="K899001081"/>
    <n v="3093"/>
    <n v="3094"/>
    <m/>
    <m/>
    <m/>
    <m/>
    <n v="108"/>
    <m/>
    <n v="2024"/>
    <m/>
    <m/>
    <m/>
    <s v="K8"/>
    <m/>
  </r>
  <r>
    <x v="1"/>
    <x v="6"/>
    <x v="21"/>
    <x v="37"/>
    <x v="1"/>
    <x v="0"/>
    <x v="12"/>
    <x v="67"/>
    <x v="0"/>
    <n v="1"/>
    <m/>
    <s v="PNK"/>
    <s v=" "/>
    <m/>
    <m/>
    <n v="60"/>
    <n v="88.341697676714972"/>
    <n v="0"/>
    <n v="0"/>
    <n v="0"/>
    <n v="0"/>
    <n v="0"/>
    <n v="0"/>
    <s v="K899001081"/>
    <s v="K899001081"/>
    <n v="3093"/>
    <n v="3094"/>
    <s v=" "/>
    <s v=" "/>
    <s v=" "/>
    <s v=" "/>
    <n v="108"/>
    <m/>
    <n v="2024"/>
    <m/>
    <m/>
    <m/>
    <s v="K8"/>
    <m/>
  </r>
  <r>
    <x v="0"/>
    <x v="6"/>
    <x v="22"/>
    <x v="38"/>
    <x v="0"/>
    <x v="0"/>
    <x v="12"/>
    <x v="425"/>
    <x v="0"/>
    <n v="1"/>
    <m/>
    <s v="PN"/>
    <m/>
    <m/>
    <m/>
    <m/>
    <m/>
    <m/>
    <m/>
    <n v="0"/>
    <n v="0"/>
    <n v="0"/>
    <n v="0"/>
    <s v="Programövergripande"/>
    <s v="Programövergripande"/>
    <s v="Programövergripande"/>
    <m/>
    <s v=" "/>
    <s v=" "/>
    <s v=" "/>
    <s v=" "/>
    <s v="Programövergripande"/>
    <s v="Ingår i rad 51, PD lön &amp; tillägg"/>
    <n v="2024"/>
    <m/>
    <m/>
    <m/>
    <s v="K8"/>
    <m/>
  </r>
  <r>
    <x v="0"/>
    <x v="6"/>
    <x v="22"/>
    <x v="38"/>
    <x v="0"/>
    <x v="0"/>
    <x v="12"/>
    <x v="395"/>
    <x v="0"/>
    <n v="1"/>
    <m/>
    <s v="PN"/>
    <m/>
    <m/>
    <m/>
    <m/>
    <m/>
    <m/>
    <m/>
    <n v="42.21"/>
    <n v="42.21"/>
    <n v="42210"/>
    <n v="3517.5"/>
    <s v="Programövergripande"/>
    <s v="Programövergripande"/>
    <s v="Programövergripande"/>
    <m/>
    <s v=" "/>
    <s v=" "/>
    <s v=" "/>
    <s v=" "/>
    <s v="Programövergripande"/>
    <s v="UN drift, arvode studentrepr UN"/>
    <n v="2024"/>
    <m/>
    <m/>
    <m/>
    <s v="K8"/>
    <m/>
  </r>
  <r>
    <x v="0"/>
    <x v="6"/>
    <x v="22"/>
    <x v="38"/>
    <x v="0"/>
    <x v="0"/>
    <x v="12"/>
    <x v="396"/>
    <x v="0"/>
    <n v="1"/>
    <m/>
    <s v="PN"/>
    <m/>
    <m/>
    <m/>
    <m/>
    <m/>
    <m/>
    <m/>
    <n v="90"/>
    <n v="90"/>
    <n v="90000"/>
    <n v="7500"/>
    <s v="Programövergripande"/>
    <s v="Programövergripande"/>
    <s v="Programövergripande"/>
    <m/>
    <s v=" "/>
    <s v=" "/>
    <s v=" "/>
    <s v=" "/>
    <s v="Programövergripande"/>
    <s v="Drift program"/>
    <n v="2024"/>
    <m/>
    <m/>
    <m/>
    <s v="K8"/>
    <m/>
  </r>
  <r>
    <x v="0"/>
    <x v="6"/>
    <x v="22"/>
    <x v="38"/>
    <x v="0"/>
    <x v="0"/>
    <x v="12"/>
    <x v="397"/>
    <x v="0"/>
    <n v="1"/>
    <m/>
    <s v="PN"/>
    <m/>
    <m/>
    <m/>
    <m/>
    <m/>
    <m/>
    <m/>
    <n v="556"/>
    <n v="556"/>
    <n v="556000"/>
    <n v="46333.333333333336"/>
    <s v="Programövergripande"/>
    <s v="Programövergripande"/>
    <s v="Programövergripande"/>
    <m/>
    <s v=" "/>
    <s v=" "/>
    <s v=" "/>
    <s v=" "/>
    <s v="Programövergripande"/>
    <s v="PD lön &amp; tillägg inkl. LKP"/>
    <n v="2024"/>
    <m/>
    <m/>
    <m/>
    <s v="K8"/>
    <m/>
  </r>
  <r>
    <x v="0"/>
    <x v="6"/>
    <x v="22"/>
    <x v="38"/>
    <x v="0"/>
    <x v="0"/>
    <x v="12"/>
    <x v="3"/>
    <x v="0"/>
    <n v="1"/>
    <m/>
    <s v="PN"/>
    <m/>
    <m/>
    <m/>
    <m/>
    <m/>
    <m/>
    <m/>
    <n v="1429.05"/>
    <n v="1429.05"/>
    <n v="1429050"/>
    <n v="119087.5"/>
    <s v="Programövergripande"/>
    <s v="Programövergripande"/>
    <s v="Programövergripande"/>
    <m/>
    <s v=" "/>
    <s v=" "/>
    <s v=" "/>
    <s v=" "/>
    <s v="Programövergripande"/>
    <s v="SV, PH, kurssam,  kursadmin, VFU-sam, int-sam"/>
    <n v="2024"/>
    <m/>
    <m/>
    <m/>
    <s v="K8"/>
    <m/>
  </r>
  <r>
    <x v="1"/>
    <x v="6"/>
    <x v="22"/>
    <x v="38"/>
    <x v="1"/>
    <x v="0"/>
    <x v="12"/>
    <x v="426"/>
    <x v="409"/>
    <n v="1"/>
    <m/>
    <s v="OBL"/>
    <s v="ht"/>
    <n v="1"/>
    <n v="95"/>
    <n v="15"/>
    <n v="94.730993989096163"/>
    <n v="23.75"/>
    <n v="2249.861107241034"/>
    <n v="0"/>
    <n v="2249.861107241034"/>
    <n v="2249861.107241034"/>
    <n v="187488.42560341951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27"/>
    <x v="410"/>
    <n v="1"/>
    <m/>
    <s v="OBL"/>
    <s v="ht"/>
    <n v="1"/>
    <n v="95"/>
    <n v="7.5"/>
    <n v="94.732411963369259"/>
    <n v="11.875"/>
    <n v="1124.94739206501"/>
    <n v="0"/>
    <n v="1124.94739206501"/>
    <n v="1124947.39206501"/>
    <n v="93745.616005417498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28"/>
    <x v="411"/>
    <n v="1"/>
    <m/>
    <s v="OBL"/>
    <s v="ht"/>
    <n v="1"/>
    <n v="95"/>
    <n v="7.5"/>
    <n v="86.375196442217344"/>
    <n v="11.875"/>
    <n v="1025.7054577513309"/>
    <n v="0"/>
    <n v="1025.7054577513309"/>
    <n v="1025705.4577513309"/>
    <n v="85475.454812610915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29"/>
    <x v="412"/>
    <n v="1"/>
    <m/>
    <s v="OBL"/>
    <s v="Vt"/>
    <n v="2"/>
    <n v="85"/>
    <n v="15"/>
    <n v="94.730993989096163"/>
    <n v="21.25"/>
    <n v="2013.0336222682934"/>
    <n v="0"/>
    <n v="2013.0336222682934"/>
    <n v="2013033.6222682933"/>
    <n v="167752.8018556911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30"/>
    <x v="413"/>
    <n v="1"/>
    <m/>
    <s v="OBL"/>
    <s v="Vt"/>
    <n v="2"/>
    <n v="85"/>
    <n v="15"/>
    <n v="86.375196442217344"/>
    <n v="21.25"/>
    <n v="1835.4729243971185"/>
    <n v="0"/>
    <n v="1835.4729243971185"/>
    <n v="1835472.9243971184"/>
    <n v="152956.0770330932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31"/>
    <x v="414"/>
    <n v="1"/>
    <m/>
    <s v="OBL"/>
    <s v="ht"/>
    <n v="3"/>
    <n v="75"/>
    <n v="15"/>
    <n v="86.375196442217344"/>
    <n v="18.75"/>
    <n v="1619.5349332915753"/>
    <n v="0"/>
    <n v="1619.5349332915753"/>
    <n v="1619534.9332915752"/>
    <n v="134961.2444409646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32"/>
    <x v="415"/>
    <n v="1"/>
    <m/>
    <s v="OBL"/>
    <s v="ht"/>
    <n v="3"/>
    <n v="75"/>
    <n v="15"/>
    <n v="86.375196442217344"/>
    <n v="18.75"/>
    <n v="1619.5349332915753"/>
    <n v="0"/>
    <n v="1619.5349332915753"/>
    <n v="1619534.9332915752"/>
    <n v="134961.2444409646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33"/>
    <x v="416"/>
    <n v="1"/>
    <m/>
    <s v="OBL"/>
    <s v="Vt"/>
    <n v="4"/>
    <n v="65"/>
    <n v="7.5"/>
    <n v="94.730993989096163"/>
    <n v="8.125"/>
    <n v="769.68932616140637"/>
    <n v="0"/>
    <n v="769.68932616140637"/>
    <n v="769689.32616140635"/>
    <n v="64140.777180117198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34"/>
    <x v="417"/>
    <n v="1"/>
    <m/>
    <s v="OBL"/>
    <s v="Vt"/>
    <n v="4"/>
    <n v="65"/>
    <n v="22.5"/>
    <n v="123.74907951817721"/>
    <n v="24.375"/>
    <n v="3016.3838132555697"/>
    <n v="0"/>
    <n v="3016.3838132555697"/>
    <n v="3016383.8132555699"/>
    <n v="251365.3177712975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35"/>
    <x v="418"/>
    <n v="1"/>
    <m/>
    <s v="OBL"/>
    <s v="ht"/>
    <n v="5"/>
    <n v="60"/>
    <n v="12"/>
    <n v="86.375196442217344"/>
    <n v="12"/>
    <n v="1036.5023573066082"/>
    <n v="0"/>
    <n v="1036.5023573066082"/>
    <n v="1036502.3573066082"/>
    <n v="86375.196442217348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36"/>
    <x v="419"/>
    <n v="1"/>
    <m/>
    <s v="OBL"/>
    <s v="ht"/>
    <n v="5"/>
    <n v="60"/>
    <n v="4.5"/>
    <n v="94.732411963369259"/>
    <n v="4.5"/>
    <n v="426.29585383516167"/>
    <n v="0"/>
    <n v="426.29585383516167"/>
    <n v="426295.85383516166"/>
    <n v="35524.654486263469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37"/>
    <x v="420"/>
    <n v="1"/>
    <m/>
    <s v="OBL"/>
    <s v="ht"/>
    <n v="5"/>
    <n v="60"/>
    <n v="6"/>
    <n v="115.23613948420827"/>
    <n v="6"/>
    <n v="691.41683690524962"/>
    <n v="0"/>
    <n v="691.41683690524962"/>
    <n v="691416.83690524963"/>
    <n v="57618.069742104133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"/>
    <x v="438"/>
    <x v="421"/>
    <n v="1"/>
    <m/>
    <s v="OBL"/>
    <s v="ht"/>
    <n v="5"/>
    <n v="60"/>
    <n v="4.5"/>
    <n v="86.375196442217344"/>
    <n v="4.5"/>
    <n v="388.68838398997804"/>
    <n v="0"/>
    <n v="388.68838398997804"/>
    <n v="388688.38398997806"/>
    <n v="32390.698665831504"/>
    <s v="K899001141"/>
    <s v="H1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39"/>
    <x v="422"/>
    <n v="1"/>
    <m/>
    <s v="OBL"/>
    <s v="ht"/>
    <n v="5"/>
    <n v="60"/>
    <n v="3"/>
    <n v="86.375196442217344"/>
    <n v="3"/>
    <n v="259.12558932665206"/>
    <n v="0"/>
    <n v="259.12558932665206"/>
    <n v="259125.58932665206"/>
    <n v="21593.799110554337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40"/>
    <x v="423"/>
    <n v="1"/>
    <m/>
    <s v="OBL"/>
    <s v="Vt"/>
    <n v="6"/>
    <n v="50"/>
    <n v="7.5"/>
    <n v="98.532346736506099"/>
    <n v="6.25"/>
    <n v="615.82716710316311"/>
    <n v="0"/>
    <n v="615.82716710316311"/>
    <n v="615827.16710316308"/>
    <n v="51318.930591930257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41"/>
    <x v="0"/>
    <n v="1"/>
    <m/>
    <s v="PNK"/>
    <s v="Vt"/>
    <n v="6"/>
    <n v="44"/>
    <n v="22.5"/>
    <n v="83.325884889812826"/>
    <n v="16.5"/>
    <n v="1374.8771006819115"/>
    <n v="0"/>
    <n v="1374.8771006819115"/>
    <n v="1374877.1006819115"/>
    <n v="114573.09172349262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42"/>
    <x v="424"/>
    <n v="1"/>
    <m/>
    <s v="OBL"/>
    <s v="ht"/>
    <n v="7"/>
    <n v="54"/>
    <n v="25.5"/>
    <n v="142.22838837240062"/>
    <n v="22.95"/>
    <n v="3264.1415131465942"/>
    <n v="0"/>
    <n v="3264.1415131465942"/>
    <n v="3264141.5131465942"/>
    <n v="272011.79276221618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43"/>
    <x v="425"/>
    <n v="1"/>
    <m/>
    <s v="OBL"/>
    <s v="ht"/>
    <n v="7"/>
    <n v="54"/>
    <n v="4.5"/>
    <n v="362.33831760316582"/>
    <n v="4.05"/>
    <n v="1467.4701862928216"/>
    <n v="0"/>
    <n v="1467.4701862928216"/>
    <n v="1467470.1862928215"/>
    <n v="122289.18219106847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44"/>
    <x v="426"/>
    <n v="1"/>
    <m/>
    <s v="OBL"/>
    <s v="Vt"/>
    <n v="8"/>
    <n v="58"/>
    <n v="6"/>
    <n v="115.23613948420827"/>
    <n v="5.8"/>
    <n v="668.36960900840791"/>
    <n v="0"/>
    <n v="668.36960900840791"/>
    <n v="668369.60900840792"/>
    <n v="55697.467417367327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45"/>
    <x v="427"/>
    <n v="1"/>
    <m/>
    <s v="OBL"/>
    <s v="Vt"/>
    <n v="8"/>
    <n v="58"/>
    <n v="19.5"/>
    <n v="115.23613948420827"/>
    <n v="18.850000000000001"/>
    <n v="2172.2012292773261"/>
    <n v="0"/>
    <n v="2172.2012292773261"/>
    <n v="2172201.2292773263"/>
    <n v="181016.76910644385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46"/>
    <x v="428"/>
    <n v="1"/>
    <m/>
    <s v="OBL"/>
    <s v="Vt"/>
    <n v="8"/>
    <n v="58"/>
    <n v="4.5"/>
    <n v="86.375196442217344"/>
    <n v="4.3499999999999996"/>
    <n v="375.73210452364543"/>
    <n v="0"/>
    <n v="375.73210452364543"/>
    <n v="375732.10452364542"/>
    <n v="31311.008710303784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47"/>
    <x v="429"/>
    <n v="1"/>
    <m/>
    <s v="OBL"/>
    <s v="ht"/>
    <n v="9"/>
    <n v="56"/>
    <n v="6"/>
    <n v="86.375196442217344"/>
    <n v="5.6"/>
    <n v="483.70110007641711"/>
    <n v="0"/>
    <n v="483.70110007641711"/>
    <n v="483701.10007641709"/>
    <n v="40308.425006368088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48"/>
    <x v="430"/>
    <n v="1"/>
    <m/>
    <s v="OBL"/>
    <s v="ht"/>
    <n v="9"/>
    <n v="56"/>
    <n v="24"/>
    <n v="162.47257503854536"/>
    <n v="22.4"/>
    <n v="3639.3856808634159"/>
    <n v="0"/>
    <n v="3639.3856808634159"/>
    <n v="3639385.6808634158"/>
    <n v="303282.14007195132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47"/>
    <x v="429"/>
    <n v="1"/>
    <m/>
    <s v="OBL"/>
    <s v="Vt"/>
    <n v="10"/>
    <n v="64"/>
    <n v="24"/>
    <n v="86.375196442217344"/>
    <n v="25.6"/>
    <n v="2211.2050289207641"/>
    <n v="0"/>
    <n v="2211.2050289207641"/>
    <n v="2211205.0289207641"/>
    <n v="184267.08574339701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48"/>
    <x v="430"/>
    <n v="1"/>
    <m/>
    <s v="OBL"/>
    <s v="Vt"/>
    <n v="10"/>
    <n v="64"/>
    <n v="6"/>
    <n v="162.47257503854536"/>
    <n v="6.4"/>
    <n v="1039.8244802466904"/>
    <n v="0"/>
    <n v="1039.8244802466904"/>
    <n v="1039824.4802466905"/>
    <n v="86652.040020557542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67"/>
    <x v="0"/>
    <n v="1"/>
    <m/>
    <s v="PNK"/>
    <s v=" "/>
    <m/>
    <m/>
    <n v="60"/>
    <n v="83.381341454444794"/>
    <n v="2"/>
    <n v="166.76268290888959"/>
    <n v="0"/>
    <n v="166.76268290888959"/>
    <n v="166762.68290888958"/>
    <n v="13896.890242407464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49"/>
    <x v="0"/>
    <n v="1"/>
    <m/>
    <s v="PN"/>
    <s v=" "/>
    <m/>
    <m/>
    <m/>
    <n v="0"/>
    <n v="0"/>
    <n v="0"/>
    <n v="215"/>
    <n v="215"/>
    <n v="215000"/>
    <n v="17916.666666666668"/>
    <s v="K899001141"/>
    <s v="K899001141"/>
    <n v="3093"/>
    <n v="3094"/>
    <s v=" "/>
    <s v=" "/>
    <s v=" "/>
    <s v=" "/>
    <n v="114"/>
    <m/>
    <n v="2024"/>
    <m/>
    <m/>
    <m/>
    <s v="K8"/>
    <m/>
  </r>
  <r>
    <x v="1"/>
    <x v="6"/>
    <x v="22"/>
    <x v="38"/>
    <x v="1"/>
    <x v="0"/>
    <x v="12"/>
    <x v="450"/>
    <x v="0"/>
    <n v="1"/>
    <m/>
    <s v="PNK"/>
    <m/>
    <m/>
    <n v="2.25"/>
    <n v="60"/>
    <n v="90.933000000000007"/>
    <n v="2.25"/>
    <n v="204.59925000000001"/>
    <m/>
    <n v="204.59925000000001"/>
    <n v="204599.25"/>
    <n v="17049.9375"/>
    <s v="K899001141"/>
    <s v="K899001141"/>
    <n v="3093"/>
    <n v="3094"/>
    <m/>
    <m/>
    <m/>
    <m/>
    <n v="114"/>
    <m/>
    <n v="2024"/>
    <m/>
    <m/>
    <m/>
    <s v="K8"/>
    <m/>
  </r>
  <r>
    <x v="0"/>
    <x v="6"/>
    <x v="23"/>
    <x v="39"/>
    <x v="0"/>
    <x v="0"/>
    <x v="12"/>
    <x v="425"/>
    <x v="0"/>
    <n v="1"/>
    <m/>
    <s v="PN"/>
    <m/>
    <m/>
    <m/>
    <m/>
    <m/>
    <m/>
    <m/>
    <n v="0"/>
    <n v="0"/>
    <n v="0"/>
    <n v="0"/>
    <s v="Programövergripande"/>
    <s v="Programövergripande"/>
    <s v="Programövergripande"/>
    <m/>
    <s v=" "/>
    <s v=" "/>
    <s v=" "/>
    <s v=" "/>
    <s v="Programövergripande"/>
    <s v="Ingår i rad 95, PD lön &amp; tillägg"/>
    <n v="2024"/>
    <m/>
    <m/>
    <m/>
    <s v="K8"/>
    <m/>
  </r>
  <r>
    <x v="0"/>
    <x v="6"/>
    <x v="23"/>
    <x v="39"/>
    <x v="0"/>
    <x v="0"/>
    <x v="12"/>
    <x v="395"/>
    <x v="0"/>
    <n v="1"/>
    <m/>
    <s v="PN"/>
    <m/>
    <m/>
    <m/>
    <m/>
    <m/>
    <m/>
    <m/>
    <n v="4.6900000000000004"/>
    <n v="4.6900000000000004"/>
    <n v="4690"/>
    <n v="390.83333333333331"/>
    <s v="Programövergripande"/>
    <s v="Programövergripande"/>
    <s v="Programövergripande"/>
    <m/>
    <s v=" "/>
    <s v=" "/>
    <s v=" "/>
    <s v=" "/>
    <s v="Programövergripande"/>
    <s v="UN drift, arvode studentrepr UN"/>
    <n v="2024"/>
    <m/>
    <m/>
    <m/>
    <s v="K8"/>
    <m/>
  </r>
  <r>
    <x v="0"/>
    <x v="6"/>
    <x v="23"/>
    <x v="39"/>
    <x v="0"/>
    <x v="0"/>
    <x v="12"/>
    <x v="396"/>
    <x v="0"/>
    <n v="1"/>
    <m/>
    <s v="PN"/>
    <m/>
    <m/>
    <m/>
    <m/>
    <m/>
    <m/>
    <m/>
    <n v="7"/>
    <n v="7"/>
    <n v="7000"/>
    <n v="583.33333333333337"/>
    <s v="Programövergripande"/>
    <s v="Programövergripande"/>
    <s v="Programövergripande"/>
    <m/>
    <s v=" "/>
    <s v=" "/>
    <s v=" "/>
    <s v=" "/>
    <s v="Programövergripande"/>
    <s v="Drift program"/>
    <n v="2024"/>
    <m/>
    <m/>
    <m/>
    <s v="K8"/>
    <m/>
  </r>
  <r>
    <x v="0"/>
    <x v="6"/>
    <x v="23"/>
    <x v="39"/>
    <x v="0"/>
    <x v="0"/>
    <x v="12"/>
    <x v="397"/>
    <x v="0"/>
    <n v="1"/>
    <m/>
    <s v="PN"/>
    <m/>
    <m/>
    <m/>
    <m/>
    <m/>
    <m/>
    <m/>
    <n v="155.25"/>
    <n v="155.25"/>
    <n v="155250"/>
    <n v="12937.5"/>
    <s v="Programövergripande"/>
    <s v="Programövergripande"/>
    <s v="Programövergripande"/>
    <m/>
    <s v=" "/>
    <s v=" "/>
    <s v=" "/>
    <s v=" "/>
    <s v="Programövergripande"/>
    <s v="PD lön &amp; tillägg inkl. LKP"/>
    <n v="2024"/>
    <m/>
    <m/>
    <m/>
    <s v="K8"/>
    <m/>
  </r>
  <r>
    <x v="0"/>
    <x v="6"/>
    <x v="23"/>
    <x v="39"/>
    <x v="0"/>
    <x v="0"/>
    <x v="12"/>
    <x v="3"/>
    <x v="0"/>
    <n v="1"/>
    <m/>
    <s v="PN"/>
    <m/>
    <m/>
    <m/>
    <m/>
    <m/>
    <m/>
    <m/>
    <n v="202.24"/>
    <n v="202.24"/>
    <n v="202240"/>
    <n v="16853.333333333332"/>
    <s v="Programövergripande"/>
    <s v="Programövergripande"/>
    <s v="Programövergripande"/>
    <m/>
    <s v=" "/>
    <s v=" "/>
    <s v=" "/>
    <s v=" "/>
    <s v="Programövergripande"/>
    <s v="SV, PH, kursadmin"/>
    <n v="2024"/>
    <m/>
    <m/>
    <m/>
    <s v="K8"/>
    <m/>
  </r>
  <r>
    <x v="1"/>
    <x v="6"/>
    <x v="23"/>
    <x v="39"/>
    <x v="1"/>
    <x v="0"/>
    <x v="12"/>
    <x v="451"/>
    <x v="431"/>
    <n v="1"/>
    <n v="0.5"/>
    <s v="OBL"/>
    <s v="ht"/>
    <n v="1"/>
    <n v="19"/>
    <n v="15"/>
    <n v="159.11892747445839"/>
    <n v="4.75"/>
    <n v="755.81490550367732"/>
    <m/>
    <n v="755.81490550367732"/>
    <n v="755814.90550367732"/>
    <n v="62984.575458639774"/>
    <s v="K899001051"/>
    <s v="K899001051"/>
    <n v="3093"/>
    <n v="3094"/>
    <s v=" "/>
    <s v=" "/>
    <s v=" "/>
    <s v=" "/>
    <n v="105"/>
    <m/>
    <n v="2024"/>
    <m/>
    <m/>
    <m/>
    <s v="K8"/>
    <m/>
  </r>
  <r>
    <x v="1"/>
    <x v="6"/>
    <x v="23"/>
    <x v="39"/>
    <x v="1"/>
    <x v="0"/>
    <x v="12"/>
    <x v="452"/>
    <x v="431"/>
    <n v="1"/>
    <n v="0.5"/>
    <s v="OBL"/>
    <s v="Vt"/>
    <n v="2"/>
    <n v="14"/>
    <n v="15"/>
    <n v="159.11892747445839"/>
    <n v="3.5"/>
    <n v="556.91624616060437"/>
    <m/>
    <n v="556.91624616060437"/>
    <n v="556916.24616060441"/>
    <n v="46409.687180050365"/>
    <s v="K899001051"/>
    <s v="K899001051"/>
    <n v="3093"/>
    <n v="3094"/>
    <s v=" "/>
    <s v=" "/>
    <s v=" "/>
    <s v=" "/>
    <n v="105"/>
    <m/>
    <n v="2024"/>
    <m/>
    <m/>
    <m/>
    <s v="K8"/>
    <m/>
  </r>
  <r>
    <x v="1"/>
    <x v="6"/>
    <x v="23"/>
    <x v="39"/>
    <x v="1"/>
    <x v="0"/>
    <x v="12"/>
    <x v="453"/>
    <x v="431"/>
    <n v="1"/>
    <n v="0.5"/>
    <s v="OBL"/>
    <s v="ht"/>
    <n v="3"/>
    <n v="13"/>
    <n v="15"/>
    <n v="159.11892747445839"/>
    <n v="3.25"/>
    <n v="517.13651429198978"/>
    <m/>
    <n v="517.13651429198978"/>
    <n v="517136.51429198979"/>
    <n v="43094.70952433248"/>
    <s v="K899001051"/>
    <s v="K899001051"/>
    <n v="3093"/>
    <n v="3094"/>
    <s v=" "/>
    <s v=" "/>
    <s v=" "/>
    <s v=" "/>
    <n v="105"/>
    <m/>
    <n v="2024"/>
    <m/>
    <m/>
    <m/>
    <s v="K8"/>
    <m/>
  </r>
  <r>
    <x v="1"/>
    <x v="6"/>
    <x v="23"/>
    <x v="39"/>
    <x v="1"/>
    <x v="0"/>
    <x v="12"/>
    <x v="454"/>
    <x v="431"/>
    <n v="1"/>
    <n v="0.5"/>
    <s v="OBL"/>
    <s v="Vt"/>
    <n v="4"/>
    <n v="9"/>
    <n v="15"/>
    <n v="159.11892747445839"/>
    <n v="2.25"/>
    <n v="358.01758681753137"/>
    <m/>
    <n v="358.01758681753137"/>
    <n v="358017.58681753138"/>
    <n v="29834.798901460948"/>
    <s v="K899001051"/>
    <s v="K899001051"/>
    <n v="3093"/>
    <n v="3094"/>
    <s v=" "/>
    <s v=" "/>
    <s v=" "/>
    <s v=" "/>
    <n v="105"/>
    <m/>
    <n v="2024"/>
    <m/>
    <m/>
    <m/>
    <s v="K8"/>
    <m/>
  </r>
  <r>
    <x v="1"/>
    <x v="6"/>
    <x v="23"/>
    <x v="39"/>
    <x v="1"/>
    <x v="0"/>
    <x v="12"/>
    <x v="455"/>
    <x v="431"/>
    <n v="1"/>
    <n v="0.5"/>
    <s v="OBL"/>
    <s v="ht"/>
    <n v="5"/>
    <n v="9"/>
    <n v="15"/>
    <n v="159.11892747445839"/>
    <n v="2.25"/>
    <n v="358.01758681753137"/>
    <m/>
    <n v="358.01758681753137"/>
    <n v="358017.58681753138"/>
    <n v="29834.798901460948"/>
    <s v="K899001051"/>
    <s v="K899001051"/>
    <n v="3093"/>
    <n v="3094"/>
    <s v=" "/>
    <s v=" "/>
    <s v=" "/>
    <s v=" "/>
    <n v="105"/>
    <m/>
    <n v="2024"/>
    <m/>
    <m/>
    <m/>
    <s v="K8"/>
    <m/>
  </r>
  <r>
    <x v="1"/>
    <x v="6"/>
    <x v="23"/>
    <x v="39"/>
    <x v="1"/>
    <x v="0"/>
    <x v="12"/>
    <x v="456"/>
    <x v="431"/>
    <n v="1"/>
    <n v="0.5"/>
    <s v="OBL"/>
    <s v="Vt"/>
    <n v="6"/>
    <n v="16"/>
    <n v="15"/>
    <n v="159.11892747445839"/>
    <n v="4"/>
    <n v="636.47570989783355"/>
    <m/>
    <n v="636.47570989783355"/>
    <n v="636475.70989783353"/>
    <n v="53039.642491486127"/>
    <s v="K899001051"/>
    <s v="K899001051"/>
    <n v="3093"/>
    <n v="3094"/>
    <s v=" "/>
    <s v=" "/>
    <s v=" "/>
    <s v=" "/>
    <n v="105"/>
    <m/>
    <n v="2024"/>
    <m/>
    <m/>
    <m/>
    <s v="K8"/>
    <m/>
  </r>
  <r>
    <x v="1"/>
    <x v="6"/>
    <x v="23"/>
    <x v="39"/>
    <x v="1"/>
    <x v="0"/>
    <x v="12"/>
    <x v="450"/>
    <x v="197"/>
    <n v="1"/>
    <m/>
    <s v="PNK"/>
    <m/>
    <m/>
    <m/>
    <n v="60"/>
    <m/>
    <n v="0"/>
    <n v="0"/>
    <m/>
    <n v="0"/>
    <n v="0"/>
    <n v="0"/>
    <s v="K899001051"/>
    <s v="K899001051"/>
    <n v="3093"/>
    <n v="3094"/>
    <m/>
    <m/>
    <m/>
    <m/>
    <n v="105"/>
    <m/>
    <n v="2024"/>
    <m/>
    <m/>
    <m/>
    <s v="K8"/>
    <m/>
  </r>
  <r>
    <x v="0"/>
    <x v="7"/>
    <x v="24"/>
    <x v="40"/>
    <x v="3"/>
    <x v="0"/>
    <x v="23"/>
    <x v="2"/>
    <x v="0"/>
    <n v="1"/>
    <m/>
    <s v="PN"/>
    <s v=" "/>
    <m/>
    <m/>
    <m/>
    <m/>
    <m/>
    <m/>
    <n v="124.39400000000001"/>
    <n v="124.39400000000001"/>
    <n v="124394"/>
    <n v="10366.166666666666"/>
    <s v="Programövergripande"/>
    <s v="Programövergripande"/>
    <s v="Programövergripande"/>
    <m/>
    <s v=" "/>
    <s v=" "/>
    <s v=" "/>
    <s v=" "/>
    <s v="Programövergripande"/>
    <m/>
    <n v="2024"/>
    <m/>
    <m/>
    <m/>
    <s v="K9"/>
    <m/>
  </r>
  <r>
    <x v="0"/>
    <x v="7"/>
    <x v="24"/>
    <x v="40"/>
    <x v="3"/>
    <x v="0"/>
    <x v="23"/>
    <x v="4"/>
    <x v="0"/>
    <n v="1"/>
    <m/>
    <s v="PN"/>
    <m/>
    <m/>
    <m/>
    <m/>
    <m/>
    <m/>
    <m/>
    <n v="308.82100000000003"/>
    <n v="308.82100000000003"/>
    <n v="308821"/>
    <n v="25735.083333333332"/>
    <s v="Programövergripande"/>
    <s v="Programövergripande"/>
    <s v="Programövergripande"/>
    <m/>
    <s v=" "/>
    <s v=" "/>
    <s v=" "/>
    <s v=" "/>
    <s v="Programövergripande"/>
    <m/>
    <n v="2024"/>
    <m/>
    <m/>
    <m/>
    <s v="K9"/>
    <m/>
  </r>
  <r>
    <x v="0"/>
    <x v="7"/>
    <x v="24"/>
    <x v="40"/>
    <x v="3"/>
    <x v="0"/>
    <x v="23"/>
    <x v="457"/>
    <x v="0"/>
    <n v="1"/>
    <m/>
    <s v="PN"/>
    <m/>
    <m/>
    <m/>
    <m/>
    <m/>
    <m/>
    <m/>
    <n v="277.53199999999998"/>
    <n v="277.53199999999998"/>
    <n v="277532"/>
    <n v="23127.666666666668"/>
    <s v="Programövergripande"/>
    <s v="Programövergripande"/>
    <s v="Programövergripande"/>
    <m/>
    <s v=" "/>
    <s v=" "/>
    <s v=" "/>
    <s v=" "/>
    <s v="Programövergripande"/>
    <m/>
    <n v="2024"/>
    <m/>
    <m/>
    <m/>
    <s v="K9"/>
    <m/>
  </r>
  <r>
    <x v="0"/>
    <x v="7"/>
    <x v="24"/>
    <x v="40"/>
    <x v="3"/>
    <x v="0"/>
    <x v="23"/>
    <x v="3"/>
    <x v="0"/>
    <n v="1"/>
    <m/>
    <s v="PN"/>
    <m/>
    <m/>
    <m/>
    <m/>
    <m/>
    <m/>
    <m/>
    <n v="122.96899999999999"/>
    <n v="122.96899999999999"/>
    <n v="122969"/>
    <n v="10247.416666666666"/>
    <s v="Programövergripande"/>
    <s v="Programövergripande"/>
    <s v="Programövergripande"/>
    <m/>
    <s v=" "/>
    <s v=" "/>
    <s v=" "/>
    <s v=" "/>
    <s v="Programövergripande"/>
    <m/>
    <n v="2024"/>
    <m/>
    <m/>
    <m/>
    <s v="K9"/>
    <m/>
  </r>
  <r>
    <x v="0"/>
    <x v="7"/>
    <x v="24"/>
    <x v="40"/>
    <x v="3"/>
    <x v="0"/>
    <x v="23"/>
    <x v="3"/>
    <x v="0"/>
    <n v="1"/>
    <m/>
    <s v="PN"/>
    <m/>
    <m/>
    <m/>
    <m/>
    <m/>
    <m/>
    <m/>
    <n v="61.779000000000003"/>
    <n v="61.779000000000003"/>
    <n v="61779"/>
    <n v="5148.25"/>
    <s v="Programövergripande"/>
    <s v="Programövergripande"/>
    <s v="Programövergripande"/>
    <m/>
    <m/>
    <m/>
    <m/>
    <m/>
    <s v="Programövergripande"/>
    <m/>
    <n v="2024"/>
    <m/>
    <m/>
    <m/>
    <s v="K9"/>
    <m/>
  </r>
  <r>
    <x v="0"/>
    <x v="7"/>
    <x v="24"/>
    <x v="40"/>
    <x v="3"/>
    <x v="0"/>
    <x v="23"/>
    <x v="0"/>
    <x v="0"/>
    <n v="1"/>
    <m/>
    <s v="PN"/>
    <m/>
    <m/>
    <m/>
    <m/>
    <m/>
    <m/>
    <m/>
    <n v="37.43"/>
    <n v="37.43"/>
    <n v="37430"/>
    <n v="3119.1666666666665"/>
    <s v="Programövergripande"/>
    <s v="Programövergripande"/>
    <s v="Programövergripande"/>
    <m/>
    <s v=" "/>
    <s v=" "/>
    <s v=" "/>
    <s v=" "/>
    <s v="Programövergripande"/>
    <m/>
    <n v="2024"/>
    <m/>
    <m/>
    <m/>
    <s v="K9"/>
    <m/>
  </r>
  <r>
    <x v="1"/>
    <x v="7"/>
    <x v="24"/>
    <x v="40"/>
    <x v="1"/>
    <x v="0"/>
    <x v="23"/>
    <x v="458"/>
    <x v="432"/>
    <n v="1"/>
    <m/>
    <s v="OBL"/>
    <s v="ht"/>
    <n v="1"/>
    <n v="23"/>
    <n v="7.5"/>
    <n v="63.47"/>
    <n v="2.875"/>
    <n v="182.47624999999999"/>
    <n v="0"/>
    <n v="182.47624999999999"/>
    <n v="182476.25"/>
    <n v="15206.354166666666"/>
    <s v="K999001191"/>
    <s v="K999001191"/>
    <n v="3093"/>
    <n v="3094"/>
    <s v=" "/>
    <s v=" "/>
    <s v=" "/>
    <s v=" "/>
    <n v="119"/>
    <m/>
    <n v="2024"/>
    <m/>
    <m/>
    <m/>
    <s v="K9"/>
    <m/>
  </r>
  <r>
    <x v="1"/>
    <x v="7"/>
    <x v="24"/>
    <x v="40"/>
    <x v="1"/>
    <x v="0"/>
    <x v="23"/>
    <x v="61"/>
    <x v="433"/>
    <n v="1"/>
    <m/>
    <s v="OBL"/>
    <s v="ht"/>
    <n v="1"/>
    <n v="23"/>
    <n v="7.5"/>
    <n v="63.47"/>
    <n v="2.875"/>
    <n v="182.47624999999999"/>
    <n v="0"/>
    <n v="182.47624999999999"/>
    <n v="182476.25"/>
    <n v="15206.354166666666"/>
    <s v="K999001191"/>
    <s v="K999001191"/>
    <n v="3093"/>
    <n v="3094"/>
    <s v=" "/>
    <s v=" "/>
    <s v=" "/>
    <s v=" "/>
    <n v="119"/>
    <m/>
    <n v="2024"/>
    <m/>
    <m/>
    <m/>
    <s v="K9"/>
    <m/>
  </r>
  <r>
    <x v="1"/>
    <x v="7"/>
    <x v="24"/>
    <x v="40"/>
    <x v="1"/>
    <x v="0"/>
    <x v="23"/>
    <x v="459"/>
    <x v="434"/>
    <n v="1"/>
    <m/>
    <s v="OBL"/>
    <s v="ht"/>
    <n v="1"/>
    <n v="23"/>
    <n v="4.5"/>
    <n v="70.63"/>
    <n v="1.7250000000000001"/>
    <n v="121.83674999999999"/>
    <n v="0"/>
    <n v="121.83674999999999"/>
    <n v="121836.75"/>
    <n v="10153.0625"/>
    <s v="K999001191"/>
    <s v="K999001191"/>
    <n v="3093"/>
    <n v="3094"/>
    <s v=" "/>
    <s v=" "/>
    <s v=" "/>
    <s v=" "/>
    <n v="119"/>
    <m/>
    <n v="2024"/>
    <m/>
    <m/>
    <m/>
    <s v="K9"/>
    <m/>
  </r>
  <r>
    <x v="1"/>
    <x v="7"/>
    <x v="24"/>
    <x v="40"/>
    <x v="1"/>
    <x v="0"/>
    <x v="23"/>
    <x v="460"/>
    <x v="435"/>
    <n v="1"/>
    <m/>
    <s v="OBL"/>
    <s v="ht"/>
    <n v="1"/>
    <n v="23"/>
    <n v="1.5"/>
    <n v="63.47"/>
    <n v="0.57499999999999996"/>
    <n v="36.495249999999999"/>
    <n v="0"/>
    <n v="36.495249999999999"/>
    <n v="36495.25"/>
    <n v="3041.2708333333335"/>
    <s v="K999001191"/>
    <s v="K999001191"/>
    <n v="3093"/>
    <n v="3094"/>
    <s v=" "/>
    <s v=" "/>
    <s v=" "/>
    <s v=" "/>
    <n v="119"/>
    <m/>
    <n v="2024"/>
    <m/>
    <m/>
    <m/>
    <s v="K9"/>
    <m/>
  </r>
  <r>
    <x v="1"/>
    <x v="7"/>
    <x v="24"/>
    <x v="40"/>
    <x v="1"/>
    <x v="0"/>
    <x v="23"/>
    <x v="461"/>
    <x v="436"/>
    <n v="1"/>
    <m/>
    <s v="OBL"/>
    <s v="ht"/>
    <n v="1"/>
    <n v="23"/>
    <n v="4.5"/>
    <n v="63.47"/>
    <n v="1.7250000000000001"/>
    <n v="109.48575000000001"/>
    <n v="0"/>
    <n v="109.48575000000001"/>
    <n v="109485.75000000001"/>
    <n v="9123.8125000000018"/>
    <s v="K999001191"/>
    <s v="K999001191"/>
    <n v="3093"/>
    <n v="3094"/>
    <s v=" "/>
    <s v=" "/>
    <s v=" "/>
    <s v=" "/>
    <n v="119"/>
    <m/>
    <n v="2024"/>
    <m/>
    <m/>
    <m/>
    <s v="K9"/>
    <m/>
  </r>
  <r>
    <x v="1"/>
    <x v="7"/>
    <x v="24"/>
    <x v="40"/>
    <x v="1"/>
    <x v="0"/>
    <x v="23"/>
    <x v="462"/>
    <x v="437"/>
    <n v="1"/>
    <m/>
    <s v="OBL"/>
    <s v="ht"/>
    <n v="1"/>
    <n v="23"/>
    <n v="4.5"/>
    <n v="63.47"/>
    <n v="1.7250000000000001"/>
    <n v="109.48575000000001"/>
    <n v="0"/>
    <n v="109.48575000000001"/>
    <n v="109485.75000000001"/>
    <n v="9123.8125000000018"/>
    <s v="K999001191"/>
    <s v="K999001191"/>
    <n v="3093"/>
    <n v="3094"/>
    <s v=" "/>
    <s v=" "/>
    <s v=" "/>
    <s v=" "/>
    <n v="119"/>
    <m/>
    <n v="2024"/>
    <m/>
    <m/>
    <m/>
    <s v="K9"/>
    <m/>
  </r>
  <r>
    <x v="1"/>
    <x v="7"/>
    <x v="24"/>
    <x v="40"/>
    <x v="1"/>
    <x v="0"/>
    <x v="23"/>
    <x v="459"/>
    <x v="434"/>
    <n v="1"/>
    <m/>
    <s v="OBL"/>
    <s v="Vt"/>
    <n v="2"/>
    <n v="26"/>
    <n v="25.5"/>
    <n v="70.63"/>
    <n v="11.05"/>
    <n v="780.4615"/>
    <n v="0"/>
    <n v="780.4615"/>
    <n v="780461.5"/>
    <n v="65038.458333333336"/>
    <s v="K999001191"/>
    <s v="K999001191"/>
    <n v="3093"/>
    <n v="3094"/>
    <s v=" "/>
    <s v=" "/>
    <s v=" "/>
    <s v=" "/>
    <n v="119"/>
    <m/>
    <n v="2024"/>
    <m/>
    <m/>
    <m/>
    <s v="K9"/>
    <m/>
  </r>
  <r>
    <x v="1"/>
    <x v="7"/>
    <x v="24"/>
    <x v="40"/>
    <x v="1"/>
    <x v="0"/>
    <x v="23"/>
    <x v="460"/>
    <x v="435"/>
    <n v="1"/>
    <m/>
    <s v="OBL"/>
    <s v="Vt"/>
    <n v="2"/>
    <n v="26"/>
    <n v="1.5"/>
    <n v="63.47"/>
    <n v="0.65"/>
    <n v="41.255499999999998"/>
    <n v="0"/>
    <n v="41.255499999999998"/>
    <n v="41255.5"/>
    <n v="3437.9583333333335"/>
    <s v="K999001191"/>
    <s v="K999001191"/>
    <n v="3093"/>
    <n v="3094"/>
    <s v=" "/>
    <s v=" "/>
    <s v=" "/>
    <s v=" "/>
    <n v="119"/>
    <m/>
    <n v="2024"/>
    <m/>
    <m/>
    <m/>
    <s v="K9"/>
    <m/>
  </r>
  <r>
    <x v="1"/>
    <x v="7"/>
    <x v="24"/>
    <x v="40"/>
    <x v="1"/>
    <x v="0"/>
    <x v="23"/>
    <x v="463"/>
    <x v="438"/>
    <n v="1"/>
    <m/>
    <s v="OBL"/>
    <s v="Vt"/>
    <n v="2"/>
    <n v="26"/>
    <n v="3"/>
    <n v="63.47"/>
    <n v="1.3"/>
    <n v="82.510999999999996"/>
    <m/>
    <n v="82.510999999999996"/>
    <n v="82511"/>
    <n v="6875.916666666667"/>
    <s v="K999001191"/>
    <s v="K999001191"/>
    <n v="3093"/>
    <n v="3094"/>
    <s v=" "/>
    <s v=" "/>
    <s v=" "/>
    <s v=" "/>
    <n v="119"/>
    <m/>
    <n v="2024"/>
    <m/>
    <m/>
    <m/>
    <s v="K9"/>
    <m/>
  </r>
  <r>
    <x v="1"/>
    <x v="7"/>
    <x v="24"/>
    <x v="40"/>
    <x v="1"/>
    <x v="0"/>
    <x v="23"/>
    <x v="67"/>
    <x v="0"/>
    <n v="1"/>
    <m/>
    <s v="PNK"/>
    <s v=" "/>
    <m/>
    <m/>
    <n v="60"/>
    <n v="65.099999999999994"/>
    <n v="0"/>
    <n v="0"/>
    <n v="0"/>
    <n v="0"/>
    <n v="0"/>
    <n v="0"/>
    <s v="K999001191"/>
    <s v="K999001191"/>
    <n v="3093"/>
    <n v="3094"/>
    <s v=" "/>
    <s v=" "/>
    <s v=" "/>
    <s v=" "/>
    <n v="119"/>
    <m/>
    <n v="2024"/>
    <m/>
    <m/>
    <m/>
    <s v="K9"/>
    <m/>
  </r>
  <r>
    <x v="1"/>
    <x v="7"/>
    <x v="24"/>
    <x v="40"/>
    <x v="2"/>
    <x v="0"/>
    <x v="23"/>
    <x v="458"/>
    <x v="432"/>
    <n v="1"/>
    <m/>
    <s v="OBL"/>
    <s v="ht"/>
    <n v="1"/>
    <n v="7"/>
    <n v="7.5"/>
    <n v="63.47"/>
    <n v="0.875"/>
    <n v="55.536249999999995"/>
    <m/>
    <n v="55.536249999999995"/>
    <n v="55536.249999999993"/>
    <n v="4628.020833333333"/>
    <s v="K999001191"/>
    <s v="K999001191"/>
    <n v="3093"/>
    <n v="3094"/>
    <s v=" "/>
    <s v=" "/>
    <s v=" "/>
    <s v=" "/>
    <n v="119"/>
    <m/>
    <n v="2024"/>
    <m/>
    <m/>
    <m/>
    <s v="K9"/>
    <m/>
  </r>
  <r>
    <x v="1"/>
    <x v="7"/>
    <x v="24"/>
    <x v="40"/>
    <x v="2"/>
    <x v="0"/>
    <x v="23"/>
    <x v="61"/>
    <x v="433"/>
    <n v="1"/>
    <m/>
    <s v="OBL"/>
    <s v="ht"/>
    <n v="1"/>
    <n v="7"/>
    <n v="7.5"/>
    <n v="63.47"/>
    <n v="0.875"/>
    <n v="55.536249999999995"/>
    <m/>
    <n v="55.536249999999995"/>
    <n v="55536.249999999993"/>
    <n v="4628.020833333333"/>
    <s v="K999001191"/>
    <s v="K999001191"/>
    <n v="3093"/>
    <n v="3094"/>
    <s v=" "/>
    <s v=" "/>
    <s v=" "/>
    <s v=" "/>
    <n v="119"/>
    <m/>
    <n v="2024"/>
    <m/>
    <m/>
    <m/>
    <s v="K9"/>
    <m/>
  </r>
  <r>
    <x v="1"/>
    <x v="7"/>
    <x v="24"/>
    <x v="40"/>
    <x v="2"/>
    <x v="0"/>
    <x v="23"/>
    <x v="459"/>
    <x v="434"/>
    <n v="1"/>
    <m/>
    <s v="OBL"/>
    <s v="ht"/>
    <n v="1"/>
    <n v="7"/>
    <n v="4.5"/>
    <n v="70.63"/>
    <n v="0.52500000000000002"/>
    <n v="37.080750000000002"/>
    <m/>
    <n v="37.080750000000002"/>
    <n v="37080.75"/>
    <n v="3090.0625"/>
    <s v="K999001191"/>
    <s v="K999001191"/>
    <n v="3093"/>
    <n v="3094"/>
    <s v=" "/>
    <s v=" "/>
    <s v=" "/>
    <s v=" "/>
    <n v="119"/>
    <m/>
    <n v="2024"/>
    <m/>
    <m/>
    <m/>
    <s v="K9"/>
    <m/>
  </r>
  <r>
    <x v="1"/>
    <x v="7"/>
    <x v="24"/>
    <x v="40"/>
    <x v="2"/>
    <x v="0"/>
    <x v="23"/>
    <x v="460"/>
    <x v="435"/>
    <n v="1"/>
    <m/>
    <s v="OBL"/>
    <s v="ht"/>
    <n v="1"/>
    <n v="7"/>
    <n v="1.5"/>
    <n v="63.47"/>
    <n v="0.17499999999999999"/>
    <n v="11.107249999999999"/>
    <m/>
    <n v="11.107249999999999"/>
    <n v="11107.249999999998"/>
    <n v="925.60416666666652"/>
    <s v="K999001191"/>
    <s v="K999001191"/>
    <n v="3093"/>
    <n v="3094"/>
    <s v=" "/>
    <s v=" "/>
    <s v=" "/>
    <s v=" "/>
    <n v="119"/>
    <m/>
    <n v="2024"/>
    <m/>
    <m/>
    <m/>
    <s v="K9"/>
    <m/>
  </r>
  <r>
    <x v="1"/>
    <x v="7"/>
    <x v="24"/>
    <x v="40"/>
    <x v="2"/>
    <x v="0"/>
    <x v="23"/>
    <x v="461"/>
    <x v="436"/>
    <n v="1"/>
    <m/>
    <s v="OBL"/>
    <s v="ht"/>
    <n v="1"/>
    <n v="7"/>
    <n v="4.5"/>
    <n v="63.47"/>
    <n v="0.52500000000000002"/>
    <n v="33.321750000000002"/>
    <m/>
    <n v="33.321750000000002"/>
    <n v="33321.75"/>
    <n v="2776.8125"/>
    <s v="K999001191"/>
    <s v="K999001191"/>
    <n v="3093"/>
    <n v="3094"/>
    <s v=" "/>
    <s v=" "/>
    <s v=" "/>
    <s v=" "/>
    <n v="119"/>
    <m/>
    <n v="2024"/>
    <m/>
    <m/>
    <m/>
    <s v="K9"/>
    <m/>
  </r>
  <r>
    <x v="1"/>
    <x v="7"/>
    <x v="24"/>
    <x v="40"/>
    <x v="2"/>
    <x v="0"/>
    <x v="23"/>
    <x v="462"/>
    <x v="437"/>
    <n v="1"/>
    <m/>
    <s v="OBL"/>
    <s v="ht"/>
    <n v="1"/>
    <n v="7"/>
    <n v="4.5"/>
    <n v="63.47"/>
    <n v="0.52500000000000002"/>
    <n v="33.321750000000002"/>
    <m/>
    <n v="33.321750000000002"/>
    <n v="33321.75"/>
    <n v="2776.8125"/>
    <s v="K999001191"/>
    <s v="K999001191"/>
    <n v="3093"/>
    <n v="3094"/>
    <s v=" "/>
    <s v=" "/>
    <s v=" "/>
    <s v=" "/>
    <n v="119"/>
    <m/>
    <n v="2024"/>
    <m/>
    <m/>
    <m/>
    <s v="K9"/>
    <m/>
  </r>
  <r>
    <x v="1"/>
    <x v="7"/>
    <x v="24"/>
    <x v="40"/>
    <x v="2"/>
    <x v="0"/>
    <x v="23"/>
    <x v="459"/>
    <x v="434"/>
    <n v="1"/>
    <m/>
    <s v="OBL"/>
    <s v="Vt"/>
    <n v="2"/>
    <n v="14"/>
    <n v="25.5"/>
    <n v="70.63"/>
    <n v="5.95"/>
    <n v="420.24849999999998"/>
    <m/>
    <n v="420.24849999999998"/>
    <n v="420248.5"/>
    <n v="35020.708333333336"/>
    <s v="K999001191"/>
    <s v="K999001191"/>
    <n v="3093"/>
    <n v="3094"/>
    <s v=" "/>
    <s v=" "/>
    <s v=" "/>
    <s v=" "/>
    <n v="119"/>
    <m/>
    <n v="2024"/>
    <m/>
    <m/>
    <m/>
    <s v="K9"/>
    <m/>
  </r>
  <r>
    <x v="1"/>
    <x v="7"/>
    <x v="24"/>
    <x v="40"/>
    <x v="2"/>
    <x v="0"/>
    <x v="23"/>
    <x v="460"/>
    <x v="435"/>
    <n v="1"/>
    <m/>
    <s v="OBL"/>
    <s v="Vt"/>
    <n v="2"/>
    <n v="14"/>
    <n v="1.5"/>
    <n v="63.47"/>
    <n v="0.35"/>
    <n v="22.214499999999997"/>
    <m/>
    <n v="22.214499999999997"/>
    <n v="22214.499999999996"/>
    <n v="1851.208333333333"/>
    <s v="K999001191"/>
    <s v="K999001191"/>
    <n v="3093"/>
    <n v="3094"/>
    <s v=" "/>
    <s v=" "/>
    <s v=" "/>
    <s v=" "/>
    <n v="119"/>
    <m/>
    <n v="2024"/>
    <m/>
    <m/>
    <m/>
    <s v="K9"/>
    <m/>
  </r>
  <r>
    <x v="1"/>
    <x v="7"/>
    <x v="24"/>
    <x v="40"/>
    <x v="2"/>
    <x v="0"/>
    <x v="23"/>
    <x v="463"/>
    <x v="438"/>
    <n v="1"/>
    <m/>
    <s v="OBL"/>
    <s v="Vt"/>
    <n v="2"/>
    <n v="14"/>
    <n v="3"/>
    <n v="63.47"/>
    <n v="0.7"/>
    <n v="44.428999999999995"/>
    <n v="0"/>
    <n v="44.428999999999995"/>
    <n v="44428.999999999993"/>
    <n v="3702.4166666666661"/>
    <s v="K999001191"/>
    <s v="K999001191"/>
    <n v="3093"/>
    <n v="3094"/>
    <s v=" "/>
    <s v=" "/>
    <s v=" "/>
    <s v=" "/>
    <n v="119"/>
    <m/>
    <n v="2024"/>
    <m/>
    <m/>
    <m/>
    <s v="K9"/>
    <m/>
  </r>
  <r>
    <x v="1"/>
    <x v="7"/>
    <x v="24"/>
    <x v="40"/>
    <x v="2"/>
    <x v="0"/>
    <x v="23"/>
    <x v="309"/>
    <x v="197"/>
    <n v="1"/>
    <m/>
    <s v="OBL"/>
    <m/>
    <m/>
    <m/>
    <n v="30"/>
    <n v="65.099999999999994"/>
    <n v="0"/>
    <n v="0"/>
    <m/>
    <n v="0"/>
    <n v="0"/>
    <n v="0"/>
    <s v="K999001191"/>
    <s v="K999001191"/>
    <n v="3093"/>
    <n v="3094"/>
    <m/>
    <m/>
    <m/>
    <m/>
    <n v="119"/>
    <m/>
    <n v="2024"/>
    <m/>
    <m/>
    <m/>
    <s v="K9"/>
    <m/>
  </r>
  <r>
    <x v="0"/>
    <x v="7"/>
    <x v="25"/>
    <x v="41"/>
    <x v="3"/>
    <x v="0"/>
    <x v="23"/>
    <x v="1"/>
    <x v="0"/>
    <n v="1"/>
    <m/>
    <s v="PN"/>
    <s v=" "/>
    <m/>
    <m/>
    <m/>
    <m/>
    <m/>
    <m/>
    <n v="426.02699999999999"/>
    <n v="426.02699999999999"/>
    <n v="426027"/>
    <n v="35502.25"/>
    <s v="Programövergripande"/>
    <s v="Programövergripande"/>
    <s v="Programövergripande"/>
    <m/>
    <s v=" "/>
    <s v=" "/>
    <s v=" "/>
    <s v=" "/>
    <s v="Programövergripande"/>
    <m/>
    <n v="2024"/>
    <m/>
    <m/>
    <m/>
    <s v="K9"/>
    <m/>
  </r>
  <r>
    <x v="0"/>
    <x v="7"/>
    <x v="25"/>
    <x v="41"/>
    <x v="3"/>
    <x v="0"/>
    <x v="23"/>
    <x v="2"/>
    <x v="0"/>
    <n v="1"/>
    <m/>
    <s v="PN"/>
    <m/>
    <m/>
    <m/>
    <m/>
    <m/>
    <m/>
    <m/>
    <n v="135.57300000000001"/>
    <n v="135.57300000000001"/>
    <n v="135573"/>
    <n v="11297.75"/>
    <s v="Programövergripande"/>
    <s v="Programövergripande"/>
    <s v="Programövergripande"/>
    <m/>
    <s v=" "/>
    <s v=" "/>
    <s v=" "/>
    <s v=" "/>
    <s v="Programövergripande"/>
    <m/>
    <n v="2024"/>
    <m/>
    <m/>
    <m/>
    <s v="K9"/>
    <m/>
  </r>
  <r>
    <x v="0"/>
    <x v="7"/>
    <x v="25"/>
    <x v="41"/>
    <x v="3"/>
    <x v="0"/>
    <x v="23"/>
    <x v="4"/>
    <x v="0"/>
    <n v="1"/>
    <m/>
    <s v="PN"/>
    <m/>
    <m/>
    <m/>
    <m/>
    <m/>
    <m/>
    <m/>
    <n v="519.73099999999999"/>
    <n v="519.73099999999999"/>
    <n v="519731"/>
    <n v="43310.916666666664"/>
    <s v="Programövergripande"/>
    <s v="Programövergripande"/>
    <s v="Programövergripande"/>
    <m/>
    <s v=" "/>
    <s v=" "/>
    <s v=" "/>
    <s v=" "/>
    <s v="Programövergripande"/>
    <m/>
    <n v="2024"/>
    <m/>
    <m/>
    <m/>
    <s v="K9"/>
    <m/>
  </r>
  <r>
    <x v="0"/>
    <x v="7"/>
    <x v="25"/>
    <x v="41"/>
    <x v="3"/>
    <x v="0"/>
    <x v="23"/>
    <x v="3"/>
    <x v="0"/>
    <n v="1"/>
    <m/>
    <s v="PN"/>
    <m/>
    <m/>
    <m/>
    <m/>
    <m/>
    <m/>
    <m/>
    <n v="411.52300000000002"/>
    <n v="411.52300000000002"/>
    <n v="411523"/>
    <n v="34293.583333333336"/>
    <s v="Programövergripande"/>
    <s v="Programövergripande"/>
    <s v="Programövergripande"/>
    <m/>
    <m/>
    <m/>
    <m/>
    <m/>
    <s v="Programövergripande"/>
    <m/>
    <n v="2024"/>
    <m/>
    <m/>
    <m/>
    <s v="K9"/>
    <m/>
  </r>
  <r>
    <x v="0"/>
    <x v="7"/>
    <x v="25"/>
    <x v="41"/>
    <x v="3"/>
    <x v="0"/>
    <x v="23"/>
    <x v="3"/>
    <x v="0"/>
    <n v="1"/>
    <m/>
    <s v="PN"/>
    <m/>
    <m/>
    <m/>
    <m/>
    <m/>
    <m/>
    <m/>
    <n v="100.392"/>
    <n v="100.392"/>
    <n v="100392"/>
    <n v="8366"/>
    <s v="Programövergripande"/>
    <s v="Programövergripande"/>
    <s v="Programövergripande"/>
    <m/>
    <m/>
    <m/>
    <m/>
    <m/>
    <s v="Programövergripande"/>
    <m/>
    <n v="2024"/>
    <m/>
    <m/>
    <m/>
    <s v="K9"/>
    <m/>
  </r>
  <r>
    <x v="0"/>
    <x v="7"/>
    <x v="25"/>
    <x v="41"/>
    <x v="3"/>
    <x v="0"/>
    <x v="23"/>
    <x v="0"/>
    <x v="0"/>
    <n v="1"/>
    <m/>
    <s v="PN"/>
    <m/>
    <m/>
    <m/>
    <m/>
    <m/>
    <m/>
    <m/>
    <n v="74.861000000000004"/>
    <n v="74.861000000000004"/>
    <n v="74861"/>
    <n v="6238.416666666667"/>
    <s v="Programövergripande"/>
    <s v="Programövergripande"/>
    <s v="Programövergripande"/>
    <m/>
    <s v=" "/>
    <s v=" "/>
    <s v=" "/>
    <s v=" "/>
    <s v="Programövergripande"/>
    <m/>
    <n v="2024"/>
    <m/>
    <m/>
    <m/>
    <s v="K9"/>
    <m/>
  </r>
  <r>
    <x v="1"/>
    <x v="7"/>
    <x v="25"/>
    <x v="41"/>
    <x v="1"/>
    <x v="0"/>
    <x v="23"/>
    <x v="309"/>
    <x v="0"/>
    <n v="1"/>
    <m/>
    <s v="OBL"/>
    <m/>
    <m/>
    <m/>
    <n v="30"/>
    <n v="69.819999999999993"/>
    <n v="0"/>
    <n v="0"/>
    <m/>
    <n v="0"/>
    <n v="0"/>
    <n v="0"/>
    <s v="K999001111"/>
    <s v="K999001111"/>
    <n v="3093"/>
    <n v="3094"/>
    <s v=" "/>
    <s v=" "/>
    <s v=" "/>
    <s v=" "/>
    <n v="111"/>
    <m/>
    <n v="2024"/>
    <m/>
    <m/>
    <m/>
    <s v="K9"/>
    <m/>
  </r>
  <r>
    <x v="1"/>
    <x v="7"/>
    <x v="25"/>
    <x v="42"/>
    <x v="1"/>
    <x v="0"/>
    <x v="23"/>
    <x v="464"/>
    <x v="439"/>
    <n v="1"/>
    <m/>
    <s v="OBL"/>
    <s v="ht"/>
    <n v="1"/>
    <n v="10"/>
    <n v="7.5"/>
    <n v="69.819999999999993"/>
    <n v="1.25"/>
    <n v="87.274999999999991"/>
    <m/>
    <n v="87.274999999999991"/>
    <n v="87274.999999999985"/>
    <n v="7272.9166666666652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2"/>
    <x v="1"/>
    <x v="0"/>
    <x v="8"/>
    <x v="465"/>
    <x v="440"/>
    <n v="1"/>
    <m/>
    <s v="OBL"/>
    <s v="ht"/>
    <n v="1"/>
    <n v="10"/>
    <n v="7.5"/>
    <n v="70.63"/>
    <n v="1.25"/>
    <n v="88.287499999999994"/>
    <n v="0"/>
    <n v="88.287499999999994"/>
    <n v="88287.5"/>
    <n v="7357.291666666667"/>
    <s v="K999001111"/>
    <s v="C699001111"/>
    <n v="3093"/>
    <n v="3094"/>
    <s v=" "/>
    <s v=" "/>
    <s v=" "/>
    <s v=" "/>
    <n v="111"/>
    <m/>
    <n v="2024"/>
    <m/>
    <m/>
    <m/>
    <s v="K9"/>
    <m/>
  </r>
  <r>
    <x v="1"/>
    <x v="7"/>
    <x v="25"/>
    <x v="42"/>
    <x v="1"/>
    <x v="0"/>
    <x v="23"/>
    <x v="394"/>
    <x v="441"/>
    <n v="1"/>
    <m/>
    <s v="OBL"/>
    <s v="ht"/>
    <n v="1"/>
    <n v="10"/>
    <n v="7.5"/>
    <n v="69.819999999999993"/>
    <n v="1.25"/>
    <n v="87.274999999999991"/>
    <m/>
    <n v="87.274999999999991"/>
    <n v="87274.999999999985"/>
    <n v="7272.9166666666652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2"/>
    <x v="1"/>
    <x v="0"/>
    <x v="23"/>
    <x v="466"/>
    <x v="442"/>
    <n v="1"/>
    <m/>
    <s v="OBL"/>
    <s v="ht"/>
    <n v="1"/>
    <n v="10"/>
    <n v="7.5"/>
    <n v="69.819999999999993"/>
    <n v="1.25"/>
    <n v="87.274999999999991"/>
    <n v="0"/>
    <n v="87.274999999999991"/>
    <n v="87274.999999999985"/>
    <n v="7272.9166666666652"/>
    <s v="K999001111"/>
    <s v="K999001111"/>
    <n v="3093"/>
    <n v="3094"/>
    <s v=" "/>
    <s v=" "/>
    <s v=" "/>
    <s v=" "/>
    <n v="111"/>
    <m/>
    <n v="2024"/>
    <m/>
    <m/>
    <m/>
    <s v="K9"/>
    <m/>
  </r>
  <r>
    <x v="1"/>
    <x v="7"/>
    <x v="25"/>
    <x v="42"/>
    <x v="1"/>
    <x v="0"/>
    <x v="8"/>
    <x v="467"/>
    <x v="443"/>
    <n v="1"/>
    <m/>
    <s v="OBL"/>
    <s v="Vt"/>
    <n v="2"/>
    <n v="9"/>
    <n v="7.5"/>
    <n v="70.63"/>
    <n v="1.125"/>
    <n v="79.458749999999995"/>
    <n v="0"/>
    <n v="79.458749999999995"/>
    <n v="79458.75"/>
    <n v="6621.5625"/>
    <s v="K999001111"/>
    <s v="C699001111"/>
    <n v="3093"/>
    <n v="3094"/>
    <s v=" "/>
    <s v=" "/>
    <s v=" "/>
    <s v=" "/>
    <n v="111"/>
    <m/>
    <n v="2024"/>
    <m/>
    <m/>
    <m/>
    <s v="K9"/>
    <m/>
  </r>
  <r>
    <x v="1"/>
    <x v="7"/>
    <x v="25"/>
    <x v="42"/>
    <x v="1"/>
    <x v="0"/>
    <x v="23"/>
    <x v="468"/>
    <x v="444"/>
    <n v="1"/>
    <m/>
    <s v="OBL"/>
    <s v="Vt"/>
    <n v="2"/>
    <n v="9"/>
    <n v="7.5"/>
    <n v="69.819999999999993"/>
    <n v="1.125"/>
    <n v="78.547499999999985"/>
    <n v="0"/>
    <n v="78.547499999999985"/>
    <n v="78547.499999999985"/>
    <n v="6545.6249999999991"/>
    <s v="K999001111"/>
    <s v="K999001111"/>
    <n v="3093"/>
    <n v="3094"/>
    <s v=" "/>
    <s v=" "/>
    <s v=" "/>
    <s v=" "/>
    <n v="111"/>
    <m/>
    <n v="2024"/>
    <m/>
    <m/>
    <m/>
    <s v="K9"/>
    <m/>
  </r>
  <r>
    <x v="1"/>
    <x v="7"/>
    <x v="25"/>
    <x v="42"/>
    <x v="1"/>
    <x v="0"/>
    <x v="23"/>
    <x v="469"/>
    <x v="445"/>
    <n v="1"/>
    <m/>
    <s v="OBL"/>
    <s v="Vt"/>
    <n v="2"/>
    <n v="9"/>
    <n v="7.5"/>
    <n v="69.819999999999993"/>
    <n v="1.125"/>
    <n v="78.547499999999985"/>
    <n v="0"/>
    <n v="78.547499999999985"/>
    <n v="78547.499999999985"/>
    <n v="6545.6249999999991"/>
    <s v="K999001111"/>
    <s v="K999001111"/>
    <n v="3093"/>
    <n v="3094"/>
    <s v=" "/>
    <s v=" "/>
    <s v=" "/>
    <s v=" "/>
    <n v="111"/>
    <m/>
    <n v="2024"/>
    <m/>
    <m/>
    <m/>
    <s v="K9"/>
    <m/>
  </r>
  <r>
    <x v="1"/>
    <x v="7"/>
    <x v="25"/>
    <x v="42"/>
    <x v="1"/>
    <x v="0"/>
    <x v="23"/>
    <x v="470"/>
    <x v="446"/>
    <n v="1"/>
    <m/>
    <s v="OBL"/>
    <s v="Vt"/>
    <n v="2"/>
    <n v="9"/>
    <n v="5"/>
    <n v="69.819999999999993"/>
    <n v="0.75"/>
    <n v="52.364999999999995"/>
    <m/>
    <n v="52.364999999999995"/>
    <n v="52364.999999999993"/>
    <n v="4363.7499999999991"/>
    <s v="K999001111"/>
    <s v="K999001111"/>
    <n v="3093"/>
    <n v="3094"/>
    <s v=" "/>
    <s v=" "/>
    <s v=" "/>
    <s v=" "/>
    <n v="111"/>
    <m/>
    <n v="2024"/>
    <m/>
    <m/>
    <m/>
    <s v="K9"/>
    <m/>
  </r>
  <r>
    <x v="1"/>
    <x v="7"/>
    <x v="25"/>
    <x v="42"/>
    <x v="1"/>
    <x v="0"/>
    <x v="23"/>
    <x v="439"/>
    <x v="447"/>
    <n v="1"/>
    <m/>
    <s v="OBL"/>
    <s v="Vt"/>
    <n v="2"/>
    <n v="9"/>
    <n v="2.5"/>
    <n v="69.819999999999993"/>
    <n v="0.375"/>
    <n v="26.182499999999997"/>
    <m/>
    <n v="26.182499999999997"/>
    <n v="26182.499999999996"/>
    <n v="2181.8749999999995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2"/>
    <x v="1"/>
    <x v="0"/>
    <x v="23"/>
    <x v="471"/>
    <x v="448"/>
    <n v="1"/>
    <m/>
    <s v="OBL"/>
    <s v="ht"/>
    <n v="3"/>
    <n v="8"/>
    <n v="3"/>
    <n v="69.819999999999993"/>
    <n v="0.4"/>
    <n v="27.927999999999997"/>
    <m/>
    <n v="27.927999999999997"/>
    <n v="27927.999999999996"/>
    <n v="2327.333333333333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2"/>
    <x v="1"/>
    <x v="0"/>
    <x v="23"/>
    <x v="472"/>
    <x v="449"/>
    <n v="1"/>
    <m/>
    <s v="OBL"/>
    <s v="ht"/>
    <n v="3"/>
    <n v="8"/>
    <n v="10"/>
    <n v="69.819999999999993"/>
    <n v="1.3333333333333333"/>
    <n v="93.09333333333332"/>
    <m/>
    <n v="93.09333333333332"/>
    <n v="93093.333333333314"/>
    <n v="7757.7777777777765"/>
    <s v="K999001111"/>
    <s v="K999001111"/>
    <n v="3093"/>
    <n v="3094"/>
    <s v=" "/>
    <s v=" "/>
    <s v=" "/>
    <s v=" "/>
    <n v="111"/>
    <m/>
    <n v="2024"/>
    <m/>
    <m/>
    <m/>
    <s v="K9"/>
    <m/>
  </r>
  <r>
    <x v="1"/>
    <x v="7"/>
    <x v="25"/>
    <x v="42"/>
    <x v="1"/>
    <x v="0"/>
    <x v="23"/>
    <x v="473"/>
    <x v="450"/>
    <n v="1"/>
    <m/>
    <s v="OBL"/>
    <s v="ht"/>
    <n v="3"/>
    <n v="8"/>
    <n v="14"/>
    <n v="69.819999999999993"/>
    <n v="1.8666666666666667"/>
    <n v="130.33066666666664"/>
    <n v="0"/>
    <n v="130.33066666666664"/>
    <n v="130330.66666666664"/>
    <n v="10860.888888888887"/>
    <s v="K999001111"/>
    <s v="K999001111"/>
    <n v="3093"/>
    <n v="3094"/>
    <s v=" "/>
    <s v=" "/>
    <s v=" "/>
    <s v=" "/>
    <n v="111"/>
    <m/>
    <n v="2024"/>
    <m/>
    <m/>
    <m/>
    <s v="K9"/>
    <m/>
  </r>
  <r>
    <x v="1"/>
    <x v="7"/>
    <x v="25"/>
    <x v="42"/>
    <x v="1"/>
    <x v="0"/>
    <x v="20"/>
    <x v="474"/>
    <x v="451"/>
    <n v="1"/>
    <m/>
    <s v="OBL"/>
    <s v="ht"/>
    <n v="3"/>
    <n v="8"/>
    <n v="3"/>
    <n v="70.63"/>
    <n v="0.4"/>
    <n v="28.251999999999999"/>
    <m/>
    <n v="28.251999999999999"/>
    <n v="28252"/>
    <n v="2354.3333333333335"/>
    <s v="K999001111"/>
    <s v="K299001111"/>
    <n v="3093"/>
    <n v="3094"/>
    <m/>
    <m/>
    <m/>
    <m/>
    <n v="111"/>
    <m/>
    <n v="2024"/>
    <m/>
    <m/>
    <m/>
    <s v="K9"/>
    <m/>
  </r>
  <r>
    <x v="1"/>
    <x v="7"/>
    <x v="25"/>
    <x v="42"/>
    <x v="1"/>
    <x v="0"/>
    <x v="23"/>
    <x v="475"/>
    <x v="452"/>
    <n v="1"/>
    <m/>
    <s v="OBL"/>
    <s v="Vt"/>
    <n v="4"/>
    <n v="12"/>
    <n v="30"/>
    <n v="79.959999999999994"/>
    <n v="6"/>
    <n v="479.76"/>
    <n v="0"/>
    <n v="479.76"/>
    <n v="479760"/>
    <n v="39980"/>
    <s v="K999001111"/>
    <s v="K999001111"/>
    <n v="3093"/>
    <n v="3094"/>
    <s v=" "/>
    <s v=" "/>
    <s v=" "/>
    <s v=" "/>
    <n v="111"/>
    <m/>
    <n v="2024"/>
    <m/>
    <m/>
    <m/>
    <s v="K9"/>
    <m/>
  </r>
  <r>
    <x v="1"/>
    <x v="7"/>
    <x v="25"/>
    <x v="42"/>
    <x v="2"/>
    <x v="0"/>
    <x v="23"/>
    <x v="464"/>
    <x v="439"/>
    <n v="1"/>
    <m/>
    <s v="OBL"/>
    <s v="ht"/>
    <n v="1"/>
    <n v="12"/>
    <n v="7.5"/>
    <n v="69.819999999999993"/>
    <n v="1.5"/>
    <n v="104.72999999999999"/>
    <m/>
    <n v="104.72999999999999"/>
    <n v="104729.99999999999"/>
    <n v="8727.4999999999982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2"/>
    <x v="2"/>
    <x v="0"/>
    <x v="8"/>
    <x v="465"/>
    <x v="440"/>
    <n v="1"/>
    <m/>
    <s v="OBL"/>
    <s v="ht"/>
    <n v="1"/>
    <n v="12"/>
    <n v="7.5"/>
    <n v="70.63"/>
    <n v="1.5"/>
    <n v="105.94499999999999"/>
    <m/>
    <n v="105.94499999999999"/>
    <n v="105945"/>
    <n v="8828.75"/>
    <s v="K999001111"/>
    <s v="C699001111"/>
    <n v="3093"/>
    <n v="3094"/>
    <s v=" "/>
    <s v=" "/>
    <s v=" "/>
    <s v=" "/>
    <n v="111"/>
    <m/>
    <n v="2024"/>
    <m/>
    <m/>
    <m/>
    <s v="K9"/>
    <m/>
  </r>
  <r>
    <x v="1"/>
    <x v="7"/>
    <x v="25"/>
    <x v="42"/>
    <x v="2"/>
    <x v="0"/>
    <x v="23"/>
    <x v="394"/>
    <x v="441"/>
    <n v="1"/>
    <m/>
    <s v="OBL"/>
    <s v="ht"/>
    <n v="1"/>
    <n v="12"/>
    <n v="7.5"/>
    <n v="69.819999999999993"/>
    <n v="1.5"/>
    <n v="104.72999999999999"/>
    <m/>
    <n v="104.72999999999999"/>
    <n v="104729.99999999999"/>
    <n v="8727.4999999999982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2"/>
    <x v="2"/>
    <x v="0"/>
    <x v="23"/>
    <x v="466"/>
    <x v="442"/>
    <n v="1"/>
    <m/>
    <s v="OBL"/>
    <s v="ht"/>
    <n v="1"/>
    <n v="12"/>
    <n v="7.5"/>
    <n v="69.819999999999993"/>
    <n v="1.5"/>
    <n v="104.72999999999999"/>
    <m/>
    <n v="104.72999999999999"/>
    <n v="104729.99999999999"/>
    <n v="8727.4999999999982"/>
    <s v="K999001111"/>
    <s v="K999001111"/>
    <n v="3093"/>
    <n v="3094"/>
    <s v=" "/>
    <s v=" "/>
    <s v=" "/>
    <s v=" "/>
    <n v="111"/>
    <m/>
    <n v="2024"/>
    <m/>
    <m/>
    <m/>
    <s v="K9"/>
    <m/>
  </r>
  <r>
    <x v="1"/>
    <x v="7"/>
    <x v="25"/>
    <x v="42"/>
    <x v="2"/>
    <x v="0"/>
    <x v="8"/>
    <x v="467"/>
    <x v="443"/>
    <n v="1"/>
    <m/>
    <s v="OBL"/>
    <s v="Vt"/>
    <n v="2"/>
    <n v="12"/>
    <n v="7.5"/>
    <n v="70.63"/>
    <n v="1.5"/>
    <n v="105.94499999999999"/>
    <m/>
    <n v="105.94499999999999"/>
    <n v="105945"/>
    <n v="8828.75"/>
    <s v="K999001111"/>
    <s v="C699001111"/>
    <n v="3093"/>
    <n v="3094"/>
    <s v=" "/>
    <s v=" "/>
    <s v=" "/>
    <s v=" "/>
    <n v="111"/>
    <m/>
    <n v="2024"/>
    <m/>
    <m/>
    <m/>
    <s v="K9"/>
    <m/>
  </r>
  <r>
    <x v="1"/>
    <x v="7"/>
    <x v="25"/>
    <x v="42"/>
    <x v="2"/>
    <x v="0"/>
    <x v="23"/>
    <x v="468"/>
    <x v="444"/>
    <n v="1"/>
    <m/>
    <s v="OBL"/>
    <s v="Vt"/>
    <n v="2"/>
    <n v="12"/>
    <n v="7.5"/>
    <n v="69.819999999999993"/>
    <n v="1.5"/>
    <n v="104.72999999999999"/>
    <m/>
    <n v="104.72999999999999"/>
    <n v="104729.99999999999"/>
    <n v="8727.4999999999982"/>
    <s v="K999001111"/>
    <s v="K999001111"/>
    <n v="3093"/>
    <n v="3094"/>
    <s v=" "/>
    <s v=" "/>
    <s v=" "/>
    <s v=" "/>
    <n v="111"/>
    <m/>
    <n v="2024"/>
    <m/>
    <m/>
    <m/>
    <s v="K9"/>
    <m/>
  </r>
  <r>
    <x v="1"/>
    <x v="7"/>
    <x v="25"/>
    <x v="42"/>
    <x v="2"/>
    <x v="0"/>
    <x v="23"/>
    <x v="469"/>
    <x v="445"/>
    <n v="1"/>
    <m/>
    <s v="OBL"/>
    <s v="Vt"/>
    <n v="2"/>
    <n v="12"/>
    <n v="7.5"/>
    <n v="69.819999999999993"/>
    <n v="1.5"/>
    <n v="104.72999999999999"/>
    <m/>
    <n v="104.72999999999999"/>
    <n v="104729.99999999999"/>
    <n v="8727.4999999999982"/>
    <s v="K999001111"/>
    <s v="K999001111"/>
    <n v="3093"/>
    <n v="3094"/>
    <s v=" "/>
    <s v=" "/>
    <s v=" "/>
    <s v=" "/>
    <n v="111"/>
    <m/>
    <n v="2024"/>
    <m/>
    <m/>
    <m/>
    <s v="K9"/>
    <m/>
  </r>
  <r>
    <x v="1"/>
    <x v="7"/>
    <x v="25"/>
    <x v="42"/>
    <x v="2"/>
    <x v="0"/>
    <x v="23"/>
    <x v="470"/>
    <x v="446"/>
    <n v="1"/>
    <m/>
    <s v="OBL"/>
    <s v="Vt"/>
    <n v="2"/>
    <n v="12"/>
    <n v="5"/>
    <n v="69.819999999999993"/>
    <n v="1"/>
    <n v="69.819999999999993"/>
    <m/>
    <n v="69.819999999999993"/>
    <n v="69820"/>
    <n v="5818.333333333333"/>
    <s v="K999001111"/>
    <s v="K999001111"/>
    <n v="3093"/>
    <n v="3094"/>
    <s v=" "/>
    <s v=" "/>
    <s v=" "/>
    <s v=" "/>
    <n v="111"/>
    <m/>
    <n v="2024"/>
    <m/>
    <m/>
    <m/>
    <s v="K9"/>
    <m/>
  </r>
  <r>
    <x v="1"/>
    <x v="7"/>
    <x v="25"/>
    <x v="42"/>
    <x v="2"/>
    <x v="0"/>
    <x v="23"/>
    <x v="439"/>
    <x v="447"/>
    <n v="1"/>
    <m/>
    <s v="OBL"/>
    <s v="Vt"/>
    <n v="2"/>
    <n v="12"/>
    <n v="2.5"/>
    <n v="69.819999999999993"/>
    <n v="0.5"/>
    <n v="34.909999999999997"/>
    <m/>
    <n v="34.909999999999997"/>
    <n v="34910"/>
    <n v="2909.1666666666665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2"/>
    <x v="2"/>
    <x v="0"/>
    <x v="23"/>
    <x v="471"/>
    <x v="448"/>
    <n v="1"/>
    <m/>
    <s v="OBL"/>
    <s v="ht"/>
    <n v="3"/>
    <n v="12"/>
    <n v="3"/>
    <n v="69.819999999999993"/>
    <n v="0.6"/>
    <n v="41.891999999999996"/>
    <m/>
    <n v="41.891999999999996"/>
    <n v="41891.999999999993"/>
    <n v="3490.9999999999995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2"/>
    <x v="2"/>
    <x v="0"/>
    <x v="23"/>
    <x v="472"/>
    <x v="449"/>
    <n v="1"/>
    <m/>
    <s v="OBL"/>
    <s v="ht"/>
    <n v="3"/>
    <n v="12"/>
    <n v="10"/>
    <n v="69.819999999999993"/>
    <n v="2"/>
    <n v="139.63999999999999"/>
    <m/>
    <n v="139.63999999999999"/>
    <n v="139640"/>
    <n v="11636.666666666666"/>
    <s v="K999001111"/>
    <s v="K999001111"/>
    <n v="3093"/>
    <n v="3094"/>
    <s v=" "/>
    <s v=" "/>
    <s v=" "/>
    <s v=" "/>
    <n v="111"/>
    <m/>
    <n v="2024"/>
    <m/>
    <m/>
    <m/>
    <s v="K9"/>
    <m/>
  </r>
  <r>
    <x v="1"/>
    <x v="7"/>
    <x v="25"/>
    <x v="42"/>
    <x v="2"/>
    <x v="0"/>
    <x v="23"/>
    <x v="473"/>
    <x v="450"/>
    <n v="1"/>
    <m/>
    <s v="OBL"/>
    <s v="ht"/>
    <n v="3"/>
    <n v="12"/>
    <n v="14"/>
    <n v="69.819999999999993"/>
    <n v="2.8"/>
    <n v="195.49599999999998"/>
    <m/>
    <n v="195.49599999999998"/>
    <n v="195495.99999999997"/>
    <n v="16291.33333333333"/>
    <s v="K999001111"/>
    <s v="K999001111"/>
    <n v="3093"/>
    <n v="3094"/>
    <s v=" "/>
    <s v=" "/>
    <s v=" "/>
    <s v=" "/>
    <n v="111"/>
    <m/>
    <n v="2024"/>
    <m/>
    <m/>
    <m/>
    <s v="K9"/>
    <m/>
  </r>
  <r>
    <x v="1"/>
    <x v="7"/>
    <x v="25"/>
    <x v="42"/>
    <x v="2"/>
    <x v="0"/>
    <x v="20"/>
    <x v="474"/>
    <x v="451"/>
    <n v="1"/>
    <m/>
    <s v="OBL"/>
    <s v="ht"/>
    <n v="3"/>
    <n v="12"/>
    <n v="3"/>
    <n v="70.63"/>
    <n v="0.6"/>
    <n v="42.377999999999993"/>
    <m/>
    <n v="42.377999999999993"/>
    <n v="42377.999999999993"/>
    <n v="3531.4999999999995"/>
    <s v="K999001111"/>
    <s v="K299001111"/>
    <n v="3093"/>
    <n v="3094"/>
    <m/>
    <m/>
    <m/>
    <m/>
    <n v="111"/>
    <m/>
    <n v="2024"/>
    <m/>
    <m/>
    <m/>
    <s v="K9"/>
    <m/>
  </r>
  <r>
    <x v="1"/>
    <x v="7"/>
    <x v="25"/>
    <x v="42"/>
    <x v="2"/>
    <x v="0"/>
    <x v="23"/>
    <x v="475"/>
    <x v="452"/>
    <n v="1"/>
    <m/>
    <s v="OBL"/>
    <s v="Vt"/>
    <n v="4"/>
    <n v="6"/>
    <n v="30"/>
    <n v="79.959999999999994"/>
    <n v="3"/>
    <n v="239.88"/>
    <m/>
    <n v="239.88"/>
    <n v="239880"/>
    <n v="19990"/>
    <s v="K999001111"/>
    <s v="K999001111"/>
    <n v="3093"/>
    <n v="3094"/>
    <s v=" "/>
    <s v=" "/>
    <s v=" "/>
    <s v=" "/>
    <n v="111"/>
    <m/>
    <n v="2024"/>
    <m/>
    <m/>
    <m/>
    <s v="K9"/>
    <m/>
  </r>
  <r>
    <x v="1"/>
    <x v="7"/>
    <x v="25"/>
    <x v="43"/>
    <x v="1"/>
    <x v="0"/>
    <x v="23"/>
    <x v="476"/>
    <x v="439"/>
    <n v="1"/>
    <m/>
    <s v="OBL"/>
    <s v="ht"/>
    <n v="1"/>
    <n v="12"/>
    <n v="7.5"/>
    <n v="69.819999999999993"/>
    <n v="1.5"/>
    <n v="104.72999999999999"/>
    <m/>
    <n v="104.72999999999999"/>
    <n v="104729.99999999999"/>
    <n v="8727.4999999999982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1"/>
    <x v="0"/>
    <x v="8"/>
    <x v="465"/>
    <x v="440"/>
    <n v="1"/>
    <m/>
    <s v="OBL"/>
    <s v="ht"/>
    <n v="1"/>
    <n v="12"/>
    <n v="7.5"/>
    <n v="70.63"/>
    <n v="1.5"/>
    <n v="105.94499999999999"/>
    <m/>
    <n v="105.94499999999999"/>
    <n v="105945"/>
    <n v="8828.75"/>
    <s v="K999001111"/>
    <s v="C699001111"/>
    <n v="3093"/>
    <n v="3094"/>
    <m/>
    <m/>
    <m/>
    <m/>
    <n v="111"/>
    <m/>
    <n v="2024"/>
    <m/>
    <m/>
    <m/>
    <s v="K9"/>
    <m/>
  </r>
  <r>
    <x v="1"/>
    <x v="7"/>
    <x v="25"/>
    <x v="43"/>
    <x v="1"/>
    <x v="0"/>
    <x v="23"/>
    <x v="394"/>
    <x v="441"/>
    <n v="1"/>
    <m/>
    <s v="OBL"/>
    <s v="ht"/>
    <n v="1"/>
    <n v="12"/>
    <n v="7.5"/>
    <n v="69.819999999999993"/>
    <n v="1.5"/>
    <n v="104.72999999999999"/>
    <m/>
    <n v="104.72999999999999"/>
    <n v="104729.99999999999"/>
    <n v="8727.4999999999982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1"/>
    <x v="0"/>
    <x v="23"/>
    <x v="466"/>
    <x v="442"/>
    <n v="1"/>
    <m/>
    <s v="OBL"/>
    <s v="ht"/>
    <n v="1"/>
    <n v="12"/>
    <n v="7.5"/>
    <n v="69.819999999999993"/>
    <n v="1.5"/>
    <n v="104.72999999999999"/>
    <m/>
    <n v="104.72999999999999"/>
    <n v="104729.99999999999"/>
    <n v="8727.4999999999982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1"/>
    <x v="0"/>
    <x v="8"/>
    <x v="467"/>
    <x v="443"/>
    <n v="1"/>
    <m/>
    <s v="OBL"/>
    <s v="Vt"/>
    <n v="2"/>
    <n v="7"/>
    <n v="7.5"/>
    <n v="70.63"/>
    <n v="0.875"/>
    <n v="61.801249999999996"/>
    <m/>
    <n v="61.801249999999996"/>
    <n v="61801.249999999993"/>
    <n v="5150.1041666666661"/>
    <s v="K999001111"/>
    <s v="C699001111"/>
    <n v="3093"/>
    <n v="3094"/>
    <m/>
    <m/>
    <m/>
    <m/>
    <n v="111"/>
    <m/>
    <n v="2024"/>
    <m/>
    <m/>
    <m/>
    <s v="K9"/>
    <m/>
  </r>
  <r>
    <x v="1"/>
    <x v="7"/>
    <x v="25"/>
    <x v="43"/>
    <x v="1"/>
    <x v="0"/>
    <x v="23"/>
    <x v="468"/>
    <x v="444"/>
    <n v="1"/>
    <m/>
    <s v="OBL"/>
    <s v="Vt"/>
    <n v="2"/>
    <n v="7"/>
    <n v="7.5"/>
    <n v="69.819999999999993"/>
    <n v="0.875"/>
    <n v="61.092499999999994"/>
    <m/>
    <n v="61.092499999999994"/>
    <n v="61092.499999999993"/>
    <n v="5091.0416666666661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1"/>
    <x v="0"/>
    <x v="23"/>
    <x v="469"/>
    <x v="445"/>
    <n v="1"/>
    <m/>
    <s v="OBL"/>
    <s v="Vt"/>
    <n v="2"/>
    <n v="7"/>
    <n v="7.5"/>
    <n v="69.819999999999993"/>
    <n v="0.875"/>
    <n v="61.092499999999994"/>
    <m/>
    <n v="61.092499999999994"/>
    <n v="61092.499999999993"/>
    <n v="5091.0416666666661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1"/>
    <x v="0"/>
    <x v="23"/>
    <x v="439"/>
    <x v="447"/>
    <n v="1"/>
    <m/>
    <s v="OBL"/>
    <s v="Vt"/>
    <n v="2"/>
    <n v="7"/>
    <n v="2.5"/>
    <n v="69.819999999999993"/>
    <n v="0.29166666666666669"/>
    <n v="20.364166666666666"/>
    <m/>
    <n v="20.364166666666666"/>
    <n v="20364.166666666664"/>
    <n v="1697.0138888888887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1"/>
    <x v="0"/>
    <x v="8"/>
    <x v="477"/>
    <x v="453"/>
    <n v="1"/>
    <m/>
    <s v="OBL"/>
    <s v="Vt"/>
    <n v="2"/>
    <n v="7"/>
    <n v="5"/>
    <n v="69.819999999999993"/>
    <n v="0.58333333333333337"/>
    <n v="40.728333333333332"/>
    <m/>
    <n v="40.728333333333332"/>
    <n v="40728.333333333328"/>
    <n v="3394.0277777777774"/>
    <s v="K999001111"/>
    <s v="C699001111"/>
    <n v="3093"/>
    <n v="3094"/>
    <m/>
    <m/>
    <m/>
    <m/>
    <n v="111"/>
    <m/>
    <n v="2024"/>
    <m/>
    <m/>
    <m/>
    <s v="K9"/>
    <m/>
  </r>
  <r>
    <x v="1"/>
    <x v="7"/>
    <x v="25"/>
    <x v="43"/>
    <x v="1"/>
    <x v="0"/>
    <x v="23"/>
    <x v="471"/>
    <x v="448"/>
    <n v="1"/>
    <m/>
    <s v="OBL"/>
    <s v="ht"/>
    <n v="3"/>
    <n v="7"/>
    <n v="3"/>
    <n v="69.819999999999993"/>
    <n v="0.35"/>
    <n v="24.436999999999998"/>
    <m/>
    <n v="24.436999999999998"/>
    <n v="24436.999999999996"/>
    <n v="2036.4166666666663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1"/>
    <x v="0"/>
    <x v="23"/>
    <x v="472"/>
    <x v="449"/>
    <n v="1"/>
    <m/>
    <s v="OBL"/>
    <s v="ht"/>
    <n v="3"/>
    <n v="7"/>
    <n v="10"/>
    <n v="69.819999999999993"/>
    <n v="1.1666666666666667"/>
    <n v="81.456666666666663"/>
    <m/>
    <n v="81.456666666666663"/>
    <n v="81456.666666666657"/>
    <n v="6788.0555555555547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1"/>
    <x v="0"/>
    <x v="23"/>
    <x v="478"/>
    <x v="454"/>
    <n v="1"/>
    <m/>
    <s v="OBL"/>
    <s v="ht"/>
    <n v="3"/>
    <n v="7"/>
    <n v="7"/>
    <n v="69.819999999999993"/>
    <n v="0.81666666666666665"/>
    <n v="57.019666666666659"/>
    <m/>
    <n v="57.019666666666659"/>
    <n v="57019.666666666657"/>
    <n v="4751.6388888888878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1"/>
    <x v="0"/>
    <x v="23"/>
    <x v="479"/>
    <x v="455"/>
    <n v="1"/>
    <m/>
    <s v="OBL"/>
    <s v="ht"/>
    <n v="3"/>
    <n v="7"/>
    <n v="10"/>
    <n v="70.63"/>
    <n v="1.1666666666666667"/>
    <n v="82.401666666666671"/>
    <m/>
    <n v="82.401666666666671"/>
    <n v="82401.666666666672"/>
    <n v="6866.8055555555557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1"/>
    <x v="0"/>
    <x v="23"/>
    <x v="475"/>
    <x v="452"/>
    <n v="1"/>
    <n v="1"/>
    <s v="OBL"/>
    <s v="Vt"/>
    <n v="4"/>
    <n v="16"/>
    <n v="30"/>
    <n v="79.959999999999994"/>
    <n v="8"/>
    <n v="639.67999999999995"/>
    <m/>
    <n v="639.67999999999995"/>
    <n v="639680"/>
    <n v="53306.666666666664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2"/>
    <x v="0"/>
    <x v="23"/>
    <x v="476"/>
    <x v="439"/>
    <n v="1"/>
    <m/>
    <s v="OBL"/>
    <s v="ht"/>
    <n v="1"/>
    <n v="10"/>
    <n v="7.5"/>
    <n v="69.819999999999993"/>
    <n v="1.25"/>
    <n v="87.274999999999991"/>
    <m/>
    <n v="87.274999999999991"/>
    <n v="87274.999999999985"/>
    <n v="7272.9166666666652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2"/>
    <x v="0"/>
    <x v="8"/>
    <x v="465"/>
    <x v="440"/>
    <n v="1"/>
    <m/>
    <s v="OBL"/>
    <s v="ht"/>
    <n v="1"/>
    <n v="10"/>
    <n v="7.5"/>
    <n v="70.63"/>
    <n v="1.25"/>
    <n v="88.287499999999994"/>
    <m/>
    <n v="88.287499999999994"/>
    <n v="88287.5"/>
    <n v="7357.291666666667"/>
    <s v="K999001111"/>
    <s v="C699001111"/>
    <n v="3093"/>
    <n v="3094"/>
    <m/>
    <m/>
    <m/>
    <m/>
    <n v="111"/>
    <m/>
    <n v="2024"/>
    <m/>
    <m/>
    <m/>
    <s v="K9"/>
    <m/>
  </r>
  <r>
    <x v="1"/>
    <x v="7"/>
    <x v="25"/>
    <x v="43"/>
    <x v="2"/>
    <x v="0"/>
    <x v="23"/>
    <x v="394"/>
    <x v="441"/>
    <n v="1"/>
    <m/>
    <s v="OBL"/>
    <s v="ht"/>
    <n v="1"/>
    <n v="10"/>
    <n v="7.5"/>
    <n v="69.819999999999993"/>
    <n v="1.25"/>
    <n v="87.274999999999991"/>
    <m/>
    <n v="87.274999999999991"/>
    <n v="87274.999999999985"/>
    <n v="7272.9166666666652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2"/>
    <x v="0"/>
    <x v="23"/>
    <x v="466"/>
    <x v="442"/>
    <n v="1"/>
    <m/>
    <s v="OBL"/>
    <s v="ht"/>
    <n v="1"/>
    <n v="10"/>
    <n v="7.5"/>
    <n v="69.819999999999993"/>
    <n v="1.25"/>
    <n v="87.274999999999991"/>
    <m/>
    <n v="87.274999999999991"/>
    <n v="87274.999999999985"/>
    <n v="7272.9166666666652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2"/>
    <x v="0"/>
    <x v="8"/>
    <x v="467"/>
    <x v="443"/>
    <n v="1"/>
    <m/>
    <s v="OBL"/>
    <s v="Vt"/>
    <n v="2"/>
    <n v="9"/>
    <n v="7.5"/>
    <n v="70.63"/>
    <n v="1.125"/>
    <n v="79.458749999999995"/>
    <m/>
    <n v="79.458749999999995"/>
    <n v="79458.75"/>
    <n v="6621.5625"/>
    <s v="K999001111"/>
    <s v="C699001111"/>
    <n v="3093"/>
    <n v="3094"/>
    <m/>
    <m/>
    <m/>
    <m/>
    <n v="111"/>
    <m/>
    <n v="2024"/>
    <m/>
    <m/>
    <m/>
    <s v="K9"/>
    <m/>
  </r>
  <r>
    <x v="1"/>
    <x v="7"/>
    <x v="25"/>
    <x v="43"/>
    <x v="2"/>
    <x v="0"/>
    <x v="23"/>
    <x v="468"/>
    <x v="444"/>
    <n v="1"/>
    <m/>
    <s v="OBL"/>
    <s v="Vt"/>
    <n v="2"/>
    <n v="9"/>
    <n v="7.5"/>
    <n v="69.819999999999993"/>
    <n v="1.125"/>
    <n v="78.547499999999985"/>
    <m/>
    <n v="78.547499999999985"/>
    <n v="78547.499999999985"/>
    <n v="6545.6249999999991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2"/>
    <x v="0"/>
    <x v="23"/>
    <x v="469"/>
    <x v="445"/>
    <n v="1"/>
    <m/>
    <s v="OBL"/>
    <s v="Vt"/>
    <n v="2"/>
    <n v="9"/>
    <n v="7.5"/>
    <n v="69.819999999999993"/>
    <n v="1.125"/>
    <n v="78.547499999999985"/>
    <m/>
    <n v="78.547499999999985"/>
    <n v="78547.499999999985"/>
    <n v="6545.6249999999991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2"/>
    <x v="0"/>
    <x v="23"/>
    <x v="439"/>
    <x v="447"/>
    <n v="1"/>
    <m/>
    <s v="OBL"/>
    <s v="Vt"/>
    <n v="2"/>
    <n v="9"/>
    <n v="2.5"/>
    <n v="69.819999999999993"/>
    <n v="0.375"/>
    <n v="26.182499999999997"/>
    <m/>
    <n v="26.182499999999997"/>
    <n v="26182.499999999996"/>
    <n v="2181.8749999999995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2"/>
    <x v="0"/>
    <x v="8"/>
    <x v="477"/>
    <x v="453"/>
    <n v="1"/>
    <m/>
    <s v="OBL"/>
    <s v="Vt"/>
    <n v="2"/>
    <n v="9"/>
    <n v="5"/>
    <n v="69.819999999999993"/>
    <n v="0.75"/>
    <n v="52.364999999999995"/>
    <m/>
    <n v="52.364999999999995"/>
    <n v="52364.999999999993"/>
    <n v="4363.7499999999991"/>
    <s v="K999001111"/>
    <s v="C699001111"/>
    <n v="3093"/>
    <n v="3094"/>
    <m/>
    <m/>
    <m/>
    <m/>
    <n v="111"/>
    <m/>
    <n v="2024"/>
    <m/>
    <m/>
    <m/>
    <s v="K9"/>
    <m/>
  </r>
  <r>
    <x v="1"/>
    <x v="7"/>
    <x v="25"/>
    <x v="43"/>
    <x v="2"/>
    <x v="0"/>
    <x v="23"/>
    <x v="471"/>
    <x v="448"/>
    <n v="1"/>
    <m/>
    <s v="OBL"/>
    <s v="ht"/>
    <n v="3"/>
    <n v="9"/>
    <n v="3"/>
    <n v="69.819999999999993"/>
    <n v="0.45"/>
    <n v="31.418999999999997"/>
    <m/>
    <n v="31.418999999999997"/>
    <n v="31418.999999999996"/>
    <n v="2618.2499999999995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2"/>
    <x v="0"/>
    <x v="23"/>
    <x v="472"/>
    <x v="449"/>
    <n v="1"/>
    <m/>
    <s v="OBL"/>
    <s v="ht"/>
    <n v="3"/>
    <n v="9"/>
    <n v="10"/>
    <n v="69.819999999999993"/>
    <n v="1.5"/>
    <n v="104.72999999999999"/>
    <m/>
    <n v="104.72999999999999"/>
    <n v="104729.99999999999"/>
    <n v="8727.4999999999982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2"/>
    <x v="0"/>
    <x v="23"/>
    <x v="478"/>
    <x v="454"/>
    <n v="1"/>
    <m/>
    <s v="OBL"/>
    <s v="ht"/>
    <n v="3"/>
    <n v="9"/>
    <n v="7"/>
    <n v="69.819999999999993"/>
    <n v="1.05"/>
    <n v="73.310999999999993"/>
    <m/>
    <n v="73.310999999999993"/>
    <n v="73311"/>
    <n v="6109.25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2"/>
    <x v="0"/>
    <x v="23"/>
    <x v="479"/>
    <x v="455"/>
    <n v="1"/>
    <m/>
    <s v="OBL"/>
    <s v="ht"/>
    <n v="3"/>
    <n v="9"/>
    <n v="10"/>
    <n v="70.63"/>
    <n v="1.5"/>
    <n v="105.94499999999999"/>
    <m/>
    <n v="105.94499999999999"/>
    <n v="105945"/>
    <n v="8828.75"/>
    <s v="K999001111"/>
    <s v="K999001111"/>
    <n v="3093"/>
    <n v="3094"/>
    <m/>
    <m/>
    <m/>
    <m/>
    <n v="111"/>
    <m/>
    <n v="2024"/>
    <m/>
    <m/>
    <m/>
    <s v="K9"/>
    <m/>
  </r>
  <r>
    <x v="1"/>
    <x v="7"/>
    <x v="25"/>
    <x v="43"/>
    <x v="2"/>
    <x v="0"/>
    <x v="23"/>
    <x v="475"/>
    <x v="452"/>
    <n v="1"/>
    <m/>
    <s v="OBL"/>
    <s v="Vt"/>
    <n v="4"/>
    <n v="3"/>
    <n v="30"/>
    <n v="79.959999999999994"/>
    <n v="1.5"/>
    <n v="119.94"/>
    <m/>
    <n v="119.94"/>
    <n v="119940"/>
    <n v="9995"/>
    <s v="K999001111"/>
    <s v="K999001111"/>
    <n v="3093"/>
    <n v="3094"/>
    <m/>
    <m/>
    <m/>
    <m/>
    <n v="111"/>
    <m/>
    <n v="2024"/>
    <m/>
    <m/>
    <m/>
    <s v="K9"/>
    <m/>
  </r>
  <r>
    <x v="1"/>
    <x v="7"/>
    <x v="26"/>
    <x v="44"/>
    <x v="1"/>
    <x v="0"/>
    <x v="23"/>
    <x v="192"/>
    <x v="456"/>
    <n v="1"/>
    <m/>
    <s v="OBL"/>
    <s v="Vt"/>
    <n v="4"/>
    <n v="9"/>
    <n v="30"/>
    <n v="117.6"/>
    <n v="4.5"/>
    <n v="529.19999999999993"/>
    <m/>
    <n v="529.19999999999993"/>
    <n v="529199.99999999988"/>
    <n v="44099.999999999993"/>
    <s v="K999001111"/>
    <s v="K999001111"/>
    <n v="3093"/>
    <n v="3094"/>
    <m/>
    <m/>
    <m/>
    <m/>
    <n v="111"/>
    <m/>
    <n v="2024"/>
    <m/>
    <m/>
    <m/>
    <s v="K9"/>
    <m/>
  </r>
  <r>
    <x v="1"/>
    <x v="7"/>
    <x v="26"/>
    <x v="44"/>
    <x v="2"/>
    <x v="0"/>
    <x v="23"/>
    <x v="192"/>
    <x v="456"/>
    <n v="1"/>
    <m/>
    <s v="OBL"/>
    <s v="Vt"/>
    <n v="4"/>
    <n v="6"/>
    <n v="30"/>
    <n v="117.6"/>
    <n v="3"/>
    <n v="352.79999999999995"/>
    <m/>
    <n v="352.79999999999995"/>
    <n v="352799.99999999994"/>
    <n v="29399.999999999996"/>
    <s v="K999001111"/>
    <s v="K999001111"/>
    <n v="3093"/>
    <n v="3094"/>
    <m/>
    <m/>
    <m/>
    <m/>
    <n v="111"/>
    <m/>
    <n v="2024"/>
    <m/>
    <m/>
    <m/>
    <s v="K9"/>
    <m/>
  </r>
  <r>
    <x v="0"/>
    <x v="7"/>
    <x v="26"/>
    <x v="44"/>
    <x v="3"/>
    <x v="0"/>
    <x v="23"/>
    <x v="2"/>
    <x v="0"/>
    <n v="1"/>
    <m/>
    <s v="PN"/>
    <s v=" "/>
    <m/>
    <m/>
    <m/>
    <m/>
    <m/>
    <m/>
    <m/>
    <n v="0"/>
    <n v="0"/>
    <n v="0"/>
    <s v="Programövergripande"/>
    <s v="Programövergripande"/>
    <s v="Programövergripande"/>
    <m/>
    <s v=" "/>
    <s v=" "/>
    <s v=" "/>
    <s v=" "/>
    <s v="Programövergripande"/>
    <m/>
    <n v="2024"/>
    <m/>
    <m/>
    <m/>
    <s v="K9"/>
    <m/>
  </r>
  <r>
    <x v="0"/>
    <x v="7"/>
    <x v="26"/>
    <x v="44"/>
    <x v="3"/>
    <x v="0"/>
    <x v="23"/>
    <x v="4"/>
    <x v="0"/>
    <n v="1"/>
    <m/>
    <s v="PN"/>
    <m/>
    <m/>
    <m/>
    <m/>
    <m/>
    <m/>
    <m/>
    <m/>
    <n v="0"/>
    <n v="0"/>
    <n v="0"/>
    <s v="Programövergripande"/>
    <s v="Programövergripande"/>
    <s v="Programövergripande"/>
    <m/>
    <s v=" "/>
    <s v=" "/>
    <s v=" "/>
    <s v=" "/>
    <s v="Programövergripande"/>
    <m/>
    <n v="2024"/>
    <m/>
    <m/>
    <m/>
    <s v="K9"/>
    <m/>
  </r>
  <r>
    <x v="0"/>
    <x v="7"/>
    <x v="26"/>
    <x v="44"/>
    <x v="3"/>
    <x v="0"/>
    <x v="23"/>
    <x v="457"/>
    <x v="0"/>
    <n v="1"/>
    <m/>
    <s v="PN"/>
    <m/>
    <m/>
    <m/>
    <m/>
    <m/>
    <m/>
    <m/>
    <m/>
    <n v="0"/>
    <n v="0"/>
    <n v="0"/>
    <s v="Programövergripande"/>
    <s v="Programövergripande"/>
    <s v="Programövergripande"/>
    <m/>
    <s v=" "/>
    <s v=" "/>
    <s v=" "/>
    <s v=" "/>
    <s v="Programövergripande"/>
    <m/>
    <n v="2024"/>
    <m/>
    <m/>
    <m/>
    <s v="K9"/>
    <m/>
  </r>
  <r>
    <x v="0"/>
    <x v="7"/>
    <x v="26"/>
    <x v="44"/>
    <x v="3"/>
    <x v="0"/>
    <x v="23"/>
    <x v="3"/>
    <x v="0"/>
    <n v="1"/>
    <m/>
    <s v="PN"/>
    <m/>
    <m/>
    <m/>
    <m/>
    <m/>
    <m/>
    <m/>
    <m/>
    <n v="0"/>
    <n v="0"/>
    <n v="0"/>
    <s v="Programövergripande"/>
    <s v="Programövergripande"/>
    <s v="Programövergripande"/>
    <m/>
    <s v=" "/>
    <s v=" "/>
    <s v=" "/>
    <s v=" "/>
    <s v="Programövergripande"/>
    <m/>
    <n v="2024"/>
    <m/>
    <m/>
    <m/>
    <s v="K9"/>
    <m/>
  </r>
  <r>
    <x v="0"/>
    <x v="7"/>
    <x v="26"/>
    <x v="44"/>
    <x v="3"/>
    <x v="0"/>
    <x v="23"/>
    <x v="3"/>
    <x v="0"/>
    <n v="1"/>
    <m/>
    <s v="PN"/>
    <m/>
    <m/>
    <m/>
    <m/>
    <m/>
    <m/>
    <m/>
    <m/>
    <n v="0"/>
    <n v="0"/>
    <n v="0"/>
    <s v="Programövergripande"/>
    <s v="Programövergripande"/>
    <s v="Programövergripande"/>
    <m/>
    <m/>
    <m/>
    <m/>
    <m/>
    <s v="Programövergripande"/>
    <m/>
    <n v="2024"/>
    <m/>
    <m/>
    <m/>
    <s v="K9"/>
    <m/>
  </r>
  <r>
    <x v="0"/>
    <x v="7"/>
    <x v="26"/>
    <x v="44"/>
    <x v="3"/>
    <x v="0"/>
    <x v="23"/>
    <x v="0"/>
    <x v="0"/>
    <n v="1"/>
    <m/>
    <s v="PN"/>
    <m/>
    <m/>
    <m/>
    <m/>
    <m/>
    <m/>
    <m/>
    <m/>
    <n v="0"/>
    <n v="0"/>
    <n v="0"/>
    <s v="Programövergripande"/>
    <s v="Programövergripande"/>
    <s v="Programövergripande"/>
    <m/>
    <s v=" "/>
    <s v=" "/>
    <s v=" "/>
    <s v=" "/>
    <s v="Programövergripande"/>
    <m/>
    <n v="2024"/>
    <m/>
    <m/>
    <m/>
    <s v="K9"/>
    <m/>
  </r>
  <r>
    <x v="0"/>
    <x v="8"/>
    <x v="27"/>
    <x v="45"/>
    <x v="0"/>
    <x v="0"/>
    <x v="6"/>
    <x v="4"/>
    <x v="0"/>
    <n v="1"/>
    <m/>
    <s v="PN"/>
    <m/>
    <m/>
    <m/>
    <m/>
    <m/>
    <n v="0"/>
    <n v="0"/>
    <n v="100"/>
    <n v="100"/>
    <n v="100000"/>
    <n v="8333.3333333333339"/>
    <s v="Programövergripande"/>
    <s v="Programövergripande"/>
    <s v="Programövergripande"/>
    <m/>
    <m/>
    <m/>
    <m/>
    <m/>
    <s v="Programövergripande"/>
    <m/>
    <n v="2024"/>
    <m/>
    <m/>
    <m/>
    <s v="C3"/>
    <m/>
  </r>
  <r>
    <x v="0"/>
    <x v="8"/>
    <x v="27"/>
    <x v="45"/>
    <x v="0"/>
    <x v="0"/>
    <x v="6"/>
    <x v="1"/>
    <x v="0"/>
    <n v="1"/>
    <m/>
    <s v="PN"/>
    <m/>
    <m/>
    <m/>
    <m/>
    <m/>
    <n v="0"/>
    <n v="0"/>
    <n v="760"/>
    <n v="760"/>
    <n v="760000"/>
    <n v="63333.333333333336"/>
    <s v="Programövergripande"/>
    <s v="Programövergripande"/>
    <s v="Programövergripande"/>
    <m/>
    <m/>
    <m/>
    <m/>
    <m/>
    <s v="Programövergripande"/>
    <m/>
    <n v="2024"/>
    <m/>
    <m/>
    <m/>
    <s v="C3"/>
    <m/>
  </r>
  <r>
    <x v="0"/>
    <x v="8"/>
    <x v="27"/>
    <x v="45"/>
    <x v="0"/>
    <x v="0"/>
    <x v="6"/>
    <x v="2"/>
    <x v="0"/>
    <n v="1"/>
    <m/>
    <s v="PN"/>
    <m/>
    <m/>
    <m/>
    <m/>
    <m/>
    <n v="0"/>
    <n v="0"/>
    <n v="142.66999999999999"/>
    <n v="142.66999999999999"/>
    <n v="142670"/>
    <n v="11889.166666666666"/>
    <s v="Programövergripande"/>
    <s v="Programövergripande"/>
    <s v="Programövergripande"/>
    <m/>
    <m/>
    <m/>
    <m/>
    <m/>
    <s v="Programövergripande"/>
    <m/>
    <n v="2024"/>
    <m/>
    <m/>
    <m/>
    <s v="C3"/>
    <m/>
  </r>
  <r>
    <x v="0"/>
    <x v="8"/>
    <x v="27"/>
    <x v="45"/>
    <x v="0"/>
    <x v="0"/>
    <x v="6"/>
    <x v="3"/>
    <x v="0"/>
    <n v="1"/>
    <m/>
    <s v="PN"/>
    <m/>
    <m/>
    <m/>
    <m/>
    <m/>
    <n v="0"/>
    <n v="0"/>
    <n v="430"/>
    <n v="430"/>
    <n v="430000"/>
    <n v="35833.333333333336"/>
    <s v="Programövergripande"/>
    <s v="Programövergripande"/>
    <s v="Programövergripande"/>
    <m/>
    <m/>
    <m/>
    <m/>
    <m/>
    <s v="Programövergripande"/>
    <m/>
    <n v="2024"/>
    <m/>
    <m/>
    <m/>
    <s v="C3"/>
    <m/>
  </r>
  <r>
    <x v="1"/>
    <x v="8"/>
    <x v="27"/>
    <x v="45"/>
    <x v="1"/>
    <x v="0"/>
    <x v="6"/>
    <x v="480"/>
    <x v="457"/>
    <n v="1"/>
    <m/>
    <s v="OBL"/>
    <s v="ht"/>
    <n v="1"/>
    <n v="18"/>
    <n v="25"/>
    <n v="120"/>
    <n v="7.5"/>
    <n v="900"/>
    <m/>
    <n v="900"/>
    <n v="900000"/>
    <n v="75000"/>
    <s v="C399001391"/>
    <s v="C399001391"/>
    <n v="3093"/>
    <n v="3094"/>
    <m/>
    <m/>
    <m/>
    <m/>
    <n v="139"/>
    <m/>
    <n v="2024"/>
    <m/>
    <m/>
    <m/>
    <s v="C3"/>
    <m/>
  </r>
  <r>
    <x v="1"/>
    <x v="8"/>
    <x v="27"/>
    <x v="45"/>
    <x v="1"/>
    <x v="0"/>
    <x v="6"/>
    <x v="481"/>
    <x v="458"/>
    <n v="1"/>
    <m/>
    <s v="OBL"/>
    <s v="ht"/>
    <n v="1"/>
    <n v="18"/>
    <n v="5"/>
    <n v="110"/>
    <n v="1.5"/>
    <n v="165"/>
    <m/>
    <n v="165"/>
    <n v="165000"/>
    <n v="13750"/>
    <s v="C399001391"/>
    <s v="C399001391"/>
    <n v="3093"/>
    <n v="3094"/>
    <m/>
    <m/>
    <m/>
    <m/>
    <n v="139"/>
    <m/>
    <n v="2024"/>
    <m/>
    <m/>
    <m/>
    <s v="C3"/>
    <m/>
  </r>
  <r>
    <x v="1"/>
    <x v="8"/>
    <x v="27"/>
    <x v="45"/>
    <x v="1"/>
    <x v="0"/>
    <x v="6"/>
    <x v="482"/>
    <x v="459"/>
    <n v="1"/>
    <m/>
    <s v="OBL"/>
    <s v="Vt"/>
    <n v="2"/>
    <n v="18"/>
    <n v="15"/>
    <n v="120"/>
    <n v="4.5"/>
    <n v="540"/>
    <m/>
    <n v="540"/>
    <n v="540000"/>
    <n v="45000"/>
    <s v="C399001391"/>
    <s v="C399001391"/>
    <n v="3093"/>
    <n v="3094"/>
    <m/>
    <m/>
    <m/>
    <m/>
    <n v="139"/>
    <m/>
    <n v="2024"/>
    <m/>
    <m/>
    <m/>
    <s v="C3"/>
    <m/>
  </r>
  <r>
    <x v="1"/>
    <x v="8"/>
    <x v="27"/>
    <x v="45"/>
    <x v="1"/>
    <x v="0"/>
    <x v="6"/>
    <x v="483"/>
    <x v="460"/>
    <n v="1"/>
    <m/>
    <s v="OBL"/>
    <s v="Vt"/>
    <n v="2"/>
    <n v="18"/>
    <n v="7.5"/>
    <n v="100"/>
    <n v="2.25"/>
    <n v="225"/>
    <m/>
    <n v="225"/>
    <n v="225000"/>
    <n v="18750"/>
    <s v="C399001391"/>
    <s v="C399001391"/>
    <n v="3093"/>
    <n v="3094"/>
    <m/>
    <m/>
    <m/>
    <m/>
    <n v="139"/>
    <m/>
    <n v="2024"/>
    <m/>
    <m/>
    <m/>
    <s v="C3"/>
    <m/>
  </r>
  <r>
    <x v="1"/>
    <x v="8"/>
    <x v="27"/>
    <x v="45"/>
    <x v="1"/>
    <x v="0"/>
    <x v="6"/>
    <x v="484"/>
    <x v="461"/>
    <n v="1"/>
    <m/>
    <s v="OBL"/>
    <s v="Vt"/>
    <n v="2"/>
    <n v="18"/>
    <n v="7.5"/>
    <n v="100"/>
    <n v="2.25"/>
    <n v="225"/>
    <m/>
    <n v="225"/>
    <n v="225000"/>
    <n v="18750"/>
    <s v="C399001391"/>
    <s v="C399001391"/>
    <n v="3093"/>
    <n v="3094"/>
    <m/>
    <m/>
    <m/>
    <m/>
    <n v="139"/>
    <m/>
    <n v="2024"/>
    <m/>
    <m/>
    <m/>
    <s v="C3"/>
    <m/>
  </r>
  <r>
    <x v="1"/>
    <x v="8"/>
    <x v="27"/>
    <x v="45"/>
    <x v="1"/>
    <x v="0"/>
    <x v="6"/>
    <x v="485"/>
    <x v="462"/>
    <n v="1"/>
    <m/>
    <s v="OBL"/>
    <s v="ht"/>
    <n v="3"/>
    <n v="17"/>
    <n v="7.5"/>
    <n v="60"/>
    <n v="2.125"/>
    <n v="127.5"/>
    <m/>
    <n v="127.5"/>
    <n v="127500"/>
    <n v="10625"/>
    <s v="C399001391"/>
    <s v="C399001391"/>
    <n v="3093"/>
    <n v="3094"/>
    <m/>
    <m/>
    <m/>
    <m/>
    <n v="139"/>
    <m/>
    <n v="2024"/>
    <m/>
    <m/>
    <m/>
    <s v="C3"/>
    <m/>
  </r>
  <r>
    <x v="1"/>
    <x v="8"/>
    <x v="27"/>
    <x v="45"/>
    <x v="1"/>
    <x v="0"/>
    <x v="6"/>
    <x v="486"/>
    <x v="463"/>
    <n v="1"/>
    <m/>
    <s v="OBL"/>
    <s v="ht"/>
    <n v="3"/>
    <n v="17"/>
    <n v="7.5"/>
    <n v="60"/>
    <n v="2.125"/>
    <n v="127.5"/>
    <m/>
    <n v="127.5"/>
    <n v="127500"/>
    <n v="10625"/>
    <s v="C399001391"/>
    <s v="C399001391"/>
    <n v="3093"/>
    <n v="3094"/>
    <m/>
    <m/>
    <m/>
    <m/>
    <n v="139"/>
    <m/>
    <n v="2024"/>
    <m/>
    <m/>
    <m/>
    <s v="C3"/>
    <m/>
  </r>
  <r>
    <x v="1"/>
    <x v="8"/>
    <x v="27"/>
    <x v="45"/>
    <x v="1"/>
    <x v="0"/>
    <x v="6"/>
    <x v="24"/>
    <x v="197"/>
    <n v="1"/>
    <m/>
    <m/>
    <s v="ht"/>
    <n v="3"/>
    <n v="17"/>
    <n v="15"/>
    <n v="130"/>
    <n v="4.25"/>
    <n v="552.5"/>
    <m/>
    <n v="552.5"/>
    <n v="552500"/>
    <n v="46041.666666666664"/>
    <s v="C399001391"/>
    <s v="C399001391"/>
    <n v="3093"/>
    <n v="3094"/>
    <m/>
    <m/>
    <m/>
    <m/>
    <n v="139"/>
    <m/>
    <n v="2024"/>
    <m/>
    <m/>
    <m/>
    <s v="C3"/>
    <m/>
  </r>
  <r>
    <x v="1"/>
    <x v="8"/>
    <x v="27"/>
    <x v="45"/>
    <x v="1"/>
    <x v="0"/>
    <x v="6"/>
    <x v="487"/>
    <x v="464"/>
    <n v="1"/>
    <m/>
    <s v="OBL"/>
    <s v="Vt"/>
    <n v="4"/>
    <n v="21"/>
    <n v="30"/>
    <n v="60"/>
    <n v="10.5"/>
    <n v="630"/>
    <m/>
    <n v="630"/>
    <n v="630000"/>
    <n v="52500"/>
    <s v="C399001392"/>
    <s v="C399001392"/>
    <n v="3093"/>
    <n v="3094"/>
    <m/>
    <m/>
    <m/>
    <m/>
    <n v="139"/>
    <m/>
    <n v="2024"/>
    <m/>
    <m/>
    <m/>
    <s v="C3"/>
    <m/>
  </r>
  <r>
    <x v="1"/>
    <x v="8"/>
    <x v="27"/>
    <x v="45"/>
    <x v="2"/>
    <x v="0"/>
    <x v="6"/>
    <x v="480"/>
    <x v="457"/>
    <n v="1"/>
    <m/>
    <s v="OBL"/>
    <s v="ht"/>
    <n v="1"/>
    <n v="14"/>
    <n v="25"/>
    <n v="120"/>
    <n v="5.833333333333333"/>
    <n v="700"/>
    <m/>
    <n v="700"/>
    <n v="700000"/>
    <n v="58333.333333333336"/>
    <s v="C399001393"/>
    <s v="C399001393"/>
    <n v="3093"/>
    <n v="3094"/>
    <m/>
    <m/>
    <m/>
    <m/>
    <n v="139"/>
    <m/>
    <n v="2024"/>
    <m/>
    <m/>
    <m/>
    <s v="C3"/>
    <m/>
  </r>
  <r>
    <x v="1"/>
    <x v="8"/>
    <x v="27"/>
    <x v="45"/>
    <x v="2"/>
    <x v="0"/>
    <x v="6"/>
    <x v="481"/>
    <x v="458"/>
    <n v="1"/>
    <m/>
    <s v="OBL"/>
    <s v="ht"/>
    <n v="1"/>
    <n v="14"/>
    <n v="5"/>
    <n v="110"/>
    <n v="1.1666666666666667"/>
    <n v="128.33333333333334"/>
    <m/>
    <n v="128.33333333333334"/>
    <n v="128333.33333333334"/>
    <n v="10694.444444444445"/>
    <s v="C399001394"/>
    <s v="C399001394"/>
    <n v="3093"/>
    <n v="3094"/>
    <m/>
    <m/>
    <m/>
    <m/>
    <n v="139"/>
    <m/>
    <n v="2024"/>
    <m/>
    <m/>
    <m/>
    <s v="C3"/>
    <m/>
  </r>
  <r>
    <x v="1"/>
    <x v="8"/>
    <x v="27"/>
    <x v="45"/>
    <x v="2"/>
    <x v="0"/>
    <x v="6"/>
    <x v="482"/>
    <x v="459"/>
    <n v="1"/>
    <m/>
    <s v="OBL"/>
    <s v="Vt"/>
    <n v="2"/>
    <n v="16"/>
    <n v="15"/>
    <n v="120"/>
    <n v="4"/>
    <n v="480"/>
    <m/>
    <n v="480"/>
    <n v="480000"/>
    <n v="40000"/>
    <s v="C399001395"/>
    <s v="C399001395"/>
    <n v="3093"/>
    <n v="3094"/>
    <m/>
    <m/>
    <m/>
    <m/>
    <n v="139"/>
    <m/>
    <n v="2024"/>
    <m/>
    <m/>
    <m/>
    <s v="C3"/>
    <m/>
  </r>
  <r>
    <x v="1"/>
    <x v="8"/>
    <x v="27"/>
    <x v="45"/>
    <x v="2"/>
    <x v="0"/>
    <x v="6"/>
    <x v="483"/>
    <x v="460"/>
    <n v="1"/>
    <m/>
    <s v="OBL"/>
    <s v="Vt"/>
    <n v="2"/>
    <n v="16"/>
    <n v="7.5"/>
    <n v="100"/>
    <n v="2"/>
    <n v="200"/>
    <m/>
    <n v="200"/>
    <n v="200000"/>
    <n v="16666.666666666668"/>
    <s v="C399001396"/>
    <s v="C399001396"/>
    <n v="3093"/>
    <n v="3094"/>
    <m/>
    <m/>
    <m/>
    <m/>
    <n v="139"/>
    <m/>
    <n v="2024"/>
    <m/>
    <m/>
    <m/>
    <s v="C3"/>
    <m/>
  </r>
  <r>
    <x v="1"/>
    <x v="8"/>
    <x v="27"/>
    <x v="45"/>
    <x v="2"/>
    <x v="0"/>
    <x v="6"/>
    <x v="484"/>
    <x v="461"/>
    <n v="1"/>
    <m/>
    <s v="OBL"/>
    <s v="Vt"/>
    <n v="2"/>
    <n v="16"/>
    <n v="7.5"/>
    <n v="100"/>
    <n v="2"/>
    <n v="200"/>
    <m/>
    <n v="200"/>
    <n v="200000"/>
    <n v="16666.666666666668"/>
    <s v="C399001397"/>
    <s v="C399001397"/>
    <n v="3093"/>
    <n v="3094"/>
    <m/>
    <m/>
    <m/>
    <m/>
    <n v="139"/>
    <m/>
    <n v="2024"/>
    <m/>
    <m/>
    <m/>
    <s v="C3"/>
    <m/>
  </r>
  <r>
    <x v="1"/>
    <x v="8"/>
    <x v="27"/>
    <x v="45"/>
    <x v="2"/>
    <x v="0"/>
    <x v="6"/>
    <x v="485"/>
    <x v="462"/>
    <n v="1"/>
    <m/>
    <s v="OBL"/>
    <s v="ht"/>
    <n v="3"/>
    <n v="15"/>
    <n v="7.5"/>
    <n v="60"/>
    <n v="1.875"/>
    <n v="112.5"/>
    <m/>
    <n v="112.5"/>
    <n v="112500"/>
    <n v="9375"/>
    <s v="C399001398"/>
    <s v="C399001398"/>
    <n v="3093"/>
    <n v="3094"/>
    <m/>
    <m/>
    <m/>
    <m/>
    <n v="139"/>
    <m/>
    <n v="2024"/>
    <m/>
    <m/>
    <m/>
    <s v="C3"/>
    <m/>
  </r>
  <r>
    <x v="1"/>
    <x v="8"/>
    <x v="27"/>
    <x v="45"/>
    <x v="2"/>
    <x v="0"/>
    <x v="6"/>
    <x v="486"/>
    <x v="463"/>
    <n v="1"/>
    <m/>
    <s v="OBL"/>
    <s v="ht"/>
    <n v="3"/>
    <n v="15"/>
    <n v="7.5"/>
    <n v="60"/>
    <n v="1.875"/>
    <n v="112.5"/>
    <m/>
    <n v="112.5"/>
    <n v="112500"/>
    <n v="9375"/>
    <s v="C399001399"/>
    <s v="C399001399"/>
    <n v="3093"/>
    <n v="3094"/>
    <m/>
    <m/>
    <m/>
    <m/>
    <n v="139"/>
    <m/>
    <n v="2024"/>
    <m/>
    <m/>
    <m/>
    <s v="C3"/>
    <m/>
  </r>
  <r>
    <x v="1"/>
    <x v="8"/>
    <x v="27"/>
    <x v="45"/>
    <x v="2"/>
    <x v="0"/>
    <x v="6"/>
    <x v="24"/>
    <x v="197"/>
    <n v="1"/>
    <m/>
    <m/>
    <s v="ht"/>
    <n v="3"/>
    <n v="15"/>
    <n v="15"/>
    <n v="130"/>
    <n v="3.75"/>
    <n v="487.5"/>
    <m/>
    <n v="487.5"/>
    <n v="487500"/>
    <n v="40625"/>
    <s v="C399001400"/>
    <s v="C399001400"/>
    <n v="3093"/>
    <n v="3094"/>
    <m/>
    <m/>
    <m/>
    <m/>
    <n v="139"/>
    <m/>
    <n v="2024"/>
    <m/>
    <m/>
    <m/>
    <s v="C3"/>
    <m/>
  </r>
  <r>
    <x v="1"/>
    <x v="8"/>
    <x v="27"/>
    <x v="45"/>
    <x v="2"/>
    <x v="0"/>
    <x v="6"/>
    <x v="487"/>
    <x v="464"/>
    <n v="1"/>
    <m/>
    <s v="OBL"/>
    <s v="Vt"/>
    <n v="4"/>
    <n v="13"/>
    <n v="30"/>
    <n v="60"/>
    <n v="6.5"/>
    <n v="390"/>
    <m/>
    <n v="390"/>
    <n v="390000"/>
    <n v="32500"/>
    <s v="C399001401"/>
    <s v="C399001401"/>
    <n v="3093"/>
    <n v="3094"/>
    <m/>
    <m/>
    <m/>
    <m/>
    <n v="139"/>
    <m/>
    <n v="2024"/>
    <m/>
    <m/>
    <m/>
    <s v="C3"/>
    <m/>
  </r>
  <r>
    <x v="0"/>
    <x v="9"/>
    <x v="28"/>
    <x v="46"/>
    <x v="0"/>
    <x v="0"/>
    <x v="2"/>
    <x v="488"/>
    <x v="0"/>
    <n v="1"/>
    <m/>
    <s v="PN"/>
    <s v=" "/>
    <m/>
    <m/>
    <m/>
    <m/>
    <m/>
    <m/>
    <n v="797"/>
    <n v="797"/>
    <n v="797000"/>
    <n v="66416.666666666672"/>
    <s v="Programövergripande"/>
    <s v="Programövergripande"/>
    <s v="Programövergripande"/>
    <m/>
    <s v=" "/>
    <s v=" "/>
    <s v=" "/>
    <s v=" "/>
    <s v="Programövergripande"/>
    <m/>
    <n v="2024"/>
    <m/>
    <m/>
    <m/>
    <s v="H5"/>
    <m/>
  </r>
  <r>
    <x v="0"/>
    <x v="9"/>
    <x v="28"/>
    <x v="46"/>
    <x v="0"/>
    <x v="0"/>
    <x v="2"/>
    <x v="489"/>
    <x v="0"/>
    <n v="1"/>
    <m/>
    <s v="PN"/>
    <m/>
    <m/>
    <m/>
    <m/>
    <m/>
    <m/>
    <m/>
    <n v="898"/>
    <n v="898"/>
    <n v="898000"/>
    <n v="74833.333333333328"/>
    <s v="Programövergripande"/>
    <s v="Programövergripande"/>
    <s v="Programövergripande"/>
    <m/>
    <s v=" "/>
    <s v=" "/>
    <s v=" "/>
    <s v=" "/>
    <s v="Programövergripande"/>
    <m/>
    <n v="2024"/>
    <m/>
    <m/>
    <m/>
    <s v="H5"/>
    <m/>
  </r>
  <r>
    <x v="0"/>
    <x v="9"/>
    <x v="28"/>
    <x v="46"/>
    <x v="0"/>
    <x v="0"/>
    <x v="2"/>
    <x v="490"/>
    <x v="0"/>
    <n v="1"/>
    <m/>
    <s v="PN"/>
    <s v=" "/>
    <m/>
    <m/>
    <m/>
    <m/>
    <m/>
    <m/>
    <n v="150"/>
    <n v="150"/>
    <n v="150000"/>
    <n v="12500"/>
    <s v="Programövergripande"/>
    <s v="Programövergripande"/>
    <s v="Programövergripande"/>
    <m/>
    <s v=" "/>
    <s v=" "/>
    <s v=" "/>
    <s v=" "/>
    <s v="Programövergripande"/>
    <m/>
    <n v="2024"/>
    <m/>
    <m/>
    <m/>
    <s v="H5"/>
    <m/>
  </r>
  <r>
    <x v="0"/>
    <x v="9"/>
    <x v="28"/>
    <x v="46"/>
    <x v="0"/>
    <x v="0"/>
    <x v="2"/>
    <x v="491"/>
    <x v="0"/>
    <n v="1"/>
    <m/>
    <s v="PN"/>
    <s v=" "/>
    <m/>
    <m/>
    <m/>
    <m/>
    <m/>
    <m/>
    <n v="18"/>
    <n v="18"/>
    <n v="18000"/>
    <n v="1500"/>
    <s v="Programövergripande"/>
    <s v="Programövergripande"/>
    <s v="Programövergripande"/>
    <m/>
    <s v=" "/>
    <s v=" "/>
    <s v=" "/>
    <s v=" "/>
    <s v="Programövergripande"/>
    <m/>
    <n v="2024"/>
    <m/>
    <m/>
    <m/>
    <s v="H5"/>
    <m/>
  </r>
  <r>
    <x v="0"/>
    <x v="9"/>
    <x v="28"/>
    <x v="46"/>
    <x v="0"/>
    <x v="0"/>
    <x v="2"/>
    <x v="492"/>
    <x v="0"/>
    <n v="1"/>
    <m/>
    <s v="PN"/>
    <m/>
    <m/>
    <m/>
    <m/>
    <m/>
    <m/>
    <m/>
    <n v="45"/>
    <n v="45"/>
    <n v="45000"/>
    <n v="3750"/>
    <s v="Programövergripande"/>
    <s v="Programövergripande"/>
    <s v="Programövergripande"/>
    <m/>
    <s v=" "/>
    <s v=" "/>
    <s v=" "/>
    <s v=" "/>
    <s v="Programövergripande"/>
    <m/>
    <n v="2024"/>
    <m/>
    <m/>
    <m/>
    <s v="H5"/>
    <m/>
  </r>
  <r>
    <x v="0"/>
    <x v="9"/>
    <x v="28"/>
    <x v="46"/>
    <x v="0"/>
    <x v="0"/>
    <x v="2"/>
    <x v="493"/>
    <x v="0"/>
    <n v="1"/>
    <m/>
    <s v="PN"/>
    <m/>
    <m/>
    <m/>
    <m/>
    <m/>
    <m/>
    <m/>
    <n v="110"/>
    <n v="110"/>
    <n v="110000"/>
    <n v="9166.6666666666661"/>
    <s v="Programövergripande"/>
    <s v="Programövergripande"/>
    <s v="Programövergripande"/>
    <m/>
    <s v=" "/>
    <s v=" "/>
    <s v=" "/>
    <s v=" "/>
    <s v="Programövergripande"/>
    <m/>
    <n v="2024"/>
    <m/>
    <m/>
    <m/>
    <s v="H5"/>
    <m/>
  </r>
  <r>
    <x v="0"/>
    <x v="9"/>
    <x v="28"/>
    <x v="46"/>
    <x v="0"/>
    <x v="0"/>
    <x v="2"/>
    <x v="494"/>
    <x v="0"/>
    <n v="1"/>
    <m/>
    <s v="PN"/>
    <m/>
    <m/>
    <m/>
    <m/>
    <m/>
    <m/>
    <m/>
    <n v="706"/>
    <n v="706"/>
    <n v="706000"/>
    <n v="58833.333333333336"/>
    <s v="Programövergripande"/>
    <s v="Programövergripande"/>
    <s v="Programövergripande"/>
    <m/>
    <m/>
    <m/>
    <m/>
    <m/>
    <s v="Programövergripande"/>
    <m/>
    <n v="2024"/>
    <m/>
    <m/>
    <m/>
    <s v="H5"/>
    <m/>
  </r>
  <r>
    <x v="0"/>
    <x v="9"/>
    <x v="28"/>
    <x v="46"/>
    <x v="0"/>
    <x v="0"/>
    <x v="2"/>
    <x v="495"/>
    <x v="0"/>
    <n v="1"/>
    <m/>
    <s v="PN"/>
    <m/>
    <m/>
    <m/>
    <m/>
    <m/>
    <m/>
    <m/>
    <n v="157"/>
    <n v="157"/>
    <n v="157000"/>
    <n v="13083.333333333334"/>
    <s v="Programövergripande"/>
    <s v="Programövergripande"/>
    <s v="Programövergripande"/>
    <m/>
    <m/>
    <m/>
    <m/>
    <m/>
    <s v="Programövergripande"/>
    <m/>
    <n v="2024"/>
    <m/>
    <m/>
    <m/>
    <s v="H5"/>
    <m/>
  </r>
  <r>
    <x v="1"/>
    <x v="9"/>
    <x v="28"/>
    <x v="46"/>
    <x v="1"/>
    <x v="0"/>
    <x v="2"/>
    <x v="32"/>
    <x v="197"/>
    <n v="1"/>
    <m/>
    <s v="PN"/>
    <m/>
    <m/>
    <m/>
    <n v="60"/>
    <n v="89.84"/>
    <n v="0"/>
    <n v="0"/>
    <m/>
    <n v="0"/>
    <n v="0"/>
    <n v="0"/>
    <s v="H599001341"/>
    <s v="H599001341"/>
    <n v="3093"/>
    <n v="3094"/>
    <m/>
    <m/>
    <m/>
    <m/>
    <n v="134"/>
    <m/>
    <n v="2024"/>
    <m/>
    <m/>
    <m/>
    <s v="H5"/>
    <m/>
  </r>
  <r>
    <x v="1"/>
    <x v="9"/>
    <x v="28"/>
    <x v="46"/>
    <x v="1"/>
    <x v="0"/>
    <x v="2"/>
    <x v="67"/>
    <x v="0"/>
    <n v="1"/>
    <m/>
    <s v="PNK"/>
    <s v=" "/>
    <m/>
    <m/>
    <n v="60"/>
    <n v="89.84"/>
    <n v="3"/>
    <n v="269.52"/>
    <n v="0"/>
    <n v="269.52"/>
    <n v="269520"/>
    <n v="22460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6"/>
    <x v="1"/>
    <x v="0"/>
    <x v="2"/>
    <x v="96"/>
    <x v="0"/>
    <n v="1"/>
    <m/>
    <s v="PN"/>
    <m/>
    <m/>
    <m/>
    <m/>
    <n v="0"/>
    <n v="0"/>
    <n v="0"/>
    <n v="2500"/>
    <n v="2500"/>
    <n v="2500000"/>
    <n v="208333.33333333334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496"/>
    <x v="465"/>
    <n v="1"/>
    <m/>
    <s v="OBL"/>
    <s v="ht"/>
    <n v="1"/>
    <n v="26"/>
    <n v="3"/>
    <n v="89.84"/>
    <n v="1.3"/>
    <n v="116.792"/>
    <n v="0"/>
    <n v="116.792"/>
    <n v="116792"/>
    <n v="9732.6666666666661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497"/>
    <x v="466"/>
    <n v="1"/>
    <m/>
    <s v="OBL"/>
    <s v="ht"/>
    <n v="1"/>
    <n v="26"/>
    <n v="3"/>
    <n v="89.84"/>
    <n v="1.3"/>
    <n v="116.792"/>
    <n v="0"/>
    <n v="116.792"/>
    <n v="116792"/>
    <n v="9732.6666666666661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498"/>
    <x v="467"/>
    <n v="1"/>
    <m/>
    <s v="OBL"/>
    <s v="ht"/>
    <n v="1"/>
    <n v="26"/>
    <n v="16"/>
    <n v="89.84"/>
    <n v="6.9333333333333336"/>
    <n v="622.89066666666668"/>
    <n v="0"/>
    <n v="622.89066666666668"/>
    <n v="622890.66666666663"/>
    <n v="51907.555555555555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499"/>
    <x v="468"/>
    <n v="1"/>
    <m/>
    <s v="OBL"/>
    <s v="ht"/>
    <n v="1"/>
    <n v="26"/>
    <n v="8"/>
    <n v="89.84"/>
    <n v="3.4666666666666668"/>
    <n v="311.44533333333334"/>
    <n v="0"/>
    <n v="311.44533333333334"/>
    <n v="311445.33333333331"/>
    <n v="25953.777777777777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500"/>
    <x v="469"/>
    <n v="1"/>
    <m/>
    <s v="OBL"/>
    <s v="Vt"/>
    <n v="2"/>
    <n v="25"/>
    <n v="6"/>
    <n v="89.84"/>
    <n v="2.5"/>
    <n v="224.60000000000002"/>
    <n v="0"/>
    <n v="224.60000000000002"/>
    <n v="224600.00000000003"/>
    <n v="18716.666666666668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501"/>
    <x v="470"/>
    <n v="1"/>
    <m/>
    <s v="OBL"/>
    <s v="Vt"/>
    <n v="2"/>
    <n v="25"/>
    <n v="8"/>
    <n v="89.84"/>
    <n v="3.3333333333333335"/>
    <n v="299.4666666666667"/>
    <n v="0"/>
    <n v="299.4666666666667"/>
    <n v="299466.66666666669"/>
    <n v="24955.555555555558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502"/>
    <x v="471"/>
    <n v="1"/>
    <m/>
    <s v="OBL"/>
    <s v="Vt"/>
    <n v="2"/>
    <n v="25"/>
    <n v="6"/>
    <n v="89.84"/>
    <n v="2.5"/>
    <n v="224.60000000000002"/>
    <n v="0"/>
    <n v="224.60000000000002"/>
    <n v="224600.00000000003"/>
    <n v="18716.666666666668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503"/>
    <x v="472"/>
    <n v="1"/>
    <m/>
    <s v="OBL"/>
    <s v="Vt"/>
    <n v="2"/>
    <n v="25"/>
    <n v="10"/>
    <n v="89.84"/>
    <n v="4.166666666666667"/>
    <n v="374.33333333333337"/>
    <n v="0"/>
    <n v="374.33333333333337"/>
    <n v="374333.33333333337"/>
    <n v="31194.444444444449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1"/>
    <x v="504"/>
    <x v="473"/>
    <n v="1"/>
    <m/>
    <s v="OBL"/>
    <s v="ht"/>
    <n v="3"/>
    <n v="23"/>
    <n v="4.5"/>
    <n v="89.84"/>
    <n v="1.7250000000000001"/>
    <n v="154.97400000000002"/>
    <n v="0"/>
    <n v="154.97400000000002"/>
    <n v="154974.00000000003"/>
    <n v="12914.500000000002"/>
    <s v="H599001341"/>
    <s v="H1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505"/>
    <x v="474"/>
    <n v="1"/>
    <m/>
    <s v="OBL"/>
    <s v="ht"/>
    <n v="3"/>
    <n v="23"/>
    <n v="18"/>
    <n v="89.84"/>
    <n v="6.9"/>
    <n v="619.89600000000007"/>
    <n v="0"/>
    <n v="619.89600000000007"/>
    <n v="619896.00000000012"/>
    <n v="51658.000000000007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506"/>
    <x v="475"/>
    <n v="1"/>
    <m/>
    <s v="OBL"/>
    <s v="ht"/>
    <n v="3"/>
    <n v="23"/>
    <n v="3"/>
    <n v="89.84"/>
    <n v="1.1499999999999999"/>
    <n v="103.316"/>
    <n v="0"/>
    <n v="103.316"/>
    <n v="103316"/>
    <n v="8609.6666666666661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507"/>
    <x v="476"/>
    <n v="1"/>
    <m/>
    <s v="OBL"/>
    <s v="ht"/>
    <n v="3"/>
    <n v="23"/>
    <n v="4.5"/>
    <n v="89.84"/>
    <n v="1.7250000000000001"/>
    <n v="154.97400000000002"/>
    <n v="0"/>
    <n v="154.97400000000002"/>
    <n v="154974.00000000003"/>
    <n v="12914.500000000002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508"/>
    <x v="477"/>
    <n v="1"/>
    <m/>
    <s v="OBL"/>
    <s v="Vt"/>
    <n v="4"/>
    <n v="11"/>
    <n v="7.5"/>
    <n v="89.84"/>
    <n v="1.375"/>
    <n v="123.53"/>
    <n v="0"/>
    <n v="123.53"/>
    <n v="123530"/>
    <n v="10294.166666666666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509"/>
    <x v="478"/>
    <n v="1"/>
    <m/>
    <s v="OBL"/>
    <s v="Vt"/>
    <n v="4"/>
    <n v="11"/>
    <n v="7.5"/>
    <n v="89.84"/>
    <n v="1.375"/>
    <n v="123.53"/>
    <n v="0"/>
    <n v="123.53"/>
    <n v="123530"/>
    <n v="10294.166666666666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510"/>
    <x v="479"/>
    <n v="1"/>
    <m/>
    <s v="OBL"/>
    <s v="Vt"/>
    <n v="4"/>
    <n v="11"/>
    <n v="15"/>
    <n v="89.84"/>
    <n v="2.75"/>
    <n v="247.06"/>
    <n v="0"/>
    <n v="247.06"/>
    <n v="247060"/>
    <n v="20588.333333333332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511"/>
    <x v="480"/>
    <n v="1"/>
    <m/>
    <s v="OBL"/>
    <s v="ht"/>
    <n v="5"/>
    <n v="10"/>
    <n v="4.5"/>
    <n v="89.84"/>
    <n v="0.75"/>
    <n v="67.38"/>
    <n v="0"/>
    <n v="67.38"/>
    <n v="67380"/>
    <n v="5615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512"/>
    <x v="481"/>
    <n v="1"/>
    <m/>
    <s v="OBL"/>
    <s v="ht"/>
    <n v="5"/>
    <n v="10"/>
    <n v="1.5"/>
    <n v="89.84"/>
    <n v="0.25"/>
    <n v="22.46"/>
    <n v="0"/>
    <n v="22.46"/>
    <n v="22460"/>
    <n v="1871.6666666666667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513"/>
    <x v="482"/>
    <n v="1"/>
    <m/>
    <s v="OBL"/>
    <s v="ht"/>
    <n v="5"/>
    <n v="10"/>
    <n v="7.5"/>
    <n v="89.84"/>
    <n v="1.25"/>
    <n v="112.30000000000001"/>
    <n v="0"/>
    <n v="112.30000000000001"/>
    <n v="112300.00000000001"/>
    <n v="9358.3333333333339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514"/>
    <x v="483"/>
    <n v="1"/>
    <m/>
    <s v="OBL"/>
    <s v="ht"/>
    <n v="5"/>
    <n v="10"/>
    <n v="9"/>
    <n v="89.84"/>
    <n v="1.5"/>
    <n v="134.76"/>
    <n v="0"/>
    <n v="134.76"/>
    <n v="134760"/>
    <n v="11230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515"/>
    <x v="484"/>
    <n v="1"/>
    <m/>
    <s v="OBL"/>
    <s v="ht"/>
    <n v="5"/>
    <n v="10"/>
    <n v="7.5"/>
    <n v="89.84"/>
    <n v="1.25"/>
    <n v="112.30000000000001"/>
    <n v="0"/>
    <n v="112.30000000000001"/>
    <n v="112300.00000000001"/>
    <n v="9358.3333333333339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24"/>
    <x v="0"/>
    <n v="1"/>
    <m/>
    <s v="PNK"/>
    <s v="Vt"/>
    <n v="6"/>
    <n v="15"/>
    <n v="7.5"/>
    <n v="89.84"/>
    <n v="1.875"/>
    <n v="168.45000000000002"/>
    <n v="0"/>
    <n v="168.45000000000002"/>
    <n v="168450.00000000003"/>
    <n v="14037.500000000002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516"/>
    <x v="0"/>
    <n v="1"/>
    <m/>
    <s v="PNK"/>
    <s v="Vt"/>
    <n v="6"/>
    <n v="15"/>
    <n v="7.5"/>
    <n v="89.84"/>
    <n v="1.875"/>
    <n v="168.45000000000002"/>
    <n v="0"/>
    <n v="168.45000000000002"/>
    <n v="168450.00000000003"/>
    <n v="14037.500000000002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7"/>
    <x v="1"/>
    <x v="0"/>
    <x v="2"/>
    <x v="517"/>
    <x v="485"/>
    <n v="1"/>
    <m/>
    <s v="OBL"/>
    <s v="Vt"/>
    <n v="6"/>
    <n v="15"/>
    <n v="15"/>
    <n v="89.84"/>
    <n v="3.75"/>
    <n v="336.90000000000003"/>
    <n v="0"/>
    <n v="336.90000000000003"/>
    <n v="336900.00000000006"/>
    <n v="28075.000000000004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496"/>
    <x v="465"/>
    <n v="1"/>
    <m/>
    <s v="OBL"/>
    <s v="ht"/>
    <n v="1"/>
    <n v="66"/>
    <n v="3"/>
    <n v="89.84"/>
    <n v="3.3"/>
    <n v="296.47199999999998"/>
    <n v="0"/>
    <n v="296.47199999999998"/>
    <n v="296472"/>
    <n v="24706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497"/>
    <x v="466"/>
    <n v="1"/>
    <m/>
    <s v="OBL"/>
    <s v="ht"/>
    <n v="1"/>
    <n v="66"/>
    <n v="3"/>
    <n v="89.84"/>
    <n v="3.3"/>
    <n v="296.47199999999998"/>
    <n v="0"/>
    <n v="296.47199999999998"/>
    <n v="296472"/>
    <n v="24706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498"/>
    <x v="467"/>
    <n v="1"/>
    <m/>
    <s v="OBL"/>
    <s v="ht"/>
    <n v="1"/>
    <n v="66"/>
    <n v="16"/>
    <n v="89.84"/>
    <n v="17.600000000000001"/>
    <n v="1581.1840000000002"/>
    <n v="0"/>
    <n v="1581.1840000000002"/>
    <n v="1581184.0000000002"/>
    <n v="131765.33333333334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499"/>
    <x v="468"/>
    <n v="1"/>
    <m/>
    <s v="OBL"/>
    <s v="ht"/>
    <n v="1"/>
    <n v="66"/>
    <n v="8"/>
    <n v="89.84"/>
    <n v="8.8000000000000007"/>
    <n v="790.5920000000001"/>
    <n v="0"/>
    <n v="790.5920000000001"/>
    <n v="790592.00000000012"/>
    <n v="65882.666666666672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500"/>
    <x v="469"/>
    <n v="1"/>
    <m/>
    <s v="OBL"/>
    <s v="Vt"/>
    <n v="2"/>
    <n v="60"/>
    <n v="6"/>
    <n v="89.84"/>
    <n v="6"/>
    <n v="539.04"/>
    <n v="0"/>
    <n v="539.04"/>
    <n v="539040"/>
    <n v="44920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501"/>
    <x v="470"/>
    <n v="1"/>
    <m/>
    <s v="OBL"/>
    <s v="Vt"/>
    <n v="2"/>
    <n v="60"/>
    <n v="8"/>
    <n v="89.84"/>
    <n v="8"/>
    <n v="718.72"/>
    <n v="0"/>
    <n v="718.72"/>
    <n v="718720"/>
    <n v="59893.333333333336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502"/>
    <x v="471"/>
    <n v="1"/>
    <m/>
    <s v="OBL"/>
    <s v="Vt"/>
    <n v="2"/>
    <n v="60"/>
    <n v="6"/>
    <n v="89.84"/>
    <n v="6"/>
    <n v="539.04"/>
    <n v="0"/>
    <n v="539.04"/>
    <n v="539040"/>
    <n v="44920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503"/>
    <x v="472"/>
    <n v="1"/>
    <m/>
    <s v="OBL"/>
    <s v="Vt"/>
    <n v="2"/>
    <n v="60"/>
    <n v="10"/>
    <n v="89.84"/>
    <n v="10"/>
    <n v="898.40000000000009"/>
    <n v="0"/>
    <n v="898.40000000000009"/>
    <n v="898400.00000000012"/>
    <n v="74866.666666666672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518"/>
    <x v="486"/>
    <n v="1"/>
    <m/>
    <s v="OBL"/>
    <s v="ht"/>
    <n v="3"/>
    <n v="48"/>
    <n v="4.5"/>
    <n v="89.84"/>
    <n v="3.6"/>
    <n v="323.42400000000004"/>
    <n v="0"/>
    <n v="323.42400000000004"/>
    <n v="323424.00000000006"/>
    <n v="26952.000000000004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519"/>
    <x v="487"/>
    <n v="1"/>
    <m/>
    <s v="OBL"/>
    <s v="ht"/>
    <n v="3"/>
    <n v="48"/>
    <n v="12"/>
    <n v="89.84"/>
    <n v="9.6"/>
    <n v="862.46400000000006"/>
    <n v="0"/>
    <n v="862.46400000000006"/>
    <n v="862464"/>
    <n v="71872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520"/>
    <x v="488"/>
    <n v="1"/>
    <m/>
    <s v="OBL"/>
    <s v="ht"/>
    <n v="3"/>
    <n v="48"/>
    <n v="9"/>
    <n v="89.84"/>
    <n v="7.2"/>
    <n v="646.84800000000007"/>
    <n v="0"/>
    <n v="646.84800000000007"/>
    <n v="646848.00000000012"/>
    <n v="53904.000000000007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521"/>
    <x v="489"/>
    <n v="1"/>
    <m/>
    <s v="OBL"/>
    <s v="ht"/>
    <n v="3"/>
    <n v="48"/>
    <n v="4.5"/>
    <n v="89.84"/>
    <n v="3.6"/>
    <n v="323.42400000000004"/>
    <n v="0"/>
    <n v="323.42400000000004"/>
    <n v="323424.00000000006"/>
    <n v="26952.000000000004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522"/>
    <x v="490"/>
    <n v="1"/>
    <m/>
    <s v="OBL"/>
    <s v="Vt"/>
    <n v="4"/>
    <n v="42"/>
    <n v="5"/>
    <n v="89.84"/>
    <n v="3.5"/>
    <n v="314.44"/>
    <n v="0"/>
    <n v="314.44"/>
    <n v="314440"/>
    <n v="26203.333333333332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523"/>
    <x v="491"/>
    <n v="1"/>
    <m/>
    <s v="OBL"/>
    <s v="Vt"/>
    <n v="4"/>
    <n v="42"/>
    <n v="5"/>
    <n v="89.84"/>
    <n v="3.5"/>
    <n v="314.44"/>
    <n v="0"/>
    <n v="314.44"/>
    <n v="314440"/>
    <n v="26203.333333333332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524"/>
    <x v="492"/>
    <n v="1"/>
    <m/>
    <s v="OBL"/>
    <s v="Vt"/>
    <n v="4"/>
    <n v="42"/>
    <n v="5"/>
    <n v="89.84"/>
    <n v="3.5"/>
    <n v="314.44"/>
    <n v="0"/>
    <n v="314.44"/>
    <n v="314440"/>
    <n v="26203.333333333332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525"/>
    <x v="493"/>
    <n v="1"/>
    <m/>
    <s v="OBL"/>
    <s v="Vt"/>
    <n v="4"/>
    <n v="42"/>
    <n v="5"/>
    <n v="89.84"/>
    <n v="3.5"/>
    <n v="314.44"/>
    <n v="0"/>
    <n v="314.44"/>
    <n v="314440"/>
    <n v="26203.333333333332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526"/>
    <x v="494"/>
    <n v="1"/>
    <m/>
    <s v="OBL"/>
    <s v="Vt"/>
    <n v="4"/>
    <n v="42"/>
    <n v="10"/>
    <n v="89.84"/>
    <n v="7"/>
    <n v="628.88"/>
    <n v="0"/>
    <n v="628.88"/>
    <n v="628880"/>
    <n v="52406.666666666664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527"/>
    <x v="495"/>
    <n v="1"/>
    <m/>
    <s v="OBL"/>
    <s v="ht"/>
    <n v="5"/>
    <n v="40"/>
    <n v="7.5"/>
    <n v="89.84"/>
    <n v="5"/>
    <n v="449.20000000000005"/>
    <n v="0"/>
    <n v="449.20000000000005"/>
    <n v="449200.00000000006"/>
    <n v="37433.333333333336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528"/>
    <x v="496"/>
    <n v="1"/>
    <m/>
    <s v="OBL"/>
    <s v="ht"/>
    <n v="5"/>
    <n v="40"/>
    <n v="7.5"/>
    <n v="89.84"/>
    <n v="5"/>
    <n v="449.20000000000005"/>
    <n v="0"/>
    <n v="449.20000000000005"/>
    <n v="449200.00000000006"/>
    <n v="37433.333333333336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529"/>
    <x v="497"/>
    <n v="1"/>
    <m/>
    <s v="PNK"/>
    <s v="ht"/>
    <n v="5"/>
    <n v="40"/>
    <n v="7.5"/>
    <n v="89.84"/>
    <n v="5"/>
    <n v="449.20000000000005"/>
    <n v="0"/>
    <n v="449.20000000000005"/>
    <n v="449200.00000000006"/>
    <n v="37433.333333333336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530"/>
    <x v="498"/>
    <n v="1"/>
    <m/>
    <s v="PNK"/>
    <s v="ht"/>
    <n v="5"/>
    <n v="40"/>
    <n v="7.5"/>
    <n v="89.84"/>
    <n v="5"/>
    <n v="449.20000000000005"/>
    <n v="0"/>
    <n v="449.20000000000005"/>
    <n v="449200.00000000006"/>
    <n v="37433.333333333336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516"/>
    <x v="0"/>
    <n v="1"/>
    <m/>
    <s v="PNK"/>
    <s v="Vt"/>
    <n v="6"/>
    <n v="38"/>
    <n v="7.5"/>
    <n v="89.84"/>
    <n v="4.75"/>
    <n v="426.74"/>
    <n v="0"/>
    <n v="426.74"/>
    <n v="426740"/>
    <n v="35561.666666666664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24"/>
    <x v="0"/>
    <n v="1"/>
    <m/>
    <s v="PNK"/>
    <s v="Vt"/>
    <n v="6"/>
    <n v="38"/>
    <n v="7.5"/>
    <n v="89.84"/>
    <n v="4.75"/>
    <n v="426.74"/>
    <n v="0"/>
    <n v="426.74"/>
    <n v="426740"/>
    <n v="35561.666666666664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8"/>
    <x v="48"/>
    <x v="1"/>
    <x v="0"/>
    <x v="2"/>
    <x v="517"/>
    <x v="485"/>
    <n v="1"/>
    <n v="0.5"/>
    <s v="OBL"/>
    <s v="Vt"/>
    <n v="6"/>
    <n v="38"/>
    <n v="15"/>
    <n v="89.84"/>
    <n v="9.5"/>
    <n v="853.48"/>
    <n v="0"/>
    <n v="853.48"/>
    <n v="853480"/>
    <n v="71123.333333333328"/>
    <s v="H599001341"/>
    <s v="H599001341"/>
    <n v="3093"/>
    <n v="3094"/>
    <s v=" "/>
    <s v=" "/>
    <s v=" "/>
    <s v=" "/>
    <n v="134"/>
    <m/>
    <n v="2024"/>
    <m/>
    <m/>
    <m/>
    <s v="H5"/>
    <m/>
  </r>
  <r>
    <x v="1"/>
    <x v="9"/>
    <x v="29"/>
    <x v="49"/>
    <x v="1"/>
    <x v="0"/>
    <x v="2"/>
    <x v="531"/>
    <x v="499"/>
    <n v="1"/>
    <n v="0.5"/>
    <s v="OBL"/>
    <s v="ht"/>
    <n v="1"/>
    <n v="12"/>
    <n v="7.5"/>
    <n v="91.06"/>
    <n v="1.5"/>
    <n v="136.59"/>
    <m/>
    <n v="136.59"/>
    <n v="136590"/>
    <n v="11382.5"/>
    <s v="H599001441"/>
    <s v="H599001441"/>
    <n v="3093"/>
    <n v="3094"/>
    <m/>
    <m/>
    <m/>
    <m/>
    <n v="144"/>
    <m/>
    <n v="2024"/>
    <m/>
    <m/>
    <m/>
    <s v="H5"/>
    <m/>
  </r>
  <r>
    <x v="1"/>
    <x v="9"/>
    <x v="29"/>
    <x v="49"/>
    <x v="1"/>
    <x v="0"/>
    <x v="2"/>
    <x v="532"/>
    <x v="500"/>
    <n v="1"/>
    <n v="0.5"/>
    <s v="OBL"/>
    <s v="ht"/>
    <n v="1"/>
    <n v="12"/>
    <n v="7.5"/>
    <n v="91.06"/>
    <n v="1.5"/>
    <n v="136.59"/>
    <m/>
    <n v="136.59"/>
    <n v="136590"/>
    <n v="11382.5"/>
    <s v="H599001441"/>
    <s v="H599001441"/>
    <n v="3093"/>
    <n v="3094"/>
    <m/>
    <m/>
    <m/>
    <m/>
    <n v="144"/>
    <m/>
    <n v="2024"/>
    <m/>
    <m/>
    <m/>
    <s v="H5"/>
    <m/>
  </r>
  <r>
    <x v="1"/>
    <x v="9"/>
    <x v="29"/>
    <x v="49"/>
    <x v="1"/>
    <x v="0"/>
    <x v="2"/>
    <x v="533"/>
    <x v="501"/>
    <n v="1"/>
    <n v="0.5"/>
    <s v="OBL"/>
    <s v="Vt"/>
    <n v="2"/>
    <n v="18"/>
    <n v="7.5"/>
    <n v="91.06"/>
    <n v="2.25"/>
    <n v="204.88499999999999"/>
    <m/>
    <n v="204.88499999999999"/>
    <n v="204885"/>
    <n v="17073.75"/>
    <s v="H599001441"/>
    <s v="H599001441"/>
    <n v="3093"/>
    <n v="3094"/>
    <m/>
    <m/>
    <m/>
    <m/>
    <n v="144"/>
    <m/>
    <n v="2024"/>
    <m/>
    <m/>
    <m/>
    <s v="H5"/>
    <m/>
  </r>
  <r>
    <x v="1"/>
    <x v="9"/>
    <x v="29"/>
    <x v="49"/>
    <x v="1"/>
    <x v="0"/>
    <x v="2"/>
    <x v="534"/>
    <x v="502"/>
    <n v="1"/>
    <n v="0.5"/>
    <s v="OBL"/>
    <s v="Vt"/>
    <n v="2"/>
    <n v="18"/>
    <n v="7.5"/>
    <n v="91.06"/>
    <n v="2.25"/>
    <n v="204.88499999999999"/>
    <m/>
    <n v="204.88499999999999"/>
    <n v="204885"/>
    <n v="17073.75"/>
    <s v="H599001441"/>
    <s v="H599001441"/>
    <n v="3093"/>
    <n v="3094"/>
    <m/>
    <m/>
    <m/>
    <m/>
    <n v="144"/>
    <m/>
    <n v="2024"/>
    <m/>
    <m/>
    <m/>
    <s v="H5"/>
    <m/>
  </r>
  <r>
    <x v="1"/>
    <x v="9"/>
    <x v="29"/>
    <x v="49"/>
    <x v="1"/>
    <x v="0"/>
    <x v="2"/>
    <x v="535"/>
    <x v="503"/>
    <n v="1"/>
    <n v="0.5"/>
    <s v="OBL"/>
    <s v="ht"/>
    <n v="3"/>
    <n v="16"/>
    <n v="7.5"/>
    <n v="91.06"/>
    <n v="2"/>
    <n v="182.12"/>
    <m/>
    <n v="182.12"/>
    <n v="182120"/>
    <n v="15176.666666666666"/>
    <s v="H599001441"/>
    <s v="H599001441"/>
    <n v="3093"/>
    <n v="3094"/>
    <m/>
    <m/>
    <m/>
    <m/>
    <n v="144"/>
    <m/>
    <n v="2024"/>
    <m/>
    <m/>
    <m/>
    <s v="H5"/>
    <m/>
  </r>
  <r>
    <x v="1"/>
    <x v="9"/>
    <x v="29"/>
    <x v="49"/>
    <x v="1"/>
    <x v="0"/>
    <x v="2"/>
    <x v="536"/>
    <x v="504"/>
    <n v="1"/>
    <n v="0.5"/>
    <s v="OBL"/>
    <s v="ht"/>
    <n v="3"/>
    <n v="16"/>
    <n v="7.5"/>
    <n v="91.06"/>
    <n v="2"/>
    <n v="182.12"/>
    <m/>
    <n v="182.12"/>
    <n v="182120"/>
    <n v="15176.666666666666"/>
    <s v="H599001441"/>
    <s v="H599001441"/>
    <n v="3093"/>
    <n v="3094"/>
    <m/>
    <m/>
    <m/>
    <m/>
    <n v="144"/>
    <m/>
    <n v="2024"/>
    <m/>
    <m/>
    <m/>
    <s v="H5"/>
    <m/>
  </r>
  <r>
    <x v="1"/>
    <x v="9"/>
    <x v="29"/>
    <x v="50"/>
    <x v="1"/>
    <x v="0"/>
    <x v="2"/>
    <x v="531"/>
    <x v="499"/>
    <n v="1"/>
    <n v="0.5"/>
    <s v="OBL"/>
    <s v="ht"/>
    <n v="1"/>
    <n v="12"/>
    <n v="7.5"/>
    <n v="91.06"/>
    <n v="1.5"/>
    <n v="136.59"/>
    <m/>
    <n v="136.59"/>
    <n v="136590"/>
    <n v="11382.5"/>
    <s v="H599001441"/>
    <s v="H599001441"/>
    <n v="3093"/>
    <n v="3094"/>
    <m/>
    <m/>
    <m/>
    <m/>
    <n v="144"/>
    <m/>
    <n v="2024"/>
    <m/>
    <m/>
    <m/>
    <s v="H5"/>
    <m/>
  </r>
  <r>
    <x v="1"/>
    <x v="9"/>
    <x v="29"/>
    <x v="50"/>
    <x v="1"/>
    <x v="0"/>
    <x v="2"/>
    <x v="532"/>
    <x v="500"/>
    <n v="1"/>
    <n v="0.5"/>
    <s v="OBL"/>
    <s v="ht"/>
    <n v="1"/>
    <n v="12"/>
    <n v="7.5"/>
    <n v="91.06"/>
    <n v="1.5"/>
    <n v="136.59"/>
    <m/>
    <n v="136.59"/>
    <n v="136590"/>
    <n v="11382.5"/>
    <s v="H599001441"/>
    <s v="H599001441"/>
    <n v="3093"/>
    <n v="3094"/>
    <m/>
    <m/>
    <m/>
    <m/>
    <n v="144"/>
    <m/>
    <n v="2024"/>
    <m/>
    <m/>
    <m/>
    <s v="H5"/>
    <m/>
  </r>
  <r>
    <x v="1"/>
    <x v="9"/>
    <x v="29"/>
    <x v="50"/>
    <x v="1"/>
    <x v="0"/>
    <x v="2"/>
    <x v="533"/>
    <x v="501"/>
    <n v="1"/>
    <n v="0.5"/>
    <s v="OBL"/>
    <s v="Vt"/>
    <n v="2"/>
    <n v="17"/>
    <n v="7.5"/>
    <n v="91.06"/>
    <n v="2.125"/>
    <n v="193.5025"/>
    <m/>
    <n v="193.5025"/>
    <n v="193502.5"/>
    <n v="16125.208333333334"/>
    <s v="H599001441"/>
    <s v="H599001441"/>
    <n v="3093"/>
    <n v="3094"/>
    <m/>
    <m/>
    <m/>
    <m/>
    <n v="144"/>
    <m/>
    <n v="2024"/>
    <m/>
    <m/>
    <m/>
    <s v="H5"/>
    <m/>
  </r>
  <r>
    <x v="1"/>
    <x v="9"/>
    <x v="29"/>
    <x v="50"/>
    <x v="1"/>
    <x v="0"/>
    <x v="2"/>
    <x v="537"/>
    <x v="505"/>
    <n v="1"/>
    <n v="0.5"/>
    <s v="OBL"/>
    <s v="Vt"/>
    <n v="2"/>
    <n v="17"/>
    <n v="7.5"/>
    <n v="91.06"/>
    <n v="2.125"/>
    <n v="193.5025"/>
    <m/>
    <n v="193.5025"/>
    <n v="193502.5"/>
    <n v="16125.208333333334"/>
    <s v="H599001441"/>
    <s v="H599001441"/>
    <n v="3093"/>
    <n v="3094"/>
    <m/>
    <m/>
    <m/>
    <m/>
    <n v="144"/>
    <m/>
    <n v="2024"/>
    <m/>
    <m/>
    <m/>
    <s v="H5"/>
    <m/>
  </r>
  <r>
    <x v="1"/>
    <x v="9"/>
    <x v="29"/>
    <x v="50"/>
    <x v="1"/>
    <x v="0"/>
    <x v="2"/>
    <x v="538"/>
    <x v="506"/>
    <n v="1"/>
    <n v="0.5"/>
    <s v="OBL"/>
    <s v="ht"/>
    <n v="3"/>
    <n v="15"/>
    <n v="7.5"/>
    <n v="91.06"/>
    <n v="1.875"/>
    <n v="170.73750000000001"/>
    <m/>
    <n v="170.73750000000001"/>
    <n v="170737.5"/>
    <n v="14228.125"/>
    <s v="H599001441"/>
    <s v="H599001441"/>
    <n v="3093"/>
    <n v="3094"/>
    <m/>
    <m/>
    <m/>
    <m/>
    <n v="144"/>
    <m/>
    <n v="2024"/>
    <m/>
    <m/>
    <m/>
    <s v="H5"/>
    <m/>
  </r>
  <r>
    <x v="1"/>
    <x v="9"/>
    <x v="29"/>
    <x v="50"/>
    <x v="1"/>
    <x v="0"/>
    <x v="2"/>
    <x v="539"/>
    <x v="507"/>
    <n v="1"/>
    <n v="0.5"/>
    <s v="OBL"/>
    <s v="ht"/>
    <n v="3"/>
    <n v="15"/>
    <n v="7.5"/>
    <n v="91.06"/>
    <n v="1.875"/>
    <n v="170.73750000000001"/>
    <m/>
    <n v="170.73750000000001"/>
    <n v="170737.5"/>
    <n v="14228.125"/>
    <s v="H599001441"/>
    <s v="H599001441"/>
    <n v="3093"/>
    <n v="3094"/>
    <m/>
    <m/>
    <m/>
    <m/>
    <n v="144"/>
    <m/>
    <n v="2024"/>
    <m/>
    <m/>
    <m/>
    <s v="H5"/>
    <m/>
  </r>
  <r>
    <x v="1"/>
    <x v="9"/>
    <x v="29"/>
    <x v="51"/>
    <x v="1"/>
    <x v="0"/>
    <x v="2"/>
    <x v="531"/>
    <x v="499"/>
    <n v="1"/>
    <n v="0.5"/>
    <s v="OBL"/>
    <s v="ht"/>
    <n v="1"/>
    <n v="12"/>
    <n v="7.5"/>
    <n v="91.06"/>
    <n v="1.5"/>
    <n v="136.59"/>
    <m/>
    <n v="136.59"/>
    <n v="136590"/>
    <n v="11382.5"/>
    <s v="H599001441"/>
    <s v="H599001441"/>
    <n v="3093"/>
    <n v="3094"/>
    <m/>
    <m/>
    <m/>
    <m/>
    <n v="144"/>
    <m/>
    <n v="2024"/>
    <m/>
    <m/>
    <m/>
    <s v="H5"/>
    <m/>
  </r>
  <r>
    <x v="1"/>
    <x v="9"/>
    <x v="29"/>
    <x v="51"/>
    <x v="1"/>
    <x v="0"/>
    <x v="2"/>
    <x v="532"/>
    <x v="500"/>
    <n v="1"/>
    <n v="0.5"/>
    <s v="OBL"/>
    <s v="ht"/>
    <n v="1"/>
    <n v="12"/>
    <n v="7.5"/>
    <n v="91.06"/>
    <n v="1.5"/>
    <n v="136.59"/>
    <m/>
    <n v="136.59"/>
    <n v="136590"/>
    <n v="11382.5"/>
    <s v="H599001441"/>
    <s v="H599001441"/>
    <n v="3093"/>
    <n v="3094"/>
    <m/>
    <m/>
    <m/>
    <m/>
    <n v="144"/>
    <m/>
    <n v="2024"/>
    <m/>
    <m/>
    <m/>
    <s v="H5"/>
    <m/>
  </r>
  <r>
    <x v="1"/>
    <x v="9"/>
    <x v="29"/>
    <x v="51"/>
    <x v="1"/>
    <x v="0"/>
    <x v="2"/>
    <x v="533"/>
    <x v="501"/>
    <n v="1"/>
    <n v="0.5"/>
    <s v="OBL"/>
    <s v="Vt"/>
    <n v="2"/>
    <n v="16"/>
    <n v="7.5"/>
    <n v="91.06"/>
    <n v="2"/>
    <n v="182.12"/>
    <m/>
    <n v="182.12"/>
    <n v="182120"/>
    <n v="15176.666666666666"/>
    <s v="H599001441"/>
    <s v="H599001441"/>
    <n v="3093"/>
    <n v="3094"/>
    <m/>
    <m/>
    <m/>
    <m/>
    <n v="144"/>
    <m/>
    <n v="2024"/>
    <m/>
    <m/>
    <m/>
    <s v="H5"/>
    <m/>
  </r>
  <r>
    <x v="1"/>
    <x v="9"/>
    <x v="29"/>
    <x v="51"/>
    <x v="1"/>
    <x v="0"/>
    <x v="2"/>
    <x v="538"/>
    <x v="506"/>
    <n v="1"/>
    <n v="0.5"/>
    <s v="OBL"/>
    <s v="ht"/>
    <n v="3"/>
    <n v="14"/>
    <n v="7.5"/>
    <n v="91.06"/>
    <n v="1.75"/>
    <n v="159.35500000000002"/>
    <m/>
    <n v="159.35500000000002"/>
    <n v="159355.00000000003"/>
    <n v="13279.583333333336"/>
    <s v="H599001441"/>
    <s v="H599001441"/>
    <n v="3093"/>
    <n v="3094"/>
    <m/>
    <m/>
    <m/>
    <m/>
    <n v="144"/>
    <m/>
    <n v="2024"/>
    <m/>
    <m/>
    <m/>
    <s v="H5"/>
    <m/>
  </r>
  <r>
    <x v="1"/>
    <x v="9"/>
    <x v="29"/>
    <x v="51"/>
    <x v="1"/>
    <x v="0"/>
    <x v="2"/>
    <x v="540"/>
    <x v="508"/>
    <n v="1"/>
    <n v="0.5"/>
    <s v="OBL"/>
    <s v="Vt"/>
    <n v="2"/>
    <n v="16"/>
    <n v="7.5"/>
    <n v="91.06"/>
    <n v="2"/>
    <n v="182.12"/>
    <m/>
    <n v="182.12"/>
    <n v="182120"/>
    <n v="15176.666666666666"/>
    <s v="H599001441"/>
    <s v="H599001441"/>
    <n v="3093"/>
    <n v="3094"/>
    <m/>
    <m/>
    <m/>
    <m/>
    <n v="144"/>
    <m/>
    <n v="2024"/>
    <m/>
    <m/>
    <m/>
    <s v="H5"/>
    <m/>
  </r>
  <r>
    <x v="1"/>
    <x v="9"/>
    <x v="29"/>
    <x v="51"/>
    <x v="1"/>
    <x v="0"/>
    <x v="2"/>
    <x v="541"/>
    <x v="509"/>
    <n v="1"/>
    <n v="0.5"/>
    <s v="OBL"/>
    <s v="ht"/>
    <n v="3"/>
    <n v="14"/>
    <n v="7.5"/>
    <n v="91.06"/>
    <n v="1.75"/>
    <n v="159.35500000000002"/>
    <m/>
    <n v="159.35500000000002"/>
    <n v="159355.00000000003"/>
    <n v="13279.583333333336"/>
    <s v="H599001441"/>
    <s v="H599001441"/>
    <n v="3093"/>
    <n v="3094"/>
    <m/>
    <m/>
    <m/>
    <m/>
    <n v="144"/>
    <m/>
    <n v="2024"/>
    <m/>
    <m/>
    <m/>
    <s v="H5"/>
    <m/>
  </r>
  <r>
    <x v="0"/>
    <x v="9"/>
    <x v="29"/>
    <x v="52"/>
    <x v="3"/>
    <x v="0"/>
    <x v="2"/>
    <x v="488"/>
    <x v="0"/>
    <n v="1"/>
    <m/>
    <s v="PN"/>
    <m/>
    <m/>
    <m/>
    <m/>
    <m/>
    <m/>
    <m/>
    <n v="420"/>
    <n v="420"/>
    <n v="420000"/>
    <n v="35000"/>
    <s v="Programövergripande"/>
    <s v="Programövergripande"/>
    <s v="Programövergripande"/>
    <m/>
    <s v=" "/>
    <s v=" "/>
    <s v=" "/>
    <s v=" "/>
    <s v="Programövergripande"/>
    <m/>
    <n v="2024"/>
    <m/>
    <m/>
    <m/>
    <s v="H5"/>
    <m/>
  </r>
  <r>
    <x v="0"/>
    <x v="9"/>
    <x v="29"/>
    <x v="52"/>
    <x v="3"/>
    <x v="0"/>
    <x v="2"/>
    <x v="542"/>
    <x v="0"/>
    <n v="1"/>
    <m/>
    <s v="PN"/>
    <m/>
    <m/>
    <m/>
    <m/>
    <m/>
    <m/>
    <m/>
    <n v="185"/>
    <n v="185"/>
    <n v="185000"/>
    <n v="15416.666666666666"/>
    <s v="Programövergripande"/>
    <s v="Programövergripande"/>
    <s v="Programövergripande"/>
    <m/>
    <s v=" "/>
    <s v=" "/>
    <s v=" "/>
    <s v=" "/>
    <s v="Programövergripande"/>
    <m/>
    <n v="2024"/>
    <m/>
    <m/>
    <m/>
    <s v="H5"/>
    <m/>
  </r>
  <r>
    <x v="0"/>
    <x v="9"/>
    <x v="29"/>
    <x v="52"/>
    <x v="3"/>
    <x v="0"/>
    <x v="2"/>
    <x v="494"/>
    <x v="0"/>
    <n v="1"/>
    <m/>
    <s v="PN"/>
    <m/>
    <m/>
    <m/>
    <m/>
    <m/>
    <m/>
    <m/>
    <n v="120"/>
    <n v="120"/>
    <n v="120000"/>
    <n v="10000"/>
    <s v="Programövergripande"/>
    <s v="Programövergripande"/>
    <s v="Programövergripande"/>
    <m/>
    <m/>
    <m/>
    <m/>
    <m/>
    <s v="Programövergripande"/>
    <m/>
    <n v="2024"/>
    <m/>
    <m/>
    <m/>
    <s v="H5"/>
    <m/>
  </r>
  <r>
    <x v="0"/>
    <x v="9"/>
    <x v="29"/>
    <x v="52"/>
    <x v="3"/>
    <x v="0"/>
    <x v="2"/>
    <x v="543"/>
    <x v="0"/>
    <n v="1"/>
    <m/>
    <s v="PN"/>
    <m/>
    <m/>
    <m/>
    <m/>
    <m/>
    <m/>
    <m/>
    <n v="25"/>
    <n v="25"/>
    <n v="25000"/>
    <n v="2083.3333333333335"/>
    <s v="Programövergripande"/>
    <s v="Programövergripande"/>
    <s v="Programövergripande"/>
    <m/>
    <s v=" "/>
    <s v=" "/>
    <s v=" "/>
    <s v=" "/>
    <s v="Programövergripande"/>
    <m/>
    <n v="2024"/>
    <m/>
    <m/>
    <m/>
    <s v="H5"/>
    <m/>
  </r>
  <r>
    <x v="0"/>
    <x v="9"/>
    <x v="29"/>
    <x v="52"/>
    <x v="3"/>
    <x v="0"/>
    <x v="2"/>
    <x v="544"/>
    <x v="0"/>
    <n v="1"/>
    <m/>
    <s v="PN"/>
    <m/>
    <m/>
    <m/>
    <m/>
    <m/>
    <m/>
    <m/>
    <n v="25"/>
    <n v="25"/>
    <n v="25000"/>
    <n v="2083.3333333333335"/>
    <s v="Programövergripande"/>
    <s v="Programövergripande"/>
    <s v="Programövergripande"/>
    <m/>
    <s v=" "/>
    <s v=" "/>
    <s v=" "/>
    <s v=" "/>
    <s v="Programövergripande"/>
    <m/>
    <n v="2024"/>
    <m/>
    <m/>
    <m/>
    <s v="H5"/>
    <m/>
  </r>
  <r>
    <x v="0"/>
    <x v="10"/>
    <x v="30"/>
    <x v="53"/>
    <x v="0"/>
    <x v="0"/>
    <x v="15"/>
    <x v="4"/>
    <x v="0"/>
    <n v="1"/>
    <m/>
    <s v="Kompl"/>
    <s v=" "/>
    <m/>
    <m/>
    <m/>
    <m/>
    <n v="0"/>
    <m/>
    <n v="30"/>
    <n v="30"/>
    <n v="30000"/>
    <n v="2500"/>
    <s v="Programövergripande"/>
    <s v="Programövergripande"/>
    <m/>
    <m/>
    <s v=" "/>
    <s v=" "/>
    <s v=" "/>
    <s v=" "/>
    <m/>
    <m/>
    <n v="2024"/>
    <s v="UL82020411 PH/SVL överföring"/>
    <m/>
    <m/>
    <m/>
    <s v="UL"/>
  </r>
  <r>
    <x v="0"/>
    <x v="10"/>
    <x v="30"/>
    <x v="53"/>
    <x v="0"/>
    <x v="0"/>
    <x v="15"/>
    <x v="97"/>
    <x v="197"/>
    <n v="1"/>
    <m/>
    <s v="Kompl"/>
    <m/>
    <m/>
    <m/>
    <m/>
    <m/>
    <n v="0"/>
    <m/>
    <n v="65"/>
    <n v="65"/>
    <n v="65000"/>
    <n v="5416.666666666667"/>
    <s v="Programövergripande"/>
    <s v="Programövergripande"/>
    <m/>
    <m/>
    <m/>
    <m/>
    <m/>
    <m/>
    <m/>
    <m/>
    <n v="2024"/>
    <s v="UL82020411 PH/SVL överföring"/>
    <m/>
    <m/>
    <m/>
    <s v="UL"/>
  </r>
  <r>
    <x v="0"/>
    <x v="10"/>
    <x v="31"/>
    <x v="54"/>
    <x v="0"/>
    <x v="2"/>
    <x v="15"/>
    <x v="2"/>
    <x v="0"/>
    <n v="1"/>
    <m/>
    <s v="PN"/>
    <m/>
    <m/>
    <m/>
    <m/>
    <m/>
    <n v="0"/>
    <m/>
    <n v="492"/>
    <n v="492"/>
    <n v="492000"/>
    <n v="41000"/>
    <s v="Programövergripande"/>
    <s v="Programövergripande"/>
    <m/>
    <m/>
    <s v=" "/>
    <s v=" "/>
    <s v=" "/>
    <s v=" "/>
    <m/>
    <m/>
    <n v="2024"/>
    <s v="UL82021901 PN gem instkomp PN+PNO+studrepr"/>
    <m/>
    <m/>
    <m/>
    <s v="UL"/>
  </r>
  <r>
    <x v="0"/>
    <x v="10"/>
    <x v="32"/>
    <x v="54"/>
    <x v="0"/>
    <x v="2"/>
    <x v="15"/>
    <x v="2"/>
    <x v="0"/>
    <n v="1"/>
    <m/>
    <s v="PN"/>
    <m/>
    <m/>
    <m/>
    <m/>
    <m/>
    <n v="0"/>
    <m/>
    <n v="738"/>
    <n v="738"/>
    <n v="738000"/>
    <n v="61500"/>
    <s v="Programövergripande"/>
    <s v="Programövergripande"/>
    <m/>
    <m/>
    <s v=" "/>
    <s v=" "/>
    <s v=" "/>
    <s v=" "/>
    <m/>
    <m/>
    <n v="2024"/>
    <s v="UL82021901 PN gem instkomp PN+PNO+studrepr"/>
    <m/>
    <m/>
    <m/>
    <s v="UL"/>
  </r>
  <r>
    <x v="0"/>
    <x v="10"/>
    <x v="31"/>
    <x v="54"/>
    <x v="0"/>
    <x v="2"/>
    <x v="15"/>
    <x v="545"/>
    <x v="0"/>
    <n v="1"/>
    <m/>
    <s v="PN"/>
    <m/>
    <m/>
    <m/>
    <m/>
    <m/>
    <n v="0"/>
    <m/>
    <n v="1200"/>
    <n v="1200"/>
    <n v="1200000"/>
    <n v="100000"/>
    <s v="Programövergripande"/>
    <s v="Programövergripande"/>
    <m/>
    <m/>
    <s v=" "/>
    <s v=" "/>
    <s v=" "/>
    <s v=" "/>
    <m/>
    <m/>
    <n v="2024"/>
    <s v="UL82121011 Övergripande uppdrag inst komp PD, Bitr. PD"/>
    <m/>
    <m/>
    <m/>
    <s v="UL"/>
  </r>
  <r>
    <x v="0"/>
    <x v="10"/>
    <x v="32"/>
    <x v="54"/>
    <x v="0"/>
    <x v="2"/>
    <x v="15"/>
    <x v="545"/>
    <x v="0"/>
    <n v="1"/>
    <m/>
    <s v="PN"/>
    <m/>
    <m/>
    <m/>
    <m/>
    <m/>
    <n v="0"/>
    <m/>
    <n v="1800"/>
    <n v="1800"/>
    <n v="1800000"/>
    <n v="150000"/>
    <s v="Programövergripande"/>
    <s v="Programövergripande"/>
    <m/>
    <m/>
    <s v=" "/>
    <s v=" "/>
    <s v=" "/>
    <s v=" "/>
    <m/>
    <m/>
    <n v="2024"/>
    <s v="UL82121011 Övergripande uppdrag inst komp PD"/>
    <m/>
    <m/>
    <m/>
    <s v="UL"/>
  </r>
  <r>
    <x v="0"/>
    <x v="10"/>
    <x v="32"/>
    <x v="54"/>
    <x v="0"/>
    <x v="2"/>
    <x v="15"/>
    <x v="546"/>
    <x v="0"/>
    <n v="1"/>
    <m/>
    <s v="PN"/>
    <m/>
    <m/>
    <m/>
    <m/>
    <m/>
    <n v="0"/>
    <m/>
    <n v="180"/>
    <n v="180"/>
    <n v="180000"/>
    <n v="15000"/>
    <s v="Programövergripande"/>
    <s v="Programövergripande"/>
    <m/>
    <m/>
    <m/>
    <m/>
    <m/>
    <m/>
    <m/>
    <m/>
    <n v="2024"/>
    <s v="UL82121011 Övergripande uppdrag introduktion LS och lokaler C3"/>
    <m/>
    <m/>
    <m/>
    <s v="UL"/>
  </r>
  <r>
    <x v="0"/>
    <x v="10"/>
    <x v="31"/>
    <x v="54"/>
    <x v="0"/>
    <x v="3"/>
    <x v="10"/>
    <x v="547"/>
    <x v="0"/>
    <n v="1"/>
    <m/>
    <s v="PN"/>
    <s v=" "/>
    <m/>
    <m/>
    <m/>
    <m/>
    <n v="0"/>
    <m/>
    <n v="36"/>
    <n v="36"/>
    <n v="36000"/>
    <n v="3000"/>
    <s v="Programövergripande"/>
    <s v="Programövergripande"/>
    <m/>
    <m/>
    <s v=" "/>
    <s v=" "/>
    <s v=" "/>
    <s v=" "/>
    <m/>
    <m/>
    <n v="2024"/>
    <s v="UL82121011 Övergripande uppdrag LINK ordf K6"/>
    <m/>
    <m/>
    <m/>
    <s v="UL"/>
  </r>
  <r>
    <x v="0"/>
    <x v="10"/>
    <x v="32"/>
    <x v="54"/>
    <x v="0"/>
    <x v="3"/>
    <x v="10"/>
    <x v="547"/>
    <x v="0"/>
    <n v="1"/>
    <m/>
    <s v="PN"/>
    <s v=" "/>
    <m/>
    <m/>
    <m/>
    <m/>
    <n v="0"/>
    <m/>
    <n v="54"/>
    <n v="54"/>
    <n v="54000"/>
    <n v="4500"/>
    <s v="Programövergripande"/>
    <s v="Programövergripande"/>
    <m/>
    <m/>
    <s v=" "/>
    <s v=" "/>
    <s v=" "/>
    <s v=" "/>
    <m/>
    <m/>
    <n v="2024"/>
    <s v="UL82121011 Övergripande uppdrag LINK ordf K6"/>
    <m/>
    <m/>
    <m/>
    <s v="UL"/>
  </r>
  <r>
    <x v="0"/>
    <x v="10"/>
    <x v="32"/>
    <x v="54"/>
    <x v="0"/>
    <x v="4"/>
    <x v="17"/>
    <x v="548"/>
    <x v="0"/>
    <n v="1"/>
    <m/>
    <s v="PN"/>
    <s v=" "/>
    <m/>
    <m/>
    <m/>
    <m/>
    <n v="0"/>
    <m/>
    <n v="20"/>
    <n v="20"/>
    <n v="20000"/>
    <n v="1666.6666666666667"/>
    <s v="Programövergripande"/>
    <s v="Programövergripande"/>
    <m/>
    <m/>
    <s v=" "/>
    <s v=" "/>
    <s v=" "/>
    <s v=" "/>
    <m/>
    <m/>
    <n v="2024"/>
    <s v="UL82121011 Övergripande uppdrag programstart C2"/>
    <m/>
    <m/>
    <m/>
    <s v="UL"/>
  </r>
  <r>
    <x v="0"/>
    <x v="10"/>
    <x v="32"/>
    <x v="54"/>
    <x v="0"/>
    <x v="5"/>
    <x v="6"/>
    <x v="548"/>
    <x v="0"/>
    <n v="1"/>
    <m/>
    <s v="PN"/>
    <s v=" "/>
    <m/>
    <m/>
    <m/>
    <m/>
    <n v="0"/>
    <m/>
    <n v="80"/>
    <n v="80"/>
    <n v="80000"/>
    <n v="6666.666666666667"/>
    <s v="Programövergripande"/>
    <s v="Programövergripande"/>
    <m/>
    <m/>
    <s v=" "/>
    <s v=" "/>
    <s v=" "/>
    <s v=" "/>
    <m/>
    <m/>
    <n v="2024"/>
    <s v="UL82121011 Övergripande uppdrag programstart C3"/>
    <m/>
    <m/>
    <m/>
    <s v="UL"/>
  </r>
  <r>
    <x v="0"/>
    <x v="10"/>
    <x v="31"/>
    <x v="54"/>
    <x v="0"/>
    <x v="2"/>
    <x v="15"/>
    <x v="544"/>
    <x v="0"/>
    <n v="1"/>
    <m/>
    <s v="PN"/>
    <s v=" "/>
    <m/>
    <m/>
    <m/>
    <m/>
    <n v="0"/>
    <m/>
    <n v="80"/>
    <n v="80"/>
    <n v="80000"/>
    <n v="6666.666666666667"/>
    <s v="Programövergripande"/>
    <s v="Programövergripande"/>
    <m/>
    <m/>
    <s v=" "/>
    <s v=" "/>
    <s v=" "/>
    <s v=" "/>
    <m/>
    <m/>
    <n v="2024"/>
    <s v="UL82221011 Driftmedel LINK"/>
    <m/>
    <m/>
    <m/>
    <s v="UL"/>
  </r>
  <r>
    <x v="0"/>
    <x v="10"/>
    <x v="32"/>
    <x v="54"/>
    <x v="0"/>
    <x v="2"/>
    <x v="15"/>
    <x v="544"/>
    <x v="0"/>
    <n v="1"/>
    <m/>
    <s v="PN"/>
    <s v=" "/>
    <m/>
    <m/>
    <m/>
    <m/>
    <n v="0"/>
    <m/>
    <n v="120"/>
    <n v="120"/>
    <n v="120000"/>
    <n v="10000"/>
    <s v="Programövergripande"/>
    <s v="Programövergripande"/>
    <m/>
    <m/>
    <s v=" "/>
    <s v=" "/>
    <s v=" "/>
    <s v=" "/>
    <m/>
    <m/>
    <n v="2024"/>
    <s v="UL82221011 Driftmedel LINK"/>
    <m/>
    <m/>
    <m/>
    <s v="UL"/>
  </r>
  <r>
    <x v="0"/>
    <x v="10"/>
    <x v="31"/>
    <x v="54"/>
    <x v="0"/>
    <x v="2"/>
    <x v="15"/>
    <x v="4"/>
    <x v="0"/>
    <n v="1"/>
    <m/>
    <s v="PN"/>
    <m/>
    <m/>
    <m/>
    <m/>
    <m/>
    <n v="0"/>
    <m/>
    <n v="768"/>
    <n v="768"/>
    <n v="768000"/>
    <n v="64000"/>
    <s v="Programövergripande"/>
    <s v="Programövergripande"/>
    <m/>
    <m/>
    <s v=" "/>
    <s v=" "/>
    <s v=" "/>
    <s v=" "/>
    <m/>
    <m/>
    <n v="2024"/>
    <s v="UL82221011 Driftmedel (PN/PK/CK sammankomster, systemstöd: NyA, InteDashboard, Qpercom)"/>
    <m/>
    <m/>
    <m/>
    <s v="UL"/>
  </r>
  <r>
    <x v="0"/>
    <x v="10"/>
    <x v="32"/>
    <x v="54"/>
    <x v="0"/>
    <x v="2"/>
    <x v="15"/>
    <x v="4"/>
    <x v="0"/>
    <n v="1"/>
    <m/>
    <s v="PN"/>
    <m/>
    <m/>
    <m/>
    <m/>
    <m/>
    <n v="0"/>
    <m/>
    <n v="1252"/>
    <n v="1252"/>
    <n v="1252000"/>
    <n v="104333.33333333333"/>
    <s v="Programövergripande"/>
    <s v="Programövergripande"/>
    <m/>
    <m/>
    <s v=" "/>
    <s v=" "/>
    <s v=" "/>
    <s v=" "/>
    <m/>
    <m/>
    <n v="2024"/>
    <s v="UL82221011 Driftmedel (PN/PK/CK sammankomster, systemstöd: NyA, InteDashboard, Qpercom, studenthandlening, TG)"/>
    <m/>
    <m/>
    <m/>
    <s v="UL"/>
  </r>
  <r>
    <x v="0"/>
    <x v="10"/>
    <x v="31"/>
    <x v="54"/>
    <x v="0"/>
    <x v="2"/>
    <x v="15"/>
    <x v="549"/>
    <x v="197"/>
    <n v="1"/>
    <m/>
    <s v="PN"/>
    <m/>
    <m/>
    <m/>
    <m/>
    <m/>
    <n v="0"/>
    <m/>
    <n v="800"/>
    <n v="800"/>
    <n v="800000"/>
    <n v="66666.666666666672"/>
    <s v="Programövergripande"/>
    <s v="Programövergripande"/>
    <m/>
    <m/>
    <m/>
    <m/>
    <m/>
    <m/>
    <m/>
    <m/>
    <n v="2024"/>
    <s v="UL82221011 Driftmedel Curriculumkommittén"/>
    <m/>
    <m/>
    <m/>
    <s v="UL"/>
  </r>
  <r>
    <x v="0"/>
    <x v="10"/>
    <x v="32"/>
    <x v="54"/>
    <x v="0"/>
    <x v="2"/>
    <x v="15"/>
    <x v="549"/>
    <x v="197"/>
    <n v="1"/>
    <m/>
    <s v="PN"/>
    <m/>
    <m/>
    <m/>
    <m/>
    <m/>
    <n v="0"/>
    <m/>
    <n v="1200"/>
    <n v="1200"/>
    <n v="1200000"/>
    <n v="100000"/>
    <s v="Programövergripande"/>
    <s v="Programövergripande"/>
    <m/>
    <m/>
    <m/>
    <m/>
    <m/>
    <m/>
    <m/>
    <m/>
    <n v="2024"/>
    <s v="UL82221011 Driftmedel Curriculumkommittén"/>
    <m/>
    <m/>
    <m/>
    <s v="UL"/>
  </r>
  <r>
    <x v="0"/>
    <x v="10"/>
    <x v="31"/>
    <x v="54"/>
    <x v="0"/>
    <x v="2"/>
    <x v="15"/>
    <x v="550"/>
    <x v="0"/>
    <n v="1"/>
    <m/>
    <s v="PN"/>
    <s v=" "/>
    <m/>
    <m/>
    <m/>
    <m/>
    <n v="0"/>
    <m/>
    <n v="1500"/>
    <n v="1500"/>
    <n v="1500000"/>
    <n v="125000"/>
    <s v="Programövergripande"/>
    <s v="Programövergripande"/>
    <m/>
    <m/>
    <s v=" "/>
    <s v=" "/>
    <s v=" "/>
    <s v=" "/>
    <m/>
    <m/>
    <n v="2024"/>
    <s v="UL82221011 Driftmedel Tema/strimmor uppdrag"/>
    <m/>
    <m/>
    <m/>
    <s v="UL"/>
  </r>
  <r>
    <x v="0"/>
    <x v="10"/>
    <x v="32"/>
    <x v="54"/>
    <x v="0"/>
    <x v="2"/>
    <x v="15"/>
    <x v="551"/>
    <x v="0"/>
    <n v="1"/>
    <m/>
    <s v="PN"/>
    <s v=" "/>
    <m/>
    <m/>
    <m/>
    <m/>
    <n v="0"/>
    <m/>
    <n v="1300"/>
    <n v="1300"/>
    <n v="1300000"/>
    <n v="108333.33333333333"/>
    <s v="Programövergripande"/>
    <s v="Programövergripande"/>
    <m/>
    <m/>
    <s v=" "/>
    <s v=" "/>
    <s v=" "/>
    <s v=" "/>
    <m/>
    <m/>
    <n v="2024"/>
    <s v="UL82221011 Driftmedel Terminskollegier uppdrag"/>
    <m/>
    <m/>
    <m/>
    <s v="UL"/>
  </r>
  <r>
    <x v="0"/>
    <x v="10"/>
    <x v="31"/>
    <x v="54"/>
    <x v="0"/>
    <x v="2"/>
    <x v="15"/>
    <x v="552"/>
    <x v="0"/>
    <n v="1"/>
    <m/>
    <s v="PN"/>
    <m/>
    <m/>
    <m/>
    <m/>
    <m/>
    <n v="0"/>
    <m/>
    <n v="634"/>
    <n v="634"/>
    <n v="634000"/>
    <n v="52833.333333333336"/>
    <s v="Programövergripande"/>
    <s v="Programövergripande"/>
    <m/>
    <m/>
    <s v=" "/>
    <s v=" "/>
    <s v=" "/>
    <s v=" "/>
    <m/>
    <m/>
    <n v="2024"/>
    <s v="UL82321011 Utv o utv digitaltstöd, eportfolio, nat PD möte,  internat, frågebank , EPA, AMEE, IMEX, Nationell frågebank"/>
    <m/>
    <m/>
    <m/>
    <s v="UL"/>
  </r>
  <r>
    <x v="0"/>
    <x v="10"/>
    <x v="32"/>
    <x v="54"/>
    <x v="0"/>
    <x v="2"/>
    <x v="15"/>
    <x v="552"/>
    <x v="0"/>
    <n v="1"/>
    <m/>
    <s v="PN"/>
    <m/>
    <m/>
    <m/>
    <m/>
    <m/>
    <n v="0"/>
    <m/>
    <n v="2618"/>
    <n v="2618"/>
    <n v="2618000"/>
    <n v="218166.66666666666"/>
    <s v="Programövergripande"/>
    <s v="Programövergripande"/>
    <m/>
    <m/>
    <s v=" "/>
    <s v=" "/>
    <s v=" "/>
    <s v=" "/>
    <m/>
    <m/>
    <n v="2024"/>
    <s v="UL82321011 Utv o utv digitaltstöd, eportfolio, nat PD möte,  internat, frågebank , EPA, AMEE, IMEX, UoL projektstöd"/>
    <m/>
    <m/>
    <m/>
    <s v="UL"/>
  </r>
  <r>
    <x v="0"/>
    <x v="10"/>
    <x v="31"/>
    <x v="54"/>
    <x v="0"/>
    <x v="2"/>
    <x v="15"/>
    <x v="553"/>
    <x v="0"/>
    <n v="1"/>
    <m/>
    <s v="PN"/>
    <m/>
    <m/>
    <m/>
    <m/>
    <m/>
    <n v="0"/>
    <m/>
    <n v="960"/>
    <n v="960"/>
    <n v="960000"/>
    <n v="80000"/>
    <s v="Programövergripande"/>
    <s v="Programövergripande"/>
    <m/>
    <m/>
    <s v=" "/>
    <s v=" "/>
    <s v=" "/>
    <s v=" "/>
    <m/>
    <m/>
    <n v="2024"/>
    <s v="UL82421011 PIL drift, inst.kompensation"/>
    <m/>
    <m/>
    <m/>
    <s v="UL"/>
  </r>
  <r>
    <x v="0"/>
    <x v="10"/>
    <x v="32"/>
    <x v="54"/>
    <x v="0"/>
    <x v="2"/>
    <x v="15"/>
    <x v="553"/>
    <x v="0"/>
    <n v="1"/>
    <m/>
    <s v="PN"/>
    <m/>
    <m/>
    <m/>
    <m/>
    <m/>
    <n v="0"/>
    <m/>
    <n v="1440"/>
    <n v="1440"/>
    <n v="1440000"/>
    <n v="120000"/>
    <s v="Programövergripande"/>
    <s v="Programövergripande"/>
    <m/>
    <m/>
    <s v=" "/>
    <s v=" "/>
    <s v=" "/>
    <s v=" "/>
    <m/>
    <m/>
    <n v="2024"/>
    <s v="UL82421011 PIL drift, inst.kompensation"/>
    <m/>
    <m/>
    <m/>
    <s v="UL"/>
  </r>
  <r>
    <x v="0"/>
    <x v="10"/>
    <x v="31"/>
    <x v="54"/>
    <x v="1"/>
    <x v="2"/>
    <x v="15"/>
    <x v="554"/>
    <x v="0"/>
    <n v="1"/>
    <m/>
    <s v="PN"/>
    <s v=" "/>
    <m/>
    <m/>
    <m/>
    <n v="0"/>
    <n v="0"/>
    <n v="0"/>
    <n v="250"/>
    <n v="250"/>
    <n v="250000"/>
    <n v="20833.333333333332"/>
    <s v="UL99001011"/>
    <s v="PN99001011"/>
    <n v="3093"/>
    <n v="3094"/>
    <s v=" "/>
    <s v=" "/>
    <s v=" "/>
    <s v=" "/>
    <n v="101"/>
    <m/>
    <n v="2024"/>
    <s v="UL10111001 SVK admin, SR+drift"/>
    <m/>
    <m/>
    <m/>
    <s v="UL"/>
  </r>
  <r>
    <x v="0"/>
    <x v="10"/>
    <x v="31"/>
    <x v="54"/>
    <x v="1"/>
    <x v="2"/>
    <x v="15"/>
    <x v="555"/>
    <x v="0"/>
    <n v="1"/>
    <m/>
    <s v="PN"/>
    <s v=" "/>
    <m/>
    <m/>
    <n v="60"/>
    <n v="0"/>
    <n v="0"/>
    <n v="0"/>
    <n v="300"/>
    <n v="300"/>
    <n v="300000"/>
    <n v="25000"/>
    <s v="UL99001011"/>
    <s v="PN99001011"/>
    <n v="3093"/>
    <n v="3094"/>
    <s v=" "/>
    <s v=" "/>
    <s v=" "/>
    <s v=" "/>
    <n v="101"/>
    <m/>
    <n v="2024"/>
    <s v="UL10112001 Inres stud, komp eng kurs"/>
    <m/>
    <m/>
    <m/>
    <s v="UL"/>
  </r>
  <r>
    <x v="0"/>
    <x v="10"/>
    <x v="31"/>
    <x v="54"/>
    <x v="1"/>
    <x v="2"/>
    <x v="15"/>
    <x v="556"/>
    <x v="0"/>
    <n v="1"/>
    <m/>
    <s v="PN"/>
    <m/>
    <m/>
    <m/>
    <m/>
    <n v="0"/>
    <n v="0"/>
    <n v="0"/>
    <n v="678"/>
    <n v="678"/>
    <n v="678000"/>
    <n v="56500"/>
    <s v="UL99001011"/>
    <s v="PN99001011"/>
    <n v="3093"/>
    <n v="3094"/>
    <s v=" "/>
    <s v=" "/>
    <s v=" "/>
    <s v=" "/>
    <n v="101"/>
    <m/>
    <n v="2024"/>
    <s v="UL10113001 Övr utb uppdrag, core faciliteter"/>
    <m/>
    <m/>
    <m/>
    <s v="UL"/>
  </r>
  <r>
    <x v="0"/>
    <x v="10"/>
    <x v="31"/>
    <x v="54"/>
    <x v="1"/>
    <x v="2"/>
    <x v="15"/>
    <x v="557"/>
    <x v="0"/>
    <n v="1"/>
    <m/>
    <s v="PN"/>
    <s v=" "/>
    <m/>
    <m/>
    <m/>
    <n v="0"/>
    <n v="0"/>
    <n v="0"/>
    <n v="850"/>
    <n v="850"/>
    <n v="850000"/>
    <n v="70833.333333333328"/>
    <s v="UL99001011"/>
    <s v="PN99001011"/>
    <n v="3093"/>
    <n v="3094"/>
    <s v=" "/>
    <s v=" "/>
    <s v=" "/>
    <s v=" "/>
    <n v="101"/>
    <m/>
    <n v="2024"/>
    <s v="UL10114001 Ersättning till kursansvarig institution"/>
    <m/>
    <m/>
    <m/>
    <s v="UL"/>
  </r>
  <r>
    <x v="0"/>
    <x v="10"/>
    <x v="32"/>
    <x v="54"/>
    <x v="1"/>
    <x v="2"/>
    <x v="15"/>
    <x v="556"/>
    <x v="0"/>
    <n v="1"/>
    <m/>
    <s v="PN"/>
    <m/>
    <m/>
    <m/>
    <m/>
    <n v="0"/>
    <n v="0"/>
    <n v="0"/>
    <n v="3509.1979999999999"/>
    <n v="3509.1979999999999"/>
    <n v="3509198"/>
    <n v="292433.16666666669"/>
    <s v="UL99001011"/>
    <s v="PN99001011"/>
    <n v="3093"/>
    <n v="3094"/>
    <s v=" "/>
    <s v=" "/>
    <s v=" "/>
    <s v=" "/>
    <n v="101"/>
    <m/>
    <n v="2024"/>
    <s v="UL10113001 Övr utb uppdrag, core faciliteter 2LA21"/>
    <m/>
    <m/>
    <m/>
    <s v="UL"/>
  </r>
  <r>
    <x v="0"/>
    <x v="10"/>
    <x v="32"/>
    <x v="54"/>
    <x v="1"/>
    <x v="2"/>
    <x v="15"/>
    <x v="558"/>
    <x v="0"/>
    <n v="1"/>
    <m/>
    <s v="PN"/>
    <m/>
    <m/>
    <m/>
    <m/>
    <n v="0"/>
    <n v="0"/>
    <n v="0"/>
    <n v="1800"/>
    <n v="1800"/>
    <n v="1800000"/>
    <n v="150000"/>
    <s v="UL99001011"/>
    <s v="PN99001011"/>
    <n v="3093"/>
    <n v="3094"/>
    <s v=" "/>
    <s v=" "/>
    <s v=" "/>
    <s v=" "/>
    <n v="101"/>
    <m/>
    <n v="2024"/>
    <s v="UL10114001 Extra medel för uppbyggnad enligt principer för resursfördelning"/>
    <m/>
    <m/>
    <m/>
    <s v="UL"/>
  </r>
  <r>
    <x v="1"/>
    <x v="10"/>
    <x v="31"/>
    <x v="54"/>
    <x v="1"/>
    <x v="2"/>
    <x v="15"/>
    <x v="67"/>
    <x v="0"/>
    <n v="1"/>
    <m/>
    <s v="PNK"/>
    <s v=" "/>
    <m/>
    <n v="21"/>
    <n v="60"/>
    <n v="80"/>
    <n v="21"/>
    <n v="1680"/>
    <m/>
    <n v="1680"/>
    <n v="1680000"/>
    <n v="140000"/>
    <s v="UL99001011"/>
    <s v="PN99001011"/>
    <n v="3093"/>
    <n v="3094"/>
    <s v=" "/>
    <s v=" "/>
    <s v=" "/>
    <s v=" "/>
    <n v="101"/>
    <m/>
    <n v="2024"/>
    <s v="UL10112001 Inres stud, klin rot"/>
    <m/>
    <n v="80"/>
    <m/>
    <s v="UL"/>
  </r>
  <r>
    <x v="1"/>
    <x v="10"/>
    <x v="31"/>
    <x v="54"/>
    <x v="1"/>
    <x v="2"/>
    <x v="15"/>
    <x v="559"/>
    <x v="0"/>
    <n v="1"/>
    <m/>
    <s v="PNK"/>
    <s v="Vt"/>
    <n v="7"/>
    <n v="133"/>
    <n v="3"/>
    <n v="93.703500000000005"/>
    <n v="6.65"/>
    <n v="623.12827500000003"/>
    <n v="0"/>
    <n v="623.12827500000003"/>
    <n v="623128.27500000002"/>
    <n v="51927.356250000004"/>
    <s v="UL99001011"/>
    <s v="PN99001011"/>
    <n v="3093"/>
    <n v="3094"/>
    <s v=" "/>
    <s v=" "/>
    <s v=" "/>
    <s v=" "/>
    <n v="101"/>
    <m/>
    <n v="2024"/>
    <s v="UL10110001 SVK kurser"/>
    <m/>
    <n v="95.330650000000006"/>
    <m/>
    <s v="UL"/>
  </r>
  <r>
    <x v="1"/>
    <x v="10"/>
    <x v="31"/>
    <x v="54"/>
    <x v="1"/>
    <x v="2"/>
    <x v="15"/>
    <x v="559"/>
    <x v="0"/>
    <n v="1"/>
    <m/>
    <s v="PNK"/>
    <s v="ht"/>
    <n v="10"/>
    <n v="133"/>
    <n v="7.5"/>
    <n v="93.703500000000005"/>
    <n v="16.625"/>
    <n v="1557.8206875000001"/>
    <n v="0"/>
    <n v="1557.8206875000001"/>
    <n v="1557820.6875"/>
    <n v="129818.390625"/>
    <s v="UL99001011"/>
    <s v="PN99001011"/>
    <n v="3093"/>
    <n v="3094"/>
    <s v=" "/>
    <s v=" "/>
    <s v=" "/>
    <s v=" "/>
    <n v="101"/>
    <m/>
    <n v="2024"/>
    <s v="UL10110001 SVK kurser"/>
    <m/>
    <n v="95.330650000000006"/>
    <m/>
    <s v="UL"/>
  </r>
  <r>
    <x v="1"/>
    <x v="10"/>
    <x v="31"/>
    <x v="54"/>
    <x v="1"/>
    <x v="2"/>
    <x v="15"/>
    <x v="559"/>
    <x v="0"/>
    <n v="1"/>
    <m/>
    <s v="PNK"/>
    <s v="Vt"/>
    <n v="10"/>
    <n v="163"/>
    <n v="7.5"/>
    <n v="93.703500000000005"/>
    <n v="20.375"/>
    <n v="1909.2088125"/>
    <n v="0"/>
    <n v="1909.2088125"/>
    <n v="1909208.8125"/>
    <n v="159100.734375"/>
    <s v="UL99001011"/>
    <s v="PN99001011"/>
    <n v="3093"/>
    <n v="3094"/>
    <s v=" "/>
    <s v=" "/>
    <s v=" "/>
    <s v=" "/>
    <n v="101"/>
    <m/>
    <n v="2024"/>
    <s v="UL10110001 SVK kurser"/>
    <m/>
    <n v="95.330650000000006"/>
    <m/>
    <s v="UL"/>
  </r>
  <r>
    <x v="1"/>
    <x v="10"/>
    <x v="31"/>
    <x v="54"/>
    <x v="1"/>
    <x v="2"/>
    <x v="15"/>
    <x v="559"/>
    <x v="0"/>
    <n v="1"/>
    <m/>
    <s v="PNK"/>
    <s v="ht"/>
    <n v="11"/>
    <n v="163"/>
    <n v="15"/>
    <n v="93.703500000000005"/>
    <n v="40.75"/>
    <n v="3818.417625"/>
    <n v="0"/>
    <n v="3818.417625"/>
    <n v="3818417.625"/>
    <n v="318201.46875"/>
    <s v="UL99001011"/>
    <s v="PN99001011"/>
    <n v="3093"/>
    <n v="3094"/>
    <s v=" "/>
    <s v=" "/>
    <s v=" "/>
    <s v=" "/>
    <n v="101"/>
    <m/>
    <n v="2024"/>
    <s v="UL10110001 SVK kurser"/>
    <m/>
    <n v="95.330650000000006"/>
    <m/>
    <s v="UL"/>
  </r>
  <r>
    <x v="1"/>
    <x v="10"/>
    <x v="31"/>
    <x v="54"/>
    <x v="1"/>
    <x v="2"/>
    <x v="15"/>
    <x v="559"/>
    <x v="0"/>
    <n v="1"/>
    <m/>
    <s v="PNK"/>
    <s v="Vt"/>
    <n v="11"/>
    <n v="166"/>
    <n v="15"/>
    <n v="93.703500000000005"/>
    <n v="41.5"/>
    <n v="3888.6952500000002"/>
    <n v="0"/>
    <n v="3888.6952500000002"/>
    <n v="3888695.25"/>
    <n v="324057.9375"/>
    <s v="UL99001011"/>
    <s v="PN99001011"/>
    <n v="3093"/>
    <n v="3094"/>
    <s v=" "/>
    <s v=" "/>
    <s v=" "/>
    <s v=" "/>
    <n v="101"/>
    <m/>
    <n v="2024"/>
    <s v="UL10110001 SVK kurser"/>
    <m/>
    <n v="95.330650000000006"/>
    <m/>
    <s v="UL"/>
  </r>
  <r>
    <x v="1"/>
    <x v="10"/>
    <x v="32"/>
    <x v="54"/>
    <x v="1"/>
    <x v="5"/>
    <x v="6"/>
    <x v="560"/>
    <x v="510"/>
    <n v="1"/>
    <m/>
    <s v="OBL"/>
    <s v="ht"/>
    <n v="1"/>
    <n v="186"/>
    <n v="12"/>
    <n v="100.2"/>
    <n v="37.200000000000003"/>
    <n v="3727.4400000000005"/>
    <m/>
    <n v="3727.4400000000005"/>
    <n v="3727440.0000000005"/>
    <n v="310620.00000000006"/>
    <s v="UL99001011"/>
    <s v="C3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5"/>
    <x v="6"/>
    <x v="560"/>
    <x v="510"/>
    <n v="1"/>
    <m/>
    <s v="OBL"/>
    <s v="Vt"/>
    <n v="1"/>
    <n v="186"/>
    <n v="12"/>
    <n v="100.2"/>
    <n v="37.200000000000003"/>
    <n v="3727.4400000000005"/>
    <m/>
    <n v="3727.4400000000005"/>
    <n v="3727440.0000000005"/>
    <n v="310620.00000000006"/>
    <s v="UL99001011"/>
    <s v="C3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4"/>
    <x v="17"/>
    <x v="561"/>
    <x v="511"/>
    <n v="1"/>
    <m/>
    <s v="OBL"/>
    <s v="ht"/>
    <n v="1"/>
    <n v="186"/>
    <n v="18"/>
    <n v="100.25"/>
    <n v="55.8"/>
    <n v="5593.95"/>
    <m/>
    <n v="5593.95"/>
    <n v="5593950"/>
    <n v="466162.5"/>
    <s v="UL99001011"/>
    <s v="C2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4"/>
    <x v="17"/>
    <x v="561"/>
    <x v="511"/>
    <n v="1"/>
    <m/>
    <s v="OBL"/>
    <s v="Vt"/>
    <n v="1"/>
    <n v="186"/>
    <n v="18"/>
    <n v="100.25"/>
    <n v="55.8"/>
    <n v="5593.95"/>
    <m/>
    <n v="5593.95"/>
    <n v="5593950"/>
    <n v="466162.5"/>
    <s v="UL99001011"/>
    <s v="C2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6"/>
    <x v="5"/>
    <x v="562"/>
    <x v="512"/>
    <n v="1"/>
    <m/>
    <s v="OBL"/>
    <s v="ht"/>
    <n v="2"/>
    <n v="170"/>
    <n v="18"/>
    <n v="100.75"/>
    <n v="51"/>
    <n v="5138.25"/>
    <m/>
    <n v="5138.25"/>
    <n v="5138250"/>
    <n v="428187.5"/>
    <s v="UL99001011"/>
    <s v="C4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6"/>
    <x v="5"/>
    <x v="562"/>
    <x v="512"/>
    <n v="1"/>
    <m/>
    <s v="OBL"/>
    <s v="Vt"/>
    <n v="2"/>
    <n v="170"/>
    <n v="18"/>
    <n v="100.75"/>
    <n v="51"/>
    <n v="5138.25"/>
    <m/>
    <n v="5138.25"/>
    <n v="5138250"/>
    <n v="428187.5"/>
    <s v="UL99001011"/>
    <s v="C4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6"/>
    <x v="5"/>
    <x v="563"/>
    <x v="513"/>
    <n v="1"/>
    <m/>
    <s v="OBL"/>
    <s v="ht"/>
    <n v="2"/>
    <n v="170"/>
    <n v="12"/>
    <n v="100.2"/>
    <n v="34"/>
    <n v="3406.8"/>
    <m/>
    <n v="3406.8"/>
    <n v="3406800"/>
    <n v="283900"/>
    <s v="UL99001011"/>
    <s v="C4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6"/>
    <x v="5"/>
    <x v="563"/>
    <x v="513"/>
    <n v="1"/>
    <m/>
    <s v="OBL"/>
    <s v="Vt"/>
    <n v="2"/>
    <n v="170"/>
    <n v="12"/>
    <n v="100.2"/>
    <n v="34"/>
    <n v="3406.8"/>
    <m/>
    <n v="3406.8"/>
    <n v="3406800"/>
    <n v="283900"/>
    <s v="UL99001011"/>
    <s v="C4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5"/>
    <x v="6"/>
    <x v="564"/>
    <x v="514"/>
    <n v="1"/>
    <m/>
    <s v="OBL"/>
    <s v="ht"/>
    <n v="3"/>
    <n v="160"/>
    <n v="30"/>
    <n v="100.95"/>
    <n v="80"/>
    <n v="8076"/>
    <m/>
    <n v="8076"/>
    <n v="8076000"/>
    <n v="673000"/>
    <s v="UL99001011"/>
    <s v="C3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5"/>
    <x v="6"/>
    <x v="564"/>
    <x v="514"/>
    <n v="1"/>
    <m/>
    <s v="OBL"/>
    <s v="Vt"/>
    <n v="3"/>
    <n v="164"/>
    <n v="30"/>
    <n v="100.95"/>
    <n v="82"/>
    <n v="8277.9"/>
    <m/>
    <n v="8277.9"/>
    <n v="8277900"/>
    <n v="689825"/>
    <s v="UL99001011"/>
    <s v="C3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7"/>
    <x v="16"/>
    <x v="565"/>
    <x v="515"/>
    <n v="1"/>
    <m/>
    <s v="OBL"/>
    <s v="ht"/>
    <n v="4"/>
    <n v="158"/>
    <n v="7.5"/>
    <n v="100"/>
    <n v="19.75"/>
    <n v="1975"/>
    <m/>
    <n v="1975"/>
    <n v="1975000"/>
    <n v="164583.33333333334"/>
    <s v="UL99001011"/>
    <s v="C1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7"/>
    <x v="16"/>
    <x v="565"/>
    <x v="515"/>
    <n v="1"/>
    <m/>
    <s v="OBL"/>
    <s v="Vt"/>
    <n v="4"/>
    <n v="164"/>
    <n v="7.5"/>
    <n v="100"/>
    <n v="20.5"/>
    <n v="2050"/>
    <m/>
    <n v="2050"/>
    <n v="2050000"/>
    <n v="170833.33333333334"/>
    <s v="UL99001011"/>
    <s v="C1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8"/>
    <x v="14"/>
    <x v="566"/>
    <x v="516"/>
    <n v="1"/>
    <m/>
    <s v="OBL"/>
    <s v="ht"/>
    <n v="4"/>
    <n v="158"/>
    <n v="22.5"/>
    <n v="104.45"/>
    <n v="59.25"/>
    <n v="6188.6625000000004"/>
    <m/>
    <n v="6188.6625000000004"/>
    <n v="6188662.5"/>
    <n v="515721.875"/>
    <s v="UL99001011"/>
    <s v="D1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8"/>
    <x v="14"/>
    <x v="566"/>
    <x v="516"/>
    <n v="1"/>
    <m/>
    <s v="OBL"/>
    <s v="Vt"/>
    <n v="4"/>
    <n v="164"/>
    <n v="22.5"/>
    <n v="104.45"/>
    <n v="61.5"/>
    <n v="6423.6750000000002"/>
    <m/>
    <n v="6423.6750000000002"/>
    <n v="6423675"/>
    <n v="535306.25"/>
    <s v="UL99001011"/>
    <s v="D1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8"/>
    <x v="14"/>
    <x v="567"/>
    <x v="517"/>
    <n v="0.25"/>
    <m/>
    <s v="OBL"/>
    <s v="ht"/>
    <n v="5"/>
    <n v="163"/>
    <n v="30"/>
    <n v="100.95"/>
    <n v="20.375"/>
    <n v="2056.8562500000003"/>
    <m/>
    <n v="2056.8562500000003"/>
    <n v="2056856.2500000002"/>
    <n v="171404.68750000003"/>
    <s v="UL99001011"/>
    <s v="D1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8"/>
    <x v="14"/>
    <x v="567"/>
    <x v="517"/>
    <n v="0.25"/>
    <m/>
    <s v="OBL"/>
    <s v="Vt"/>
    <n v="5"/>
    <n v="145"/>
    <n v="30"/>
    <n v="100.95"/>
    <n v="18.125"/>
    <n v="1829.71875"/>
    <m/>
    <n v="1829.71875"/>
    <n v="1829718.75"/>
    <n v="152476.5625"/>
    <s v="UL99001011"/>
    <s v="D1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9"/>
    <x v="20"/>
    <x v="567"/>
    <x v="518"/>
    <n v="0.25"/>
    <m/>
    <s v="OBL"/>
    <s v="ht"/>
    <n v="5"/>
    <n v="163"/>
    <n v="30"/>
    <n v="100.95"/>
    <n v="20.375"/>
    <n v="2056.8562500000003"/>
    <m/>
    <n v="2056.8562500000003"/>
    <n v="2056856.2500000002"/>
    <n v="171404.68750000003"/>
    <s v="UL99001011"/>
    <s v="K2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9"/>
    <x v="20"/>
    <x v="567"/>
    <x v="518"/>
    <n v="0.25"/>
    <m/>
    <s v="OBL"/>
    <s v="Vt"/>
    <n v="5"/>
    <n v="145"/>
    <n v="30"/>
    <n v="100.95"/>
    <n v="18.125"/>
    <n v="1829.71875"/>
    <m/>
    <n v="1829.71875"/>
    <n v="1829718.75"/>
    <n v="152476.5625"/>
    <s v="UL99001011"/>
    <s v="K2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10"/>
    <x v="11"/>
    <x v="567"/>
    <x v="519"/>
    <n v="0.25"/>
    <m/>
    <s v="OBL"/>
    <s v="Vt"/>
    <n v="5"/>
    <n v="145"/>
    <n v="30"/>
    <n v="100.95"/>
    <n v="18.125"/>
    <n v="1829.71875"/>
    <m/>
    <n v="1829.71875"/>
    <n v="1829718.75"/>
    <n v="152476.5625"/>
    <s v="UL99001011"/>
    <s v="S1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10"/>
    <x v="11"/>
    <x v="567"/>
    <x v="519"/>
    <n v="0.25"/>
    <m/>
    <s v="OBL"/>
    <s v="ht"/>
    <n v="5"/>
    <n v="163"/>
    <n v="30"/>
    <n v="100.95"/>
    <n v="20.375"/>
    <n v="2056.8562500000003"/>
    <m/>
    <n v="2056.8562500000003"/>
    <n v="2056856.2500000002"/>
    <n v="171404.68750000003"/>
    <s v="UL99001011"/>
    <s v="S1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11"/>
    <x v="7"/>
    <x v="567"/>
    <x v="520"/>
    <n v="0.25"/>
    <m/>
    <s v="OBL"/>
    <s v="ht"/>
    <n v="5"/>
    <n v="163"/>
    <n v="30"/>
    <n v="100.95"/>
    <n v="20.375"/>
    <n v="2056.8562500000003"/>
    <m/>
    <n v="2056.8562500000003"/>
    <n v="2056856.2500000002"/>
    <n v="171404.68750000003"/>
    <s v="UL99001011"/>
    <s v="H7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11"/>
    <x v="7"/>
    <x v="567"/>
    <x v="520"/>
    <n v="0.25"/>
    <m/>
    <s v="OBL"/>
    <s v="Vt"/>
    <n v="5"/>
    <n v="145"/>
    <n v="30"/>
    <n v="100.95"/>
    <n v="18.125"/>
    <n v="1829.71875"/>
    <m/>
    <n v="1829.71875"/>
    <n v="1829718.75"/>
    <n v="152476.5625"/>
    <s v="UL99001011"/>
    <s v="H799001011"/>
    <n v="3093"/>
    <n v="3094"/>
    <m/>
    <m/>
    <m/>
    <m/>
    <n v="101"/>
    <m/>
    <n v="2024"/>
    <m/>
    <m/>
    <m/>
    <m/>
    <s v="UL"/>
  </r>
  <r>
    <x v="1"/>
    <x v="10"/>
    <x v="32"/>
    <x v="54"/>
    <x v="1"/>
    <x v="8"/>
    <x v="14"/>
    <x v="568"/>
    <x v="521"/>
    <n v="0.25"/>
    <m/>
    <s v="OBL"/>
    <s v="ht"/>
    <n v="6"/>
    <n v="144"/>
    <n v="25.5"/>
    <n v="101.45"/>
    <n v="15.3"/>
    <n v="1552.1850000000002"/>
    <m/>
    <n v="1552.1850000000002"/>
    <n v="1552185.0000000002"/>
    <n v="129348.75000000001"/>
    <s v="UL99001011"/>
    <m/>
    <n v="3093"/>
    <n v="3094"/>
    <m/>
    <m/>
    <m/>
    <m/>
    <n v="101"/>
    <m/>
    <n v="2024"/>
    <m/>
    <m/>
    <m/>
    <m/>
    <s v="UL"/>
  </r>
  <r>
    <x v="1"/>
    <x v="10"/>
    <x v="32"/>
    <x v="54"/>
    <x v="1"/>
    <x v="8"/>
    <x v="14"/>
    <x v="568"/>
    <x v="521"/>
    <n v="0.25"/>
    <m/>
    <s v="OBL"/>
    <s v="Vt"/>
    <n v="6"/>
    <n v="134"/>
    <n v="25.5"/>
    <n v="101.45"/>
    <n v="14.237500000000001"/>
    <n v="1444.3943750000001"/>
    <m/>
    <n v="1444.3943750000001"/>
    <n v="1444394.375"/>
    <n v="120366.19791666667"/>
    <s v="UL99001011"/>
    <m/>
    <n v="3093"/>
    <n v="3094"/>
    <m/>
    <m/>
    <m/>
    <m/>
    <n v="101"/>
    <m/>
    <n v="2024"/>
    <m/>
    <m/>
    <m/>
    <m/>
    <s v="UL"/>
  </r>
  <r>
    <x v="1"/>
    <x v="10"/>
    <x v="32"/>
    <x v="54"/>
    <x v="1"/>
    <x v="9"/>
    <x v="20"/>
    <x v="568"/>
    <x v="522"/>
    <n v="0.25"/>
    <m/>
    <s v="OBL"/>
    <s v="ht"/>
    <n v="6"/>
    <n v="144"/>
    <n v="25.5"/>
    <n v="101.45"/>
    <n v="15.3"/>
    <n v="1552.1850000000002"/>
    <m/>
    <n v="1552.1850000000002"/>
    <n v="1552185.0000000002"/>
    <n v="129348.75000000001"/>
    <s v="UL99001011"/>
    <m/>
    <n v="3093"/>
    <n v="3094"/>
    <m/>
    <m/>
    <m/>
    <m/>
    <n v="101"/>
    <m/>
    <n v="2024"/>
    <m/>
    <m/>
    <m/>
    <m/>
    <s v="UL"/>
  </r>
  <r>
    <x v="1"/>
    <x v="10"/>
    <x v="32"/>
    <x v="54"/>
    <x v="1"/>
    <x v="9"/>
    <x v="20"/>
    <x v="568"/>
    <x v="522"/>
    <n v="0.25"/>
    <m/>
    <s v="OBL"/>
    <s v="Vt"/>
    <n v="6"/>
    <n v="134"/>
    <n v="25.5"/>
    <n v="101.45"/>
    <n v="14.237500000000001"/>
    <n v="1444.3943750000001"/>
    <m/>
    <n v="1444.3943750000001"/>
    <n v="1444394.375"/>
    <n v="120366.19791666667"/>
    <s v="UL99001011"/>
    <m/>
    <n v="3093"/>
    <n v="3094"/>
    <m/>
    <m/>
    <m/>
    <m/>
    <n v="101"/>
    <m/>
    <n v="2024"/>
    <m/>
    <m/>
    <m/>
    <m/>
    <s v="UL"/>
  </r>
  <r>
    <x v="1"/>
    <x v="10"/>
    <x v="32"/>
    <x v="54"/>
    <x v="1"/>
    <x v="11"/>
    <x v="7"/>
    <x v="568"/>
    <x v="523"/>
    <n v="0.25"/>
    <m/>
    <s v="OBL"/>
    <s v="ht"/>
    <n v="6"/>
    <n v="144"/>
    <n v="25.5"/>
    <n v="101.45"/>
    <n v="15.3"/>
    <n v="1552.1850000000002"/>
    <m/>
    <n v="1552.1850000000002"/>
    <n v="1552185.0000000002"/>
    <n v="129348.75000000001"/>
    <s v="UL99001011"/>
    <m/>
    <n v="3093"/>
    <n v="3094"/>
    <m/>
    <m/>
    <m/>
    <m/>
    <n v="101"/>
    <m/>
    <n v="2024"/>
    <m/>
    <m/>
    <m/>
    <m/>
    <s v="UL"/>
  </r>
  <r>
    <x v="1"/>
    <x v="10"/>
    <x v="32"/>
    <x v="54"/>
    <x v="1"/>
    <x v="11"/>
    <x v="7"/>
    <x v="568"/>
    <x v="523"/>
    <n v="0.25"/>
    <m/>
    <s v="OBL"/>
    <s v="Vt"/>
    <n v="6"/>
    <n v="134"/>
    <n v="25.5"/>
    <n v="101.45"/>
    <n v="14.237500000000001"/>
    <n v="1444.3943750000001"/>
    <m/>
    <n v="1444.3943750000001"/>
    <n v="1444394.375"/>
    <n v="120366.19791666667"/>
    <s v="UL99001011"/>
    <m/>
    <n v="3093"/>
    <n v="3094"/>
    <m/>
    <m/>
    <m/>
    <m/>
    <n v="101"/>
    <m/>
    <n v="2024"/>
    <m/>
    <m/>
    <m/>
    <m/>
    <s v="UL"/>
  </r>
  <r>
    <x v="1"/>
    <x v="10"/>
    <x v="32"/>
    <x v="54"/>
    <x v="1"/>
    <x v="10"/>
    <x v="11"/>
    <x v="568"/>
    <x v="524"/>
    <n v="0.25"/>
    <m/>
    <s v="OBL"/>
    <s v="ht"/>
    <n v="6"/>
    <n v="144"/>
    <n v="25.5"/>
    <n v="101.45"/>
    <n v="15.3"/>
    <n v="1552.1850000000002"/>
    <m/>
    <n v="1552.1850000000002"/>
    <n v="1552185.0000000002"/>
    <n v="129348.75000000001"/>
    <s v="UL99001011"/>
    <m/>
    <n v="3093"/>
    <n v="3094"/>
    <m/>
    <m/>
    <m/>
    <m/>
    <n v="101"/>
    <m/>
    <n v="2024"/>
    <m/>
    <m/>
    <m/>
    <m/>
    <s v="UL"/>
  </r>
  <r>
    <x v="1"/>
    <x v="10"/>
    <x v="32"/>
    <x v="54"/>
    <x v="1"/>
    <x v="10"/>
    <x v="11"/>
    <x v="568"/>
    <x v="524"/>
    <n v="0.25"/>
    <m/>
    <s v="OBL"/>
    <s v="Vt"/>
    <n v="6"/>
    <n v="134"/>
    <n v="25.5"/>
    <n v="101.45"/>
    <n v="14.237500000000001"/>
    <n v="1444.3943750000001"/>
    <m/>
    <n v="1444.3943750000001"/>
    <n v="1444394.375"/>
    <n v="120366.19791666667"/>
    <s v="UL99001011"/>
    <m/>
    <n v="3093"/>
    <n v="3094"/>
    <m/>
    <m/>
    <m/>
    <m/>
    <n v="101"/>
    <m/>
    <n v="2024"/>
    <m/>
    <m/>
    <m/>
    <m/>
    <s v="UL"/>
  </r>
  <r>
    <x v="1"/>
    <x v="10"/>
    <x v="32"/>
    <x v="54"/>
    <x v="1"/>
    <x v="12"/>
    <x v="22"/>
    <x v="569"/>
    <x v="525"/>
    <n v="1"/>
    <m/>
    <s v="OBL"/>
    <s v="ht"/>
    <n v="6"/>
    <n v="144"/>
    <n v="4.5"/>
    <n v="100"/>
    <n v="10.8"/>
    <n v="1080"/>
    <m/>
    <n v="1080"/>
    <n v="1080000"/>
    <n v="90000"/>
    <s v="UL99001011"/>
    <m/>
    <n v="3093"/>
    <n v="3094"/>
    <m/>
    <m/>
    <m/>
    <m/>
    <n v="101"/>
    <m/>
    <n v="2024"/>
    <m/>
    <m/>
    <m/>
    <m/>
    <s v="UL"/>
  </r>
  <r>
    <x v="1"/>
    <x v="10"/>
    <x v="32"/>
    <x v="54"/>
    <x v="1"/>
    <x v="12"/>
    <x v="22"/>
    <x v="569"/>
    <x v="525"/>
    <n v="1"/>
    <m/>
    <s v="OBL"/>
    <s v="Vt"/>
    <n v="6"/>
    <n v="134"/>
    <n v="4.5"/>
    <n v="100"/>
    <n v="10.050000000000001"/>
    <n v="1005.0000000000001"/>
    <m/>
    <n v="1005.0000000000001"/>
    <n v="1005000.0000000001"/>
    <n v="83750.000000000015"/>
    <s v="UL99001011"/>
    <m/>
    <n v="3093"/>
    <n v="3094"/>
    <m/>
    <m/>
    <m/>
    <m/>
    <n v="101"/>
    <m/>
    <n v="2024"/>
    <m/>
    <m/>
    <m/>
    <m/>
    <s v="UL"/>
  </r>
  <r>
    <x v="1"/>
    <x v="10"/>
    <x v="31"/>
    <x v="54"/>
    <x v="1"/>
    <x v="12"/>
    <x v="22"/>
    <x v="570"/>
    <x v="526"/>
    <n v="1"/>
    <m/>
    <s v="OBL"/>
    <s v="Vt"/>
    <n v="8"/>
    <n v="138"/>
    <n v="29.7"/>
    <n v="106.4817"/>
    <n v="68.309999999999988"/>
    <n v="7273.7649269999993"/>
    <n v="0"/>
    <n v="7273.7649269999993"/>
    <n v="7273764.9269999992"/>
    <n v="606147.07724999997"/>
    <s v="UL99001011"/>
    <s v="C899001011"/>
    <n v="3093"/>
    <n v="3094"/>
    <s v=" "/>
    <s v=" "/>
    <s v=" "/>
    <s v=" "/>
    <n v="101"/>
    <m/>
    <n v="2024"/>
    <m/>
    <m/>
    <n v="108.33029999999999"/>
    <m/>
    <s v="UL"/>
  </r>
  <r>
    <x v="1"/>
    <x v="10"/>
    <x v="31"/>
    <x v="54"/>
    <x v="1"/>
    <x v="12"/>
    <x v="0"/>
    <x v="570"/>
    <x v="526"/>
    <n v="1"/>
    <m/>
    <s v="OBL"/>
    <s v="Vt"/>
    <n v="8"/>
    <n v="138"/>
    <n v="0.3"/>
    <n v="106.4817"/>
    <n v="0.69"/>
    <n v="73.47237299999999"/>
    <n v="0"/>
    <n v="73.47237299999999"/>
    <n v="73472.372999999992"/>
    <n v="6122.6977499999994"/>
    <s v="UL99001011"/>
    <s v="H999001011"/>
    <n v="3093"/>
    <n v="3094"/>
    <s v=" "/>
    <s v=" "/>
    <s v=" "/>
    <s v=" "/>
    <n v="101"/>
    <m/>
    <n v="2024"/>
    <s v="PU"/>
    <m/>
    <n v="108.33029999999999"/>
    <m/>
    <s v="UL"/>
  </r>
  <r>
    <x v="1"/>
    <x v="10"/>
    <x v="31"/>
    <x v="54"/>
    <x v="1"/>
    <x v="12"/>
    <x v="22"/>
    <x v="570"/>
    <x v="526"/>
    <n v="1"/>
    <m/>
    <s v="OBL"/>
    <s v="ht"/>
    <n v="8"/>
    <n v="133"/>
    <n v="29.7"/>
    <n v="106.4817"/>
    <n v="65.834999999999994"/>
    <n v="7010.2227194999996"/>
    <n v="0"/>
    <n v="7010.2227194999996"/>
    <n v="7010222.7194999997"/>
    <n v="584185.22662500001"/>
    <s v="UL99001011"/>
    <s v="C899001011"/>
    <n v="3093"/>
    <n v="3094"/>
    <s v=" "/>
    <s v=" "/>
    <s v=" "/>
    <s v=" "/>
    <n v="101"/>
    <m/>
    <n v="2024"/>
    <m/>
    <m/>
    <n v="108.33029999999999"/>
    <m/>
    <s v="UL"/>
  </r>
  <r>
    <x v="1"/>
    <x v="10"/>
    <x v="31"/>
    <x v="54"/>
    <x v="1"/>
    <x v="12"/>
    <x v="0"/>
    <x v="570"/>
    <x v="526"/>
    <n v="1"/>
    <m/>
    <s v="OBL"/>
    <s v="ht"/>
    <n v="8"/>
    <n v="133"/>
    <n v="0.3"/>
    <n v="106.4817"/>
    <n v="0.66499999999999992"/>
    <n v="70.810330499999992"/>
    <n v="0"/>
    <n v="70.810330499999992"/>
    <n v="70810.330499999996"/>
    <n v="5900.8608749999994"/>
    <s v="UL99001011"/>
    <s v="H999001011"/>
    <n v="3093"/>
    <n v="3094"/>
    <s v=" "/>
    <s v=" "/>
    <s v=" "/>
    <s v=" "/>
    <n v="101"/>
    <m/>
    <n v="2024"/>
    <s v="PU"/>
    <m/>
    <n v="108.33029999999999"/>
    <m/>
    <s v="UL"/>
  </r>
  <r>
    <x v="1"/>
    <x v="10"/>
    <x v="31"/>
    <x v="54"/>
    <x v="1"/>
    <x v="13"/>
    <x v="0"/>
    <x v="571"/>
    <x v="527"/>
    <n v="1"/>
    <m/>
    <s v="OBL"/>
    <s v="Vt"/>
    <n v="11"/>
    <n v="166"/>
    <n v="0.3"/>
    <n v="106.4817"/>
    <n v="0.83"/>
    <n v="88.379811000000004"/>
    <m/>
    <n v="88.379811000000004"/>
    <n v="88379.811000000002"/>
    <n v="7364.9842500000004"/>
    <s v="UL99001011"/>
    <s v="H999001011"/>
    <n v="3093"/>
    <n v="3094"/>
    <m/>
    <m/>
    <m/>
    <m/>
    <n v="101"/>
    <m/>
    <n v="2024"/>
    <s v="PU"/>
    <m/>
    <n v="137.57971014399999"/>
    <m/>
    <s v="UL"/>
  </r>
  <r>
    <x v="1"/>
    <x v="10"/>
    <x v="31"/>
    <x v="54"/>
    <x v="1"/>
    <x v="13"/>
    <x v="0"/>
    <x v="571"/>
    <x v="527"/>
    <n v="1"/>
    <m/>
    <s v="OBL"/>
    <s v="ht"/>
    <n v="11"/>
    <n v="163"/>
    <n v="0.3"/>
    <n v="106.4817"/>
    <n v="0.81499999999999995"/>
    <n v="86.782585499999996"/>
    <m/>
    <n v="86.782585499999996"/>
    <n v="86782.585500000001"/>
    <n v="7231.8821250000001"/>
    <s v="UL99001011"/>
    <s v="H999001011"/>
    <n v="3093"/>
    <n v="3094"/>
    <m/>
    <m/>
    <m/>
    <m/>
    <n v="101"/>
    <m/>
    <n v="2024"/>
    <s v="PU"/>
    <m/>
    <n v="137.57971014399999"/>
    <m/>
    <s v="UL"/>
  </r>
  <r>
    <x v="1"/>
    <x v="10"/>
    <x v="31"/>
    <x v="54"/>
    <x v="1"/>
    <x v="13"/>
    <x v="1"/>
    <x v="571"/>
    <x v="527"/>
    <n v="1"/>
    <m/>
    <s v="OBL"/>
    <s v="Vt"/>
    <n v="11"/>
    <n v="166"/>
    <n v="2.7"/>
    <n v="138.4273"/>
    <n v="7.4700000000000006"/>
    <n v="1034.0519310000002"/>
    <n v="0"/>
    <n v="1034.0519310000002"/>
    <n v="1034051.9310000002"/>
    <n v="86170.994250000018"/>
    <s v="UL99001011"/>
    <s v="H199001011"/>
    <n v="3093"/>
    <n v="3094"/>
    <s v=" "/>
    <s v=" "/>
    <s v=" "/>
    <s v=" "/>
    <n v="101"/>
    <m/>
    <n v="2024"/>
    <m/>
    <m/>
    <n v="137.57971014399999"/>
    <m/>
    <s v="UL"/>
  </r>
  <r>
    <x v="1"/>
    <x v="10"/>
    <x v="31"/>
    <x v="54"/>
    <x v="1"/>
    <x v="13"/>
    <x v="1"/>
    <x v="571"/>
    <x v="527"/>
    <n v="1"/>
    <m/>
    <s v="OBL"/>
    <s v="ht"/>
    <n v="11"/>
    <n v="163"/>
    <n v="2.7"/>
    <n v="138.4273"/>
    <n v="7.335"/>
    <n v="1015.3642455"/>
    <n v="0"/>
    <n v="1015.3642455"/>
    <n v="1015364.2455000001"/>
    <n v="84613.687125000011"/>
    <s v="UL99001011"/>
    <s v="H199001011"/>
    <n v="3093"/>
    <n v="3094"/>
    <s v=" "/>
    <s v=" "/>
    <s v=" "/>
    <s v=" "/>
    <n v="101"/>
    <m/>
    <n v="2024"/>
    <m/>
    <m/>
    <n v="137.57971014399999"/>
    <m/>
    <s v="UL"/>
  </r>
  <r>
    <x v="1"/>
    <x v="10"/>
    <x v="31"/>
    <x v="54"/>
    <x v="1"/>
    <x v="14"/>
    <x v="1"/>
    <x v="572"/>
    <x v="528"/>
    <n v="1"/>
    <m/>
    <s v="OBL"/>
    <s v="Vt"/>
    <n v="9"/>
    <n v="133"/>
    <n v="1.5"/>
    <n v="106.4817"/>
    <n v="3.3250000000000002"/>
    <n v="354.05165250000005"/>
    <n v="0"/>
    <n v="354.05165250000005"/>
    <n v="354051.65250000003"/>
    <n v="29504.304375000003"/>
    <s v="UL99001011"/>
    <s v="H199001011"/>
    <n v="3093"/>
    <n v="3094"/>
    <s v=" "/>
    <s v=" "/>
    <s v=" "/>
    <s v=" "/>
    <n v="101"/>
    <m/>
    <n v="2024"/>
    <s v="PV"/>
    <m/>
    <n v="108.33029999999999"/>
    <m/>
    <s v="UL"/>
  </r>
  <r>
    <x v="1"/>
    <x v="10"/>
    <x v="31"/>
    <x v="54"/>
    <x v="1"/>
    <x v="14"/>
    <x v="0"/>
    <x v="572"/>
    <x v="528"/>
    <n v="1"/>
    <m/>
    <s v="OBL"/>
    <s v="Vt"/>
    <n v="9"/>
    <n v="133"/>
    <n v="4.8"/>
    <n v="106.4817"/>
    <n v="10.639999999999999"/>
    <n v="1132.9652879999999"/>
    <n v="0"/>
    <n v="1132.9652879999999"/>
    <n v="1132965.2879999999"/>
    <n v="94413.77399999999"/>
    <s v="UL99001011"/>
    <s v="H999001011"/>
    <n v="3093"/>
    <n v="3094"/>
    <s v=" "/>
    <s v=" "/>
    <s v=" "/>
    <s v=" "/>
    <n v="101"/>
    <m/>
    <n v="2024"/>
    <s v="ÖNH 4,05 +PU 0,75"/>
    <m/>
    <n v="108.33029999999999"/>
    <m/>
    <s v="UL"/>
  </r>
  <r>
    <x v="1"/>
    <x v="10"/>
    <x v="31"/>
    <x v="54"/>
    <x v="1"/>
    <x v="14"/>
    <x v="12"/>
    <x v="572"/>
    <x v="528"/>
    <n v="1"/>
    <m/>
    <s v="OBL"/>
    <s v="Vt"/>
    <n v="9"/>
    <n v="133"/>
    <n v="19.649999999999999"/>
    <n v="106.4817"/>
    <n v="43.557499999999997"/>
    <n v="4638.0766477500001"/>
    <n v="0"/>
    <n v="4638.0766477500001"/>
    <n v="4638076.6477500005"/>
    <n v="386506.38731250004"/>
    <s v="UL99001011"/>
    <s v="K899001011"/>
    <n v="3093"/>
    <n v="3094"/>
    <s v=" "/>
    <s v=" "/>
    <s v=" "/>
    <s v=" "/>
    <n v="101"/>
    <m/>
    <n v="2024"/>
    <s v="neuro7,5 + psyk 12,15"/>
    <m/>
    <n v="108.33029999999999"/>
    <m/>
    <s v="UL"/>
  </r>
  <r>
    <x v="1"/>
    <x v="10"/>
    <x v="31"/>
    <x v="54"/>
    <x v="1"/>
    <x v="14"/>
    <x v="12"/>
    <x v="572"/>
    <x v="528"/>
    <n v="0.9"/>
    <m/>
    <s v="OBL"/>
    <s v="Vt"/>
    <n v="9"/>
    <n v="133"/>
    <n v="4.05"/>
    <n v="106.4817"/>
    <n v="8.0797499999999989"/>
    <n v="860.34551557499992"/>
    <n v="0"/>
    <n v="860.34551557499992"/>
    <n v="860345.51557499997"/>
    <n v="71695.459631249993"/>
    <s v="UL99001011"/>
    <s v="K899001011"/>
    <n v="3093"/>
    <n v="3094"/>
    <s v=" "/>
    <s v=" "/>
    <s v=" "/>
    <s v=" "/>
    <n v="101"/>
    <m/>
    <n v="2024"/>
    <s v="ögon"/>
    <m/>
    <n v="108.33029999999999"/>
    <m/>
    <s v="UL"/>
  </r>
  <r>
    <x v="1"/>
    <x v="10"/>
    <x v="31"/>
    <x v="54"/>
    <x v="1"/>
    <x v="14"/>
    <x v="11"/>
    <x v="572"/>
    <x v="528"/>
    <n v="0.1"/>
    <m/>
    <s v="OBL"/>
    <s v="Vt"/>
    <n v="9"/>
    <n v="133"/>
    <n v="4.05"/>
    <n v="106.4817"/>
    <n v="0.89775000000000005"/>
    <n v="95.593946175000013"/>
    <n v="0"/>
    <n v="95.593946175000013"/>
    <n v="95593.946175000019"/>
    <n v="7966.1621812500016"/>
    <s v="UL99001011"/>
    <s v="S199001011"/>
    <n v="3093"/>
    <n v="3094"/>
    <s v=" "/>
    <s v=" "/>
    <s v=" "/>
    <s v=" "/>
    <n v="101"/>
    <m/>
    <n v="2024"/>
    <s v="ögon"/>
    <m/>
    <n v="108.33029999999999"/>
    <m/>
    <s v="UL"/>
  </r>
  <r>
    <x v="1"/>
    <x v="10"/>
    <x v="31"/>
    <x v="54"/>
    <x v="1"/>
    <x v="14"/>
    <x v="1"/>
    <x v="572"/>
    <x v="528"/>
    <n v="1"/>
    <m/>
    <s v="OBL"/>
    <s v="ht"/>
    <n v="9"/>
    <n v="138"/>
    <n v="1.5"/>
    <n v="106.4817"/>
    <n v="3.45"/>
    <n v="367.36186500000002"/>
    <n v="0"/>
    <n v="367.36186500000002"/>
    <n v="367361.86500000005"/>
    <n v="30613.488750000004"/>
    <s v="UL99001011"/>
    <s v="H199001011"/>
    <n v="3093"/>
    <n v="3094"/>
    <s v=" "/>
    <s v=" "/>
    <s v=" "/>
    <s v=" "/>
    <n v="101"/>
    <m/>
    <n v="2024"/>
    <s v="PV"/>
    <m/>
    <n v="108.33029999999999"/>
    <m/>
    <s v="UL"/>
  </r>
  <r>
    <x v="1"/>
    <x v="10"/>
    <x v="31"/>
    <x v="54"/>
    <x v="1"/>
    <x v="14"/>
    <x v="0"/>
    <x v="572"/>
    <x v="528"/>
    <n v="1"/>
    <m/>
    <s v="OBL"/>
    <s v="ht"/>
    <n v="9"/>
    <n v="138"/>
    <n v="4.8"/>
    <n v="106.4817"/>
    <n v="11.04"/>
    <n v="1175.5579679999998"/>
    <n v="0"/>
    <n v="1175.5579679999998"/>
    <n v="1175557.9679999999"/>
    <n v="97963.16399999999"/>
    <s v="UL99001011"/>
    <s v="H999001011"/>
    <n v="3093"/>
    <n v="3094"/>
    <s v=" "/>
    <s v=" "/>
    <s v=" "/>
    <s v=" "/>
    <n v="101"/>
    <m/>
    <n v="2024"/>
    <s v="ÖNH 4,05 +PU 0,75"/>
    <m/>
    <n v="108.33029999999999"/>
    <m/>
    <s v="UL"/>
  </r>
  <r>
    <x v="1"/>
    <x v="10"/>
    <x v="31"/>
    <x v="54"/>
    <x v="1"/>
    <x v="14"/>
    <x v="12"/>
    <x v="572"/>
    <x v="528"/>
    <n v="1"/>
    <m/>
    <s v="OBL"/>
    <s v="ht"/>
    <n v="9"/>
    <n v="138"/>
    <n v="19.649999999999999"/>
    <n v="106.4817"/>
    <n v="45.195"/>
    <n v="4812.4404315000002"/>
    <n v="0"/>
    <n v="4812.4404315000002"/>
    <n v="4812440.4314999999"/>
    <n v="401036.70262499998"/>
    <s v="UL99001011"/>
    <s v="K899001011"/>
    <n v="3093"/>
    <n v="3094"/>
    <s v=" "/>
    <s v=" "/>
    <s v=" "/>
    <s v=" "/>
    <n v="101"/>
    <m/>
    <n v="2024"/>
    <s v="neuro7,5 + psyk 12,15"/>
    <m/>
    <n v="108.33029999999999"/>
    <m/>
    <s v="UL"/>
  </r>
  <r>
    <x v="1"/>
    <x v="10"/>
    <x v="31"/>
    <x v="54"/>
    <x v="1"/>
    <x v="14"/>
    <x v="12"/>
    <x v="572"/>
    <x v="528"/>
    <n v="0.9"/>
    <m/>
    <s v="OBL"/>
    <s v="ht"/>
    <n v="9"/>
    <n v="138"/>
    <n v="4.05"/>
    <n v="106.4817"/>
    <n v="8.3834999999999997"/>
    <n v="892.68933195"/>
    <n v="0"/>
    <n v="892.68933195"/>
    <n v="892689.33195000002"/>
    <n v="74390.777662499997"/>
    <s v="UL99001011"/>
    <s v="K899001011"/>
    <n v="3093"/>
    <n v="3094"/>
    <s v=" "/>
    <s v=" "/>
    <s v=" "/>
    <s v=" "/>
    <n v="101"/>
    <m/>
    <n v="2024"/>
    <s v="ögon"/>
    <m/>
    <n v="108.33029999999999"/>
    <m/>
    <s v="UL"/>
  </r>
  <r>
    <x v="1"/>
    <x v="10"/>
    <x v="31"/>
    <x v="54"/>
    <x v="1"/>
    <x v="14"/>
    <x v="11"/>
    <x v="572"/>
    <x v="528"/>
    <n v="0.1"/>
    <m/>
    <s v="OBL"/>
    <s v="ht"/>
    <n v="9"/>
    <n v="138"/>
    <n v="4.05"/>
    <n v="106.4817"/>
    <n v="0.93149999999999999"/>
    <n v="99.187703550000009"/>
    <n v="0"/>
    <n v="99.187703550000009"/>
    <n v="99187.703550000006"/>
    <n v="8265.6419624999999"/>
    <s v="UL99001011"/>
    <s v="S199001011"/>
    <n v="3093"/>
    <n v="3094"/>
    <s v=" "/>
    <s v=" "/>
    <s v=" "/>
    <s v=" "/>
    <n v="101"/>
    <m/>
    <n v="2024"/>
    <s v="ögon"/>
    <m/>
    <n v="108.33029999999999"/>
    <m/>
    <s v="UL"/>
  </r>
  <r>
    <x v="1"/>
    <x v="10"/>
    <x v="31"/>
    <x v="54"/>
    <x v="1"/>
    <x v="15"/>
    <x v="8"/>
    <x v="573"/>
    <x v="529"/>
    <n v="1"/>
    <m/>
    <s v="OBL"/>
    <s v="ht"/>
    <n v="11"/>
    <n v="163"/>
    <n v="4.8"/>
    <n v="106.4817"/>
    <n v="13.04"/>
    <n v="1388.5213679999999"/>
    <n v="0"/>
    <n v="1388.5213679999999"/>
    <n v="1388521.368"/>
    <n v="115710.114"/>
    <s v="UL99001011"/>
    <s v="C699001011"/>
    <n v="3093"/>
    <n v="3094"/>
    <s v=" "/>
    <s v=" "/>
    <s v=" "/>
    <s v=" "/>
    <n v="101"/>
    <m/>
    <n v="2024"/>
    <m/>
    <m/>
    <n v="108.33029999999999"/>
    <m/>
    <s v="UL"/>
  </r>
  <r>
    <x v="1"/>
    <x v="10"/>
    <x v="31"/>
    <x v="54"/>
    <x v="1"/>
    <x v="15"/>
    <x v="8"/>
    <x v="573"/>
    <x v="529"/>
    <n v="1"/>
    <m/>
    <s v="OBL"/>
    <s v="Vt"/>
    <n v="11"/>
    <n v="166"/>
    <n v="4.8"/>
    <n v="106.4817"/>
    <n v="13.28"/>
    <n v="1414.0769760000001"/>
    <n v="0"/>
    <n v="1414.0769760000001"/>
    <n v="1414076.976"/>
    <n v="117839.74800000001"/>
    <s v="UL99001011"/>
    <s v="C699001011"/>
    <n v="3093"/>
    <n v="3094"/>
    <s v=" "/>
    <s v=" "/>
    <s v=" "/>
    <s v=" "/>
    <n v="101"/>
    <m/>
    <n v="2024"/>
    <m/>
    <m/>
    <n v="108.33029999999999"/>
    <m/>
    <s v="UL"/>
  </r>
  <r>
    <x v="1"/>
    <x v="10"/>
    <x v="31"/>
    <x v="54"/>
    <x v="1"/>
    <x v="15"/>
    <x v="1"/>
    <x v="573"/>
    <x v="529"/>
    <n v="1"/>
    <m/>
    <s v="OBL"/>
    <s v="ht"/>
    <n v="11"/>
    <n v="163"/>
    <n v="3"/>
    <n v="106.4817"/>
    <n v="8.15"/>
    <n v="867.82585500000005"/>
    <n v="0"/>
    <n v="867.82585500000005"/>
    <n v="867825.8550000001"/>
    <n v="72318.821250000008"/>
    <s v="UL99001011"/>
    <s v="H199001011"/>
    <n v="3093"/>
    <n v="3094"/>
    <s v=" "/>
    <s v=" "/>
    <s v=" "/>
    <s v=" "/>
    <n v="101"/>
    <m/>
    <n v="2024"/>
    <s v="PV"/>
    <m/>
    <n v="108.33029999999999"/>
    <m/>
    <s v="UL"/>
  </r>
  <r>
    <x v="1"/>
    <x v="10"/>
    <x v="31"/>
    <x v="54"/>
    <x v="1"/>
    <x v="15"/>
    <x v="1"/>
    <x v="573"/>
    <x v="529"/>
    <n v="1"/>
    <m/>
    <s v="OBL"/>
    <s v="Vt"/>
    <n v="11"/>
    <n v="166"/>
    <n v="3"/>
    <n v="106.4817"/>
    <n v="8.3000000000000007"/>
    <n v="883.79811000000007"/>
    <n v="0"/>
    <n v="883.79811000000007"/>
    <n v="883798.1100000001"/>
    <n v="73649.842500000013"/>
    <s v="UL99001011"/>
    <s v="H199001011"/>
    <n v="3093"/>
    <n v="3094"/>
    <s v=" "/>
    <s v=" "/>
    <s v=" "/>
    <s v=" "/>
    <n v="101"/>
    <m/>
    <n v="2024"/>
    <s v="PV"/>
    <m/>
    <n v="108.33029999999999"/>
    <m/>
    <s v="UL"/>
  </r>
  <r>
    <x v="1"/>
    <x v="10"/>
    <x v="31"/>
    <x v="54"/>
    <x v="1"/>
    <x v="15"/>
    <x v="0"/>
    <x v="573"/>
    <x v="529"/>
    <n v="1"/>
    <m/>
    <s v="OBL"/>
    <s v="Vt"/>
    <n v="11"/>
    <n v="166"/>
    <n v="1.5"/>
    <n v="106.4817"/>
    <n v="4.1500000000000004"/>
    <n v="441.89905500000003"/>
    <n v="0"/>
    <n v="441.89905500000003"/>
    <n v="441899.05500000005"/>
    <n v="36824.921250000007"/>
    <s v="UL99001011"/>
    <s v="H999001011"/>
    <n v="3093"/>
    <n v="3094"/>
    <s v=" "/>
    <s v=" "/>
    <s v=" "/>
    <s v=" "/>
    <n v="101"/>
    <m/>
    <n v="2024"/>
    <s v="PU"/>
    <m/>
    <n v="108.33029999999999"/>
    <m/>
    <s v="UL"/>
  </r>
  <r>
    <x v="1"/>
    <x v="10"/>
    <x v="31"/>
    <x v="54"/>
    <x v="1"/>
    <x v="15"/>
    <x v="23"/>
    <x v="573"/>
    <x v="529"/>
    <n v="1"/>
    <m/>
    <s v="OBL"/>
    <s v="Vt"/>
    <n v="11"/>
    <n v="166"/>
    <n v="2.7"/>
    <n v="106.4817"/>
    <n v="7.4700000000000006"/>
    <n v="795.41829900000005"/>
    <n v="0"/>
    <n v="795.41829900000005"/>
    <n v="795418.299"/>
    <n v="66284.858250000005"/>
    <s v="UL99001011"/>
    <s v="K999001011"/>
    <n v="3093"/>
    <n v="3094"/>
    <s v=" "/>
    <s v=" "/>
    <s v=" "/>
    <s v=" "/>
    <n v="101"/>
    <m/>
    <n v="2024"/>
    <m/>
    <m/>
    <n v="108.33029999999999"/>
    <m/>
    <s v="UL"/>
  </r>
  <r>
    <x v="1"/>
    <x v="10"/>
    <x v="31"/>
    <x v="54"/>
    <x v="1"/>
    <x v="15"/>
    <x v="0"/>
    <x v="573"/>
    <x v="529"/>
    <n v="1"/>
    <m/>
    <s v="OBL"/>
    <s v="ht"/>
    <n v="11"/>
    <n v="163"/>
    <n v="1.5"/>
    <n v="106.4817"/>
    <n v="4.0750000000000002"/>
    <n v="433.91292750000002"/>
    <n v="0"/>
    <n v="433.91292750000002"/>
    <n v="433912.92750000005"/>
    <n v="36159.410625000004"/>
    <s v="UL99001011"/>
    <s v="H999001011"/>
    <n v="3093"/>
    <n v="3094"/>
    <s v=" "/>
    <s v=" "/>
    <s v=" "/>
    <s v=" "/>
    <n v="101"/>
    <m/>
    <n v="2024"/>
    <s v="PU"/>
    <m/>
    <n v="108.33029999999999"/>
    <m/>
    <s v="UL"/>
  </r>
  <r>
    <x v="1"/>
    <x v="10"/>
    <x v="31"/>
    <x v="54"/>
    <x v="1"/>
    <x v="15"/>
    <x v="23"/>
    <x v="573"/>
    <x v="529"/>
    <n v="1"/>
    <m/>
    <s v="OBL"/>
    <s v="ht"/>
    <n v="11"/>
    <n v="163"/>
    <n v="2.7"/>
    <n v="106.4817"/>
    <n v="7.335"/>
    <n v="781.04326950000006"/>
    <n v="0"/>
    <n v="781.04326950000006"/>
    <n v="781043.26950000005"/>
    <n v="65086.939125000004"/>
    <s v="UL99001011"/>
    <s v="K999001011"/>
    <n v="3093"/>
    <n v="3094"/>
    <s v=" "/>
    <s v=" "/>
    <s v=" "/>
    <s v=" "/>
    <n v="101"/>
    <m/>
    <n v="2024"/>
    <m/>
    <m/>
    <n v="108.33029999999999"/>
    <m/>
    <s v="UL"/>
  </r>
  <r>
    <x v="1"/>
    <x v="10"/>
    <x v="31"/>
    <x v="54"/>
    <x v="1"/>
    <x v="3"/>
    <x v="14"/>
    <x v="574"/>
    <x v="530"/>
    <n v="0.25"/>
    <m/>
    <s v="OBL"/>
    <s v="ht"/>
    <n v="10"/>
    <n v="133"/>
    <n v="10.199999999999999"/>
    <n v="106.4817"/>
    <n v="5.6524999999999999"/>
    <n v="601.88780925000003"/>
    <n v="0"/>
    <n v="601.88780925000003"/>
    <n v="601887.80925000005"/>
    <n v="50157.317437500002"/>
    <s v="UL99001011"/>
    <s v="D199001011"/>
    <n v="3093"/>
    <n v="3094"/>
    <s v=" "/>
    <s v=" "/>
    <s v=" "/>
    <s v=" "/>
    <n v="101"/>
    <m/>
    <n v="2024"/>
    <s v="gyn/obst"/>
    <m/>
    <n v="108.33029999999999"/>
    <m/>
    <s v="UL"/>
  </r>
  <r>
    <x v="1"/>
    <x v="10"/>
    <x v="31"/>
    <x v="54"/>
    <x v="1"/>
    <x v="3"/>
    <x v="14"/>
    <x v="574"/>
    <x v="530"/>
    <n v="0.25"/>
    <m/>
    <s v="OBL"/>
    <s v="Vt"/>
    <n v="10"/>
    <n v="163"/>
    <n v="10.199999999999999"/>
    <n v="106.4817"/>
    <n v="6.9274999999999993"/>
    <n v="737.6519767499999"/>
    <n v="0"/>
    <n v="737.6519767499999"/>
    <n v="737651.97674999991"/>
    <n v="61470.998062499995"/>
    <s v="UL99001011"/>
    <s v="D199001011"/>
    <n v="3093"/>
    <n v="3094"/>
    <s v=" "/>
    <s v=" "/>
    <s v=" "/>
    <s v=" "/>
    <n v="101"/>
    <m/>
    <n v="2024"/>
    <s v="gyn/obst"/>
    <m/>
    <n v="108.33029999999999"/>
    <m/>
    <s v="UL"/>
  </r>
  <r>
    <x v="1"/>
    <x v="10"/>
    <x v="31"/>
    <x v="54"/>
    <x v="1"/>
    <x v="3"/>
    <x v="0"/>
    <x v="574"/>
    <x v="530"/>
    <n v="0.25"/>
    <m/>
    <s v="OBL"/>
    <s v="Vt"/>
    <n v="10"/>
    <n v="163"/>
    <n v="10.199999999999999"/>
    <n v="106.4817"/>
    <n v="6.9274999999999993"/>
    <n v="737.6519767499999"/>
    <n v="0"/>
    <n v="737.6519767499999"/>
    <n v="737651.97674999991"/>
    <n v="61470.998062499995"/>
    <s v="UL99001011"/>
    <s v="H999001011"/>
    <n v="3093"/>
    <n v="3094"/>
    <s v=" "/>
    <s v=" "/>
    <s v=" "/>
    <s v=" "/>
    <n v="101"/>
    <m/>
    <n v="2024"/>
    <s v="gyn/obst"/>
    <m/>
    <n v="108.33029999999999"/>
    <m/>
    <s v="UL"/>
  </r>
  <r>
    <x v="1"/>
    <x v="10"/>
    <x v="31"/>
    <x v="54"/>
    <x v="1"/>
    <x v="3"/>
    <x v="0"/>
    <x v="574"/>
    <x v="530"/>
    <n v="0.33333333333333331"/>
    <m/>
    <s v="OBL"/>
    <s v="Vt"/>
    <n v="10"/>
    <n v="163"/>
    <n v="7.95"/>
    <n v="106.4817"/>
    <n v="7.1991666666666667"/>
    <n v="766.57950525000001"/>
    <n v="0"/>
    <n v="766.57950525000001"/>
    <n v="766579.50525000005"/>
    <n v="63881.625437500006"/>
    <s v="UL99001011"/>
    <s v="H999001011"/>
    <n v="3093"/>
    <n v="3094"/>
    <s v=" "/>
    <s v=" "/>
    <s v=" "/>
    <s v=" "/>
    <n v="101"/>
    <m/>
    <n v="2024"/>
    <s v="pediatrik"/>
    <m/>
    <n v="108.33029999999999"/>
    <m/>
    <s v="UL"/>
  </r>
  <r>
    <x v="1"/>
    <x v="10"/>
    <x v="31"/>
    <x v="54"/>
    <x v="1"/>
    <x v="3"/>
    <x v="0"/>
    <x v="574"/>
    <x v="530"/>
    <n v="1"/>
    <m/>
    <s v="OBL"/>
    <s v="Vt"/>
    <n v="10"/>
    <n v="163"/>
    <n v="0.6"/>
    <n v="106.4817"/>
    <n v="1.63"/>
    <n v="173.56517099999999"/>
    <n v="0"/>
    <n v="173.56517099999999"/>
    <n v="173565.171"/>
    <n v="14463.76425"/>
    <s v="UL99001011"/>
    <s v="H999001011"/>
    <n v="3093"/>
    <n v="3094"/>
    <s v=" "/>
    <s v=" "/>
    <s v=" "/>
    <s v=" "/>
    <n v="101"/>
    <m/>
    <n v="2024"/>
    <s v="PU"/>
    <m/>
    <n v="108.33029999999999"/>
    <m/>
    <s v="UL"/>
  </r>
  <r>
    <x v="1"/>
    <x v="10"/>
    <x v="31"/>
    <x v="54"/>
    <x v="1"/>
    <x v="3"/>
    <x v="13"/>
    <x v="574"/>
    <x v="530"/>
    <n v="1"/>
    <m/>
    <s v="OBL"/>
    <s v="Vt"/>
    <n v="10"/>
    <n v="163"/>
    <n v="1.5"/>
    <n v="106.4817"/>
    <n v="4.0750000000000002"/>
    <n v="433.91292750000002"/>
    <n v="0"/>
    <n v="433.91292750000002"/>
    <n v="433912.92750000005"/>
    <n v="36159.410625000004"/>
    <s v="UL99001011"/>
    <s v="K199001011"/>
    <n v="3093"/>
    <n v="3094"/>
    <s v=" "/>
    <s v=" "/>
    <s v=" "/>
    <s v=" "/>
    <n v="101"/>
    <m/>
    <n v="2024"/>
    <s v="genetik"/>
    <m/>
    <n v="108.33029999999999"/>
    <m/>
    <s v="UL"/>
  </r>
  <r>
    <x v="1"/>
    <x v="10"/>
    <x v="31"/>
    <x v="54"/>
    <x v="1"/>
    <x v="3"/>
    <x v="0"/>
    <x v="574"/>
    <x v="530"/>
    <n v="0.25"/>
    <m/>
    <s v="OBL"/>
    <s v="ht"/>
    <n v="10"/>
    <n v="133"/>
    <n v="10.199999999999999"/>
    <n v="106.4817"/>
    <n v="5.6524999999999999"/>
    <n v="601.88780925000003"/>
    <n v="0"/>
    <n v="601.88780925000003"/>
    <n v="601887.80925000005"/>
    <n v="50157.317437500002"/>
    <s v="UL99001011"/>
    <s v="H999001011"/>
    <n v="3093"/>
    <n v="3094"/>
    <s v=" "/>
    <s v=" "/>
    <s v=" "/>
    <s v=" "/>
    <n v="101"/>
    <m/>
    <n v="2024"/>
    <s v="gyn/obst"/>
    <m/>
    <n v="108.33029999999999"/>
    <m/>
    <s v="UL"/>
  </r>
  <r>
    <x v="1"/>
    <x v="10"/>
    <x v="31"/>
    <x v="54"/>
    <x v="1"/>
    <x v="3"/>
    <x v="0"/>
    <x v="574"/>
    <x v="530"/>
    <n v="0.33333333333333331"/>
    <m/>
    <s v="OBL"/>
    <s v="ht"/>
    <n v="10"/>
    <n v="133"/>
    <n v="7.95"/>
    <n v="106.4817"/>
    <n v="5.8741666666666665"/>
    <n v="625.49125275000006"/>
    <n v="0"/>
    <n v="625.49125275000006"/>
    <n v="625491.2527500001"/>
    <n v="52124.271062500011"/>
    <s v="UL99001011"/>
    <s v="H999001011"/>
    <n v="3093"/>
    <n v="3094"/>
    <s v=" "/>
    <s v=" "/>
    <s v=" "/>
    <s v=" "/>
    <n v="101"/>
    <m/>
    <n v="2024"/>
    <s v="pediatrik"/>
    <m/>
    <n v="108.33029999999999"/>
    <m/>
    <s v="UL"/>
  </r>
  <r>
    <x v="1"/>
    <x v="10"/>
    <x v="31"/>
    <x v="54"/>
    <x v="1"/>
    <x v="3"/>
    <x v="0"/>
    <x v="574"/>
    <x v="530"/>
    <n v="1"/>
    <m/>
    <s v="OBL"/>
    <s v="ht"/>
    <n v="10"/>
    <n v="133"/>
    <n v="0.6"/>
    <n v="106.4817"/>
    <n v="1.3299999999999998"/>
    <n v="141.62066099999998"/>
    <n v="0"/>
    <n v="141.62066099999998"/>
    <n v="141620.66099999999"/>
    <n v="11801.721749999999"/>
    <s v="UL99001011"/>
    <s v="H999001011"/>
    <n v="3093"/>
    <n v="3094"/>
    <s v=" "/>
    <s v=" "/>
    <s v=" "/>
    <s v=" "/>
    <n v="101"/>
    <m/>
    <n v="2024"/>
    <s v="PU"/>
    <m/>
    <n v="108.33029999999999"/>
    <m/>
    <s v="UL"/>
  </r>
  <r>
    <x v="1"/>
    <x v="10"/>
    <x v="31"/>
    <x v="54"/>
    <x v="1"/>
    <x v="3"/>
    <x v="10"/>
    <x v="574"/>
    <x v="530"/>
    <n v="1"/>
    <m/>
    <s v="OBL"/>
    <s v="Vt"/>
    <n v="10"/>
    <n v="163"/>
    <n v="1.2"/>
    <n v="106.4817"/>
    <n v="3.26"/>
    <n v="347.13034199999998"/>
    <n v="0"/>
    <n v="347.13034199999998"/>
    <n v="347130.342"/>
    <n v="28927.5285"/>
    <s v="UL99001011"/>
    <s v="K699001011"/>
    <n v="3093"/>
    <n v="3094"/>
    <s v=" "/>
    <s v=" "/>
    <s v=" "/>
    <s v=" "/>
    <n v="101"/>
    <m/>
    <n v="2024"/>
    <s v="pedkir "/>
    <m/>
    <n v="108.33029999999999"/>
    <m/>
    <s v="UL"/>
  </r>
  <r>
    <x v="1"/>
    <x v="10"/>
    <x v="31"/>
    <x v="54"/>
    <x v="1"/>
    <x v="3"/>
    <x v="10"/>
    <x v="574"/>
    <x v="530"/>
    <n v="0.25"/>
    <m/>
    <s v="OBL"/>
    <s v="Vt"/>
    <n v="10"/>
    <n v="163"/>
    <n v="10.199999999999999"/>
    <n v="106.4817"/>
    <n v="6.9274999999999993"/>
    <n v="737.6519767499999"/>
    <n v="0"/>
    <n v="737.6519767499999"/>
    <n v="737651.97674999991"/>
    <n v="61470.998062499995"/>
    <s v="UL99001011"/>
    <s v="K699001011"/>
    <n v="3093"/>
    <n v="3094"/>
    <s v=" "/>
    <s v=" "/>
    <s v=" "/>
    <s v=" "/>
    <n v="101"/>
    <m/>
    <n v="2024"/>
    <s v="gyn/obst"/>
    <m/>
    <n v="108.33029999999999"/>
    <m/>
    <s v="UL"/>
  </r>
  <r>
    <x v="1"/>
    <x v="10"/>
    <x v="31"/>
    <x v="54"/>
    <x v="1"/>
    <x v="3"/>
    <x v="10"/>
    <x v="574"/>
    <x v="530"/>
    <n v="0.33333333333333331"/>
    <m/>
    <s v="OBL"/>
    <s v="Vt"/>
    <n v="10"/>
    <n v="163"/>
    <n v="7.95"/>
    <n v="106.4817"/>
    <n v="7.1991666666666667"/>
    <n v="766.57950525000001"/>
    <n v="0"/>
    <n v="766.57950525000001"/>
    <n v="766579.50525000005"/>
    <n v="63881.625437500006"/>
    <s v="UL99001011"/>
    <s v="K699001011"/>
    <n v="3093"/>
    <n v="3094"/>
    <s v=" "/>
    <s v=" "/>
    <s v=" "/>
    <s v=" "/>
    <n v="101"/>
    <m/>
    <n v="2024"/>
    <s v="pediatrik"/>
    <m/>
    <n v="108.33029999999999"/>
    <m/>
    <s v="UL"/>
  </r>
  <r>
    <x v="1"/>
    <x v="10"/>
    <x v="31"/>
    <x v="54"/>
    <x v="1"/>
    <x v="3"/>
    <x v="12"/>
    <x v="574"/>
    <x v="530"/>
    <n v="1"/>
    <m/>
    <s v="OBL"/>
    <s v="Vt"/>
    <n v="10"/>
    <n v="163"/>
    <n v="1.05"/>
    <n v="106.4817"/>
    <n v="2.8525"/>
    <n v="303.73904924999999"/>
    <m/>
    <n v="303.73904924999999"/>
    <n v="303739.04924999998"/>
    <n v="25311.587437499998"/>
    <s v="UL99001011"/>
    <s v="K899001011"/>
    <n v="3093"/>
    <n v="3094"/>
    <m/>
    <m/>
    <m/>
    <m/>
    <n v="101"/>
    <m/>
    <n v="2024"/>
    <s v="pedpsyk"/>
    <m/>
    <m/>
    <m/>
    <s v="UL"/>
  </r>
  <r>
    <x v="1"/>
    <x v="10"/>
    <x v="31"/>
    <x v="54"/>
    <x v="1"/>
    <x v="3"/>
    <x v="11"/>
    <x v="574"/>
    <x v="530"/>
    <n v="0.25"/>
    <m/>
    <s v="OBL"/>
    <s v="Vt"/>
    <n v="10"/>
    <n v="163"/>
    <n v="10.199999999999999"/>
    <n v="106.4817"/>
    <n v="6.9274999999999993"/>
    <n v="737.6519767499999"/>
    <n v="0"/>
    <n v="737.6519767499999"/>
    <n v="737651.97674999991"/>
    <n v="61470.998062499995"/>
    <s v="UL99001011"/>
    <s v="S199001011"/>
    <n v="3093"/>
    <n v="3094"/>
    <s v=" "/>
    <s v=" "/>
    <s v=" "/>
    <s v=" "/>
    <n v="101"/>
    <m/>
    <n v="2024"/>
    <s v="gyn/obst"/>
    <m/>
    <n v="108.33029999999999"/>
    <m/>
    <s v="UL"/>
  </r>
  <r>
    <x v="1"/>
    <x v="10"/>
    <x v="31"/>
    <x v="54"/>
    <x v="1"/>
    <x v="3"/>
    <x v="11"/>
    <x v="574"/>
    <x v="530"/>
    <n v="0.33333333333333331"/>
    <m/>
    <s v="OBL"/>
    <s v="Vt"/>
    <n v="10"/>
    <n v="163"/>
    <n v="7.95"/>
    <n v="106.4817"/>
    <n v="7.1991666666666667"/>
    <n v="766.57950525000001"/>
    <n v="0"/>
    <n v="766.57950525000001"/>
    <n v="766579.50525000005"/>
    <n v="63881.625437500006"/>
    <s v="UL99001011"/>
    <s v="S199001011"/>
    <n v="3093"/>
    <n v="3094"/>
    <s v=" "/>
    <s v=" "/>
    <s v=" "/>
    <s v=" "/>
    <n v="101"/>
    <m/>
    <n v="2024"/>
    <s v="pediatrik"/>
    <m/>
    <n v="108.33029999999999"/>
    <m/>
    <s v="UL"/>
  </r>
  <r>
    <x v="1"/>
    <x v="10"/>
    <x v="31"/>
    <x v="54"/>
    <x v="1"/>
    <x v="3"/>
    <x v="13"/>
    <x v="574"/>
    <x v="530"/>
    <n v="1"/>
    <m/>
    <s v="OBL"/>
    <s v="ht"/>
    <n v="10"/>
    <n v="133"/>
    <n v="1.5"/>
    <n v="106.4817"/>
    <n v="3.3250000000000002"/>
    <n v="354.05165250000005"/>
    <n v="0"/>
    <n v="354.05165250000005"/>
    <n v="354051.65250000003"/>
    <n v="29504.304375000003"/>
    <s v="UL99001011"/>
    <s v="K199001011"/>
    <n v="3093"/>
    <n v="3094"/>
    <s v=" "/>
    <s v=" "/>
    <s v=" "/>
    <s v=" "/>
    <n v="101"/>
    <m/>
    <n v="2024"/>
    <s v="genetik"/>
    <m/>
    <n v="108.33029999999999"/>
    <m/>
    <s v="UL"/>
  </r>
  <r>
    <x v="1"/>
    <x v="10"/>
    <x v="31"/>
    <x v="54"/>
    <x v="1"/>
    <x v="3"/>
    <x v="10"/>
    <x v="574"/>
    <x v="530"/>
    <n v="1"/>
    <m/>
    <s v="OBL"/>
    <s v="ht"/>
    <n v="10"/>
    <n v="133"/>
    <n v="1.2"/>
    <n v="106.4817"/>
    <n v="2.6599999999999997"/>
    <n v="283.24132199999997"/>
    <n v="0"/>
    <n v="283.24132199999997"/>
    <n v="283241.32199999999"/>
    <n v="23603.443499999998"/>
    <s v="UL99001011"/>
    <s v="K699001011"/>
    <n v="3093"/>
    <n v="3094"/>
    <s v=" "/>
    <s v=" "/>
    <s v=" "/>
    <s v=" "/>
    <n v="101"/>
    <m/>
    <n v="2024"/>
    <s v="pedkir "/>
    <m/>
    <n v="108.33029999999999"/>
    <m/>
    <s v="UL"/>
  </r>
  <r>
    <x v="1"/>
    <x v="10"/>
    <x v="31"/>
    <x v="54"/>
    <x v="1"/>
    <x v="3"/>
    <x v="10"/>
    <x v="574"/>
    <x v="530"/>
    <n v="0.25"/>
    <m/>
    <s v="OBL"/>
    <s v="ht"/>
    <n v="10"/>
    <n v="133"/>
    <n v="10.199999999999999"/>
    <n v="106.4817"/>
    <n v="5.6524999999999999"/>
    <n v="601.88780925000003"/>
    <n v="0"/>
    <n v="601.88780925000003"/>
    <n v="601887.80925000005"/>
    <n v="50157.317437500002"/>
    <s v="UL99001011"/>
    <s v="K699001011"/>
    <n v="3093"/>
    <n v="3094"/>
    <s v=" "/>
    <s v=" "/>
    <s v=" "/>
    <s v=" "/>
    <n v="101"/>
    <m/>
    <n v="2024"/>
    <s v="gyn/obst"/>
    <m/>
    <n v="108.33029999999999"/>
    <m/>
    <s v="UL"/>
  </r>
  <r>
    <x v="1"/>
    <x v="10"/>
    <x v="31"/>
    <x v="54"/>
    <x v="1"/>
    <x v="3"/>
    <x v="10"/>
    <x v="574"/>
    <x v="530"/>
    <n v="0.33333333333333331"/>
    <m/>
    <s v="OBL"/>
    <s v="ht"/>
    <n v="10"/>
    <n v="133"/>
    <n v="7.95"/>
    <n v="106.4817"/>
    <n v="5.8741666666666665"/>
    <n v="625.49125275000006"/>
    <n v="0"/>
    <n v="625.49125275000006"/>
    <n v="625491.2527500001"/>
    <n v="52124.271062500011"/>
    <s v="UL99001011"/>
    <s v="K699001011"/>
    <n v="3093"/>
    <n v="3094"/>
    <s v=" "/>
    <s v=" "/>
    <s v=" "/>
    <s v=" "/>
    <n v="101"/>
    <m/>
    <n v="2024"/>
    <s v="pediatrik"/>
    <m/>
    <n v="108.33029999999999"/>
    <m/>
    <s v="UL"/>
  </r>
  <r>
    <x v="1"/>
    <x v="10"/>
    <x v="31"/>
    <x v="54"/>
    <x v="1"/>
    <x v="3"/>
    <x v="12"/>
    <x v="574"/>
    <x v="530"/>
    <n v="1"/>
    <m/>
    <s v="OBL"/>
    <s v="ht"/>
    <n v="10"/>
    <n v="133"/>
    <n v="1.05"/>
    <n v="106.4817"/>
    <n v="2.3275000000000001"/>
    <n v="247.83615675000001"/>
    <m/>
    <n v="247.83615675000001"/>
    <n v="247836.15675000002"/>
    <n v="20653.013062500002"/>
    <s v="UL99001011"/>
    <s v="K899001011"/>
    <n v="3093"/>
    <n v="3094"/>
    <m/>
    <m/>
    <m/>
    <m/>
    <n v="101"/>
    <m/>
    <n v="2024"/>
    <s v="pedpsyk"/>
    <m/>
    <m/>
    <m/>
    <s v="UL"/>
  </r>
  <r>
    <x v="1"/>
    <x v="10"/>
    <x v="31"/>
    <x v="54"/>
    <x v="1"/>
    <x v="3"/>
    <x v="11"/>
    <x v="574"/>
    <x v="530"/>
    <n v="0.25"/>
    <m/>
    <s v="OBL"/>
    <s v="ht"/>
    <n v="10"/>
    <n v="133"/>
    <n v="10.199999999999999"/>
    <n v="106.4817"/>
    <n v="5.6524999999999999"/>
    <n v="601.88780925000003"/>
    <n v="0"/>
    <n v="601.88780925000003"/>
    <n v="601887.80925000005"/>
    <n v="50157.317437500002"/>
    <s v="UL99001011"/>
    <s v="S199001011"/>
    <n v="3093"/>
    <n v="3094"/>
    <s v=" "/>
    <s v=" "/>
    <s v=" "/>
    <s v=" "/>
    <n v="101"/>
    <m/>
    <n v="2024"/>
    <s v="gyn/obst"/>
    <m/>
    <n v="108.33029999999999"/>
    <m/>
    <s v="UL"/>
  </r>
  <r>
    <x v="1"/>
    <x v="10"/>
    <x v="31"/>
    <x v="54"/>
    <x v="1"/>
    <x v="3"/>
    <x v="11"/>
    <x v="574"/>
    <x v="530"/>
    <n v="0.33333333333333331"/>
    <m/>
    <s v="OBL"/>
    <s v="ht"/>
    <n v="10"/>
    <n v="133"/>
    <n v="7.95"/>
    <n v="106.4817"/>
    <n v="5.8741666666666665"/>
    <n v="625.49125275000006"/>
    <n v="0"/>
    <n v="625.49125275000006"/>
    <n v="625491.2527500001"/>
    <n v="52124.271062500011"/>
    <s v="UL99001011"/>
    <s v="S199001011"/>
    <n v="3093"/>
    <n v="3094"/>
    <s v=" "/>
    <s v=" "/>
    <s v=" "/>
    <s v=" "/>
    <n v="101"/>
    <m/>
    <n v="2024"/>
    <s v="pediatrik"/>
    <m/>
    <n v="108.33029999999999"/>
    <m/>
    <s v="UL"/>
  </r>
  <r>
    <x v="1"/>
    <x v="10"/>
    <x v="31"/>
    <x v="54"/>
    <x v="1"/>
    <x v="16"/>
    <x v="6"/>
    <x v="575"/>
    <x v="531"/>
    <n v="0.25"/>
    <m/>
    <s v="OBL"/>
    <s v="Vt"/>
    <n v="7"/>
    <n v="133"/>
    <n v="2.7"/>
    <n v="106.4817"/>
    <n v="1.4962500000000001"/>
    <n v="159.323243625"/>
    <n v="0"/>
    <n v="159.323243625"/>
    <n v="159323.243625"/>
    <n v="13276.93696875"/>
    <s v="UL99001011"/>
    <s v="C399001011"/>
    <n v="3093"/>
    <n v="3094"/>
    <s v=" "/>
    <s v=" "/>
    <s v=" "/>
    <s v=" "/>
    <n v="101"/>
    <m/>
    <n v="2024"/>
    <s v="anestesi"/>
    <m/>
    <n v="108.33029999999999"/>
    <m/>
    <s v="UL"/>
  </r>
  <r>
    <x v="1"/>
    <x v="10"/>
    <x v="31"/>
    <x v="54"/>
    <x v="1"/>
    <x v="16"/>
    <x v="1"/>
    <x v="575"/>
    <x v="531"/>
    <n v="0.25"/>
    <m/>
    <s v="OBL"/>
    <s v="Vt"/>
    <n v="7"/>
    <n v="133"/>
    <n v="1.5"/>
    <n v="106.4817"/>
    <n v="0.83125000000000004"/>
    <n v="88.512913125000011"/>
    <n v="0"/>
    <n v="88.512913125000011"/>
    <n v="88512.913125000006"/>
    <n v="7376.0760937500008"/>
    <s v="UL99001011"/>
    <s v="H199001011"/>
    <n v="3093"/>
    <n v="3094"/>
    <s v=" "/>
    <s v=" "/>
    <s v=" "/>
    <s v=" "/>
    <n v="101"/>
    <m/>
    <n v="2024"/>
    <s v="PV"/>
    <m/>
    <n v="108.33029999999999"/>
    <m/>
    <s v="UL"/>
  </r>
  <r>
    <x v="1"/>
    <x v="10"/>
    <x v="31"/>
    <x v="54"/>
    <x v="1"/>
    <x v="16"/>
    <x v="0"/>
    <x v="575"/>
    <x v="531"/>
    <n v="0.25"/>
    <m/>
    <s v="OBL"/>
    <s v="Vt"/>
    <n v="7"/>
    <n v="133"/>
    <n v="0.3"/>
    <n v="106.4817"/>
    <n v="0.16624999999999998"/>
    <n v="17.702582624999998"/>
    <n v="0"/>
    <n v="17.702582624999998"/>
    <n v="17702.582624999999"/>
    <n v="1475.2152187499998"/>
    <s v="UL99001011"/>
    <s v="H999001011"/>
    <n v="3093"/>
    <n v="3094"/>
    <s v=" "/>
    <s v=" "/>
    <s v=" "/>
    <s v=" "/>
    <n v="101"/>
    <m/>
    <n v="2024"/>
    <s v="PU"/>
    <m/>
    <n v="108.33029999999999"/>
    <m/>
    <s v="UL"/>
  </r>
  <r>
    <x v="1"/>
    <x v="10"/>
    <x v="31"/>
    <x v="54"/>
    <x v="1"/>
    <x v="16"/>
    <x v="13"/>
    <x v="575"/>
    <x v="531"/>
    <n v="0.25"/>
    <m/>
    <s v="OBL"/>
    <s v="Vt"/>
    <n v="7"/>
    <n v="133"/>
    <n v="20.02"/>
    <n v="106.4817"/>
    <n v="11.094416666666666"/>
    <n v="1181.352347175"/>
    <n v="0"/>
    <n v="1181.352347175"/>
    <n v="1181352.347175"/>
    <n v="98446.028931249995"/>
    <s v="UL99001011"/>
    <s v="K199001011"/>
    <n v="3093"/>
    <n v="3094"/>
    <s v=" "/>
    <s v=" "/>
    <s v=" "/>
    <s v=" "/>
    <n v="101"/>
    <m/>
    <n v="2024"/>
    <m/>
    <m/>
    <n v="108.33029999999999"/>
    <m/>
    <s v="UL"/>
  </r>
  <r>
    <x v="1"/>
    <x v="10"/>
    <x v="31"/>
    <x v="54"/>
    <x v="1"/>
    <x v="16"/>
    <x v="21"/>
    <x v="575"/>
    <x v="531"/>
    <n v="0.25"/>
    <m/>
    <s v="OBL"/>
    <s v="Vt"/>
    <n v="7"/>
    <n v="133"/>
    <n v="2.48"/>
    <n v="106.4817"/>
    <n v="1.3743333333333332"/>
    <n v="146.34134969999999"/>
    <n v="0"/>
    <n v="146.34134969999999"/>
    <n v="146341.34969999999"/>
    <n v="12195.112475"/>
    <s v="UL99001011"/>
    <s v="K799001011"/>
    <n v="3093"/>
    <n v="3094"/>
    <s v=" "/>
    <s v=" "/>
    <s v=" "/>
    <s v=" "/>
    <n v="101"/>
    <m/>
    <n v="2024"/>
    <s v="onk+rättsmed"/>
    <m/>
    <n v="108.33029999999999"/>
    <m/>
    <s v="UL"/>
  </r>
  <r>
    <x v="1"/>
    <x v="10"/>
    <x v="31"/>
    <x v="54"/>
    <x v="1"/>
    <x v="8"/>
    <x v="14"/>
    <x v="575"/>
    <x v="532"/>
    <n v="0.25"/>
    <m/>
    <s v="OBL"/>
    <s v="Vt"/>
    <n v="7"/>
    <n v="133"/>
    <n v="22.72"/>
    <n v="106.4817"/>
    <n v="12.590666666666666"/>
    <n v="1340.6755908"/>
    <n v="0"/>
    <n v="1340.6755908"/>
    <n v="1340675.5908000001"/>
    <n v="111722.96590000001"/>
    <s v="UL99001011"/>
    <s v="D199001011"/>
    <n v="3093"/>
    <n v="3094"/>
    <s v=" "/>
    <s v=" "/>
    <s v=" "/>
    <s v=" "/>
    <n v="101"/>
    <m/>
    <n v="2024"/>
    <m/>
    <m/>
    <n v="108.33029999999999"/>
    <m/>
    <s v="UL"/>
  </r>
  <r>
    <x v="1"/>
    <x v="10"/>
    <x v="31"/>
    <x v="54"/>
    <x v="1"/>
    <x v="8"/>
    <x v="1"/>
    <x v="575"/>
    <x v="532"/>
    <n v="0.25"/>
    <m/>
    <s v="OBL"/>
    <s v="Vt"/>
    <n v="7"/>
    <n v="133"/>
    <n v="1.5"/>
    <n v="106.4817"/>
    <n v="0.83125000000000004"/>
    <n v="88.512913125000011"/>
    <n v="0"/>
    <n v="88.512913125000011"/>
    <n v="88512.913125000006"/>
    <n v="7376.0760937500008"/>
    <s v="UL99001011"/>
    <s v="H199001011"/>
    <n v="3093"/>
    <n v="3094"/>
    <s v=" "/>
    <s v=" "/>
    <s v=" "/>
    <s v=" "/>
    <n v="101"/>
    <m/>
    <n v="2024"/>
    <s v="PV"/>
    <m/>
    <n v="108.33029999999999"/>
    <m/>
    <s v="UL"/>
  </r>
  <r>
    <x v="1"/>
    <x v="10"/>
    <x v="31"/>
    <x v="54"/>
    <x v="1"/>
    <x v="8"/>
    <x v="0"/>
    <x v="575"/>
    <x v="532"/>
    <n v="0.25"/>
    <m/>
    <s v="OBL"/>
    <s v="Vt"/>
    <n v="7"/>
    <n v="133"/>
    <n v="0.3"/>
    <n v="106.4817"/>
    <n v="0.16624999999999998"/>
    <n v="17.702582624999998"/>
    <n v="0"/>
    <n v="17.702582624999998"/>
    <n v="17702.582624999999"/>
    <n v="1475.2152187499998"/>
    <s v="UL99001011"/>
    <s v="H999001011"/>
    <n v="3093"/>
    <n v="3094"/>
    <s v=" "/>
    <s v=" "/>
    <s v=" "/>
    <s v=" "/>
    <n v="101"/>
    <m/>
    <n v="2024"/>
    <s v="PU"/>
    <m/>
    <n v="108.33029999999999"/>
    <m/>
    <s v="UL"/>
  </r>
  <r>
    <x v="1"/>
    <x v="10"/>
    <x v="31"/>
    <x v="54"/>
    <x v="1"/>
    <x v="8"/>
    <x v="21"/>
    <x v="575"/>
    <x v="532"/>
    <n v="0.25"/>
    <m/>
    <s v="OBL"/>
    <s v="Vt"/>
    <n v="7"/>
    <n v="133"/>
    <n v="2.48"/>
    <n v="106.4817"/>
    <n v="1.3743333333333332"/>
    <n v="146.34134969999999"/>
    <n v="0"/>
    <n v="146.34134969999999"/>
    <n v="146341.34969999999"/>
    <n v="12195.112475"/>
    <s v="UL99001011"/>
    <s v="K799001011"/>
    <n v="3093"/>
    <n v="3094"/>
    <s v=" "/>
    <s v=" "/>
    <s v=" "/>
    <s v=" "/>
    <n v="101"/>
    <m/>
    <n v="2024"/>
    <s v="onk+rättsmed"/>
    <m/>
    <n v="108.33029999999999"/>
    <m/>
    <s v="UL"/>
  </r>
  <r>
    <x v="1"/>
    <x v="10"/>
    <x v="31"/>
    <x v="54"/>
    <x v="1"/>
    <x v="10"/>
    <x v="1"/>
    <x v="575"/>
    <x v="533"/>
    <n v="0.25"/>
    <m/>
    <s v="OBL"/>
    <s v="Vt"/>
    <n v="7"/>
    <n v="133"/>
    <n v="1.5"/>
    <n v="106.4817"/>
    <n v="0.83125000000000004"/>
    <n v="88.512913125000011"/>
    <m/>
    <n v="88.512913125000011"/>
    <n v="88512.913125000006"/>
    <n v="7376.0760937500008"/>
    <s v="UL99001011"/>
    <s v="H199001011"/>
    <n v="3093"/>
    <n v="3094"/>
    <s v=" "/>
    <s v=" "/>
    <s v=" "/>
    <s v=" "/>
    <n v="101"/>
    <m/>
    <n v="2024"/>
    <s v="PV"/>
    <m/>
    <n v="108.33029999999999"/>
    <m/>
    <s v="UL"/>
  </r>
  <r>
    <x v="1"/>
    <x v="10"/>
    <x v="31"/>
    <x v="54"/>
    <x v="1"/>
    <x v="10"/>
    <x v="0"/>
    <x v="575"/>
    <x v="533"/>
    <n v="0.25"/>
    <m/>
    <s v="OBL"/>
    <s v="Vt"/>
    <n v="7"/>
    <n v="133"/>
    <n v="0.3"/>
    <n v="106.4817"/>
    <n v="0.16624999999999998"/>
    <n v="17.702582624999998"/>
    <m/>
    <n v="17.702582624999998"/>
    <n v="17702.582624999999"/>
    <n v="1475.2152187499998"/>
    <s v="UL99001011"/>
    <s v="H999001011"/>
    <n v="3093"/>
    <n v="3094"/>
    <s v=" "/>
    <s v=" "/>
    <s v=" "/>
    <s v=" "/>
    <n v="101"/>
    <m/>
    <n v="2024"/>
    <s v="PU"/>
    <m/>
    <n v="108.33029999999999"/>
    <m/>
    <s v="UL"/>
  </r>
  <r>
    <x v="1"/>
    <x v="10"/>
    <x v="31"/>
    <x v="54"/>
    <x v="1"/>
    <x v="10"/>
    <x v="21"/>
    <x v="575"/>
    <x v="533"/>
    <n v="0.25"/>
    <m/>
    <s v="OBL"/>
    <s v="Vt"/>
    <n v="7"/>
    <n v="133"/>
    <n v="2.48"/>
    <n v="106.4817"/>
    <n v="1.3743333333333332"/>
    <n v="146.34134969999999"/>
    <m/>
    <n v="146.34134969999999"/>
    <n v="146341.34969999999"/>
    <n v="12195.112475"/>
    <s v="UL99001011"/>
    <s v="K799001011"/>
    <n v="3093"/>
    <n v="3094"/>
    <s v=" "/>
    <s v=" "/>
    <s v=" "/>
    <s v=" "/>
    <n v="101"/>
    <m/>
    <n v="2024"/>
    <s v="onk+rättsmed"/>
    <m/>
    <n v="108.33029999999999"/>
    <m/>
    <s v="UL"/>
  </r>
  <r>
    <x v="1"/>
    <x v="10"/>
    <x v="31"/>
    <x v="54"/>
    <x v="1"/>
    <x v="10"/>
    <x v="11"/>
    <x v="575"/>
    <x v="533"/>
    <n v="0.25"/>
    <m/>
    <s v="OBL"/>
    <s v="Vt"/>
    <n v="7"/>
    <n v="133"/>
    <n v="22.72"/>
    <n v="106.4817"/>
    <n v="12.590666666666666"/>
    <n v="1340.6755908"/>
    <n v="0"/>
    <n v="1340.6755908"/>
    <n v="1340675.5908000001"/>
    <n v="111722.96590000001"/>
    <s v="UL99001011"/>
    <s v="S199001011"/>
    <n v="3093"/>
    <n v="3094"/>
    <s v=" "/>
    <s v=" "/>
    <s v=" "/>
    <s v=" "/>
    <n v="101"/>
    <m/>
    <n v="2024"/>
    <m/>
    <m/>
    <n v="108.33029999999999"/>
    <m/>
    <s v="UL"/>
  </r>
  <r>
    <x v="1"/>
    <x v="10"/>
    <x v="31"/>
    <x v="54"/>
    <x v="1"/>
    <x v="17"/>
    <x v="1"/>
    <x v="575"/>
    <x v="534"/>
    <n v="0.25"/>
    <m/>
    <s v="OBL"/>
    <s v="Vt"/>
    <n v="7"/>
    <n v="133"/>
    <n v="1.5"/>
    <n v="106.4817"/>
    <n v="0.83125000000000004"/>
    <n v="88.512913125000011"/>
    <m/>
    <n v="88.512913125000011"/>
    <n v="88512.913125000006"/>
    <n v="7376.0760937500008"/>
    <s v="UL99001011"/>
    <s v="H199001011"/>
    <n v="3093"/>
    <n v="3094"/>
    <s v=" "/>
    <s v=" "/>
    <s v=" "/>
    <s v=" "/>
    <n v="101"/>
    <m/>
    <n v="2024"/>
    <s v="PV"/>
    <m/>
    <n v="108.33029999999999"/>
    <m/>
    <s v="UL"/>
  </r>
  <r>
    <x v="1"/>
    <x v="10"/>
    <x v="31"/>
    <x v="54"/>
    <x v="1"/>
    <x v="17"/>
    <x v="0"/>
    <x v="575"/>
    <x v="534"/>
    <n v="0.25"/>
    <m/>
    <s v="OBL"/>
    <s v="Vt"/>
    <n v="7"/>
    <n v="133"/>
    <n v="23.02"/>
    <n v="106.4817"/>
    <n v="12.756916666666665"/>
    <n v="1358.3781734249999"/>
    <n v="0"/>
    <n v="1358.3781734249999"/>
    <n v="1358378.1734249999"/>
    <n v="113198.18111875"/>
    <s v="UL99001011"/>
    <s v="H999001011"/>
    <n v="3093"/>
    <n v="3094"/>
    <s v=" "/>
    <s v=" "/>
    <s v=" "/>
    <s v=" "/>
    <n v="101"/>
    <m/>
    <n v="2024"/>
    <s v="PU 0,3"/>
    <m/>
    <n v="108.33029999999999"/>
    <m/>
    <s v="UL"/>
  </r>
  <r>
    <x v="1"/>
    <x v="10"/>
    <x v="31"/>
    <x v="54"/>
    <x v="1"/>
    <x v="17"/>
    <x v="21"/>
    <x v="575"/>
    <x v="534"/>
    <n v="0.25"/>
    <m/>
    <s v="OBL"/>
    <s v="Vt"/>
    <n v="7"/>
    <n v="133"/>
    <n v="2.48"/>
    <n v="106.4817"/>
    <n v="1.3743333333333332"/>
    <n v="146.34134969999999"/>
    <m/>
    <n v="146.34134969999999"/>
    <n v="146341.34969999999"/>
    <n v="12195.112475"/>
    <s v="UL99001011"/>
    <s v="K799001011"/>
    <n v="3093"/>
    <n v="3094"/>
    <s v=" "/>
    <s v=" "/>
    <s v=" "/>
    <s v=" "/>
    <n v="101"/>
    <m/>
    <n v="2024"/>
    <s v="onk+rättsmed"/>
    <m/>
    <n v="108.33029999999999"/>
    <m/>
    <s v="UL"/>
  </r>
  <r>
    <x v="1"/>
    <x v="10"/>
    <x v="30"/>
    <x v="53"/>
    <x v="1"/>
    <x v="11"/>
    <x v="7"/>
    <x v="576"/>
    <x v="535"/>
    <n v="1"/>
    <m/>
    <s v="Kompl"/>
    <s v="ht"/>
    <n v="1"/>
    <n v="24"/>
    <n v="30"/>
    <n v="282.10300000000001"/>
    <n v="12"/>
    <n v="3385.2359999999999"/>
    <m/>
    <n v="3385.2359999999999"/>
    <n v="3385236"/>
    <n v="282103"/>
    <s v="UL99000411"/>
    <s v="H799000411"/>
    <n v="3564"/>
    <n v="3564"/>
    <s v=" "/>
    <s v=" "/>
    <s v=" "/>
    <s v=" "/>
    <n v="41"/>
    <m/>
    <n v="2024"/>
    <m/>
    <m/>
    <m/>
    <m/>
    <s v="UL"/>
  </r>
  <r>
    <x v="1"/>
    <x v="10"/>
    <x v="30"/>
    <x v="53"/>
    <x v="1"/>
    <x v="18"/>
    <x v="23"/>
    <x v="577"/>
    <x v="536"/>
    <n v="1"/>
    <m/>
    <s v="Kompl"/>
    <s v="Vt"/>
    <n v="2"/>
    <n v="19"/>
    <n v="4.5"/>
    <n v="127.672"/>
    <n v="1.425"/>
    <n v="181.93260000000001"/>
    <m/>
    <n v="181.93260000000001"/>
    <n v="181932.6"/>
    <n v="15161.050000000001"/>
    <s v="UL99000411"/>
    <s v="K999000411"/>
    <n v="3564"/>
    <n v="3564"/>
    <s v=" "/>
    <s v=" "/>
    <s v=" "/>
    <s v=" "/>
    <n v="41"/>
    <m/>
    <n v="2024"/>
    <m/>
    <m/>
    <m/>
    <m/>
    <s v="UL"/>
  </r>
  <r>
    <x v="1"/>
    <x v="10"/>
    <x v="30"/>
    <x v="53"/>
    <x v="1"/>
    <x v="11"/>
    <x v="7"/>
    <x v="578"/>
    <x v="537"/>
    <n v="1"/>
    <m/>
    <s v="Kompl"/>
    <s v="Vt"/>
    <n v="2"/>
    <n v="19"/>
    <n v="25.5"/>
    <n v="282.10300000000001"/>
    <n v="8.0749999999999993"/>
    <n v="2277.9817249999996"/>
    <m/>
    <n v="2277.9817249999996"/>
    <n v="2277981.7249999996"/>
    <n v="189831.81041666665"/>
    <s v="UL99000411"/>
    <s v="H799000411"/>
    <n v="3564"/>
    <n v="3564"/>
    <s v=" "/>
    <s v=" "/>
    <s v=" "/>
    <s v=" "/>
    <n v="41"/>
    <m/>
    <n v="2024"/>
    <m/>
    <m/>
    <m/>
    <m/>
    <s v="UL"/>
  </r>
  <r>
    <x v="1"/>
    <x v="10"/>
    <x v="32"/>
    <x v="54"/>
    <x v="1"/>
    <x v="8"/>
    <x v="14"/>
    <x v="579"/>
    <x v="377"/>
    <n v="0.25"/>
    <m/>
    <s v="OBL"/>
    <s v="ht"/>
    <n v="7"/>
    <n v="134"/>
    <n v="30"/>
    <n v="101.45"/>
    <n v="16.75"/>
    <n v="1699.2875000000001"/>
    <m/>
    <n v="1699.2875000000001"/>
    <n v="1699287.5000000002"/>
    <n v="141607.29166666669"/>
    <s v="UL99001011"/>
    <m/>
    <n v="3093"/>
    <n v="3094"/>
    <m/>
    <m/>
    <m/>
    <m/>
    <n v="101"/>
    <m/>
    <n v="2024"/>
    <m/>
    <m/>
    <m/>
    <m/>
    <s v="UL"/>
  </r>
  <r>
    <x v="1"/>
    <x v="10"/>
    <x v="32"/>
    <x v="54"/>
    <x v="1"/>
    <x v="10"/>
    <x v="11"/>
    <x v="579"/>
    <x v="377"/>
    <n v="0.25"/>
    <m/>
    <s v="OBL"/>
    <s v="ht"/>
    <n v="7"/>
    <n v="134"/>
    <n v="30"/>
    <n v="101.45"/>
    <n v="16.75"/>
    <n v="1699.2875000000001"/>
    <m/>
    <n v="1699.2875000000001"/>
    <n v="1699287.5000000002"/>
    <n v="141607.29166666669"/>
    <s v="UL99001011"/>
    <m/>
    <n v="3093"/>
    <n v="3094"/>
    <m/>
    <m/>
    <m/>
    <m/>
    <n v="101"/>
    <m/>
    <n v="2024"/>
    <m/>
    <m/>
    <m/>
    <m/>
    <s v="UL"/>
  </r>
  <r>
    <x v="1"/>
    <x v="10"/>
    <x v="32"/>
    <x v="54"/>
    <x v="1"/>
    <x v="17"/>
    <x v="0"/>
    <x v="579"/>
    <x v="377"/>
    <n v="0.25"/>
    <m/>
    <s v="OBL"/>
    <s v="ht"/>
    <n v="7"/>
    <n v="134"/>
    <n v="30"/>
    <n v="101.45"/>
    <n v="16.75"/>
    <n v="1699.2875000000001"/>
    <m/>
    <n v="1699.2875000000001"/>
    <n v="1699287.5000000002"/>
    <n v="141607.29166666669"/>
    <s v="UL99001011"/>
    <m/>
    <n v="3093"/>
    <n v="3094"/>
    <m/>
    <m/>
    <m/>
    <m/>
    <n v="101"/>
    <m/>
    <n v="2024"/>
    <m/>
    <m/>
    <m/>
    <m/>
    <s v="UL"/>
  </r>
  <r>
    <x v="1"/>
    <x v="10"/>
    <x v="32"/>
    <x v="54"/>
    <x v="1"/>
    <x v="16"/>
    <x v="13"/>
    <x v="579"/>
    <x v="377"/>
    <n v="0.25"/>
    <m/>
    <s v="OBL"/>
    <s v="ht"/>
    <n v="7"/>
    <n v="134"/>
    <n v="30"/>
    <n v="101.45"/>
    <n v="16.75"/>
    <n v="1699.2875000000001"/>
    <m/>
    <n v="1699.2875000000001"/>
    <n v="1699287.5000000002"/>
    <n v="141607.29166666669"/>
    <s v="UL99001011"/>
    <m/>
    <n v="3093"/>
    <n v="3094"/>
    <m/>
    <m/>
    <m/>
    <m/>
    <n v="101"/>
    <m/>
    <n v="2024"/>
    <m/>
    <m/>
    <m/>
    <m/>
    <s v="UL"/>
  </r>
  <r>
    <x v="0"/>
    <x v="10"/>
    <x v="30"/>
    <x v="53"/>
    <x v="3"/>
    <x v="0"/>
    <x v="15"/>
    <x v="580"/>
    <x v="197"/>
    <n v="1"/>
    <m/>
    <s v="Kompl"/>
    <m/>
    <m/>
    <m/>
    <m/>
    <m/>
    <n v="0"/>
    <m/>
    <n v="126.8"/>
    <n v="126.8"/>
    <n v="126800"/>
    <n v="10566.666666666666"/>
    <s v="Programövergripande"/>
    <s v="Programövergripande"/>
    <m/>
    <m/>
    <m/>
    <m/>
    <m/>
    <m/>
    <m/>
    <m/>
    <n v="2024"/>
    <s v="UL82020411 PH/SVL överföring"/>
    <m/>
    <m/>
    <m/>
    <s v="UL"/>
  </r>
  <r>
    <x v="0"/>
    <x v="11"/>
    <x v="33"/>
    <x v="55"/>
    <x v="0"/>
    <x v="0"/>
    <x v="19"/>
    <x v="4"/>
    <x v="0"/>
    <n v="1"/>
    <m/>
    <s v="PN"/>
    <m/>
    <m/>
    <m/>
    <m/>
    <m/>
    <n v="0"/>
    <m/>
    <n v="55"/>
    <n v="55"/>
    <n v="55000"/>
    <n v="4583.333333333333"/>
    <s v="Programövergripande"/>
    <s v="Programövergripande"/>
    <s v="Programövergripande"/>
    <m/>
    <m/>
    <m/>
    <m/>
    <m/>
    <s v="Programövergripande"/>
    <m/>
    <n v="2024"/>
    <m/>
    <m/>
    <m/>
    <s v="H2"/>
    <m/>
  </r>
  <r>
    <x v="0"/>
    <x v="11"/>
    <x v="33"/>
    <x v="55"/>
    <x v="0"/>
    <x v="0"/>
    <x v="19"/>
    <x v="1"/>
    <x v="0"/>
    <n v="1"/>
    <m/>
    <s v="PN"/>
    <m/>
    <m/>
    <m/>
    <m/>
    <m/>
    <n v="0"/>
    <m/>
    <n v="437.68299999999999"/>
    <n v="437.68299999999999"/>
    <n v="437683"/>
    <n v="36473.583333333336"/>
    <s v="Programövergripande"/>
    <s v="Programövergripande"/>
    <s v="Programövergripande"/>
    <m/>
    <m/>
    <m/>
    <m/>
    <m/>
    <s v="Programövergripande"/>
    <m/>
    <n v="2024"/>
    <m/>
    <m/>
    <m/>
    <s v="H2"/>
    <m/>
  </r>
  <r>
    <x v="0"/>
    <x v="11"/>
    <x v="33"/>
    <x v="55"/>
    <x v="0"/>
    <x v="0"/>
    <x v="19"/>
    <x v="2"/>
    <x v="0"/>
    <n v="1"/>
    <m/>
    <s v="PN"/>
    <m/>
    <m/>
    <m/>
    <m/>
    <m/>
    <n v="0"/>
    <m/>
    <n v="6.12"/>
    <n v="6.12"/>
    <n v="6120"/>
    <n v="510"/>
    <s v="Programövergripande"/>
    <s v="Programövergripande"/>
    <s v="Programövergripande"/>
    <m/>
    <m/>
    <m/>
    <m/>
    <m/>
    <s v="Programövergripande"/>
    <m/>
    <n v="2024"/>
    <m/>
    <m/>
    <m/>
    <s v="H2"/>
    <m/>
  </r>
  <r>
    <x v="0"/>
    <x v="11"/>
    <x v="33"/>
    <x v="55"/>
    <x v="0"/>
    <x v="0"/>
    <x v="19"/>
    <x v="3"/>
    <x v="0"/>
    <n v="1"/>
    <m/>
    <s v="PN"/>
    <m/>
    <m/>
    <m/>
    <m/>
    <m/>
    <n v="0"/>
    <m/>
    <n v="568.26499999999999"/>
    <n v="568.26499999999999"/>
    <n v="568265"/>
    <n v="47355.416666666664"/>
    <s v="Programövergripande"/>
    <s v="Programövergripande"/>
    <s v="Programövergripande"/>
    <m/>
    <m/>
    <m/>
    <m/>
    <m/>
    <s v="Programövergripande"/>
    <m/>
    <n v="2024"/>
    <m/>
    <m/>
    <m/>
    <s v="H2"/>
    <m/>
  </r>
  <r>
    <x v="1"/>
    <x v="11"/>
    <x v="33"/>
    <x v="55"/>
    <x v="1"/>
    <x v="1"/>
    <x v="19"/>
    <x v="67"/>
    <x v="0"/>
    <n v="1"/>
    <m/>
    <s v="OBL"/>
    <s v=" "/>
    <m/>
    <n v="1"/>
    <n v="60"/>
    <n v="93.968299999999999"/>
    <n v="1"/>
    <n v="93.968299999999999"/>
    <n v="0"/>
    <n v="93.968299999999999"/>
    <n v="93968.3"/>
    <n v="7830.6916666666666"/>
    <s v="H299001291"/>
    <s v="H299001291"/>
    <n v="3093"/>
    <n v="3094"/>
    <m/>
    <m/>
    <m/>
    <m/>
    <n v="129"/>
    <m/>
    <n v="2024"/>
    <m/>
    <m/>
    <m/>
    <s v="H2"/>
    <m/>
  </r>
  <r>
    <x v="1"/>
    <x v="11"/>
    <x v="33"/>
    <x v="55"/>
    <x v="1"/>
    <x v="0"/>
    <x v="19"/>
    <x v="581"/>
    <x v="538"/>
    <n v="1"/>
    <m/>
    <s v="OBL"/>
    <s v="ht"/>
    <n v="1"/>
    <n v="22"/>
    <n v="10"/>
    <n v="93.968299999999999"/>
    <n v="3.6666666666666665"/>
    <n v="344.55043333333333"/>
    <m/>
    <n v="344.55043333333333"/>
    <n v="344550.43333333335"/>
    <n v="28712.536111111112"/>
    <s v="H299001291"/>
    <s v="H299001291"/>
    <n v="3093"/>
    <n v="3094"/>
    <m/>
    <m/>
    <m/>
    <m/>
    <n v="129"/>
    <m/>
    <n v="2024"/>
    <m/>
    <m/>
    <m/>
    <s v="H2"/>
    <m/>
  </r>
  <r>
    <x v="1"/>
    <x v="11"/>
    <x v="33"/>
    <x v="55"/>
    <x v="1"/>
    <x v="0"/>
    <x v="19"/>
    <x v="582"/>
    <x v="539"/>
    <n v="1"/>
    <m/>
    <s v="OBL"/>
    <s v="ht"/>
    <n v="1"/>
    <n v="22"/>
    <n v="10"/>
    <n v="93.968299999999999"/>
    <n v="3.6666666666666665"/>
    <n v="344.55043333333333"/>
    <m/>
    <n v="344.55043333333333"/>
    <n v="344550.43333333335"/>
    <n v="28712.536111111112"/>
    <s v="H299001291"/>
    <s v="H299001291"/>
    <n v="3093"/>
    <n v="3094"/>
    <m/>
    <m/>
    <m/>
    <m/>
    <n v="129"/>
    <m/>
    <n v="2024"/>
    <m/>
    <m/>
    <m/>
    <s v="H2"/>
    <m/>
  </r>
  <r>
    <x v="1"/>
    <x v="11"/>
    <x v="33"/>
    <x v="55"/>
    <x v="1"/>
    <x v="0"/>
    <x v="19"/>
    <x v="583"/>
    <x v="540"/>
    <n v="1"/>
    <m/>
    <s v="OBL"/>
    <s v="ht"/>
    <n v="1"/>
    <n v="22"/>
    <n v="10"/>
    <n v="93.968299999999999"/>
    <n v="3.6666666666666665"/>
    <n v="344.55043333333333"/>
    <m/>
    <n v="344.55043333333333"/>
    <n v="344550.43333333335"/>
    <n v="28712.536111111112"/>
    <s v="H299001291"/>
    <s v="H299001291"/>
    <n v="3093"/>
    <n v="3094"/>
    <m/>
    <m/>
    <m/>
    <m/>
    <n v="129"/>
    <m/>
    <n v="2024"/>
    <m/>
    <m/>
    <m/>
    <s v="H2"/>
    <m/>
  </r>
  <r>
    <x v="1"/>
    <x v="11"/>
    <x v="33"/>
    <x v="55"/>
    <x v="1"/>
    <x v="0"/>
    <x v="19"/>
    <x v="584"/>
    <x v="541"/>
    <n v="1"/>
    <m/>
    <s v="OBL"/>
    <s v="Vt"/>
    <n v="2"/>
    <n v="21"/>
    <n v="15"/>
    <n v="93.968299999999999"/>
    <n v="5.25"/>
    <n v="493.333575"/>
    <m/>
    <n v="493.333575"/>
    <n v="493333.57500000001"/>
    <n v="41111.131249999999"/>
    <s v="H299001291"/>
    <s v="H299001291"/>
    <n v="3093"/>
    <n v="3094"/>
    <m/>
    <m/>
    <m/>
    <m/>
    <n v="129"/>
    <m/>
    <n v="2024"/>
    <m/>
    <m/>
    <m/>
    <s v="H2"/>
    <m/>
  </r>
  <r>
    <x v="1"/>
    <x v="11"/>
    <x v="33"/>
    <x v="55"/>
    <x v="1"/>
    <x v="0"/>
    <x v="19"/>
    <x v="585"/>
    <x v="542"/>
    <n v="1"/>
    <m/>
    <s v="OBL"/>
    <s v="Vt"/>
    <n v="2"/>
    <n v="21"/>
    <n v="10"/>
    <n v="93.968299999999999"/>
    <n v="3.5"/>
    <n v="328.88905"/>
    <m/>
    <n v="328.88905"/>
    <n v="328889.05"/>
    <n v="27407.420833333334"/>
    <s v="H299001291"/>
    <s v="H299001291"/>
    <n v="3093"/>
    <n v="3094"/>
    <m/>
    <m/>
    <m/>
    <m/>
    <n v="129"/>
    <m/>
    <n v="2024"/>
    <m/>
    <m/>
    <m/>
    <s v="H2"/>
    <m/>
  </r>
  <r>
    <x v="1"/>
    <x v="11"/>
    <x v="33"/>
    <x v="55"/>
    <x v="1"/>
    <x v="0"/>
    <x v="19"/>
    <x v="586"/>
    <x v="543"/>
    <n v="1"/>
    <m/>
    <s v="OBL"/>
    <s v="Vt"/>
    <n v="2"/>
    <n v="21"/>
    <n v="5"/>
    <n v="93.968299999999999"/>
    <n v="1.75"/>
    <n v="164.444525"/>
    <m/>
    <n v="164.444525"/>
    <n v="164444.52499999999"/>
    <n v="13703.710416666667"/>
    <s v="H299001291"/>
    <s v="H299001291"/>
    <n v="3093"/>
    <n v="3094"/>
    <m/>
    <m/>
    <m/>
    <m/>
    <n v="129"/>
    <m/>
    <n v="2024"/>
    <m/>
    <m/>
    <m/>
    <s v="H2"/>
    <m/>
  </r>
  <r>
    <x v="1"/>
    <x v="11"/>
    <x v="33"/>
    <x v="55"/>
    <x v="1"/>
    <x v="0"/>
    <x v="19"/>
    <x v="587"/>
    <x v="0"/>
    <n v="1"/>
    <m/>
    <s v="OBL"/>
    <s v="ht"/>
    <n v="3"/>
    <n v="21"/>
    <n v="30"/>
    <n v="93.968299999999999"/>
    <n v="10.5"/>
    <n v="986.66714999999999"/>
    <m/>
    <n v="986.66714999999999"/>
    <n v="986667.15"/>
    <n v="82222.262499999997"/>
    <s v="H299001291"/>
    <s v="H299001291"/>
    <n v="3093"/>
    <n v="3094"/>
    <m/>
    <m/>
    <m/>
    <m/>
    <n v="129"/>
    <m/>
    <n v="2024"/>
    <m/>
    <m/>
    <m/>
    <s v="H2"/>
    <m/>
  </r>
  <r>
    <x v="1"/>
    <x v="11"/>
    <x v="33"/>
    <x v="55"/>
    <x v="1"/>
    <x v="0"/>
    <x v="19"/>
    <x v="587"/>
    <x v="0"/>
    <n v="1"/>
    <m/>
    <s v="OBL"/>
    <s v="ht"/>
    <n v="4"/>
    <n v="22"/>
    <n v="30"/>
    <n v="93.968299999999999"/>
    <n v="11"/>
    <n v="1033.6513"/>
    <m/>
    <n v="1033.6513"/>
    <n v="1033651.3"/>
    <n v="86137.608333333337"/>
    <s v="H299001291"/>
    <s v="H299001291"/>
    <n v="3093"/>
    <n v="3094"/>
    <m/>
    <m/>
    <m/>
    <m/>
    <n v="129"/>
    <m/>
    <n v="2024"/>
    <m/>
    <m/>
    <m/>
    <s v="H2"/>
    <m/>
  </r>
  <r>
    <x v="1"/>
    <x v="11"/>
    <x v="33"/>
    <x v="55"/>
    <x v="2"/>
    <x v="0"/>
    <x v="19"/>
    <x v="581"/>
    <x v="538"/>
    <n v="1"/>
    <m/>
    <s v="OBL"/>
    <s v="ht"/>
    <n v="1"/>
    <n v="8"/>
    <n v="10"/>
    <n v="93.968299999999999"/>
    <n v="1.3333333333333333"/>
    <n v="125.29106666666667"/>
    <m/>
    <n v="125.29106666666667"/>
    <n v="125291.06666666667"/>
    <n v="10440.922222222222"/>
    <s v="H299001291"/>
    <s v="H299001291"/>
    <n v="3093"/>
    <n v="3094"/>
    <m/>
    <m/>
    <m/>
    <m/>
    <n v="129"/>
    <m/>
    <n v="2024"/>
    <m/>
    <m/>
    <m/>
    <s v="H2"/>
    <m/>
  </r>
  <r>
    <x v="1"/>
    <x v="11"/>
    <x v="33"/>
    <x v="55"/>
    <x v="2"/>
    <x v="0"/>
    <x v="19"/>
    <x v="582"/>
    <x v="539"/>
    <n v="1"/>
    <m/>
    <s v="OBL"/>
    <s v="ht"/>
    <n v="1"/>
    <n v="8"/>
    <n v="10"/>
    <n v="93.968299999999999"/>
    <n v="1.3333333333333333"/>
    <n v="125.29106666666667"/>
    <m/>
    <n v="125.29106666666667"/>
    <n v="125291.06666666667"/>
    <n v="10440.922222222222"/>
    <s v="H299001291"/>
    <s v="H299001291"/>
    <n v="3093"/>
    <n v="3094"/>
    <m/>
    <m/>
    <m/>
    <m/>
    <n v="129"/>
    <m/>
    <n v="2024"/>
    <m/>
    <m/>
    <m/>
    <s v="H2"/>
    <m/>
  </r>
  <r>
    <x v="1"/>
    <x v="11"/>
    <x v="33"/>
    <x v="55"/>
    <x v="2"/>
    <x v="0"/>
    <x v="19"/>
    <x v="583"/>
    <x v="540"/>
    <n v="1"/>
    <m/>
    <s v="OBL"/>
    <s v="ht"/>
    <n v="1"/>
    <n v="8"/>
    <n v="10"/>
    <n v="93.968299999999999"/>
    <n v="1.3333333333333333"/>
    <n v="125.29106666666667"/>
    <m/>
    <n v="125.29106666666667"/>
    <n v="125291.06666666667"/>
    <n v="10440.922222222222"/>
    <s v="H299001291"/>
    <s v="H299001291"/>
    <n v="3093"/>
    <n v="3094"/>
    <m/>
    <m/>
    <m/>
    <m/>
    <n v="129"/>
    <m/>
    <n v="2024"/>
    <m/>
    <m/>
    <m/>
    <s v="H2"/>
    <m/>
  </r>
  <r>
    <x v="1"/>
    <x v="11"/>
    <x v="33"/>
    <x v="55"/>
    <x v="2"/>
    <x v="0"/>
    <x v="19"/>
    <x v="584"/>
    <x v="541"/>
    <n v="1"/>
    <m/>
    <s v="OBL"/>
    <s v="Vt"/>
    <n v="2"/>
    <n v="12"/>
    <n v="15"/>
    <n v="93.968299999999999"/>
    <n v="3"/>
    <n v="281.9049"/>
    <m/>
    <n v="281.9049"/>
    <n v="281904.90000000002"/>
    <n v="23492.075000000001"/>
    <s v="H299001291"/>
    <s v="H299001291"/>
    <n v="3093"/>
    <n v="3094"/>
    <m/>
    <m/>
    <m/>
    <m/>
    <n v="129"/>
    <m/>
    <n v="2024"/>
    <m/>
    <m/>
    <m/>
    <s v="H2"/>
    <m/>
  </r>
  <r>
    <x v="1"/>
    <x v="11"/>
    <x v="33"/>
    <x v="55"/>
    <x v="2"/>
    <x v="0"/>
    <x v="19"/>
    <x v="585"/>
    <x v="542"/>
    <n v="1"/>
    <m/>
    <s v="OBL"/>
    <s v="Vt"/>
    <n v="2"/>
    <n v="12"/>
    <n v="10"/>
    <n v="93.968299999999999"/>
    <n v="2"/>
    <n v="187.9366"/>
    <m/>
    <n v="187.9366"/>
    <n v="187936.6"/>
    <n v="15661.383333333333"/>
    <s v="H299001291"/>
    <s v="H299001291"/>
    <n v="3093"/>
    <n v="3094"/>
    <m/>
    <m/>
    <m/>
    <m/>
    <n v="129"/>
    <m/>
    <n v="2024"/>
    <m/>
    <m/>
    <m/>
    <s v="H2"/>
    <m/>
  </r>
  <r>
    <x v="1"/>
    <x v="11"/>
    <x v="33"/>
    <x v="55"/>
    <x v="2"/>
    <x v="0"/>
    <x v="19"/>
    <x v="586"/>
    <x v="543"/>
    <n v="1"/>
    <m/>
    <s v="OBL"/>
    <s v="Vt"/>
    <n v="2"/>
    <n v="12"/>
    <n v="5"/>
    <n v="93.968299999999999"/>
    <n v="1"/>
    <n v="93.968299999999999"/>
    <m/>
    <n v="93.968299999999999"/>
    <n v="93968.3"/>
    <n v="7830.6916666666666"/>
    <s v="H299001291"/>
    <s v="H299001291"/>
    <n v="3093"/>
    <n v="3094"/>
    <m/>
    <m/>
    <m/>
    <m/>
    <n v="129"/>
    <m/>
    <n v="2024"/>
    <m/>
    <m/>
    <m/>
    <s v="H2"/>
    <m/>
  </r>
  <r>
    <x v="1"/>
    <x v="11"/>
    <x v="33"/>
    <x v="55"/>
    <x v="2"/>
    <x v="0"/>
    <x v="19"/>
    <x v="587"/>
    <x v="0"/>
    <n v="1"/>
    <m/>
    <s v="OBL"/>
    <s v="ht"/>
    <n v="3"/>
    <n v="12"/>
    <n v="30"/>
    <n v="93.968299999999999"/>
    <n v="6"/>
    <n v="563.8098"/>
    <m/>
    <n v="563.8098"/>
    <n v="563809.80000000005"/>
    <n v="46984.15"/>
    <s v="H299001291"/>
    <s v="H299001291"/>
    <n v="3093"/>
    <n v="3094"/>
    <m/>
    <m/>
    <m/>
    <m/>
    <n v="129"/>
    <m/>
    <n v="2024"/>
    <m/>
    <m/>
    <m/>
    <s v="H2"/>
    <m/>
  </r>
  <r>
    <x v="1"/>
    <x v="11"/>
    <x v="33"/>
    <x v="55"/>
    <x v="2"/>
    <x v="0"/>
    <x v="19"/>
    <x v="587"/>
    <x v="0"/>
    <n v="1"/>
    <m/>
    <s v="OBL"/>
    <s v="ht"/>
    <n v="4"/>
    <n v="6"/>
    <n v="30"/>
    <n v="93.968299999999999"/>
    <n v="3"/>
    <n v="281.9049"/>
    <m/>
    <n v="281.9049"/>
    <n v="281904.90000000002"/>
    <n v="23492.075000000001"/>
    <s v="H299001291"/>
    <s v="H299001291"/>
    <n v="3093"/>
    <n v="3094"/>
    <m/>
    <m/>
    <m/>
    <m/>
    <n v="129"/>
    <m/>
    <n v="2024"/>
    <m/>
    <m/>
    <m/>
    <s v="H2"/>
    <m/>
  </r>
  <r>
    <x v="0"/>
    <x v="12"/>
    <x v="34"/>
    <x v="56"/>
    <x v="0"/>
    <x v="0"/>
    <x v="3"/>
    <x v="4"/>
    <x v="0"/>
    <n v="1"/>
    <m/>
    <s v="PN"/>
    <m/>
    <m/>
    <m/>
    <m/>
    <m/>
    <m/>
    <m/>
    <n v="131.49"/>
    <n v="131.49"/>
    <n v="131490"/>
    <n v="10957.5"/>
    <s v="Programövergripande"/>
    <s v="Programövergripande"/>
    <s v="Programövergripande"/>
    <m/>
    <s v=" "/>
    <s v=" "/>
    <s v=" "/>
    <s v=" "/>
    <s v="Programövergripande"/>
    <m/>
    <n v="2024"/>
    <m/>
    <m/>
    <m/>
    <s v="C7"/>
    <m/>
  </r>
  <r>
    <x v="0"/>
    <x v="12"/>
    <x v="34"/>
    <x v="56"/>
    <x v="0"/>
    <x v="0"/>
    <x v="3"/>
    <x v="588"/>
    <x v="0"/>
    <n v="1"/>
    <m/>
    <s v="PN"/>
    <m/>
    <m/>
    <m/>
    <m/>
    <m/>
    <m/>
    <m/>
    <n v="392.47"/>
    <n v="392.47"/>
    <n v="392470"/>
    <n v="32705.833333333332"/>
    <s v="Programövergripande"/>
    <s v="Programövergripande"/>
    <s v="Programövergripande"/>
    <m/>
    <s v=" "/>
    <s v=" "/>
    <s v=" "/>
    <s v=" "/>
    <s v="Programövergripande"/>
    <m/>
    <n v="2024"/>
    <m/>
    <m/>
    <m/>
    <s v="C7"/>
    <m/>
  </r>
  <r>
    <x v="0"/>
    <x v="12"/>
    <x v="34"/>
    <x v="56"/>
    <x v="0"/>
    <x v="0"/>
    <x v="3"/>
    <x v="2"/>
    <x v="0"/>
    <n v="1"/>
    <m/>
    <s v="PN"/>
    <m/>
    <m/>
    <m/>
    <m/>
    <m/>
    <m/>
    <m/>
    <n v="13.15"/>
    <n v="13.15"/>
    <n v="13150"/>
    <n v="1095.8333333333333"/>
    <s v="Programövergripande"/>
    <s v="Programövergripande"/>
    <s v="Programövergripande"/>
    <m/>
    <s v=" "/>
    <s v=" "/>
    <s v=" "/>
    <s v=" "/>
    <s v="Programövergripande"/>
    <m/>
    <n v="2024"/>
    <m/>
    <m/>
    <m/>
    <s v="C7"/>
    <m/>
  </r>
  <r>
    <x v="0"/>
    <x v="12"/>
    <x v="34"/>
    <x v="56"/>
    <x v="0"/>
    <x v="0"/>
    <x v="3"/>
    <x v="3"/>
    <x v="0"/>
    <n v="1"/>
    <m/>
    <s v="PN"/>
    <m/>
    <m/>
    <m/>
    <m/>
    <m/>
    <m/>
    <m/>
    <n v="245.21"/>
    <n v="245.21"/>
    <n v="245210"/>
    <n v="20434.166666666668"/>
    <s v="Programövergripande"/>
    <s v="Programövergripande"/>
    <s v="Programövergripande"/>
    <m/>
    <s v=" "/>
    <s v=" "/>
    <s v=" "/>
    <s v=" "/>
    <s v="Programövergripande"/>
    <m/>
    <n v="2024"/>
    <m/>
    <m/>
    <m/>
    <s v="C7"/>
    <m/>
  </r>
  <r>
    <x v="0"/>
    <x v="12"/>
    <x v="34"/>
    <x v="56"/>
    <x v="0"/>
    <x v="0"/>
    <x v="3"/>
    <x v="589"/>
    <x v="0"/>
    <n v="1"/>
    <m/>
    <s v="PN"/>
    <m/>
    <m/>
    <m/>
    <m/>
    <m/>
    <m/>
    <m/>
    <n v="37.43"/>
    <n v="37.43"/>
    <n v="37430"/>
    <n v="3119.1666666666665"/>
    <s v="Programövergripande"/>
    <s v="Programövergripande"/>
    <s v="Programövergripande"/>
    <m/>
    <m/>
    <m/>
    <m/>
    <m/>
    <s v="Programövergripande"/>
    <m/>
    <n v="2024"/>
    <m/>
    <m/>
    <m/>
    <s v="C7"/>
    <m/>
  </r>
  <r>
    <x v="1"/>
    <x v="12"/>
    <x v="34"/>
    <x v="56"/>
    <x v="1"/>
    <x v="0"/>
    <x v="3"/>
    <x v="590"/>
    <x v="544"/>
    <n v="1"/>
    <m/>
    <s v="OBL"/>
    <s v="ht"/>
    <n v="1"/>
    <n v="20"/>
    <n v="4"/>
    <n v="80"/>
    <n v="1.3333333333333333"/>
    <n v="106.66666666666666"/>
    <m/>
    <n v="106.66666666666666"/>
    <n v="106666.66666666666"/>
    <n v="8888.8888888888887"/>
    <s v="C799001221"/>
    <s v="C799001221"/>
    <n v="3093"/>
    <n v="3094"/>
    <m/>
    <m/>
    <m/>
    <m/>
    <n v="122"/>
    <m/>
    <n v="2024"/>
    <m/>
    <m/>
    <m/>
    <s v="C7"/>
    <m/>
  </r>
  <r>
    <x v="1"/>
    <x v="12"/>
    <x v="34"/>
    <x v="56"/>
    <x v="1"/>
    <x v="0"/>
    <x v="3"/>
    <x v="591"/>
    <x v="545"/>
    <n v="1"/>
    <m/>
    <s v="OBL"/>
    <s v="ht"/>
    <n v="1"/>
    <n v="20"/>
    <n v="6"/>
    <n v="63"/>
    <n v="2"/>
    <n v="126"/>
    <n v="0"/>
    <n v="126"/>
    <n v="126000"/>
    <n v="10500"/>
    <s v="C799001221"/>
    <s v="C799001221"/>
    <n v="3093"/>
    <n v="3094"/>
    <s v=" "/>
    <s v=" "/>
    <s v=" "/>
    <s v=" "/>
    <n v="122"/>
    <m/>
    <n v="2024"/>
    <m/>
    <m/>
    <m/>
    <s v="C7"/>
    <m/>
  </r>
  <r>
    <x v="1"/>
    <x v="12"/>
    <x v="34"/>
    <x v="56"/>
    <x v="1"/>
    <x v="0"/>
    <x v="3"/>
    <x v="592"/>
    <x v="546"/>
    <n v="1"/>
    <m/>
    <s v="OBL"/>
    <s v="ht"/>
    <n v="1"/>
    <n v="20"/>
    <n v="3"/>
    <n v="80"/>
    <n v="1"/>
    <n v="80"/>
    <m/>
    <n v="80"/>
    <n v="80000"/>
    <n v="6666.666666666667"/>
    <s v="C799001221"/>
    <s v="C799001221"/>
    <n v="3093"/>
    <n v="3094"/>
    <m/>
    <m/>
    <m/>
    <m/>
    <n v="122"/>
    <m/>
    <n v="2024"/>
    <m/>
    <m/>
    <m/>
    <s v="C7"/>
    <m/>
  </r>
  <r>
    <x v="1"/>
    <x v="12"/>
    <x v="34"/>
    <x v="56"/>
    <x v="1"/>
    <x v="0"/>
    <x v="3"/>
    <x v="593"/>
    <x v="547"/>
    <n v="1"/>
    <m/>
    <s v="OBL"/>
    <s v="ht"/>
    <n v="1"/>
    <n v="20"/>
    <n v="3"/>
    <n v="80"/>
    <n v="1"/>
    <n v="80"/>
    <m/>
    <n v="80"/>
    <n v="80000"/>
    <n v="6666.666666666667"/>
    <s v="C799001221"/>
    <s v="C799001221"/>
    <n v="3093"/>
    <n v="3094"/>
    <m/>
    <m/>
    <m/>
    <m/>
    <n v="122"/>
    <m/>
    <n v="2024"/>
    <m/>
    <m/>
    <m/>
    <s v="C7"/>
    <m/>
  </r>
  <r>
    <x v="1"/>
    <x v="12"/>
    <x v="34"/>
    <x v="56"/>
    <x v="1"/>
    <x v="0"/>
    <x v="3"/>
    <x v="594"/>
    <x v="548"/>
    <n v="1"/>
    <m/>
    <s v="OBL"/>
    <s v="ht"/>
    <n v="1"/>
    <n v="20"/>
    <n v="8"/>
    <n v="80"/>
    <n v="2.6666666666666665"/>
    <n v="213.33333333333331"/>
    <m/>
    <n v="213.33333333333331"/>
    <n v="213333.33333333331"/>
    <n v="17777.777777777777"/>
    <s v="C799001221"/>
    <s v="C799001221"/>
    <n v="3093"/>
    <n v="3094"/>
    <m/>
    <m/>
    <m/>
    <m/>
    <n v="122"/>
    <m/>
    <n v="2024"/>
    <m/>
    <m/>
    <m/>
    <s v="C7"/>
    <m/>
  </r>
  <r>
    <x v="1"/>
    <x v="12"/>
    <x v="34"/>
    <x v="56"/>
    <x v="1"/>
    <x v="0"/>
    <x v="3"/>
    <x v="595"/>
    <x v="549"/>
    <n v="1"/>
    <m/>
    <s v="OBL"/>
    <s v="ht"/>
    <n v="1"/>
    <n v="20"/>
    <n v="6"/>
    <n v="63"/>
    <n v="2"/>
    <n v="126"/>
    <m/>
    <n v="126"/>
    <n v="126000"/>
    <n v="10500"/>
    <s v="C799001221"/>
    <s v="C799001221"/>
    <n v="3093"/>
    <n v="3094"/>
    <m/>
    <m/>
    <m/>
    <m/>
    <n v="122"/>
    <m/>
    <n v="2024"/>
    <m/>
    <m/>
    <m/>
    <s v="C7"/>
    <m/>
  </r>
  <r>
    <x v="1"/>
    <x v="12"/>
    <x v="34"/>
    <x v="56"/>
    <x v="1"/>
    <x v="0"/>
    <x v="3"/>
    <x v="24"/>
    <x v="0"/>
    <n v="1"/>
    <m/>
    <s v="PNK"/>
    <s v="Vt"/>
    <n v="2"/>
    <n v="23"/>
    <n v="7.5"/>
    <n v="85.356999999999999"/>
    <n v="2.875"/>
    <n v="245.401375"/>
    <m/>
    <n v="245.401375"/>
    <n v="245401.375"/>
    <n v="20450.114583333332"/>
    <s v="C799001221"/>
    <s v="C799001221"/>
    <n v="3093"/>
    <n v="3094"/>
    <m/>
    <m/>
    <m/>
    <m/>
    <n v="122"/>
    <m/>
    <n v="2024"/>
    <m/>
    <m/>
    <m/>
    <s v="C7"/>
    <m/>
  </r>
  <r>
    <x v="1"/>
    <x v="12"/>
    <x v="34"/>
    <x v="56"/>
    <x v="1"/>
    <x v="0"/>
    <x v="3"/>
    <x v="596"/>
    <x v="550"/>
    <n v="1"/>
    <m/>
    <s v="OBL"/>
    <s v="Vt"/>
    <n v="2"/>
    <n v="23"/>
    <n v="2.5"/>
    <n v="80"/>
    <n v="0.95833333333333337"/>
    <n v="76.666666666666671"/>
    <n v="0"/>
    <n v="76.666666666666671"/>
    <n v="76666.666666666672"/>
    <n v="6388.8888888888896"/>
    <s v="C799001221"/>
    <s v="C799001221"/>
    <n v="3093"/>
    <n v="3094"/>
    <s v=" "/>
    <s v=" "/>
    <s v=" "/>
    <s v=" "/>
    <n v="122"/>
    <m/>
    <n v="2024"/>
    <m/>
    <m/>
    <m/>
    <s v="C7"/>
    <m/>
  </r>
  <r>
    <x v="1"/>
    <x v="12"/>
    <x v="34"/>
    <x v="56"/>
    <x v="1"/>
    <x v="0"/>
    <x v="3"/>
    <x v="597"/>
    <x v="551"/>
    <n v="1"/>
    <m/>
    <s v="OBL"/>
    <s v="Vt"/>
    <n v="2"/>
    <n v="23"/>
    <n v="9"/>
    <n v="80"/>
    <n v="3.45"/>
    <n v="276"/>
    <n v="0"/>
    <n v="276"/>
    <n v="276000"/>
    <n v="23000"/>
    <s v="C799001221"/>
    <s v="C799001221"/>
    <n v="3093"/>
    <n v="3094"/>
    <s v=" "/>
    <s v=" "/>
    <s v=" "/>
    <s v=" "/>
    <n v="122"/>
    <m/>
    <n v="2024"/>
    <m/>
    <m/>
    <m/>
    <s v="C7"/>
    <m/>
  </r>
  <r>
    <x v="1"/>
    <x v="12"/>
    <x v="34"/>
    <x v="56"/>
    <x v="1"/>
    <x v="0"/>
    <x v="3"/>
    <x v="598"/>
    <x v="552"/>
    <n v="1"/>
    <m/>
    <s v="OBL"/>
    <s v="Vt"/>
    <n v="2"/>
    <n v="23"/>
    <n v="11"/>
    <n v="80"/>
    <n v="4.2166666666666668"/>
    <n v="337.33333333333337"/>
    <m/>
    <n v="337.33333333333337"/>
    <n v="337333.33333333337"/>
    <n v="28111.111111111113"/>
    <s v="C799001221"/>
    <s v="C799001221"/>
    <n v="3093"/>
    <n v="3094"/>
    <m/>
    <m/>
    <m/>
    <m/>
    <n v="122"/>
    <m/>
    <n v="2024"/>
    <m/>
    <m/>
    <m/>
    <s v="C7"/>
    <m/>
  </r>
  <r>
    <x v="1"/>
    <x v="12"/>
    <x v="34"/>
    <x v="56"/>
    <x v="1"/>
    <x v="0"/>
    <x v="3"/>
    <x v="599"/>
    <x v="553"/>
    <n v="1"/>
    <m/>
    <s v="OBL"/>
    <s v="ht"/>
    <n v="3"/>
    <n v="21"/>
    <n v="6"/>
    <n v="80"/>
    <n v="2.1"/>
    <n v="168"/>
    <m/>
    <n v="168"/>
    <n v="168000"/>
    <n v="14000"/>
    <s v="C799001221"/>
    <s v="C799001221"/>
    <n v="3093"/>
    <n v="3094"/>
    <m/>
    <m/>
    <m/>
    <m/>
    <n v="122"/>
    <m/>
    <n v="2024"/>
    <m/>
    <m/>
    <m/>
    <s v="C7"/>
    <m/>
  </r>
  <r>
    <x v="1"/>
    <x v="12"/>
    <x v="34"/>
    <x v="56"/>
    <x v="1"/>
    <x v="0"/>
    <x v="3"/>
    <x v="600"/>
    <x v="554"/>
    <n v="1"/>
    <m/>
    <s v="OBL"/>
    <s v="ht"/>
    <n v="3"/>
    <n v="21"/>
    <n v="6"/>
    <n v="80"/>
    <n v="2.1"/>
    <n v="168"/>
    <n v="0"/>
    <n v="168"/>
    <n v="168000"/>
    <n v="14000"/>
    <s v="C799001221"/>
    <s v="C799001221"/>
    <n v="3093"/>
    <n v="3094"/>
    <s v=" "/>
    <s v=" "/>
    <s v=" "/>
    <s v=" "/>
    <n v="122"/>
    <m/>
    <n v="2024"/>
    <m/>
    <m/>
    <m/>
    <s v="C7"/>
    <m/>
  </r>
  <r>
    <x v="1"/>
    <x v="12"/>
    <x v="34"/>
    <x v="56"/>
    <x v="1"/>
    <x v="0"/>
    <x v="3"/>
    <x v="601"/>
    <x v="555"/>
    <n v="1"/>
    <m/>
    <s v="OBL"/>
    <s v="ht"/>
    <n v="3"/>
    <n v="21"/>
    <n v="18"/>
    <n v="80"/>
    <n v="6.3"/>
    <n v="504"/>
    <n v="0"/>
    <n v="504"/>
    <n v="504000"/>
    <n v="42000"/>
    <s v="C799001221"/>
    <s v="C799001221"/>
    <n v="3093"/>
    <n v="3094"/>
    <s v=" "/>
    <s v=" "/>
    <s v=" "/>
    <s v=" "/>
    <n v="122"/>
    <m/>
    <n v="2024"/>
    <m/>
    <m/>
    <m/>
    <s v="C7"/>
    <m/>
  </r>
  <r>
    <x v="1"/>
    <x v="12"/>
    <x v="34"/>
    <x v="56"/>
    <x v="1"/>
    <x v="0"/>
    <x v="3"/>
    <x v="602"/>
    <x v="556"/>
    <n v="1"/>
    <m/>
    <s v="OBL"/>
    <s v="Vt"/>
    <n v="4"/>
    <n v="20"/>
    <n v="30"/>
    <n v="85"/>
    <n v="10"/>
    <n v="850"/>
    <n v="0"/>
    <n v="850"/>
    <n v="850000"/>
    <n v="70833.333333333328"/>
    <s v="C799001221"/>
    <s v="C799001221"/>
    <n v="3093"/>
    <n v="3094"/>
    <s v=" "/>
    <s v=" "/>
    <s v=" "/>
    <s v=" "/>
    <n v="122"/>
    <m/>
    <n v="2024"/>
    <m/>
    <m/>
    <m/>
    <s v="C7"/>
    <m/>
  </r>
  <r>
    <x v="1"/>
    <x v="12"/>
    <x v="34"/>
    <x v="56"/>
    <x v="1"/>
    <x v="0"/>
    <x v="3"/>
    <x v="67"/>
    <x v="0"/>
    <n v="1"/>
    <m/>
    <s v="PNK"/>
    <s v=" "/>
    <m/>
    <m/>
    <n v="60"/>
    <n v="13.39"/>
    <n v="0"/>
    <n v="0"/>
    <n v="0"/>
    <n v="0"/>
    <n v="0"/>
    <n v="0"/>
    <s v="C799001221"/>
    <s v="C799001221"/>
    <n v="3093"/>
    <n v="3094"/>
    <s v=" "/>
    <s v=" "/>
    <s v=" "/>
    <s v=" "/>
    <n v="122"/>
    <m/>
    <n v="2024"/>
    <m/>
    <m/>
    <m/>
    <s v="C7"/>
    <m/>
  </r>
  <r>
    <x v="1"/>
    <x v="12"/>
    <x v="34"/>
    <x v="56"/>
    <x v="2"/>
    <x v="0"/>
    <x v="3"/>
    <x v="590"/>
    <x v="544"/>
    <n v="1"/>
    <m/>
    <s v="OBL"/>
    <s v="ht"/>
    <n v="1"/>
    <n v="10"/>
    <n v="4"/>
    <n v="80"/>
    <n v="0.66666666666666663"/>
    <n v="53.333333333333329"/>
    <m/>
    <n v="53.333333333333329"/>
    <n v="53333.333333333328"/>
    <n v="4444.4444444444443"/>
    <s v="C799001221"/>
    <s v="C799001221"/>
    <n v="3093"/>
    <n v="3094"/>
    <m/>
    <m/>
    <m/>
    <m/>
    <n v="122"/>
    <m/>
    <n v="2024"/>
    <m/>
    <m/>
    <m/>
    <s v="C7"/>
    <m/>
  </r>
  <r>
    <x v="1"/>
    <x v="12"/>
    <x v="34"/>
    <x v="56"/>
    <x v="2"/>
    <x v="0"/>
    <x v="3"/>
    <x v="591"/>
    <x v="545"/>
    <n v="1"/>
    <m/>
    <s v="OBL"/>
    <s v="ht"/>
    <n v="1"/>
    <n v="10"/>
    <n v="6"/>
    <n v="63"/>
    <n v="1"/>
    <n v="63"/>
    <m/>
    <n v="63"/>
    <n v="63000"/>
    <n v="5250"/>
    <s v="C799001221"/>
    <s v="C799001221"/>
    <n v="3093"/>
    <n v="3094"/>
    <s v=" "/>
    <s v=" "/>
    <s v=" "/>
    <s v=" "/>
    <n v="122"/>
    <m/>
    <n v="2024"/>
    <m/>
    <m/>
    <m/>
    <s v="C7"/>
    <m/>
  </r>
  <r>
    <x v="1"/>
    <x v="12"/>
    <x v="34"/>
    <x v="56"/>
    <x v="2"/>
    <x v="0"/>
    <x v="3"/>
    <x v="592"/>
    <x v="546"/>
    <n v="1"/>
    <m/>
    <s v="OBL"/>
    <s v="ht"/>
    <n v="1"/>
    <n v="10"/>
    <n v="3"/>
    <n v="80"/>
    <n v="0.5"/>
    <n v="40"/>
    <m/>
    <n v="40"/>
    <n v="40000"/>
    <n v="3333.3333333333335"/>
    <s v="C799001221"/>
    <s v="C799001221"/>
    <n v="3093"/>
    <n v="3094"/>
    <m/>
    <m/>
    <m/>
    <m/>
    <n v="122"/>
    <m/>
    <n v="2024"/>
    <m/>
    <m/>
    <m/>
    <s v="C7"/>
    <m/>
  </r>
  <r>
    <x v="1"/>
    <x v="12"/>
    <x v="34"/>
    <x v="56"/>
    <x v="2"/>
    <x v="0"/>
    <x v="3"/>
    <x v="593"/>
    <x v="547"/>
    <n v="1"/>
    <m/>
    <s v="OBL"/>
    <s v="ht"/>
    <n v="1"/>
    <n v="10"/>
    <n v="3"/>
    <n v="80"/>
    <n v="0.5"/>
    <n v="40"/>
    <m/>
    <n v="40"/>
    <n v="40000"/>
    <n v="3333.3333333333335"/>
    <s v="C799001221"/>
    <s v="C799001221"/>
    <n v="3093"/>
    <n v="3094"/>
    <m/>
    <m/>
    <m/>
    <m/>
    <n v="122"/>
    <m/>
    <n v="2024"/>
    <m/>
    <m/>
    <m/>
    <s v="C7"/>
    <m/>
  </r>
  <r>
    <x v="1"/>
    <x v="12"/>
    <x v="34"/>
    <x v="56"/>
    <x v="2"/>
    <x v="0"/>
    <x v="3"/>
    <x v="594"/>
    <x v="548"/>
    <n v="1"/>
    <m/>
    <s v="OBL"/>
    <s v="ht"/>
    <n v="1"/>
    <n v="10"/>
    <n v="8"/>
    <n v="80"/>
    <n v="1.3333333333333333"/>
    <n v="106.66666666666666"/>
    <m/>
    <n v="106.66666666666666"/>
    <n v="106666.66666666666"/>
    <n v="8888.8888888888887"/>
    <s v="C799001221"/>
    <s v="C799001221"/>
    <n v="3093"/>
    <n v="3094"/>
    <m/>
    <m/>
    <m/>
    <m/>
    <n v="122"/>
    <m/>
    <n v="2024"/>
    <m/>
    <m/>
    <m/>
    <s v="C7"/>
    <m/>
  </r>
  <r>
    <x v="1"/>
    <x v="12"/>
    <x v="34"/>
    <x v="56"/>
    <x v="2"/>
    <x v="0"/>
    <x v="3"/>
    <x v="595"/>
    <x v="549"/>
    <n v="1"/>
    <m/>
    <s v="OBL"/>
    <s v="ht"/>
    <n v="1"/>
    <n v="10"/>
    <n v="6"/>
    <n v="63"/>
    <n v="1"/>
    <n v="63"/>
    <m/>
    <n v="63"/>
    <n v="63000"/>
    <n v="5250"/>
    <s v="C799001221"/>
    <s v="C799001221"/>
    <n v="3093"/>
    <n v="3094"/>
    <m/>
    <m/>
    <m/>
    <m/>
    <n v="122"/>
    <m/>
    <n v="2024"/>
    <m/>
    <m/>
    <m/>
    <s v="C7"/>
    <m/>
  </r>
  <r>
    <x v="1"/>
    <x v="12"/>
    <x v="34"/>
    <x v="56"/>
    <x v="2"/>
    <x v="0"/>
    <x v="3"/>
    <x v="24"/>
    <x v="0"/>
    <n v="1"/>
    <m/>
    <s v="PNK"/>
    <s v="Vt"/>
    <n v="2"/>
    <n v="6"/>
    <n v="7.5"/>
    <n v="85.356999999999999"/>
    <n v="0.75"/>
    <n v="64.017750000000007"/>
    <m/>
    <n v="64.017750000000007"/>
    <n v="64017.750000000007"/>
    <n v="5334.8125000000009"/>
    <s v="C799001221"/>
    <s v="C799001221"/>
    <n v="3093"/>
    <n v="3094"/>
    <s v=" "/>
    <s v=" "/>
    <s v=" "/>
    <s v=" "/>
    <n v="122"/>
    <m/>
    <n v="2024"/>
    <m/>
    <m/>
    <m/>
    <s v="C7"/>
    <m/>
  </r>
  <r>
    <x v="1"/>
    <x v="12"/>
    <x v="34"/>
    <x v="56"/>
    <x v="2"/>
    <x v="0"/>
    <x v="3"/>
    <x v="596"/>
    <x v="550"/>
    <n v="1"/>
    <m/>
    <s v="OBL"/>
    <s v="Vt"/>
    <n v="2"/>
    <n v="6"/>
    <n v="2.5"/>
    <n v="80"/>
    <n v="0.25"/>
    <n v="20"/>
    <m/>
    <n v="20"/>
    <n v="20000"/>
    <n v="1666.6666666666667"/>
    <s v="C799001221"/>
    <s v="C799001221"/>
    <n v="3093"/>
    <n v="3094"/>
    <m/>
    <m/>
    <m/>
    <m/>
    <n v="122"/>
    <m/>
    <n v="2024"/>
    <m/>
    <m/>
    <m/>
    <s v="C7"/>
    <m/>
  </r>
  <r>
    <x v="1"/>
    <x v="12"/>
    <x v="34"/>
    <x v="56"/>
    <x v="2"/>
    <x v="0"/>
    <x v="3"/>
    <x v="597"/>
    <x v="551"/>
    <n v="1"/>
    <m/>
    <s v="OBL"/>
    <s v="Vt"/>
    <n v="2"/>
    <n v="6"/>
    <n v="9"/>
    <n v="80"/>
    <n v="0.9"/>
    <n v="72"/>
    <m/>
    <n v="72"/>
    <n v="72000"/>
    <n v="6000"/>
    <s v="C799001221"/>
    <s v="C799001221"/>
    <n v="3093"/>
    <n v="3094"/>
    <m/>
    <m/>
    <m/>
    <m/>
    <n v="122"/>
    <m/>
    <n v="2024"/>
    <m/>
    <m/>
    <m/>
    <s v="C7"/>
    <m/>
  </r>
  <r>
    <x v="1"/>
    <x v="12"/>
    <x v="34"/>
    <x v="56"/>
    <x v="2"/>
    <x v="0"/>
    <x v="3"/>
    <x v="598"/>
    <x v="552"/>
    <n v="1"/>
    <m/>
    <s v="OBL"/>
    <s v="Vt"/>
    <n v="2"/>
    <n v="6"/>
    <n v="11"/>
    <n v="80"/>
    <n v="1.1000000000000001"/>
    <n v="88"/>
    <m/>
    <n v="88"/>
    <n v="88000"/>
    <n v="7333.333333333333"/>
    <s v="C799001221"/>
    <s v="C799001221"/>
    <n v="3093"/>
    <n v="3094"/>
    <m/>
    <m/>
    <m/>
    <m/>
    <n v="122"/>
    <m/>
    <n v="2024"/>
    <m/>
    <m/>
    <m/>
    <s v="C7"/>
    <m/>
  </r>
  <r>
    <x v="1"/>
    <x v="12"/>
    <x v="34"/>
    <x v="56"/>
    <x v="2"/>
    <x v="0"/>
    <x v="3"/>
    <x v="599"/>
    <x v="553"/>
    <n v="1"/>
    <m/>
    <s v="OBL"/>
    <s v="ht"/>
    <n v="3"/>
    <n v="6"/>
    <n v="6"/>
    <n v="80"/>
    <n v="0.6"/>
    <n v="48"/>
    <m/>
    <n v="48"/>
    <n v="48000"/>
    <n v="4000"/>
    <s v="C799001221"/>
    <s v="C799001221"/>
    <n v="3093"/>
    <n v="3094"/>
    <s v=" "/>
    <s v=" "/>
    <s v=" "/>
    <s v=" "/>
    <n v="122"/>
    <m/>
    <n v="2024"/>
    <m/>
    <m/>
    <m/>
    <s v="C7"/>
    <m/>
  </r>
  <r>
    <x v="1"/>
    <x v="12"/>
    <x v="34"/>
    <x v="56"/>
    <x v="2"/>
    <x v="0"/>
    <x v="3"/>
    <x v="600"/>
    <x v="554"/>
    <n v="1"/>
    <m/>
    <s v="OBL"/>
    <s v="ht"/>
    <n v="3"/>
    <n v="6"/>
    <n v="6"/>
    <n v="80"/>
    <n v="0.6"/>
    <n v="48"/>
    <m/>
    <n v="48"/>
    <n v="48000"/>
    <n v="4000"/>
    <s v="C799001221"/>
    <s v="C799001221"/>
    <n v="3093"/>
    <n v="3094"/>
    <s v=" "/>
    <s v=" "/>
    <s v=" "/>
    <s v=" "/>
    <n v="122"/>
    <m/>
    <n v="2024"/>
    <m/>
    <m/>
    <m/>
    <s v="C7"/>
    <m/>
  </r>
  <r>
    <x v="1"/>
    <x v="12"/>
    <x v="34"/>
    <x v="56"/>
    <x v="2"/>
    <x v="0"/>
    <x v="3"/>
    <x v="601"/>
    <x v="555"/>
    <n v="1"/>
    <m/>
    <s v="OBL"/>
    <s v="ht"/>
    <n v="3"/>
    <n v="6"/>
    <n v="18"/>
    <n v="80"/>
    <n v="1.8"/>
    <n v="144"/>
    <m/>
    <n v="144"/>
    <n v="144000"/>
    <n v="12000"/>
    <s v="C799001221"/>
    <s v="C799001221"/>
    <n v="3093"/>
    <n v="3094"/>
    <s v=" "/>
    <s v=" "/>
    <s v=" "/>
    <s v=" "/>
    <n v="122"/>
    <m/>
    <n v="2024"/>
    <m/>
    <m/>
    <m/>
    <s v="C7"/>
    <m/>
  </r>
  <r>
    <x v="1"/>
    <x v="12"/>
    <x v="34"/>
    <x v="56"/>
    <x v="2"/>
    <x v="0"/>
    <x v="3"/>
    <x v="602"/>
    <x v="556"/>
    <n v="1"/>
    <m/>
    <s v="OBL"/>
    <s v="Vt"/>
    <n v="4"/>
    <n v="14"/>
    <n v="30"/>
    <n v="85"/>
    <n v="7"/>
    <n v="595"/>
    <m/>
    <n v="595"/>
    <n v="595000"/>
    <n v="49583.333333333336"/>
    <s v="C799001221"/>
    <s v="C799001221"/>
    <n v="3093"/>
    <n v="3094"/>
    <s v=" "/>
    <s v=" "/>
    <s v=" "/>
    <s v=" "/>
    <n v="122"/>
    <m/>
    <n v="2024"/>
    <m/>
    <m/>
    <m/>
    <s v="C7"/>
    <m/>
  </r>
  <r>
    <x v="1"/>
    <x v="12"/>
    <x v="34"/>
    <x v="56"/>
    <x v="2"/>
    <x v="0"/>
    <x v="3"/>
    <x v="361"/>
    <x v="0"/>
    <n v="1"/>
    <m/>
    <s v="ÖVERGR"/>
    <m/>
    <m/>
    <m/>
    <m/>
    <m/>
    <m/>
    <n v="0"/>
    <n v="0"/>
    <n v="0"/>
    <n v="0"/>
    <n v="0"/>
    <s v="C799001221"/>
    <s v="C799001221"/>
    <n v="3093"/>
    <n v="3094"/>
    <s v=" "/>
    <s v=" "/>
    <s v=" "/>
    <s v=" "/>
    <n v="122"/>
    <m/>
    <n v="2024"/>
    <m/>
    <m/>
    <m/>
    <s v="C7"/>
    <m/>
  </r>
  <r>
    <x v="0"/>
    <x v="12"/>
    <x v="35"/>
    <x v="57"/>
    <x v="0"/>
    <x v="0"/>
    <x v="3"/>
    <x v="1"/>
    <x v="0"/>
    <n v="1"/>
    <m/>
    <s v="PN"/>
    <m/>
    <m/>
    <m/>
    <m/>
    <m/>
    <m/>
    <m/>
    <n v="522.9"/>
    <n v="522.9"/>
    <n v="522900"/>
    <n v="43575"/>
    <s v="Programövergripande"/>
    <s v="Programövergripande"/>
    <s v="Programövergripande"/>
    <m/>
    <s v=" "/>
    <s v=" "/>
    <s v=" "/>
    <s v=" "/>
    <s v="Programövergripande"/>
    <m/>
    <n v="2024"/>
    <m/>
    <m/>
    <m/>
    <s v="C7"/>
    <m/>
  </r>
  <r>
    <x v="0"/>
    <x v="12"/>
    <x v="35"/>
    <x v="57"/>
    <x v="0"/>
    <x v="0"/>
    <x v="3"/>
    <x v="3"/>
    <x v="0"/>
    <n v="1"/>
    <m/>
    <s v="PN"/>
    <m/>
    <m/>
    <m/>
    <m/>
    <m/>
    <m/>
    <m/>
    <n v="346.19"/>
    <n v="346.19"/>
    <n v="346190"/>
    <n v="28849.166666666668"/>
    <s v="Programövergripande"/>
    <s v="Programövergripande"/>
    <s v="Programövergripande"/>
    <m/>
    <s v=" "/>
    <s v=" "/>
    <s v=" "/>
    <s v=" "/>
    <s v="Programövergripande"/>
    <m/>
    <n v="2024"/>
    <m/>
    <m/>
    <m/>
    <s v="C7"/>
    <m/>
  </r>
  <r>
    <x v="0"/>
    <x v="12"/>
    <x v="35"/>
    <x v="57"/>
    <x v="0"/>
    <x v="0"/>
    <x v="3"/>
    <x v="2"/>
    <x v="0"/>
    <n v="1"/>
    <m/>
    <s v="PN"/>
    <m/>
    <m/>
    <m/>
    <m/>
    <m/>
    <m/>
    <m/>
    <n v="13.15"/>
    <n v="13.15"/>
    <n v="13150"/>
    <n v="1095.8333333333333"/>
    <s v="Programövergripande"/>
    <s v="Programövergripande"/>
    <s v="Programövergripande"/>
    <m/>
    <s v=" "/>
    <s v=" "/>
    <s v=" "/>
    <s v=" "/>
    <s v="Programövergripande"/>
    <m/>
    <n v="2024"/>
    <m/>
    <m/>
    <m/>
    <s v="C7"/>
    <m/>
  </r>
  <r>
    <x v="0"/>
    <x v="12"/>
    <x v="35"/>
    <x v="57"/>
    <x v="0"/>
    <x v="0"/>
    <x v="3"/>
    <x v="4"/>
    <x v="0"/>
    <n v="1"/>
    <m/>
    <s v="PN"/>
    <m/>
    <m/>
    <m/>
    <m/>
    <m/>
    <m/>
    <m/>
    <n v="40"/>
    <n v="40"/>
    <n v="40000"/>
    <n v="3333.3333333333335"/>
    <s v="Programövergripande"/>
    <s v="Programövergripande"/>
    <s v="Programövergripande"/>
    <m/>
    <s v=" "/>
    <s v=" "/>
    <s v=" "/>
    <s v=" "/>
    <s v="Programövergripande"/>
    <m/>
    <n v="2024"/>
    <m/>
    <m/>
    <m/>
    <s v="C7"/>
    <m/>
  </r>
  <r>
    <x v="0"/>
    <x v="12"/>
    <x v="35"/>
    <x v="57"/>
    <x v="0"/>
    <x v="0"/>
    <x v="3"/>
    <x v="589"/>
    <x v="0"/>
    <n v="1"/>
    <m/>
    <s v="PN"/>
    <m/>
    <m/>
    <m/>
    <m/>
    <m/>
    <m/>
    <m/>
    <n v="37.43"/>
    <n v="37.43"/>
    <n v="37430"/>
    <n v="3119.1666666666665"/>
    <s v="Programövergripande"/>
    <s v="Programövergripande"/>
    <s v="Programövergripande"/>
    <m/>
    <m/>
    <m/>
    <m/>
    <m/>
    <s v="Programövergripande"/>
    <m/>
    <n v="2024"/>
    <m/>
    <m/>
    <m/>
    <s v="C7"/>
    <m/>
  </r>
  <r>
    <x v="1"/>
    <x v="12"/>
    <x v="35"/>
    <x v="57"/>
    <x v="1"/>
    <x v="0"/>
    <x v="3"/>
    <x v="603"/>
    <x v="557"/>
    <n v="1"/>
    <m/>
    <s v="OBL"/>
    <s v="ht"/>
    <n v="1"/>
    <n v="16"/>
    <n v="7.5"/>
    <n v="77.5"/>
    <n v="2"/>
    <n v="155"/>
    <m/>
    <n v="155"/>
    <n v="155000"/>
    <n v="12916.666666666666"/>
    <s v="C799001281"/>
    <s v="C799001281"/>
    <n v="3093"/>
    <n v="3094"/>
    <s v=" "/>
    <s v=" "/>
    <s v=" "/>
    <s v=" "/>
    <n v="128"/>
    <m/>
    <n v="2024"/>
    <m/>
    <m/>
    <m/>
    <s v="C7"/>
    <m/>
  </r>
  <r>
    <x v="1"/>
    <x v="12"/>
    <x v="35"/>
    <x v="57"/>
    <x v="1"/>
    <x v="0"/>
    <x v="3"/>
    <x v="604"/>
    <x v="558"/>
    <n v="1"/>
    <m/>
    <s v="OBL"/>
    <s v="ht"/>
    <n v="1"/>
    <n v="16"/>
    <n v="10"/>
    <n v="77.5"/>
    <n v="2.6666666666666665"/>
    <n v="206.66666666666666"/>
    <m/>
    <n v="206.66666666666666"/>
    <n v="206666.66666666666"/>
    <n v="17222.222222222223"/>
    <s v="C799001281"/>
    <s v="C799001281"/>
    <n v="3093"/>
    <n v="3094"/>
    <s v=" "/>
    <s v=" "/>
    <s v=" "/>
    <s v=" "/>
    <n v="128"/>
    <m/>
    <n v="2024"/>
    <m/>
    <m/>
    <m/>
    <s v="C7"/>
    <m/>
  </r>
  <r>
    <x v="1"/>
    <x v="12"/>
    <x v="35"/>
    <x v="57"/>
    <x v="1"/>
    <x v="0"/>
    <x v="3"/>
    <x v="605"/>
    <x v="559"/>
    <n v="1"/>
    <m/>
    <s v="OBL"/>
    <s v="ht"/>
    <n v="1"/>
    <n v="16"/>
    <n v="10"/>
    <n v="77.5"/>
    <n v="2.6666666666666665"/>
    <n v="206.66666666666666"/>
    <m/>
    <n v="206.66666666666666"/>
    <n v="206666.66666666666"/>
    <n v="17222.222222222223"/>
    <s v="C799001281"/>
    <s v="C799001281"/>
    <n v="3093"/>
    <n v="3094"/>
    <s v=" "/>
    <s v=" "/>
    <s v=" "/>
    <s v=" "/>
    <n v="128"/>
    <m/>
    <n v="2024"/>
    <m/>
    <m/>
    <m/>
    <s v="C7"/>
    <m/>
  </r>
  <r>
    <x v="1"/>
    <x v="12"/>
    <x v="35"/>
    <x v="57"/>
    <x v="1"/>
    <x v="0"/>
    <x v="3"/>
    <x v="606"/>
    <x v="560"/>
    <n v="1"/>
    <m/>
    <s v="OBL"/>
    <s v="ht"/>
    <n v="1"/>
    <n v="16"/>
    <n v="2.5"/>
    <n v="77.5"/>
    <n v="0.66666666666666663"/>
    <n v="51.666666666666664"/>
    <m/>
    <n v="51.666666666666664"/>
    <n v="51666.666666666664"/>
    <n v="4305.5555555555557"/>
    <s v="C799001281"/>
    <s v="C799001281"/>
    <n v="3093"/>
    <n v="3094"/>
    <s v=" "/>
    <s v=" "/>
    <s v=" "/>
    <s v=" "/>
    <n v="128"/>
    <m/>
    <n v="2024"/>
    <m/>
    <m/>
    <m/>
    <s v="C7"/>
    <m/>
  </r>
  <r>
    <x v="1"/>
    <x v="12"/>
    <x v="35"/>
    <x v="57"/>
    <x v="1"/>
    <x v="0"/>
    <x v="3"/>
    <x v="607"/>
    <x v="561"/>
    <n v="1"/>
    <m/>
    <s v="OBL"/>
    <s v="Vt"/>
    <n v="2"/>
    <n v="22"/>
    <n v="5"/>
    <n v="77.5"/>
    <n v="1.8333333333333333"/>
    <n v="142.08333333333331"/>
    <m/>
    <n v="142.08333333333331"/>
    <n v="142083.33333333331"/>
    <n v="11840.277777777776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1"/>
    <x v="0"/>
    <x v="3"/>
    <x v="608"/>
    <x v="562"/>
    <n v="1"/>
    <m/>
    <s v="OBL"/>
    <s v="Vt"/>
    <n v="2"/>
    <n v="22"/>
    <n v="7.5"/>
    <n v="77.5"/>
    <n v="2.75"/>
    <n v="213.125"/>
    <m/>
    <n v="213.125"/>
    <n v="213125"/>
    <n v="17760.416666666668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1"/>
    <x v="0"/>
    <x v="3"/>
    <x v="609"/>
    <x v="563"/>
    <n v="1"/>
    <m/>
    <s v="OBL"/>
    <s v="Vt"/>
    <n v="2"/>
    <n v="22"/>
    <n v="7.5"/>
    <n v="77.5"/>
    <n v="2.75"/>
    <n v="213.125"/>
    <m/>
    <n v="213.125"/>
    <n v="213125"/>
    <n v="17760.416666666668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1"/>
    <x v="0"/>
    <x v="3"/>
    <x v="610"/>
    <x v="564"/>
    <n v="1"/>
    <m/>
    <s v="OBL"/>
    <s v="Vt"/>
    <n v="2"/>
    <n v="22"/>
    <n v="10"/>
    <n v="77.5"/>
    <n v="3.6666666666666665"/>
    <n v="284.16666666666663"/>
    <m/>
    <n v="284.16666666666663"/>
    <n v="284166.66666666663"/>
    <n v="23680.555555555551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1"/>
    <x v="0"/>
    <x v="3"/>
    <x v="47"/>
    <x v="565"/>
    <n v="1"/>
    <m/>
    <s v="OBL"/>
    <s v="ht"/>
    <n v="3"/>
    <n v="22"/>
    <n v="5"/>
    <n v="77.5"/>
    <n v="1.8333333333333333"/>
    <n v="142.08333333333331"/>
    <m/>
    <n v="142.08333333333331"/>
    <n v="142083.33333333331"/>
    <n v="11840.277777777776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1"/>
    <x v="0"/>
    <x v="3"/>
    <x v="611"/>
    <x v="566"/>
    <n v="1"/>
    <m/>
    <s v="OBL"/>
    <s v="ht"/>
    <n v="3"/>
    <n v="22"/>
    <n v="5"/>
    <n v="77.5"/>
    <n v="1.8333333333333333"/>
    <n v="142.08333333333331"/>
    <m/>
    <n v="142.08333333333331"/>
    <n v="142083.33333333331"/>
    <n v="11840.277777777776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1"/>
    <x v="0"/>
    <x v="3"/>
    <x v="612"/>
    <x v="567"/>
    <n v="1"/>
    <m/>
    <s v="OBL"/>
    <s v="ht"/>
    <n v="3"/>
    <n v="22"/>
    <n v="5"/>
    <n v="77.5"/>
    <n v="1.8333333333333333"/>
    <n v="142.08333333333331"/>
    <m/>
    <n v="142.08333333333331"/>
    <n v="142083.33333333331"/>
    <n v="11840.277777777776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1"/>
    <x v="0"/>
    <x v="3"/>
    <x v="613"/>
    <x v="568"/>
    <n v="1"/>
    <m/>
    <s v="OBL"/>
    <s v="ht"/>
    <n v="3"/>
    <n v="22"/>
    <n v="5"/>
    <n v="77.5"/>
    <n v="1.8333333333333333"/>
    <n v="142.08333333333331"/>
    <m/>
    <n v="142.08333333333331"/>
    <n v="142083.33333333331"/>
    <n v="11840.277777777776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1"/>
    <x v="0"/>
    <x v="3"/>
    <x v="614"/>
    <x v="569"/>
    <n v="1"/>
    <m/>
    <s v="OBL"/>
    <s v="ht"/>
    <n v="3"/>
    <n v="22"/>
    <n v="10"/>
    <n v="77.5"/>
    <n v="3.6666666666666665"/>
    <n v="284.16666666666663"/>
    <m/>
    <n v="284.16666666666663"/>
    <n v="284166.66666666663"/>
    <n v="23680.555555555551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1"/>
    <x v="0"/>
    <x v="3"/>
    <x v="615"/>
    <x v="570"/>
    <n v="1"/>
    <m/>
    <s v="OBL"/>
    <s v="Vt"/>
    <n v="4"/>
    <n v="20"/>
    <n v="30"/>
    <n v="87.5"/>
    <n v="10"/>
    <n v="875"/>
    <m/>
    <n v="875"/>
    <n v="875000"/>
    <n v="72916.666666666672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1"/>
    <x v="0"/>
    <x v="3"/>
    <x v="67"/>
    <x v="0"/>
    <n v="1"/>
    <m/>
    <s v="PN"/>
    <m/>
    <m/>
    <m/>
    <n v="60"/>
    <n v="66"/>
    <n v="0"/>
    <n v="0"/>
    <m/>
    <n v="0"/>
    <n v="0"/>
    <n v="0"/>
    <s v="C799001281"/>
    <s v="C799001281"/>
    <n v="3093"/>
    <n v="3094"/>
    <s v=" "/>
    <s v=" "/>
    <s v=" "/>
    <s v=" "/>
    <n v="128"/>
    <m/>
    <n v="2024"/>
    <m/>
    <m/>
    <m/>
    <s v="C7"/>
    <m/>
  </r>
  <r>
    <x v="1"/>
    <x v="12"/>
    <x v="35"/>
    <x v="57"/>
    <x v="2"/>
    <x v="0"/>
    <x v="3"/>
    <x v="603"/>
    <x v="557"/>
    <n v="1"/>
    <m/>
    <s v="OBL"/>
    <s v="ht"/>
    <n v="1"/>
    <n v="15"/>
    <n v="7.5"/>
    <n v="77.5"/>
    <n v="1.875"/>
    <n v="145.3125"/>
    <m/>
    <n v="145.3125"/>
    <n v="145312.5"/>
    <n v="12109.375"/>
    <s v="C799001281"/>
    <s v="C799001281"/>
    <n v="3093"/>
    <n v="3094"/>
    <s v=" "/>
    <s v=" "/>
    <s v=" "/>
    <s v=" "/>
    <n v="128"/>
    <m/>
    <n v="2024"/>
    <m/>
    <m/>
    <m/>
    <s v="C7"/>
    <m/>
  </r>
  <r>
    <x v="1"/>
    <x v="12"/>
    <x v="35"/>
    <x v="57"/>
    <x v="2"/>
    <x v="0"/>
    <x v="3"/>
    <x v="604"/>
    <x v="558"/>
    <n v="1"/>
    <m/>
    <s v="OBL"/>
    <s v="ht"/>
    <n v="1"/>
    <n v="15"/>
    <n v="10"/>
    <n v="77.5"/>
    <n v="2.5"/>
    <n v="193.75"/>
    <m/>
    <n v="193.75"/>
    <n v="193750"/>
    <n v="16145.833333333334"/>
    <s v="C799001281"/>
    <s v="C799001281"/>
    <n v="3093"/>
    <n v="3094"/>
    <s v=" "/>
    <s v=" "/>
    <s v=" "/>
    <s v=" "/>
    <n v="128"/>
    <m/>
    <n v="2024"/>
    <m/>
    <m/>
    <m/>
    <s v="C7"/>
    <m/>
  </r>
  <r>
    <x v="1"/>
    <x v="12"/>
    <x v="35"/>
    <x v="57"/>
    <x v="2"/>
    <x v="0"/>
    <x v="3"/>
    <x v="605"/>
    <x v="559"/>
    <n v="1"/>
    <m/>
    <s v="OBL"/>
    <s v="ht"/>
    <n v="1"/>
    <n v="15"/>
    <n v="10"/>
    <n v="77.5"/>
    <n v="2.5"/>
    <n v="193.75"/>
    <m/>
    <n v="193.75"/>
    <n v="193750"/>
    <n v="16145.833333333334"/>
    <s v="C799001281"/>
    <s v="C799001281"/>
    <n v="3093"/>
    <n v="3094"/>
    <s v=" "/>
    <s v=" "/>
    <s v=" "/>
    <s v=" "/>
    <n v="128"/>
    <m/>
    <n v="2024"/>
    <m/>
    <m/>
    <m/>
    <s v="C7"/>
    <m/>
  </r>
  <r>
    <x v="1"/>
    <x v="12"/>
    <x v="35"/>
    <x v="57"/>
    <x v="2"/>
    <x v="0"/>
    <x v="3"/>
    <x v="606"/>
    <x v="560"/>
    <n v="1"/>
    <m/>
    <s v="OBL"/>
    <s v="ht"/>
    <n v="1"/>
    <n v="15"/>
    <n v="2.5"/>
    <n v="77.5"/>
    <n v="0.625"/>
    <n v="48.4375"/>
    <m/>
    <n v="48.4375"/>
    <n v="48437.5"/>
    <n v="4036.4583333333335"/>
    <s v="C799001281"/>
    <s v="C799001281"/>
    <n v="3093"/>
    <n v="3094"/>
    <s v=" "/>
    <s v=" "/>
    <s v=" "/>
    <s v=" "/>
    <n v="128"/>
    <m/>
    <n v="2024"/>
    <m/>
    <m/>
    <m/>
    <s v="C7"/>
    <m/>
  </r>
  <r>
    <x v="1"/>
    <x v="12"/>
    <x v="35"/>
    <x v="57"/>
    <x v="2"/>
    <x v="0"/>
    <x v="3"/>
    <x v="607"/>
    <x v="561"/>
    <n v="1"/>
    <m/>
    <s v="OBL"/>
    <s v="Vt"/>
    <n v="2"/>
    <n v="13"/>
    <n v="5"/>
    <n v="77.5"/>
    <n v="1.0833333333333333"/>
    <n v="83.958333333333329"/>
    <m/>
    <n v="83.958333333333329"/>
    <n v="83958.333333333328"/>
    <n v="6996.5277777777774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2"/>
    <x v="0"/>
    <x v="3"/>
    <x v="608"/>
    <x v="562"/>
    <n v="1"/>
    <m/>
    <s v="OBL"/>
    <s v="Vt"/>
    <n v="2"/>
    <n v="13"/>
    <n v="7.5"/>
    <n v="77.5"/>
    <n v="1.625"/>
    <n v="125.9375"/>
    <m/>
    <n v="125.9375"/>
    <n v="125937.5"/>
    <n v="10494.791666666666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2"/>
    <x v="0"/>
    <x v="3"/>
    <x v="609"/>
    <x v="563"/>
    <n v="1"/>
    <m/>
    <s v="OBL"/>
    <s v="Vt"/>
    <n v="2"/>
    <n v="13"/>
    <n v="7.5"/>
    <n v="77.5"/>
    <n v="1.625"/>
    <n v="125.9375"/>
    <m/>
    <n v="125.9375"/>
    <n v="125937.5"/>
    <n v="10494.791666666666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2"/>
    <x v="0"/>
    <x v="3"/>
    <x v="610"/>
    <x v="564"/>
    <n v="1"/>
    <m/>
    <s v="OBL"/>
    <s v="Vt"/>
    <n v="2"/>
    <n v="13"/>
    <n v="10"/>
    <n v="77.5"/>
    <n v="2.1666666666666665"/>
    <n v="167.91666666666666"/>
    <m/>
    <n v="167.91666666666666"/>
    <n v="167916.66666666666"/>
    <n v="13993.055555555555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2"/>
    <x v="0"/>
    <x v="3"/>
    <x v="47"/>
    <x v="565"/>
    <n v="1"/>
    <m/>
    <s v="OBL"/>
    <s v="ht"/>
    <n v="3"/>
    <n v="13"/>
    <n v="5"/>
    <n v="77.5"/>
    <n v="1.0833333333333333"/>
    <n v="83.958333333333329"/>
    <m/>
    <n v="83.958333333333329"/>
    <n v="83958.333333333328"/>
    <n v="6996.5277777777774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2"/>
    <x v="0"/>
    <x v="3"/>
    <x v="611"/>
    <x v="566"/>
    <n v="1"/>
    <m/>
    <s v="OBL"/>
    <s v="ht"/>
    <n v="3"/>
    <n v="13"/>
    <n v="5"/>
    <n v="77.5"/>
    <n v="1.0833333333333333"/>
    <n v="83.958333333333329"/>
    <m/>
    <n v="83.958333333333329"/>
    <n v="83958.333333333328"/>
    <n v="6996.5277777777774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2"/>
    <x v="0"/>
    <x v="3"/>
    <x v="612"/>
    <x v="567"/>
    <n v="1"/>
    <m/>
    <s v="OBL"/>
    <s v="ht"/>
    <n v="3"/>
    <n v="13"/>
    <n v="5"/>
    <n v="77.5"/>
    <n v="1.0833333333333333"/>
    <n v="83.958333333333329"/>
    <m/>
    <n v="83.958333333333329"/>
    <n v="83958.333333333328"/>
    <n v="6996.5277777777774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2"/>
    <x v="0"/>
    <x v="3"/>
    <x v="613"/>
    <x v="568"/>
    <n v="1"/>
    <m/>
    <s v="OBL"/>
    <s v="ht"/>
    <n v="3"/>
    <n v="13"/>
    <n v="5"/>
    <n v="77.5"/>
    <n v="1.0833333333333333"/>
    <n v="83.958333333333329"/>
    <m/>
    <n v="83.958333333333329"/>
    <n v="83958.333333333328"/>
    <n v="6996.5277777777774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2"/>
    <x v="0"/>
    <x v="3"/>
    <x v="614"/>
    <x v="569"/>
    <n v="1"/>
    <m/>
    <s v="OBL"/>
    <s v="ht"/>
    <n v="3"/>
    <n v="13"/>
    <n v="10"/>
    <n v="77.5"/>
    <n v="2.1666666666666665"/>
    <n v="167.91666666666666"/>
    <m/>
    <n v="167.91666666666666"/>
    <n v="167916.66666666666"/>
    <n v="13993.055555555555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2"/>
    <x v="0"/>
    <x v="3"/>
    <x v="615"/>
    <x v="570"/>
    <n v="1"/>
    <m/>
    <s v="OBL"/>
    <s v="Vt"/>
    <n v="4"/>
    <n v="17"/>
    <n v="30"/>
    <n v="87.5"/>
    <n v="8.5"/>
    <n v="743.75"/>
    <m/>
    <n v="743.75"/>
    <n v="743750"/>
    <n v="61979.166666666664"/>
    <s v="C799001281"/>
    <s v="C799001281"/>
    <n v="3093"/>
    <n v="3094"/>
    <m/>
    <m/>
    <m/>
    <m/>
    <n v="128"/>
    <m/>
    <n v="2024"/>
    <m/>
    <m/>
    <m/>
    <s v="C7"/>
    <m/>
  </r>
  <r>
    <x v="1"/>
    <x v="12"/>
    <x v="35"/>
    <x v="57"/>
    <x v="2"/>
    <x v="0"/>
    <x v="3"/>
    <x v="616"/>
    <x v="0"/>
    <n v="1"/>
    <m/>
    <s v="PN"/>
    <m/>
    <m/>
    <m/>
    <m/>
    <m/>
    <m/>
    <n v="0"/>
    <n v="0"/>
    <n v="0"/>
    <n v="0"/>
    <n v="0"/>
    <s v="C799001281"/>
    <s v="C799001281"/>
    <n v="3093"/>
    <n v="3094"/>
    <s v=" "/>
    <s v=" "/>
    <s v=" "/>
    <s v=" "/>
    <n v="128"/>
    <m/>
    <n v="2024"/>
    <m/>
    <m/>
    <m/>
    <s v="C7"/>
    <m/>
  </r>
  <r>
    <x v="0"/>
    <x v="12"/>
    <x v="36"/>
    <x v="58"/>
    <x v="0"/>
    <x v="0"/>
    <x v="3"/>
    <x v="1"/>
    <x v="0"/>
    <n v="1"/>
    <m/>
    <s v="PN"/>
    <s v=" "/>
    <m/>
    <m/>
    <m/>
    <m/>
    <m/>
    <m/>
    <n v="382.75"/>
    <n v="382.75"/>
    <n v="382750"/>
    <n v="31895.833333333332"/>
    <s v="Programövergripande"/>
    <s v="Programövergripande"/>
    <s v="Programövergripande"/>
    <m/>
    <s v=" "/>
    <s v=" "/>
    <s v=" "/>
    <s v=" "/>
    <s v="Programövergripande"/>
    <m/>
    <n v="2024"/>
    <m/>
    <m/>
    <m/>
    <s v="C7"/>
    <m/>
  </r>
  <r>
    <x v="0"/>
    <x v="12"/>
    <x v="36"/>
    <x v="58"/>
    <x v="0"/>
    <x v="0"/>
    <x v="3"/>
    <x v="3"/>
    <x v="0"/>
    <n v="1"/>
    <m/>
    <s v="PN"/>
    <m/>
    <m/>
    <m/>
    <m/>
    <m/>
    <m/>
    <m/>
    <n v="275.47000000000003"/>
    <n v="275.47000000000003"/>
    <n v="275470"/>
    <n v="22955.833333333332"/>
    <s v="Programövergripande"/>
    <s v="Programövergripande"/>
    <s v="Programövergripande"/>
    <m/>
    <s v=" "/>
    <s v=" "/>
    <s v=" "/>
    <s v=" "/>
    <s v="Programövergripande"/>
    <m/>
    <n v="2024"/>
    <m/>
    <m/>
    <m/>
    <s v="C7"/>
    <m/>
  </r>
  <r>
    <x v="0"/>
    <x v="12"/>
    <x v="36"/>
    <x v="58"/>
    <x v="0"/>
    <x v="0"/>
    <x v="3"/>
    <x v="2"/>
    <x v="0"/>
    <n v="1"/>
    <m/>
    <s v="PN"/>
    <m/>
    <m/>
    <m/>
    <m/>
    <m/>
    <m/>
    <m/>
    <n v="13.15"/>
    <n v="13.15"/>
    <n v="13150"/>
    <n v="1095.8333333333333"/>
    <s v="Programövergripande"/>
    <s v="Programövergripande"/>
    <s v="Programövergripande"/>
    <m/>
    <s v=" "/>
    <s v=" "/>
    <s v=" "/>
    <s v=" "/>
    <s v="Programövergripande"/>
    <m/>
    <n v="2024"/>
    <m/>
    <m/>
    <m/>
    <s v="C7"/>
    <m/>
  </r>
  <r>
    <x v="0"/>
    <x v="12"/>
    <x v="36"/>
    <x v="58"/>
    <x v="0"/>
    <x v="0"/>
    <x v="3"/>
    <x v="589"/>
    <x v="0"/>
    <n v="1"/>
    <m/>
    <s v="PN"/>
    <m/>
    <m/>
    <m/>
    <m/>
    <m/>
    <m/>
    <m/>
    <n v="37.43"/>
    <n v="37.43"/>
    <n v="37430"/>
    <n v="3119.1666666666665"/>
    <s v="Programövergripande"/>
    <s v="Programövergripande"/>
    <s v="Programövergripande"/>
    <m/>
    <m/>
    <m/>
    <m/>
    <m/>
    <s v="Programövergripande"/>
    <m/>
    <n v="2024"/>
    <m/>
    <m/>
    <m/>
    <s v="C7"/>
    <m/>
  </r>
  <r>
    <x v="0"/>
    <x v="12"/>
    <x v="36"/>
    <x v="58"/>
    <x v="0"/>
    <x v="0"/>
    <x v="3"/>
    <x v="4"/>
    <x v="197"/>
    <n v="1"/>
    <m/>
    <s v="PN"/>
    <m/>
    <m/>
    <m/>
    <m/>
    <m/>
    <m/>
    <m/>
    <n v="134.17599999999999"/>
    <n v="134.17599999999999"/>
    <n v="134176"/>
    <n v="11181.333333333334"/>
    <s v="Programövergripande"/>
    <s v="Programövergripande"/>
    <s v="Programövergripande"/>
    <m/>
    <s v=" "/>
    <s v=" "/>
    <s v=" "/>
    <s v=" "/>
    <s v="Programövergripande"/>
    <m/>
    <n v="2024"/>
    <m/>
    <m/>
    <m/>
    <s v="C7"/>
    <m/>
  </r>
  <r>
    <x v="1"/>
    <x v="12"/>
    <x v="36"/>
    <x v="58"/>
    <x v="1"/>
    <x v="0"/>
    <x v="3"/>
    <x v="617"/>
    <x v="571"/>
    <n v="1"/>
    <m/>
    <s v="OBL"/>
    <s v="ht"/>
    <n v="1"/>
    <n v="26"/>
    <n v="5"/>
    <n v="88"/>
    <n v="2.1666666666666665"/>
    <n v="190.66666666666666"/>
    <n v="0"/>
    <n v="190.66666666666666"/>
    <n v="190666.66666666666"/>
    <n v="15888.888888888889"/>
    <s v="C799001171"/>
    <s v="C799001171"/>
    <n v="3093"/>
    <n v="3094"/>
    <s v=" "/>
    <s v=" "/>
    <s v=" "/>
    <s v=" "/>
    <n v="117"/>
    <m/>
    <n v="2024"/>
    <m/>
    <m/>
    <m/>
    <s v="C7"/>
    <m/>
  </r>
  <r>
    <x v="1"/>
    <x v="12"/>
    <x v="36"/>
    <x v="58"/>
    <x v="1"/>
    <x v="0"/>
    <x v="3"/>
    <x v="618"/>
    <x v="572"/>
    <n v="1"/>
    <m/>
    <s v="OBL"/>
    <s v="ht"/>
    <n v="1"/>
    <n v="26"/>
    <n v="10"/>
    <n v="88"/>
    <n v="4.333333333333333"/>
    <n v="381.33333333333331"/>
    <n v="0"/>
    <n v="381.33333333333331"/>
    <n v="381333.33333333331"/>
    <n v="31777.777777777777"/>
    <s v="C799001171"/>
    <s v="C799001171"/>
    <n v="3093"/>
    <n v="3094"/>
    <s v=" "/>
    <s v=" "/>
    <s v=" "/>
    <s v=" "/>
    <n v="117"/>
    <m/>
    <n v="2024"/>
    <m/>
    <m/>
    <m/>
    <s v="C7"/>
    <m/>
  </r>
  <r>
    <x v="1"/>
    <x v="12"/>
    <x v="36"/>
    <x v="58"/>
    <x v="1"/>
    <x v="0"/>
    <x v="6"/>
    <x v="619"/>
    <x v="573"/>
    <n v="0.5"/>
    <m/>
    <s v="OBL"/>
    <s v="ht"/>
    <n v="1"/>
    <n v="26"/>
    <n v="7.5"/>
    <n v="80"/>
    <n v="1.625"/>
    <n v="130"/>
    <n v="0"/>
    <n v="130"/>
    <n v="130000"/>
    <n v="10833.333333333334"/>
    <s v="C799001171"/>
    <s v="C399001171"/>
    <n v="3093"/>
    <n v="3094"/>
    <s v=" "/>
    <s v=" "/>
    <s v=" "/>
    <s v=" "/>
    <n v="117"/>
    <m/>
    <n v="2024"/>
    <m/>
    <m/>
    <m/>
    <s v="C7"/>
    <m/>
  </r>
  <r>
    <x v="1"/>
    <x v="12"/>
    <x v="36"/>
    <x v="58"/>
    <x v="1"/>
    <x v="0"/>
    <x v="3"/>
    <x v="620"/>
    <x v="574"/>
    <n v="0.5"/>
    <m/>
    <s v="OBL"/>
    <s v="ht"/>
    <n v="1"/>
    <n v="26"/>
    <n v="7.5"/>
    <n v="80"/>
    <n v="1.625"/>
    <n v="130"/>
    <n v="0"/>
    <n v="130"/>
    <n v="130000"/>
    <n v="10833.333333333334"/>
    <s v="C799001171"/>
    <s v="C799001171"/>
    <n v="3093"/>
    <n v="3094"/>
    <s v=" "/>
    <s v=" "/>
    <s v=" "/>
    <s v=" "/>
    <n v="117"/>
    <m/>
    <n v="2024"/>
    <m/>
    <m/>
    <m/>
    <s v="C7"/>
    <m/>
  </r>
  <r>
    <x v="1"/>
    <x v="12"/>
    <x v="36"/>
    <x v="58"/>
    <x v="1"/>
    <x v="0"/>
    <x v="3"/>
    <x v="621"/>
    <x v="575"/>
    <n v="1"/>
    <m/>
    <s v="OBL"/>
    <s v="Vt"/>
    <n v="2"/>
    <n v="22"/>
    <n v="10"/>
    <n v="88"/>
    <n v="3.6666666666666665"/>
    <n v="322.66666666666663"/>
    <m/>
    <n v="322.66666666666663"/>
    <n v="322666.66666666663"/>
    <n v="26888.888888888887"/>
    <s v="C799001171"/>
    <s v="C799001171"/>
    <n v="3093"/>
    <n v="3094"/>
    <m/>
    <m/>
    <m/>
    <m/>
    <n v="117"/>
    <m/>
    <n v="2024"/>
    <m/>
    <m/>
    <m/>
    <s v="C7"/>
    <m/>
  </r>
  <r>
    <x v="1"/>
    <x v="12"/>
    <x v="36"/>
    <x v="58"/>
    <x v="1"/>
    <x v="0"/>
    <x v="3"/>
    <x v="622"/>
    <x v="576"/>
    <n v="1"/>
    <m/>
    <s v="OBL"/>
    <s v="Vt"/>
    <n v="2"/>
    <n v="22"/>
    <n v="5"/>
    <n v="88"/>
    <n v="1.8333333333333333"/>
    <n v="161.33333333333331"/>
    <m/>
    <n v="161.33333333333331"/>
    <n v="161333.33333333331"/>
    <n v="13444.444444444443"/>
    <s v="C799001171"/>
    <s v="C799001171"/>
    <n v="3093"/>
    <n v="3094"/>
    <m/>
    <m/>
    <m/>
    <m/>
    <n v="117"/>
    <m/>
    <n v="2024"/>
    <m/>
    <m/>
    <m/>
    <s v="C7"/>
    <m/>
  </r>
  <r>
    <x v="1"/>
    <x v="12"/>
    <x v="36"/>
    <x v="58"/>
    <x v="1"/>
    <x v="0"/>
    <x v="3"/>
    <x v="623"/>
    <x v="577"/>
    <n v="1"/>
    <m/>
    <s v="OBL"/>
    <s v="Vt"/>
    <n v="2"/>
    <n v="22"/>
    <n v="7.5"/>
    <n v="88"/>
    <n v="2.75"/>
    <n v="242"/>
    <m/>
    <n v="242"/>
    <n v="242000"/>
    <n v="20166.666666666668"/>
    <s v="C799001171"/>
    <s v="C799001171"/>
    <n v="3093"/>
    <n v="3094"/>
    <m/>
    <m/>
    <m/>
    <m/>
    <n v="117"/>
    <m/>
    <n v="2024"/>
    <m/>
    <m/>
    <m/>
    <s v="C7"/>
    <m/>
  </r>
  <r>
    <x v="1"/>
    <x v="12"/>
    <x v="36"/>
    <x v="58"/>
    <x v="1"/>
    <x v="0"/>
    <x v="3"/>
    <x v="624"/>
    <x v="578"/>
    <n v="1"/>
    <m/>
    <s v="OBL"/>
    <s v="ht"/>
    <n v="3"/>
    <n v="22"/>
    <n v="15"/>
    <n v="80"/>
    <n v="5.5"/>
    <n v="440"/>
    <m/>
    <n v="440"/>
    <n v="440000"/>
    <n v="36666.666666666664"/>
    <s v="C799001171"/>
    <s v="C799001171"/>
    <n v="3093"/>
    <n v="3094"/>
    <m/>
    <m/>
    <m/>
    <m/>
    <n v="117"/>
    <m/>
    <n v="2024"/>
    <m/>
    <m/>
    <m/>
    <s v="C7"/>
    <m/>
  </r>
  <r>
    <x v="1"/>
    <x v="12"/>
    <x v="36"/>
    <x v="58"/>
    <x v="1"/>
    <x v="0"/>
    <x v="3"/>
    <x v="625"/>
    <x v="579"/>
    <n v="1"/>
    <m/>
    <s v="OBL"/>
    <s v="Vt"/>
    <n v="4"/>
    <n v="11"/>
    <n v="30"/>
    <n v="100"/>
    <n v="5.5"/>
    <n v="550"/>
    <n v="0"/>
    <n v="550"/>
    <n v="550000"/>
    <n v="45833.333333333336"/>
    <s v="C799001171"/>
    <s v="C799001171"/>
    <n v="3093"/>
    <n v="3094"/>
    <s v=" "/>
    <s v=" "/>
    <s v=" "/>
    <s v=" "/>
    <n v="117"/>
    <m/>
    <n v="2024"/>
    <m/>
    <m/>
    <m/>
    <s v="C7"/>
    <m/>
  </r>
  <r>
    <x v="1"/>
    <x v="12"/>
    <x v="36"/>
    <x v="58"/>
    <x v="1"/>
    <x v="0"/>
    <x v="3"/>
    <x v="67"/>
    <x v="0"/>
    <n v="1"/>
    <m/>
    <s v="PNK"/>
    <s v=" "/>
    <m/>
    <m/>
    <n v="60"/>
    <n v="82"/>
    <n v="0"/>
    <n v="0"/>
    <n v="0"/>
    <n v="0"/>
    <n v="0"/>
    <n v="0"/>
    <s v="C799001171"/>
    <s v="C799001171"/>
    <n v="3093"/>
    <n v="3094"/>
    <s v=" "/>
    <s v=" "/>
    <s v=" "/>
    <s v=" "/>
    <n v="117"/>
    <m/>
    <n v="2024"/>
    <m/>
    <m/>
    <m/>
    <s v="C7"/>
    <m/>
  </r>
  <r>
    <x v="1"/>
    <x v="12"/>
    <x v="36"/>
    <x v="58"/>
    <x v="2"/>
    <x v="0"/>
    <x v="3"/>
    <x v="617"/>
    <x v="571"/>
    <n v="1"/>
    <m/>
    <s v="OBL"/>
    <s v="ht"/>
    <n v="1"/>
    <n v="16"/>
    <n v="5"/>
    <n v="88"/>
    <n v="1.3333333333333333"/>
    <n v="117.33333333333333"/>
    <m/>
    <n v="117.33333333333333"/>
    <n v="117333.33333333333"/>
    <n v="9777.7777777777774"/>
    <s v="C799001171"/>
    <s v="C799001171"/>
    <n v="3093"/>
    <n v="3094"/>
    <s v=" "/>
    <s v=" "/>
    <s v=" "/>
    <s v=" "/>
    <n v="117"/>
    <m/>
    <n v="2024"/>
    <m/>
    <m/>
    <m/>
    <s v="C7"/>
    <m/>
  </r>
  <r>
    <x v="1"/>
    <x v="12"/>
    <x v="36"/>
    <x v="58"/>
    <x v="2"/>
    <x v="0"/>
    <x v="3"/>
    <x v="618"/>
    <x v="572"/>
    <n v="1"/>
    <m/>
    <s v="OBL"/>
    <s v="ht"/>
    <n v="1"/>
    <n v="16"/>
    <n v="10"/>
    <n v="88"/>
    <n v="2.6666666666666665"/>
    <n v="234.66666666666666"/>
    <m/>
    <n v="234.66666666666666"/>
    <n v="234666.66666666666"/>
    <n v="19555.555555555555"/>
    <s v="C799001171"/>
    <s v="C799001171"/>
    <n v="3093"/>
    <n v="3094"/>
    <s v=" "/>
    <s v=" "/>
    <s v=" "/>
    <s v=" "/>
    <n v="117"/>
    <m/>
    <n v="2024"/>
    <m/>
    <m/>
    <m/>
    <s v="C7"/>
    <m/>
  </r>
  <r>
    <x v="1"/>
    <x v="12"/>
    <x v="36"/>
    <x v="58"/>
    <x v="2"/>
    <x v="0"/>
    <x v="6"/>
    <x v="619"/>
    <x v="573"/>
    <n v="0.5"/>
    <m/>
    <s v="OBL"/>
    <s v="ht"/>
    <n v="1"/>
    <n v="16"/>
    <n v="7.5"/>
    <n v="80"/>
    <n v="1"/>
    <n v="80"/>
    <m/>
    <n v="80"/>
    <n v="80000"/>
    <n v="6666.666666666667"/>
    <s v="C799001171"/>
    <s v="C399001171"/>
    <n v="3093"/>
    <n v="3094"/>
    <s v=" "/>
    <s v=" "/>
    <s v=" "/>
    <s v=" "/>
    <n v="117"/>
    <m/>
    <n v="2024"/>
    <m/>
    <m/>
    <m/>
    <s v="C7"/>
    <m/>
  </r>
  <r>
    <x v="1"/>
    <x v="12"/>
    <x v="36"/>
    <x v="58"/>
    <x v="2"/>
    <x v="0"/>
    <x v="3"/>
    <x v="620"/>
    <x v="574"/>
    <n v="0.5"/>
    <m/>
    <s v="OBL"/>
    <s v="ht"/>
    <n v="1"/>
    <n v="16"/>
    <n v="7.5"/>
    <n v="80"/>
    <n v="1"/>
    <n v="80"/>
    <m/>
    <n v="80"/>
    <n v="80000"/>
    <n v="6666.666666666667"/>
    <s v="C799001171"/>
    <s v="C799001171"/>
    <n v="3093"/>
    <n v="3094"/>
    <s v=" "/>
    <s v=" "/>
    <s v=" "/>
    <s v=" "/>
    <n v="117"/>
    <m/>
    <n v="2024"/>
    <m/>
    <m/>
    <m/>
    <s v="C7"/>
    <m/>
  </r>
  <r>
    <x v="1"/>
    <x v="12"/>
    <x v="36"/>
    <x v="58"/>
    <x v="2"/>
    <x v="0"/>
    <x v="3"/>
    <x v="621"/>
    <x v="575"/>
    <n v="1"/>
    <m/>
    <s v="OBL"/>
    <s v="Vt"/>
    <n v="2"/>
    <n v="20"/>
    <n v="10"/>
    <n v="88"/>
    <n v="3.3333333333333335"/>
    <n v="293.33333333333337"/>
    <m/>
    <n v="293.33333333333337"/>
    <n v="293333.33333333337"/>
    <n v="24444.444444444449"/>
    <s v="C799001171"/>
    <s v="C799001171"/>
    <n v="3093"/>
    <n v="3094"/>
    <m/>
    <m/>
    <m/>
    <m/>
    <n v="117"/>
    <m/>
    <n v="2024"/>
    <m/>
    <m/>
    <m/>
    <s v="C7"/>
    <m/>
  </r>
  <r>
    <x v="1"/>
    <x v="12"/>
    <x v="36"/>
    <x v="58"/>
    <x v="2"/>
    <x v="0"/>
    <x v="3"/>
    <x v="622"/>
    <x v="576"/>
    <n v="1"/>
    <m/>
    <s v="OBL"/>
    <s v="Vt"/>
    <n v="2"/>
    <n v="20"/>
    <n v="5"/>
    <n v="88"/>
    <n v="1.6666666666666667"/>
    <n v="146.66666666666669"/>
    <m/>
    <n v="146.66666666666669"/>
    <n v="146666.66666666669"/>
    <n v="12222.222222222224"/>
    <s v="C799001171"/>
    <s v="C799001171"/>
    <n v="3093"/>
    <n v="3094"/>
    <m/>
    <m/>
    <m/>
    <m/>
    <n v="117"/>
    <m/>
    <n v="2024"/>
    <m/>
    <m/>
    <m/>
    <s v="C7"/>
    <m/>
  </r>
  <r>
    <x v="1"/>
    <x v="12"/>
    <x v="36"/>
    <x v="58"/>
    <x v="2"/>
    <x v="0"/>
    <x v="3"/>
    <x v="623"/>
    <x v="577"/>
    <n v="1"/>
    <m/>
    <s v="OBL"/>
    <s v="Vt"/>
    <n v="2"/>
    <n v="20"/>
    <n v="7.5"/>
    <n v="88"/>
    <n v="2.5"/>
    <n v="220"/>
    <m/>
    <n v="220"/>
    <n v="220000"/>
    <n v="18333.333333333332"/>
    <s v="C799001171"/>
    <s v="C799001171"/>
    <n v="3093"/>
    <n v="3094"/>
    <m/>
    <m/>
    <m/>
    <m/>
    <n v="117"/>
    <m/>
    <n v="2024"/>
    <m/>
    <m/>
    <m/>
    <s v="C7"/>
    <m/>
  </r>
  <r>
    <x v="1"/>
    <x v="12"/>
    <x v="36"/>
    <x v="58"/>
    <x v="2"/>
    <x v="0"/>
    <x v="3"/>
    <x v="624"/>
    <x v="578"/>
    <n v="1"/>
    <m/>
    <s v="OBL"/>
    <s v="ht"/>
    <n v="3"/>
    <n v="20"/>
    <n v="15"/>
    <n v="80"/>
    <n v="5"/>
    <n v="400"/>
    <m/>
    <n v="400"/>
    <n v="400000"/>
    <n v="33333.333333333336"/>
    <s v="C799001171"/>
    <s v="C799001171"/>
    <n v="3093"/>
    <n v="3094"/>
    <m/>
    <m/>
    <m/>
    <m/>
    <n v="117"/>
    <m/>
    <n v="2024"/>
    <m/>
    <m/>
    <m/>
    <s v="C7"/>
    <m/>
  </r>
  <r>
    <x v="1"/>
    <x v="12"/>
    <x v="36"/>
    <x v="58"/>
    <x v="2"/>
    <x v="0"/>
    <x v="3"/>
    <x v="625"/>
    <x v="579"/>
    <n v="1"/>
    <m/>
    <s v="OBL"/>
    <s v="Vt"/>
    <n v="4"/>
    <n v="5"/>
    <n v="30"/>
    <n v="100"/>
    <n v="2.5"/>
    <n v="250"/>
    <m/>
    <n v="250"/>
    <n v="250000"/>
    <n v="20833.333333333332"/>
    <s v="C799001171"/>
    <s v="C799001171"/>
    <n v="3093"/>
    <n v="3094"/>
    <s v=" "/>
    <s v=" "/>
    <s v=" "/>
    <s v=" "/>
    <n v="117"/>
    <m/>
    <n v="2024"/>
    <m/>
    <m/>
    <m/>
    <s v="C7"/>
    <m/>
  </r>
  <r>
    <x v="1"/>
    <x v="12"/>
    <x v="36"/>
    <x v="58"/>
    <x v="2"/>
    <x v="0"/>
    <x v="3"/>
    <x v="626"/>
    <x v="0"/>
    <n v="1"/>
    <m/>
    <s v="PN"/>
    <m/>
    <m/>
    <m/>
    <m/>
    <m/>
    <m/>
    <n v="0"/>
    <n v="0"/>
    <n v="0"/>
    <n v="0"/>
    <n v="0"/>
    <s v="C799001171"/>
    <s v="C799001171"/>
    <n v="3093"/>
    <n v="3094"/>
    <s v=" "/>
    <s v=" "/>
    <s v=" "/>
    <s v=" "/>
    <n v="117"/>
    <m/>
    <n v="2024"/>
    <m/>
    <m/>
    <m/>
    <s v="C7"/>
    <m/>
  </r>
  <r>
    <x v="2"/>
    <x v="13"/>
    <x v="37"/>
    <x v="59"/>
    <x v="3"/>
    <x v="0"/>
    <x v="24"/>
    <x v="627"/>
    <x v="197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9739B5-023A-417C-BED1-55848A736865}" name="Pivottabell1" cacheId="0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>
  <location ref="A3:E164" firstHeaderRow="0" firstDataRow="1" firstDataCol="3"/>
  <pivotFields count="39">
    <pivotField axis="axisRow" outline="0" showAll="0" defaultSubtotal="0">
      <items count="3">
        <item x="0"/>
        <item x="1"/>
        <item x="2"/>
      </items>
    </pivotField>
    <pivotField showAll="0"/>
    <pivotField axis="axisRow" outline="0" showAll="0" defaultSubtotal="0">
      <items count="39">
        <item x="15"/>
        <item x="0"/>
        <item x="8"/>
        <item x="28"/>
        <item x="14"/>
        <item x="16"/>
        <item x="9"/>
        <item x="13"/>
        <item x="30"/>
        <item x="12"/>
        <item x="3"/>
        <item x="1"/>
        <item x="31"/>
        <item x="32"/>
        <item x="6"/>
        <item x="29"/>
        <item x="24"/>
        <item x="20"/>
        <item x="34"/>
        <item x="17"/>
        <item x="18"/>
        <item x="25"/>
        <item x="35"/>
        <item x="36"/>
        <item x="26"/>
        <item x="19"/>
        <item x="7"/>
        <item x="27"/>
        <item x="21"/>
        <item x="22"/>
        <item x="23"/>
        <item x="2"/>
        <item x="11"/>
        <item x="10"/>
        <item x="4"/>
        <item x="5"/>
        <item x="33"/>
        <item x="37"/>
        <item m="1" x="38"/>
      </items>
    </pivotField>
    <pivotField showAll="0"/>
    <pivotField showAll="0"/>
    <pivotField showAll="0"/>
    <pivotField axis="axisRow" outline="0" showAll="0" defaultSubtotal="0">
      <items count="25">
        <item x="16"/>
        <item x="17"/>
        <item x="6"/>
        <item x="5"/>
        <item x="18"/>
        <item x="8"/>
        <item x="3"/>
        <item x="22"/>
        <item x="9"/>
        <item x="14"/>
        <item x="1"/>
        <item x="19"/>
        <item x="2"/>
        <item x="7"/>
        <item x="0"/>
        <item x="13"/>
        <item x="20"/>
        <item x="10"/>
        <item x="21"/>
        <item x="12"/>
        <item x="23"/>
        <item x="4"/>
        <item x="15"/>
        <item x="11"/>
        <item x="24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0"/>
    <field x="2"/>
    <field x="6"/>
  </rowFields>
  <rowItems count="161">
    <i>
      <x/>
      <x/>
      <x v="10"/>
    </i>
    <i r="1">
      <x v="1"/>
      <x v="14"/>
    </i>
    <i r="1">
      <x v="2"/>
      <x v="17"/>
    </i>
    <i r="1">
      <x v="3"/>
      <x v="12"/>
    </i>
    <i r="1">
      <x v="4"/>
      <x v="10"/>
    </i>
    <i r="1">
      <x v="5"/>
      <x/>
    </i>
    <i r="2">
      <x v="22"/>
    </i>
    <i r="1">
      <x v="6"/>
      <x v="17"/>
    </i>
    <i r="1">
      <x v="7"/>
      <x v="10"/>
    </i>
    <i r="1">
      <x v="8"/>
      <x v="22"/>
    </i>
    <i r="1">
      <x v="9"/>
      <x v="10"/>
    </i>
    <i r="1">
      <x v="10"/>
      <x v="21"/>
    </i>
    <i r="1">
      <x v="11"/>
      <x v="14"/>
    </i>
    <i r="1">
      <x v="12"/>
      <x v="17"/>
    </i>
    <i r="2">
      <x v="22"/>
    </i>
    <i r="1">
      <x v="13"/>
      <x v="1"/>
    </i>
    <i r="2">
      <x v="2"/>
    </i>
    <i r="2">
      <x v="17"/>
    </i>
    <i r="2">
      <x v="22"/>
    </i>
    <i r="1">
      <x v="14"/>
      <x v="5"/>
    </i>
    <i r="1">
      <x v="15"/>
      <x v="12"/>
    </i>
    <i r="1">
      <x v="16"/>
      <x v="20"/>
    </i>
    <i r="1">
      <x v="17"/>
      <x v="19"/>
    </i>
    <i r="1">
      <x v="18"/>
      <x v="6"/>
    </i>
    <i r="1">
      <x v="19"/>
      <x v="13"/>
    </i>
    <i r="2">
      <x v="22"/>
    </i>
    <i r="1">
      <x v="20"/>
      <x v="22"/>
    </i>
    <i r="1">
      <x v="21"/>
      <x v="20"/>
    </i>
    <i r="1">
      <x v="22"/>
      <x v="6"/>
    </i>
    <i r="1">
      <x v="23"/>
      <x v="6"/>
    </i>
    <i r="1">
      <x v="24"/>
      <x v="20"/>
    </i>
    <i r="1">
      <x v="25"/>
      <x v="22"/>
    </i>
    <i r="1">
      <x v="26"/>
      <x v="5"/>
    </i>
    <i r="1">
      <x v="27"/>
      <x v="2"/>
    </i>
    <i r="1">
      <x v="28"/>
      <x v="19"/>
    </i>
    <i r="1">
      <x v="29"/>
      <x v="19"/>
    </i>
    <i r="1">
      <x v="30"/>
      <x v="19"/>
    </i>
    <i r="1">
      <x v="31"/>
      <x v="14"/>
    </i>
    <i r="1">
      <x v="32"/>
      <x v="10"/>
    </i>
    <i r="1">
      <x v="33"/>
      <x v="10"/>
    </i>
    <i r="1">
      <x v="34"/>
      <x v="21"/>
    </i>
    <i r="1">
      <x v="35"/>
      <x v="21"/>
    </i>
    <i r="1">
      <x v="36"/>
      <x v="11"/>
    </i>
    <i>
      <x v="1"/>
      <x/>
      <x v="10"/>
    </i>
    <i r="2">
      <x v="12"/>
    </i>
    <i r="2">
      <x v="19"/>
    </i>
    <i r="1">
      <x v="1"/>
      <x v="14"/>
    </i>
    <i r="1">
      <x v="2"/>
      <x v="17"/>
    </i>
    <i r="1">
      <x v="3"/>
      <x v="10"/>
    </i>
    <i r="2">
      <x v="12"/>
    </i>
    <i r="1">
      <x v="4"/>
      <x v="2"/>
    </i>
    <i r="2">
      <x v="3"/>
    </i>
    <i r="2">
      <x v="9"/>
    </i>
    <i r="2">
      <x v="10"/>
    </i>
    <i r="2">
      <x v="12"/>
    </i>
    <i r="2">
      <x v="15"/>
    </i>
    <i r="2">
      <x v="19"/>
    </i>
    <i r="1">
      <x v="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11"/>
    </i>
    <i r="2">
      <x v="12"/>
    </i>
    <i r="2">
      <x v="16"/>
    </i>
    <i r="2">
      <x v="18"/>
    </i>
    <i r="2">
      <x v="22"/>
    </i>
    <i r="1">
      <x v="6"/>
      <x v="12"/>
    </i>
    <i r="2">
      <x v="17"/>
    </i>
    <i r="1">
      <x v="7"/>
      <x v="10"/>
    </i>
    <i r="1">
      <x v="8"/>
      <x v="13"/>
    </i>
    <i r="2">
      <x v="20"/>
    </i>
    <i r="1">
      <x v="9"/>
      <x v="6"/>
    </i>
    <i r="2">
      <x v="10"/>
    </i>
    <i r="2">
      <x v="12"/>
    </i>
    <i r="1">
      <x v="10"/>
      <x v="21"/>
    </i>
    <i r="1">
      <x v="11"/>
      <x v="14"/>
    </i>
    <i r="1">
      <x v="12"/>
      <x v="2"/>
    </i>
    <i r="2">
      <x v="5"/>
    </i>
    <i r="2">
      <x v="7"/>
    </i>
    <i r="2">
      <x v="9"/>
    </i>
    <i r="2">
      <x v="10"/>
    </i>
    <i r="2">
      <x v="14"/>
    </i>
    <i r="2">
      <x v="15"/>
    </i>
    <i r="2">
      <x v="17"/>
    </i>
    <i r="2">
      <x v="18"/>
    </i>
    <i r="2">
      <x v="19"/>
    </i>
    <i r="2">
      <x v="20"/>
    </i>
    <i r="2">
      <x v="22"/>
    </i>
    <i r="2">
      <x v="23"/>
    </i>
    <i r="1">
      <x v="13"/>
      <x/>
    </i>
    <i r="2">
      <x v="1"/>
    </i>
    <i r="2">
      <x v="2"/>
    </i>
    <i r="2">
      <x v="3"/>
    </i>
    <i r="2">
      <x v="7"/>
    </i>
    <i r="2">
      <x v="9"/>
    </i>
    <i r="2">
      <x v="13"/>
    </i>
    <i r="2">
      <x v="14"/>
    </i>
    <i r="2">
      <x v="15"/>
    </i>
    <i r="2">
      <x v="16"/>
    </i>
    <i r="2">
      <x v="23"/>
    </i>
    <i r="1">
      <x v="14"/>
      <x v="5"/>
    </i>
    <i r="1">
      <x v="15"/>
      <x v="12"/>
    </i>
    <i r="1">
      <x v="16"/>
      <x v="20"/>
    </i>
    <i r="1">
      <x v="17"/>
      <x v="19"/>
    </i>
    <i r="1">
      <x v="18"/>
      <x v="6"/>
    </i>
    <i r="1">
      <x v="19"/>
      <x/>
    </i>
    <i r="2">
      <x v="1"/>
    </i>
    <i r="2">
      <x v="4"/>
    </i>
    <i r="2">
      <x v="5"/>
    </i>
    <i r="2">
      <x v="6"/>
    </i>
    <i r="2">
      <x v="8"/>
    </i>
    <i r="2">
      <x v="11"/>
    </i>
    <i r="2">
      <x v="16"/>
    </i>
    <i r="2">
      <x v="22"/>
    </i>
    <i r="1">
      <x v="20"/>
      <x v="7"/>
    </i>
    <i r="1">
      <x v="21"/>
      <x v="5"/>
    </i>
    <i r="2">
      <x v="16"/>
    </i>
    <i r="2">
      <x v="20"/>
    </i>
    <i r="1">
      <x v="22"/>
      <x v="6"/>
    </i>
    <i r="1">
      <x v="23"/>
      <x v="2"/>
    </i>
    <i r="2">
      <x v="6"/>
    </i>
    <i r="1">
      <x v="24"/>
      <x v="20"/>
    </i>
    <i r="1">
      <x v="25"/>
      <x v="7"/>
    </i>
    <i r="2">
      <x v="11"/>
    </i>
    <i r="2">
      <x v="15"/>
    </i>
    <i r="2">
      <x v="16"/>
    </i>
    <i r="1">
      <x v="26"/>
      <x v="5"/>
    </i>
    <i r="2">
      <x v="8"/>
    </i>
    <i r="1">
      <x v="27"/>
      <x v="2"/>
    </i>
    <i r="1">
      <x v="28"/>
      <x/>
    </i>
    <i r="2">
      <x v="2"/>
    </i>
    <i r="2">
      <x v="18"/>
    </i>
    <i r="2">
      <x v="19"/>
    </i>
    <i r="1">
      <x v="29"/>
      <x v="10"/>
    </i>
    <i r="2">
      <x v="19"/>
    </i>
    <i r="1">
      <x v="30"/>
      <x v="19"/>
    </i>
    <i r="1">
      <x v="31"/>
      <x v="6"/>
    </i>
    <i r="2">
      <x v="10"/>
    </i>
    <i r="2">
      <x v="12"/>
    </i>
    <i r="2">
      <x v="14"/>
    </i>
    <i r="1">
      <x v="32"/>
      <x v="6"/>
    </i>
    <i r="2">
      <x v="10"/>
    </i>
    <i r="2">
      <x v="12"/>
    </i>
    <i r="1">
      <x v="33"/>
      <x v="10"/>
    </i>
    <i r="2">
      <x v="12"/>
    </i>
    <i r="2">
      <x v="17"/>
    </i>
    <i r="2">
      <x v="23"/>
    </i>
    <i r="1">
      <x v="34"/>
      <x v="21"/>
    </i>
    <i r="1">
      <x v="35"/>
      <x v="2"/>
    </i>
    <i r="2">
      <x v="3"/>
    </i>
    <i r="2">
      <x v="6"/>
    </i>
    <i r="2">
      <x v="12"/>
    </i>
    <i r="2">
      <x v="13"/>
    </i>
    <i r="2">
      <x v="14"/>
    </i>
    <i r="2">
      <x v="21"/>
    </i>
    <i r="1">
      <x v="36"/>
      <x v="11"/>
    </i>
    <i>
      <x v="2"/>
      <x v="37"/>
      <x v="24"/>
    </i>
    <i t="grand">
      <x/>
    </i>
  </rowItems>
  <colFields count="1">
    <field x="-2"/>
  </colFields>
  <colItems count="2">
    <i>
      <x/>
    </i>
    <i i="1">
      <x v="1"/>
    </i>
  </colItems>
  <dataFields count="2">
    <dataField name="Summa av Totalt antal håp" fld="17" baseField="0" baseItem="0"/>
    <dataField name="Summa av Total ers tkr" fld="2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8B82AE-A915-46E6-90AF-C9B3ACFBBCD6}" name="Pivottabell10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9:I33" firstHeaderRow="1" firstDataRow="2" firstDataCol="6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showAll="0" defaultSubtotal="0">
      <items count="14">
        <item x="13"/>
        <item x="12"/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Row" compact="0" outline="0" multipleItemSelectionAllowed="1" showAll="0">
      <items count="40">
        <item h="1" m="1" x="38"/>
        <item x="37"/>
        <item x="34"/>
        <item x="35"/>
        <item x="36"/>
        <item x="0"/>
        <item x="1"/>
        <item x="2"/>
        <item x="4"/>
        <item x="5"/>
        <item x="6"/>
        <item x="7"/>
        <item x="8"/>
        <item h="1" x="10"/>
        <item h="1" x="11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1"/>
        <item h="1" x="32"/>
        <item h="1" x="3"/>
        <item h="1" x="9"/>
        <item h="1" x="12"/>
        <item h="1" x="13"/>
        <item h="1" x="30"/>
        <item h="1" x="33"/>
        <item t="default"/>
      </items>
    </pivotField>
    <pivotField compact="0" outline="0" showAll="0"/>
    <pivotField name="Anslag/ studieavgifter" axis="axisRow" compact="0" outline="0" showAll="0" defaultSubtotal="0">
      <items count="4">
        <item x="0"/>
        <item x="1"/>
        <item x="3"/>
        <item x="2"/>
      </items>
    </pivotField>
    <pivotField compact="0" outline="0" showAll="0" defaultSubtotal="0"/>
    <pivotField name="Kurs-ansvarig inst" axis="axisRow" compact="0" outline="0" showAll="0">
      <items count="26">
        <item x="2"/>
        <item x="24"/>
        <item x="3"/>
        <item x="6"/>
        <item x="0"/>
        <item x="1"/>
        <item x="4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Row" compact="0" outline="0" showAll="0" defaultSubtotal="0">
      <items count="628">
        <item x="4"/>
        <item x="67"/>
        <item x="96"/>
        <item x="1"/>
        <item x="3"/>
        <item x="0"/>
        <item x="189"/>
        <item x="627"/>
        <item x="32"/>
        <item x="77"/>
        <item x="588"/>
        <item x="2"/>
        <item x="589"/>
        <item x="590"/>
        <item x="591"/>
        <item x="592"/>
        <item x="593"/>
        <item x="594"/>
        <item x="595"/>
        <item x="24"/>
        <item x="596"/>
        <item x="597"/>
        <item x="598"/>
        <item x="599"/>
        <item x="600"/>
        <item x="601"/>
        <item x="602"/>
        <item x="361"/>
        <item x="603"/>
        <item x="604"/>
        <item x="605"/>
        <item x="606"/>
        <item x="607"/>
        <item x="608"/>
        <item x="609"/>
        <item x="610"/>
        <item x="47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5"/>
        <item x="26"/>
        <item x="27"/>
        <item x="28"/>
        <item x="29"/>
        <item x="30"/>
        <item x="31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8"/>
        <item x="69"/>
        <item x="70"/>
        <item x="71"/>
        <item x="72"/>
        <item x="73"/>
        <item x="74"/>
        <item x="75"/>
        <item x="76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</items>
    </pivotField>
    <pivotField axis="axisRow" compact="0" outline="0" showAll="0" sortType="ascending" defaultSubtotal="0">
      <items count="580">
        <item x="0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15"/>
        <item x="23"/>
        <item x="6"/>
        <item x="10"/>
        <item x="16"/>
        <item x="24"/>
        <item x="11"/>
        <item x="1"/>
        <item x="12"/>
        <item x="13"/>
        <item x="20"/>
        <item x="21"/>
        <item x="22"/>
        <item x="2"/>
        <item x="7"/>
        <item x="25"/>
        <item x="26"/>
        <item x="3"/>
        <item x="4"/>
        <item x="8"/>
        <item x="5"/>
        <item x="14"/>
        <item x="17"/>
        <item x="18"/>
        <item x="19"/>
        <item x="9"/>
        <item x="465"/>
        <item x="495"/>
        <item x="466"/>
        <item x="467"/>
        <item x="468"/>
        <item x="498"/>
        <item x="469"/>
        <item x="470"/>
        <item x="472"/>
        <item x="471"/>
        <item x="481"/>
        <item x="474"/>
        <item x="476"/>
        <item x="475"/>
        <item x="489"/>
        <item x="488"/>
        <item x="487"/>
        <item x="486"/>
        <item x="482"/>
        <item x="483"/>
        <item x="497"/>
        <item x="496"/>
        <item x="479"/>
        <item x="477"/>
        <item x="478"/>
        <item x="493"/>
        <item x="491"/>
        <item x="492"/>
        <item x="490"/>
        <item x="480"/>
        <item x="485"/>
        <item x="484"/>
        <item x="494"/>
        <item x="473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94"/>
        <item x="406"/>
        <item x="403"/>
        <item x="391"/>
        <item x="400"/>
        <item x="388"/>
        <item x="387"/>
        <item x="393"/>
        <item x="392"/>
        <item x="390"/>
        <item x="395"/>
        <item x="397"/>
        <item x="396"/>
        <item x="399"/>
        <item x="401"/>
        <item x="398"/>
        <item x="405"/>
        <item x="404"/>
        <item x="407"/>
        <item x="389"/>
        <item x="408"/>
        <item x="402"/>
        <item x="69"/>
        <item x="64"/>
        <item x="74"/>
        <item x="83"/>
        <item x="70"/>
        <item x="75"/>
        <item x="76"/>
        <item x="79"/>
        <item x="80"/>
        <item x="84"/>
        <item x="81"/>
        <item x="65"/>
        <item x="71"/>
        <item x="85"/>
        <item x="87"/>
        <item x="73"/>
        <item x="66"/>
        <item x="88"/>
        <item x="67"/>
        <item x="77"/>
        <item x="86"/>
        <item x="89"/>
        <item x="68"/>
        <item x="78"/>
        <item x="82"/>
        <item x="72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2"/>
        <item x="113"/>
        <item x="90"/>
        <item x="111"/>
        <item x="271"/>
        <item x="272"/>
        <item x="273"/>
        <item x="274"/>
        <item x="267"/>
        <item x="268"/>
        <item x="269"/>
        <item x="270"/>
        <item x="198"/>
        <item x="204"/>
        <item x="202"/>
        <item x="200"/>
        <item x="203"/>
        <item x="205"/>
        <item x="199"/>
        <item x="201"/>
        <item x="257"/>
        <item x="258"/>
        <item x="259"/>
        <item x="260"/>
        <item x="261"/>
        <item x="262"/>
        <item x="263"/>
        <item x="264"/>
        <item x="265"/>
        <item x="266"/>
        <item x="249"/>
        <item x="250"/>
        <item x="251"/>
        <item x="252"/>
        <item x="253"/>
        <item x="254"/>
        <item x="255"/>
        <item x="256"/>
        <item x="244"/>
        <item x="245"/>
        <item x="246"/>
        <item x="247"/>
        <item x="240"/>
        <item x="241"/>
        <item x="242"/>
        <item x="243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27"/>
        <item x="63"/>
        <item x="28"/>
        <item x="29"/>
        <item x="30"/>
        <item x="33"/>
        <item x="34"/>
        <item x="35"/>
        <item x="41"/>
        <item x="39"/>
        <item x="38"/>
        <item x="40"/>
        <item x="44"/>
        <item x="45"/>
        <item x="49"/>
        <item x="59"/>
        <item x="60"/>
        <item x="61"/>
        <item x="62"/>
        <item x="31"/>
        <item x="32"/>
        <item x="37"/>
        <item x="36"/>
        <item x="42"/>
        <item x="43"/>
        <item x="47"/>
        <item x="48"/>
        <item x="46"/>
        <item x="50"/>
        <item x="52"/>
        <item x="54"/>
        <item x="51"/>
        <item x="53"/>
        <item x="56"/>
        <item x="57"/>
        <item x="58"/>
        <item x="55"/>
        <item x="526"/>
        <item x="527"/>
        <item x="528"/>
        <item x="529"/>
        <item x="530"/>
        <item x="531"/>
        <item x="532"/>
        <item x="533"/>
        <item x="534"/>
        <item x="236"/>
        <item x="237"/>
        <item x="238"/>
        <item x="230"/>
        <item x="231"/>
        <item x="232"/>
        <item x="233"/>
        <item x="234"/>
        <item x="235"/>
        <item x="224"/>
        <item x="225"/>
        <item x="226"/>
        <item x="227"/>
        <item x="228"/>
        <item x="409"/>
        <item x="413"/>
        <item x="414"/>
        <item x="415"/>
        <item x="419"/>
        <item x="425"/>
        <item x="427"/>
        <item x="428"/>
        <item x="426"/>
        <item x="429"/>
        <item x="412"/>
        <item x="430"/>
        <item x="422"/>
        <item x="421"/>
        <item x="418"/>
        <item x="410"/>
        <item x="420"/>
        <item x="424"/>
        <item x="423"/>
        <item x="416"/>
        <item x="417"/>
        <item x="411"/>
        <item x="431"/>
        <item x="217"/>
        <item x="218"/>
        <item x="219"/>
        <item x="220"/>
        <item x="221"/>
        <item x="239"/>
        <item x="222"/>
        <item x="248"/>
        <item x="229"/>
        <item x="22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39"/>
        <item x="161"/>
        <item x="162"/>
        <item x="163"/>
        <item x="164"/>
        <item x="165"/>
        <item x="166"/>
        <item x="167"/>
        <item x="168"/>
        <item x="169"/>
        <item x="148"/>
        <item x="155"/>
        <item x="170"/>
        <item x="171"/>
        <item x="172"/>
        <item x="173"/>
        <item x="174"/>
        <item x="175"/>
        <item x="176"/>
        <item x="211"/>
        <item x="212"/>
        <item x="213"/>
        <item x="214"/>
        <item x="215"/>
        <item x="216"/>
        <item x="181"/>
        <item x="186"/>
        <item x="183"/>
        <item x="180"/>
        <item x="177"/>
        <item x="187"/>
        <item x="184"/>
        <item x="185"/>
        <item x="182"/>
        <item x="178"/>
        <item x="179"/>
        <item x="499"/>
        <item x="500"/>
        <item x="501"/>
        <item x="502"/>
        <item x="504"/>
        <item x="503"/>
        <item x="505"/>
        <item x="506"/>
        <item x="507"/>
        <item x="508"/>
        <item x="509"/>
        <item x="433"/>
        <item x="434"/>
        <item x="435"/>
        <item x="436"/>
        <item x="438"/>
        <item x="437"/>
        <item x="432"/>
        <item x="379"/>
        <item x="386"/>
        <item x="383"/>
        <item x="384"/>
        <item x="385"/>
        <item x="381"/>
        <item x="380"/>
        <item x="382"/>
        <item x="37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544"/>
        <item x="545"/>
        <item x="546"/>
        <item x="547"/>
        <item x="548"/>
        <item x="549"/>
        <item x="552"/>
        <item x="550"/>
        <item x="554"/>
        <item x="553"/>
        <item x="555"/>
        <item x="556"/>
        <item x="551"/>
        <item x="457"/>
        <item x="459"/>
        <item x="460"/>
        <item x="461"/>
        <item x="462"/>
        <item x="463"/>
        <item x="464"/>
        <item x="45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4"/>
        <item x="455"/>
        <item x="453"/>
        <item x="451"/>
        <item x="452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38"/>
        <item x="539"/>
        <item x="540"/>
        <item x="541"/>
        <item x="542"/>
        <item x="543"/>
        <item x="196"/>
        <item x="191"/>
        <item x="188"/>
        <item x="190"/>
        <item x="189"/>
        <item x="192"/>
        <item x="193"/>
        <item x="194"/>
        <item x="195"/>
        <item x="456"/>
        <item x="571"/>
        <item x="572"/>
        <item x="574"/>
        <item x="579"/>
        <item x="575"/>
        <item x="576"/>
        <item x="577"/>
        <item x="573"/>
        <item x="578"/>
        <item x="372"/>
        <item x="373"/>
        <item x="374"/>
        <item x="375"/>
        <item x="376"/>
        <item x="206"/>
        <item x="209"/>
        <item x="210"/>
        <item x="207"/>
        <item x="208"/>
        <item x="295"/>
        <item x="296"/>
        <item x="297"/>
        <item x="298"/>
        <item x="299"/>
        <item x="300"/>
        <item x="535"/>
        <item x="536"/>
        <item x="537"/>
        <item x="288"/>
        <item x="289"/>
        <item x="290"/>
        <item x="291"/>
        <item x="292"/>
        <item x="293"/>
        <item x="294"/>
        <item x="377"/>
        <item x="197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23">
    <i>
      <x v="12"/>
      <x/>
      <x/>
      <x v="11"/>
      <x/>
      <x/>
    </i>
    <i r="5">
      <x v="3"/>
    </i>
    <i r="5">
      <x v="4"/>
    </i>
    <i r="5">
      <x v="5"/>
    </i>
    <i t="default" r="3">
      <x v="11"/>
    </i>
    <i r="2">
      <x v="2"/>
      <x v="11"/>
      <x v="579"/>
      <x v="249"/>
    </i>
    <i r="5">
      <x v="250"/>
    </i>
    <i t="default" r="3">
      <x v="11"/>
    </i>
    <i t="default" r="1">
      <x/>
    </i>
    <i r="1">
      <x v="1"/>
      <x v="1"/>
      <x v="11"/>
      <x/>
      <x v="1"/>
    </i>
    <i r="5">
      <x v="2"/>
    </i>
    <i r="4">
      <x v="212"/>
      <x v="251"/>
    </i>
    <i r="4">
      <x v="213"/>
      <x v="256"/>
    </i>
    <i r="4">
      <x v="214"/>
      <x v="254"/>
    </i>
    <i r="4">
      <x v="215"/>
      <x v="253"/>
    </i>
    <i r="4">
      <x v="216"/>
      <x v="255"/>
    </i>
    <i r="4">
      <x v="217"/>
      <x v="257"/>
    </i>
    <i r="4">
      <x v="218"/>
      <x v="252"/>
    </i>
    <i r="4">
      <x v="219"/>
      <x v="6"/>
    </i>
    <i t="default" r="3">
      <x v="11"/>
    </i>
    <i t="default" r="1">
      <x v="1"/>
    </i>
    <i t="default"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5" hier="-1"/>
  </pageFields>
  <dataFields count="3">
    <dataField name=" Antal håp" fld="17" baseField="5" baseItem="565" numFmtId="2"/>
    <dataField name=" Håp-ers tkr" fld="16" subtotal="average" baseField="7" baseItem="5" numFmtId="2"/>
    <dataField name=" Total ers tkr" fld="20" baseField="0" baseItem="0" numFmtId="166"/>
  </dataFields>
  <formats count="63">
    <format dxfId="1081">
      <pivotArea type="all" dataOnly="0" outline="0" fieldPosition="0"/>
    </format>
    <format dxfId="1080">
      <pivotArea field="8" type="button" dataOnly="0" labelOnly="1" outline="0" axis="axisRow" fieldPosition="4"/>
    </format>
    <format dxfId="1079">
      <pivotArea dataOnly="0" labelOnly="1" grandRow="1" outline="0" fieldPosition="0"/>
    </format>
    <format dxfId="1078">
      <pivotArea dataOnly="0" labelOnly="1" outline="0" fieldPosition="0">
        <references count="1">
          <reference field="7" count="0"/>
        </references>
      </pivotArea>
    </format>
    <format dxfId="1077">
      <pivotArea dataOnly="0" labelOnly="1" outline="0" fieldPosition="0">
        <references count="1">
          <reference field="2" count="0"/>
        </references>
      </pivotArea>
    </format>
    <format dxfId="1076">
      <pivotArea dataOnly="0" labelOnly="1" outline="0" fieldPosition="0">
        <references count="1">
          <reference field="2" count="0"/>
        </references>
      </pivotArea>
    </format>
    <format dxfId="1075">
      <pivotArea dataOnly="0" labelOnly="1" outline="0" fieldPosition="0">
        <references count="1">
          <reference field="7" count="0"/>
        </references>
      </pivotArea>
    </format>
    <format dxfId="1074">
      <pivotArea dataOnly="0" labelOnly="1" outline="0" fieldPosition="0">
        <references count="1">
          <reference field="8" count="0"/>
        </references>
      </pivotArea>
    </format>
    <format dxfId="1073">
      <pivotArea field="2" type="button" dataOnly="0" labelOnly="1" outline="0" axis="axisRow" fieldPosition="0"/>
    </format>
    <format dxfId="1072">
      <pivotArea field="7" type="button" dataOnly="0" labelOnly="1" outline="0" axis="axisRow" fieldPosition="5"/>
    </format>
    <format dxfId="1071">
      <pivotArea field="8" type="button" dataOnly="0" labelOnly="1" outline="0" axis="axisRow" fieldPosition="4"/>
    </format>
    <format dxfId="1070">
      <pivotArea dataOnly="0" labelOnly="1" outline="0" fieldPosition="0">
        <references count="1">
          <reference field="0" count="0"/>
        </references>
      </pivotArea>
    </format>
    <format dxfId="1069">
      <pivotArea field="6" type="button" dataOnly="0" labelOnly="1" outline="0" axis="axisRow" fieldPosition="3"/>
    </format>
    <format dxfId="106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67">
      <pivotArea outline="0" fieldPosition="0">
        <references count="3">
          <reference field="4294967294" count="1" selected="0">
            <x v="1"/>
          </reference>
          <reference field="0" count="1" selected="0" defaultSubtotal="1">
            <x v="1"/>
          </reference>
          <reference field="2" count="0" selected="0"/>
        </references>
      </pivotArea>
    </format>
    <format dxfId="1066">
      <pivotArea outline="0" fieldPosition="0">
        <references count="2">
          <reference field="4294967294" count="1" selected="0">
            <x v="1"/>
          </reference>
          <reference field="2" count="0" selected="0" defaultSubtotal="1"/>
        </references>
      </pivotArea>
    </format>
    <format dxfId="1065">
      <pivotArea field="2" grandRow="1" outline="0" axis="axisRow" fieldPosition="0">
        <references count="1">
          <reference field="4294967294" count="1" selected="0">
            <x v="1"/>
          </reference>
        </references>
      </pivotArea>
    </format>
    <format dxfId="1064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063">
      <pivotArea outline="0" fieldPosition="0">
        <references count="1">
          <reference field="4294967294" count="1" selected="0">
            <x v="2"/>
          </reference>
        </references>
      </pivotArea>
    </format>
    <format dxfId="1062">
      <pivotArea type="origin" dataOnly="0" labelOnly="1" outline="0" fieldPosition="0"/>
    </format>
    <format dxfId="1061">
      <pivotArea field="-2" type="button" dataOnly="0" labelOnly="1" outline="0" axis="axisCol" fieldPosition="0"/>
    </format>
    <format dxfId="1060">
      <pivotArea type="topRight" dataOnly="0" labelOnly="1" outline="0" fieldPosition="0"/>
    </format>
    <format dxfId="1059">
      <pivotArea field="2" type="button" dataOnly="0" labelOnly="1" outline="0" axis="axisRow" fieldPosition="0"/>
    </format>
    <format dxfId="1058">
      <pivotArea field="0" type="button" dataOnly="0" labelOnly="1" outline="0" axis="axisRow" fieldPosition="1"/>
    </format>
    <format dxfId="1057">
      <pivotArea field="4" type="button" dataOnly="0" labelOnly="1" outline="0" axis="axisRow" fieldPosition="2"/>
    </format>
    <format dxfId="1056">
      <pivotArea field="6" type="button" dataOnly="0" labelOnly="1" outline="0" axis="axisRow" fieldPosition="3"/>
    </format>
    <format dxfId="1055">
      <pivotArea field="8" type="button" dataOnly="0" labelOnly="1" outline="0" axis="axisRow" fieldPosition="4"/>
    </format>
    <format dxfId="1054">
      <pivotArea field="7" type="button" dataOnly="0" labelOnly="1" outline="0" axis="axisRow" fieldPosition="5"/>
    </format>
    <format dxfId="105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52">
      <pivotArea type="origin" dataOnly="0" labelOnly="1" outline="0" fieldPosition="0"/>
    </format>
    <format dxfId="1051">
      <pivotArea field="-2" type="button" dataOnly="0" labelOnly="1" outline="0" axis="axisCol" fieldPosition="0"/>
    </format>
    <format dxfId="1050">
      <pivotArea type="topRight" dataOnly="0" labelOnly="1" outline="0" fieldPosition="0"/>
    </format>
    <format dxfId="1049">
      <pivotArea field="2" type="button" dataOnly="0" labelOnly="1" outline="0" axis="axisRow" fieldPosition="0"/>
    </format>
    <format dxfId="1048">
      <pivotArea field="0" type="button" dataOnly="0" labelOnly="1" outline="0" axis="axisRow" fieldPosition="1"/>
    </format>
    <format dxfId="1047">
      <pivotArea field="4" type="button" dataOnly="0" labelOnly="1" outline="0" axis="axisRow" fieldPosition="2"/>
    </format>
    <format dxfId="1046">
      <pivotArea field="6" type="button" dataOnly="0" labelOnly="1" outline="0" axis="axisRow" fieldPosition="3"/>
    </format>
    <format dxfId="1045">
      <pivotArea field="8" type="button" dataOnly="0" labelOnly="1" outline="0" axis="axisRow" fieldPosition="4"/>
    </format>
    <format dxfId="1044">
      <pivotArea field="7" type="button" dataOnly="0" labelOnly="1" outline="0" axis="axisRow" fieldPosition="5"/>
    </format>
    <format dxfId="104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42">
      <pivotArea dataOnly="0" labelOnly="1" outline="0" fieldPosition="0">
        <references count="1">
          <reference field="2" count="0"/>
        </references>
      </pivotArea>
    </format>
    <format dxfId="1041">
      <pivotArea dataOnly="0" labelOnly="1" outline="0" fieldPosition="0">
        <references count="1">
          <reference field="2" count="0"/>
        </references>
      </pivotArea>
    </format>
    <format dxfId="1040">
      <pivotArea dataOnly="0" labelOnly="1" outline="0" fieldPosition="0">
        <references count="1">
          <reference field="0" count="0"/>
        </references>
      </pivotArea>
    </format>
    <format dxfId="1039">
      <pivotArea dataOnly="0" labelOnly="1" outline="0" fieldPosition="0">
        <references count="1">
          <reference field="0" count="0"/>
        </references>
      </pivotArea>
    </format>
    <format dxfId="1038">
      <pivotArea dataOnly="0" outline="0" fieldPosition="0">
        <references count="2">
          <reference field="0" count="0" defaultSubtotal="1"/>
          <reference field="1" count="1" selected="0">
            <x v="5"/>
          </reference>
        </references>
      </pivotArea>
    </format>
    <format dxfId="1037">
      <pivotArea dataOnly="0" outline="0" fieldPosition="0">
        <references count="2">
          <reference field="0" count="0" defaultSubtotal="1"/>
          <reference field="1" count="1" selected="0">
            <x v="5"/>
          </reference>
        </references>
      </pivotArea>
    </format>
    <format dxfId="1036">
      <pivotArea dataOnly="0" outline="0" fieldPosition="0">
        <references count="2">
          <reference field="1" count="1" selected="0">
            <x v="5"/>
          </reference>
          <reference field="2" count="0" defaultSubtotal="1"/>
        </references>
      </pivotArea>
    </format>
    <format dxfId="1035">
      <pivotArea dataOnly="0" outline="0" fieldPosition="0">
        <references count="2">
          <reference field="1" count="1" selected="0">
            <x v="5"/>
          </reference>
          <reference field="2" count="0" defaultSubtotal="1"/>
        </references>
      </pivotArea>
    </format>
    <format dxfId="1034">
      <pivotArea dataOnly="0" labelOnly="1" outline="0" fieldPosition="0">
        <references count="1">
          <reference field="0" count="0"/>
        </references>
      </pivotArea>
    </format>
    <format dxfId="1033">
      <pivotArea dataOnly="0" labelOnly="1" outline="0" fieldPosition="0">
        <references count="1">
          <reference field="0" count="0"/>
        </references>
      </pivotArea>
    </format>
    <format dxfId="1032">
      <pivotArea dataOnly="0" labelOnly="1" outline="0" fieldPosition="0">
        <references count="1">
          <reference field="6" count="0"/>
        </references>
      </pivotArea>
    </format>
    <format dxfId="1031">
      <pivotArea dataOnly="0" labelOnly="1" outline="0" fieldPosition="0">
        <references count="1">
          <reference field="6" count="0"/>
        </references>
      </pivotArea>
    </format>
    <format dxfId="83">
      <pivotArea type="origin" dataOnly="0" labelOnly="1" outline="0" fieldPosition="0"/>
    </format>
    <format dxfId="82">
      <pivotArea field="-2" type="button" dataOnly="0" labelOnly="1" outline="0" axis="axisCol" fieldPosition="0"/>
    </format>
    <format dxfId="81">
      <pivotArea type="topRight" dataOnly="0" labelOnly="1" outline="0" fieldPosition="0"/>
    </format>
    <format dxfId="80">
      <pivotArea field="2" type="button" dataOnly="0" labelOnly="1" outline="0" axis="axisRow" fieldPosition="0"/>
    </format>
    <format dxfId="79">
      <pivotArea field="0" type="button" dataOnly="0" labelOnly="1" outline="0" axis="axisRow" fieldPosition="1"/>
    </format>
    <format dxfId="78">
      <pivotArea field="4" type="button" dataOnly="0" labelOnly="1" outline="0" axis="axisRow" fieldPosition="2"/>
    </format>
    <format dxfId="77">
      <pivotArea field="6" type="button" dataOnly="0" labelOnly="1" outline="0" axis="axisRow" fieldPosition="3"/>
    </format>
    <format dxfId="76">
      <pivotArea field="8" type="button" dataOnly="0" labelOnly="1" outline="0" axis="axisRow" fieldPosition="4"/>
    </format>
    <format dxfId="75">
      <pivotArea field="7" type="button" dataOnly="0" labelOnly="1" outline="0" axis="axisRow" fieldPosition="5"/>
    </format>
    <format dxfId="7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3">
      <pivotArea field="0" type="button" dataOnly="0" labelOnly="1" outline="0" axis="axisRow" fieldPosition="1"/>
    </format>
    <format dxfId="72">
      <pivotArea field="4" type="button" dataOnly="0" labelOnly="1" outline="0" axis="axisRow" fieldPosition="2"/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8D17E7-883C-4748-8753-B4AED34B0C2D}" name="Pivottabell11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8:H24" firstHeaderRow="1" firstDataRow="2" firstDataCol="5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h="1" x="13"/>
        <item h="1" x="12"/>
        <item h="1" x="0"/>
        <item h="1" x="1"/>
        <item h="1" x="2"/>
        <item x="3"/>
        <item h="1" x="4"/>
        <item h="1" x="5"/>
        <item h="1" x="6"/>
        <item h="1" x="7"/>
        <item h="1" x="8"/>
        <item h="1" x="9"/>
        <item h="1" x="10"/>
        <item h="1" x="11"/>
      </items>
    </pivotField>
    <pivotField compact="0" outline="0" showAll="0">
      <items count="40">
        <item m="1" x="38"/>
        <item h="1" x="37"/>
        <item h="1" x="34"/>
        <item h="1" x="35"/>
        <item h="1" x="36"/>
        <item h="1" x="0"/>
        <item h="1" x="1"/>
        <item h="1" x="2"/>
        <item h="1" x="4"/>
        <item h="1" x="5"/>
        <item h="1" x="6"/>
        <item h="1" x="7"/>
        <item h="1" x="8"/>
        <item h="1" x="10"/>
        <item h="1" x="11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1"/>
        <item h="1" x="32"/>
        <item h="1" x="3"/>
        <item h="1" x="9"/>
        <item h="1" x="12"/>
        <item h="1" x="13"/>
        <item h="1" x="30"/>
        <item h="1" x="33"/>
        <item t="default"/>
      </items>
    </pivotField>
    <pivotField axis="axisRow" compact="0" outline="0" showAll="0">
      <items count="61">
        <item h="1" x="59"/>
        <item h="1" x="56"/>
        <item h="1" x="57"/>
        <item h="1" x="58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t="default"/>
      </items>
    </pivotField>
    <pivotField compact="0" outline="0" showAll="0" defaultSubtotal="0"/>
    <pivotField compact="0" outline="0" showAll="0" defaultSubtotal="0"/>
    <pivotField name="Kurs-ansvarig inst" axis="axisRow" compact="0" outline="0" showAll="0" defaultSubtotal="0">
      <items count="25">
        <item x="2"/>
        <item x="24"/>
        <item x="3"/>
        <item x="6"/>
        <item x="0"/>
        <item x="1"/>
        <item x="4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axis="axisRow" compact="0" outline="0" showAll="0" defaultSubtotal="0">
      <items count="628">
        <item x="4"/>
        <item x="67"/>
        <item x="627"/>
        <item x="96"/>
        <item x="3"/>
        <item x="1"/>
        <item x="0"/>
        <item x="189"/>
        <item x="32"/>
        <item x="77"/>
        <item x="588"/>
        <item x="2"/>
        <item x="589"/>
        <item x="590"/>
        <item x="591"/>
        <item x="592"/>
        <item x="593"/>
        <item x="594"/>
        <item x="595"/>
        <item x="24"/>
        <item x="596"/>
        <item x="597"/>
        <item x="598"/>
        <item x="599"/>
        <item x="600"/>
        <item x="601"/>
        <item x="602"/>
        <item x="361"/>
        <item x="603"/>
        <item x="604"/>
        <item x="605"/>
        <item x="606"/>
        <item x="607"/>
        <item x="608"/>
        <item x="609"/>
        <item x="610"/>
        <item x="47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5"/>
        <item x="26"/>
        <item x="27"/>
        <item x="28"/>
        <item x="29"/>
        <item x="30"/>
        <item x="31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8"/>
        <item x="69"/>
        <item x="70"/>
        <item x="71"/>
        <item x="72"/>
        <item x="73"/>
        <item x="74"/>
        <item x="75"/>
        <item x="76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</items>
    </pivotField>
    <pivotField axis="axisRow" compact="0" outline="0" showAll="0" sortType="ascending" defaultSubtotal="0">
      <items count="580">
        <item x="0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15"/>
        <item x="23"/>
        <item x="6"/>
        <item x="10"/>
        <item x="16"/>
        <item x="24"/>
        <item x="11"/>
        <item x="1"/>
        <item x="12"/>
        <item x="13"/>
        <item x="20"/>
        <item x="21"/>
        <item x="22"/>
        <item x="2"/>
        <item x="7"/>
        <item x="25"/>
        <item x="26"/>
        <item x="3"/>
        <item x="4"/>
        <item x="8"/>
        <item x="5"/>
        <item x="14"/>
        <item x="17"/>
        <item x="18"/>
        <item x="19"/>
        <item x="9"/>
        <item x="465"/>
        <item x="495"/>
        <item x="466"/>
        <item x="467"/>
        <item x="468"/>
        <item x="498"/>
        <item x="469"/>
        <item x="470"/>
        <item x="472"/>
        <item x="471"/>
        <item x="481"/>
        <item x="474"/>
        <item x="476"/>
        <item x="475"/>
        <item x="489"/>
        <item x="488"/>
        <item x="487"/>
        <item x="486"/>
        <item x="482"/>
        <item x="483"/>
        <item x="497"/>
        <item x="496"/>
        <item x="479"/>
        <item x="477"/>
        <item x="478"/>
        <item x="493"/>
        <item x="491"/>
        <item x="492"/>
        <item x="490"/>
        <item x="480"/>
        <item x="485"/>
        <item x="484"/>
        <item x="494"/>
        <item x="473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94"/>
        <item x="406"/>
        <item x="403"/>
        <item x="391"/>
        <item x="400"/>
        <item x="388"/>
        <item x="387"/>
        <item x="393"/>
        <item x="392"/>
        <item x="390"/>
        <item x="395"/>
        <item x="397"/>
        <item x="396"/>
        <item x="399"/>
        <item x="401"/>
        <item x="398"/>
        <item x="405"/>
        <item x="404"/>
        <item x="407"/>
        <item x="389"/>
        <item x="408"/>
        <item x="402"/>
        <item x="69"/>
        <item x="64"/>
        <item x="74"/>
        <item x="83"/>
        <item x="70"/>
        <item x="75"/>
        <item x="76"/>
        <item x="79"/>
        <item x="80"/>
        <item x="84"/>
        <item x="81"/>
        <item x="65"/>
        <item x="71"/>
        <item x="85"/>
        <item x="87"/>
        <item x="73"/>
        <item x="66"/>
        <item x="88"/>
        <item x="67"/>
        <item x="77"/>
        <item x="86"/>
        <item x="89"/>
        <item x="68"/>
        <item x="78"/>
        <item x="82"/>
        <item x="72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2"/>
        <item x="113"/>
        <item x="90"/>
        <item x="111"/>
        <item x="271"/>
        <item x="272"/>
        <item x="273"/>
        <item x="274"/>
        <item x="267"/>
        <item x="268"/>
        <item x="269"/>
        <item x="270"/>
        <item x="198"/>
        <item x="204"/>
        <item x="202"/>
        <item x="200"/>
        <item x="203"/>
        <item x="205"/>
        <item x="199"/>
        <item x="201"/>
        <item x="257"/>
        <item x="258"/>
        <item x="259"/>
        <item x="260"/>
        <item x="261"/>
        <item x="262"/>
        <item x="263"/>
        <item x="264"/>
        <item x="265"/>
        <item x="266"/>
        <item x="249"/>
        <item x="250"/>
        <item x="251"/>
        <item x="252"/>
        <item x="253"/>
        <item x="254"/>
        <item x="255"/>
        <item x="256"/>
        <item x="244"/>
        <item x="245"/>
        <item x="246"/>
        <item x="247"/>
        <item x="240"/>
        <item x="241"/>
        <item x="242"/>
        <item x="243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27"/>
        <item x="63"/>
        <item x="28"/>
        <item x="29"/>
        <item x="30"/>
        <item x="33"/>
        <item x="34"/>
        <item x="35"/>
        <item x="41"/>
        <item x="39"/>
        <item x="38"/>
        <item x="40"/>
        <item x="44"/>
        <item x="45"/>
        <item x="49"/>
        <item x="59"/>
        <item x="60"/>
        <item x="61"/>
        <item x="62"/>
        <item x="31"/>
        <item x="32"/>
        <item x="37"/>
        <item x="36"/>
        <item x="42"/>
        <item x="43"/>
        <item x="47"/>
        <item x="48"/>
        <item x="46"/>
        <item x="50"/>
        <item x="52"/>
        <item x="54"/>
        <item x="51"/>
        <item x="53"/>
        <item x="56"/>
        <item x="57"/>
        <item x="58"/>
        <item x="55"/>
        <item x="526"/>
        <item x="527"/>
        <item x="528"/>
        <item x="529"/>
        <item x="530"/>
        <item x="531"/>
        <item x="532"/>
        <item x="533"/>
        <item x="534"/>
        <item x="236"/>
        <item x="237"/>
        <item x="238"/>
        <item x="230"/>
        <item x="231"/>
        <item x="232"/>
        <item x="233"/>
        <item x="234"/>
        <item x="235"/>
        <item x="224"/>
        <item x="225"/>
        <item x="226"/>
        <item x="227"/>
        <item x="228"/>
        <item x="409"/>
        <item x="413"/>
        <item x="414"/>
        <item x="415"/>
        <item x="419"/>
        <item x="425"/>
        <item x="427"/>
        <item x="428"/>
        <item x="426"/>
        <item x="429"/>
        <item x="412"/>
        <item x="430"/>
        <item x="422"/>
        <item x="421"/>
        <item x="418"/>
        <item x="410"/>
        <item x="420"/>
        <item x="424"/>
        <item x="423"/>
        <item x="416"/>
        <item x="417"/>
        <item x="411"/>
        <item x="431"/>
        <item x="217"/>
        <item x="218"/>
        <item x="219"/>
        <item x="220"/>
        <item x="221"/>
        <item x="239"/>
        <item x="222"/>
        <item x="248"/>
        <item x="229"/>
        <item x="22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39"/>
        <item x="161"/>
        <item x="162"/>
        <item x="163"/>
        <item x="164"/>
        <item x="165"/>
        <item x="166"/>
        <item x="167"/>
        <item x="168"/>
        <item x="169"/>
        <item x="148"/>
        <item x="155"/>
        <item x="170"/>
        <item x="171"/>
        <item x="172"/>
        <item x="173"/>
        <item x="174"/>
        <item x="175"/>
        <item x="176"/>
        <item x="211"/>
        <item x="212"/>
        <item x="213"/>
        <item x="214"/>
        <item x="215"/>
        <item x="216"/>
        <item x="181"/>
        <item x="186"/>
        <item x="183"/>
        <item x="180"/>
        <item x="177"/>
        <item x="187"/>
        <item x="184"/>
        <item x="185"/>
        <item x="182"/>
        <item x="178"/>
        <item x="179"/>
        <item x="499"/>
        <item x="500"/>
        <item x="501"/>
        <item x="502"/>
        <item x="504"/>
        <item x="503"/>
        <item x="505"/>
        <item x="506"/>
        <item x="507"/>
        <item x="508"/>
        <item x="509"/>
        <item x="433"/>
        <item x="434"/>
        <item x="435"/>
        <item x="436"/>
        <item x="438"/>
        <item x="437"/>
        <item x="432"/>
        <item x="379"/>
        <item x="386"/>
        <item x="383"/>
        <item x="384"/>
        <item x="385"/>
        <item x="381"/>
        <item x="380"/>
        <item x="382"/>
        <item x="37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544"/>
        <item x="545"/>
        <item x="546"/>
        <item x="547"/>
        <item x="548"/>
        <item x="549"/>
        <item x="552"/>
        <item x="550"/>
        <item x="554"/>
        <item x="553"/>
        <item x="555"/>
        <item x="556"/>
        <item x="551"/>
        <item x="457"/>
        <item x="459"/>
        <item x="460"/>
        <item x="461"/>
        <item x="462"/>
        <item x="463"/>
        <item x="464"/>
        <item x="45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4"/>
        <item x="455"/>
        <item x="453"/>
        <item x="451"/>
        <item x="452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38"/>
        <item x="539"/>
        <item x="540"/>
        <item x="541"/>
        <item x="542"/>
        <item x="543"/>
        <item x="196"/>
        <item x="191"/>
        <item x="188"/>
        <item x="190"/>
        <item x="189"/>
        <item x="192"/>
        <item x="193"/>
        <item x="194"/>
        <item x="195"/>
        <item x="456"/>
        <item x="571"/>
        <item x="572"/>
        <item x="574"/>
        <item x="579"/>
        <item x="575"/>
        <item x="576"/>
        <item x="577"/>
        <item x="573"/>
        <item x="578"/>
        <item x="372"/>
        <item x="373"/>
        <item x="374"/>
        <item x="375"/>
        <item x="376"/>
        <item x="206"/>
        <item x="209"/>
        <item x="210"/>
        <item x="207"/>
        <item x="208"/>
        <item x="295"/>
        <item x="296"/>
        <item x="297"/>
        <item x="298"/>
        <item x="299"/>
        <item x="300"/>
        <item x="535"/>
        <item x="536"/>
        <item x="537"/>
        <item x="288"/>
        <item x="289"/>
        <item x="290"/>
        <item x="291"/>
        <item x="292"/>
        <item x="293"/>
        <item x="294"/>
        <item x="377"/>
        <item x="197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3"/>
    <field x="0"/>
    <field x="6"/>
    <field x="8"/>
    <field x="7"/>
  </rowFields>
  <rowItems count="15">
    <i>
      <x v="16"/>
      <x/>
      <x v="11"/>
      <x/>
      <x/>
    </i>
    <i r="4">
      <x v="250"/>
    </i>
    <i r="4">
      <x v="258"/>
    </i>
    <i r="3">
      <x v="579"/>
      <x v="259"/>
    </i>
    <i t="default" r="1">
      <x/>
    </i>
    <i r="1">
      <x v="1"/>
      <x/>
      <x v="561"/>
      <x v="9"/>
    </i>
    <i r="2">
      <x v="11"/>
      <x/>
      <x v="3"/>
    </i>
    <i r="3">
      <x v="557"/>
      <x v="260"/>
    </i>
    <i r="3">
      <x v="558"/>
      <x v="262"/>
    </i>
    <i r="3">
      <x v="559"/>
      <x v="263"/>
    </i>
    <i r="3">
      <x v="560"/>
      <x v="261"/>
    </i>
    <i r="3">
      <x v="579"/>
      <x v="8"/>
    </i>
    <i t="default" r="1">
      <x v="1"/>
    </i>
    <i t="default">
      <x v="16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9" numFmtId="2"/>
    <dataField name=" Total ers tkr" fld="20" baseField="0" baseItem="0" numFmtId="166"/>
  </dataFields>
  <formats count="53">
    <format dxfId="1030">
      <pivotArea type="all" dataOnly="0" outline="0" fieldPosition="0"/>
    </format>
    <format dxfId="1029">
      <pivotArea field="8" type="button" dataOnly="0" labelOnly="1" outline="0" axis="axisRow" fieldPosition="3"/>
    </format>
    <format dxfId="1028">
      <pivotArea dataOnly="0" labelOnly="1" grandRow="1" outline="0" fieldPosition="0"/>
    </format>
    <format dxfId="1027">
      <pivotArea dataOnly="0" labelOnly="1" outline="0" fieldPosition="0">
        <references count="1">
          <reference field="7" count="0"/>
        </references>
      </pivotArea>
    </format>
    <format dxfId="1026">
      <pivotArea dataOnly="0" labelOnly="1" outline="0" fieldPosition="0">
        <references count="1">
          <reference field="7" count="0"/>
        </references>
      </pivotArea>
    </format>
    <format dxfId="1025">
      <pivotArea field="2" type="button" dataOnly="0" labelOnly="1" outline="0"/>
    </format>
    <format dxfId="1024">
      <pivotArea field="7" type="button" dataOnly="0" labelOnly="1" outline="0" axis="axisRow" fieldPosition="4"/>
    </format>
    <format dxfId="1023">
      <pivotArea field="8" type="button" dataOnly="0" labelOnly="1" outline="0" axis="axisRow" fieldPosition="3"/>
    </format>
    <format dxfId="102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21">
      <pivotArea dataOnly="0" labelOnly="1" outline="0" fieldPosition="0">
        <references count="1">
          <reference field="0" count="0"/>
        </references>
      </pivotArea>
    </format>
    <format dxfId="1020">
      <pivotArea dataOnly="0" labelOnly="1" outline="0" fieldPosition="0">
        <references count="1">
          <reference field="3" count="0"/>
        </references>
      </pivotArea>
    </format>
    <format dxfId="1019">
      <pivotArea field="6" type="button" dataOnly="0" labelOnly="1" outline="0" axis="axisRow" fieldPosition="2"/>
    </format>
    <format dxfId="1018">
      <pivotArea field="3" type="button" dataOnly="0" labelOnly="1" outline="0" axis="axisRow" fieldPosition="0"/>
    </format>
    <format dxfId="1017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016">
      <pivotArea outline="0" fieldPosition="0">
        <references count="1">
          <reference field="4294967294" count="1" selected="0">
            <x v="2"/>
          </reference>
        </references>
      </pivotArea>
    </format>
    <format dxfId="1015">
      <pivotArea type="origin" dataOnly="0" labelOnly="1" outline="0" fieldPosition="0"/>
    </format>
    <format dxfId="1014">
      <pivotArea field="-2" type="button" dataOnly="0" labelOnly="1" outline="0" axis="axisCol" fieldPosition="0"/>
    </format>
    <format dxfId="1013">
      <pivotArea type="topRight" dataOnly="0" labelOnly="1" outline="0" fieldPosition="0"/>
    </format>
    <format dxfId="1012">
      <pivotArea field="3" type="button" dataOnly="0" labelOnly="1" outline="0" axis="axisRow" fieldPosition="0"/>
    </format>
    <format dxfId="1011">
      <pivotArea field="0" type="button" dataOnly="0" labelOnly="1" outline="0" axis="axisRow" fieldPosition="1"/>
    </format>
    <format dxfId="1010">
      <pivotArea field="6" type="button" dataOnly="0" labelOnly="1" outline="0" axis="axisRow" fieldPosition="2"/>
    </format>
    <format dxfId="1009">
      <pivotArea field="8" type="button" dataOnly="0" labelOnly="1" outline="0" axis="axisRow" fieldPosition="3"/>
    </format>
    <format dxfId="1008">
      <pivotArea field="7" type="button" dataOnly="0" labelOnly="1" outline="0" axis="axisRow" fieldPosition="4"/>
    </format>
    <format dxfId="100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06">
      <pivotArea type="origin" dataOnly="0" labelOnly="1" outline="0" fieldPosition="0"/>
    </format>
    <format dxfId="1005">
      <pivotArea field="-2" type="button" dataOnly="0" labelOnly="1" outline="0" axis="axisCol" fieldPosition="0"/>
    </format>
    <format dxfId="1004">
      <pivotArea type="topRight" dataOnly="0" labelOnly="1" outline="0" fieldPosition="0"/>
    </format>
    <format dxfId="1003">
      <pivotArea field="3" type="button" dataOnly="0" labelOnly="1" outline="0" axis="axisRow" fieldPosition="0"/>
    </format>
    <format dxfId="1002">
      <pivotArea field="0" type="button" dataOnly="0" labelOnly="1" outline="0" axis="axisRow" fieldPosition="1"/>
    </format>
    <format dxfId="1001">
      <pivotArea field="6" type="button" dataOnly="0" labelOnly="1" outline="0" axis="axisRow" fieldPosition="2"/>
    </format>
    <format dxfId="1000">
      <pivotArea field="8" type="button" dataOnly="0" labelOnly="1" outline="0" axis="axisRow" fieldPosition="3"/>
    </format>
    <format dxfId="999">
      <pivotArea field="7" type="button" dataOnly="0" labelOnly="1" outline="0" axis="axisRow" fieldPosition="4"/>
    </format>
    <format dxfId="99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97">
      <pivotArea dataOnly="0" labelOnly="1" outline="0" fieldPosition="0">
        <references count="1">
          <reference field="3" count="0"/>
        </references>
      </pivotArea>
    </format>
    <format dxfId="996">
      <pivotArea dataOnly="0" labelOnly="1" outline="0" fieldPosition="0">
        <references count="1">
          <reference field="3" count="0"/>
        </references>
      </pivotArea>
    </format>
    <format dxfId="995">
      <pivotArea dataOnly="0" labelOnly="1" outline="0" fieldPosition="0">
        <references count="2">
          <reference field="0" count="1">
            <x v="0"/>
          </reference>
          <reference field="3" count="0" selected="0"/>
        </references>
      </pivotArea>
    </format>
    <format dxfId="994">
      <pivotArea dataOnly="0" labelOnly="1" outline="0" fieldPosition="0">
        <references count="1">
          <reference field="0" count="0"/>
        </references>
      </pivotArea>
    </format>
    <format dxfId="993">
      <pivotArea dataOnly="0" labelOnly="1" outline="0" fieldPosition="0">
        <references count="1">
          <reference field="0" count="0"/>
        </references>
      </pivotArea>
    </format>
    <format dxfId="992">
      <pivotArea dataOnly="0" labelOnly="1" outline="0" fieldPosition="0">
        <references count="1">
          <reference field="8" count="0"/>
        </references>
      </pivotArea>
    </format>
    <format dxfId="991">
      <pivotArea dataOnly="0" labelOnly="1" outline="0" fieldPosition="0">
        <references count="1">
          <reference field="8" count="0"/>
        </references>
      </pivotArea>
    </format>
    <format dxfId="990">
      <pivotArea dataOnly="0" outline="0" fieldPosition="0">
        <references count="1">
          <reference field="0" count="0" defaultSubtotal="1"/>
        </references>
      </pivotArea>
    </format>
    <format dxfId="989">
      <pivotArea dataOnly="0" outline="0" fieldPosition="0">
        <references count="1">
          <reference field="0" count="0" defaultSubtotal="1"/>
        </references>
      </pivotArea>
    </format>
    <format dxfId="988">
      <pivotArea dataOnly="0" outline="0" fieldPosition="0">
        <references count="1">
          <reference field="3" count="0" defaultSubtotal="1"/>
        </references>
      </pivotArea>
    </format>
    <format dxfId="987">
      <pivotArea dataOnly="0" outline="0" fieldPosition="0">
        <references count="1">
          <reference field="3" count="0" defaultSubtotal="1"/>
        </references>
      </pivotArea>
    </format>
    <format dxfId="8">
      <pivotArea type="origin" dataOnly="0" labelOnly="1" outline="0" fieldPosition="0"/>
    </format>
    <format dxfId="7">
      <pivotArea field="-2" type="button" dataOnly="0" labelOnly="1" outline="0" axis="axisCol" fieldPosition="0"/>
    </format>
    <format dxfId="6">
      <pivotArea type="topRight" dataOnly="0" labelOnly="1" outline="0" fieldPosition="0"/>
    </format>
    <format dxfId="5">
      <pivotArea field="3" type="button" dataOnly="0" labelOnly="1" outline="0" axis="axisRow" fieldPosition="0"/>
    </format>
    <format dxfId="4">
      <pivotArea field="0" type="button" dataOnly="0" labelOnly="1" outline="0" axis="axisRow" fieldPosition="1"/>
    </format>
    <format dxfId="3">
      <pivotArea field="6" type="button" dataOnly="0" labelOnly="1" outline="0" axis="axisRow" fieldPosition="2"/>
    </format>
    <format dxfId="2">
      <pivotArea field="8" type="button" dataOnly="0" labelOnly="1" outline="0" axis="axisRow" fieldPosition="3"/>
    </format>
    <format dxfId="1">
      <pivotArea field="7" type="button" dataOnly="0" labelOnly="1" outline="0" axis="axisRow" fieldPosition="4"/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2DAC22-A1CA-408B-83F5-C23B8F14D57B}" name="Pivottabell12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3:H84" firstHeaderRow="1" firstDataRow="2" firstDataCol="5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h="1" x="13"/>
        <item h="1" x="12"/>
        <item h="1" x="0"/>
        <item h="1" x="1"/>
        <item h="1" x="2"/>
        <item h="1" x="3"/>
        <item h="1" x="4"/>
        <item h="1" x="5"/>
        <item h="1" x="6"/>
        <item h="1" x="7"/>
        <item h="1" x="8"/>
        <item x="9"/>
        <item h="1" x="10"/>
        <item h="1" x="11"/>
      </items>
    </pivotField>
    <pivotField axis="axisRow" compact="0" outline="0" multipleItemSelectionAllowed="1" showAll="0" sortType="ascending">
      <items count="40">
        <item x="15"/>
        <item x="0"/>
        <item x="8"/>
        <item x="28"/>
        <item x="14"/>
        <item x="16"/>
        <item m="1" x="38"/>
        <item x="9"/>
        <item x="13"/>
        <item x="30"/>
        <item x="12"/>
        <item x="3"/>
        <item x="1"/>
        <item x="31"/>
        <item x="32"/>
        <item x="6"/>
        <item x="29"/>
        <item x="24"/>
        <item x="20"/>
        <item x="34"/>
        <item x="17"/>
        <item x="18"/>
        <item x="25"/>
        <item x="35"/>
        <item x="36"/>
        <item x="26"/>
        <item x="19"/>
        <item x="33"/>
        <item x="7"/>
        <item x="27"/>
        <item x="21"/>
        <item x="22"/>
        <item x="23"/>
        <item x="2"/>
        <item x="11"/>
        <item x="10"/>
        <item x="4"/>
        <item x="5"/>
        <item x="37"/>
        <item t="default"/>
      </items>
    </pivotField>
    <pivotField compact="0" outline="0" showAll="0"/>
    <pivotField compact="0" outline="0" showAll="0" defaultSubtotal="0"/>
    <pivotField compact="0" outline="0" showAll="0" defaultSubtotal="0"/>
    <pivotField name="Kurs-ansvarig inst" axis="axisRow" compact="0" outline="0" showAll="0" defaultSubtotal="0">
      <items count="25">
        <item x="1"/>
        <item x="2"/>
        <item x="24"/>
        <item x="3"/>
        <item x="6"/>
        <item x="0"/>
        <item x="4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axis="axisRow" compact="0" outline="0" showAll="0" defaultSubtotal="0">
      <items count="628">
        <item x="67"/>
        <item x="457"/>
        <item x="32"/>
        <item x="24"/>
        <item x="96"/>
        <item x="627"/>
        <item x="375"/>
        <item x="4"/>
        <item x="588"/>
        <item x="2"/>
        <item x="3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361"/>
        <item x="1"/>
        <item x="603"/>
        <item x="604"/>
        <item x="605"/>
        <item x="606"/>
        <item x="607"/>
        <item x="608"/>
        <item x="609"/>
        <item x="610"/>
        <item x="47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0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5"/>
        <item x="26"/>
        <item x="27"/>
        <item x="28"/>
        <item x="29"/>
        <item x="30"/>
        <item x="31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</items>
    </pivotField>
    <pivotField axis="axisRow" compact="0" outline="0" showAll="0" sortType="ascending" defaultSubtotal="0">
      <items count="580">
        <item x="0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15"/>
        <item x="23"/>
        <item x="6"/>
        <item x="10"/>
        <item x="16"/>
        <item x="24"/>
        <item x="11"/>
        <item x="1"/>
        <item x="12"/>
        <item x="13"/>
        <item x="20"/>
        <item x="21"/>
        <item x="22"/>
        <item x="2"/>
        <item x="7"/>
        <item x="25"/>
        <item x="26"/>
        <item x="3"/>
        <item x="4"/>
        <item x="8"/>
        <item x="5"/>
        <item x="14"/>
        <item x="17"/>
        <item x="18"/>
        <item x="19"/>
        <item x="9"/>
        <item x="465"/>
        <item x="495"/>
        <item x="466"/>
        <item x="467"/>
        <item x="468"/>
        <item x="498"/>
        <item x="469"/>
        <item x="470"/>
        <item x="472"/>
        <item x="471"/>
        <item x="481"/>
        <item x="474"/>
        <item x="476"/>
        <item x="475"/>
        <item x="489"/>
        <item x="488"/>
        <item x="487"/>
        <item x="486"/>
        <item x="482"/>
        <item x="483"/>
        <item x="497"/>
        <item x="496"/>
        <item x="479"/>
        <item x="477"/>
        <item x="478"/>
        <item x="493"/>
        <item x="491"/>
        <item x="492"/>
        <item x="490"/>
        <item x="480"/>
        <item x="485"/>
        <item x="484"/>
        <item x="494"/>
        <item x="473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94"/>
        <item x="406"/>
        <item x="403"/>
        <item x="391"/>
        <item x="400"/>
        <item x="388"/>
        <item x="387"/>
        <item x="393"/>
        <item x="392"/>
        <item x="390"/>
        <item x="395"/>
        <item x="397"/>
        <item x="396"/>
        <item x="399"/>
        <item x="401"/>
        <item x="398"/>
        <item x="405"/>
        <item x="404"/>
        <item x="407"/>
        <item x="389"/>
        <item x="408"/>
        <item x="402"/>
        <item x="69"/>
        <item x="64"/>
        <item x="74"/>
        <item x="83"/>
        <item x="70"/>
        <item x="75"/>
        <item x="76"/>
        <item x="79"/>
        <item x="80"/>
        <item x="84"/>
        <item x="81"/>
        <item x="65"/>
        <item x="71"/>
        <item x="85"/>
        <item x="87"/>
        <item x="73"/>
        <item x="66"/>
        <item x="88"/>
        <item x="67"/>
        <item x="77"/>
        <item x="86"/>
        <item x="89"/>
        <item x="68"/>
        <item x="78"/>
        <item x="82"/>
        <item x="72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2"/>
        <item x="113"/>
        <item x="90"/>
        <item x="111"/>
        <item x="271"/>
        <item x="272"/>
        <item x="273"/>
        <item x="274"/>
        <item x="267"/>
        <item x="268"/>
        <item x="269"/>
        <item x="270"/>
        <item x="198"/>
        <item x="204"/>
        <item x="202"/>
        <item x="200"/>
        <item x="203"/>
        <item x="205"/>
        <item x="199"/>
        <item x="201"/>
        <item x="257"/>
        <item x="258"/>
        <item x="259"/>
        <item x="260"/>
        <item x="261"/>
        <item x="262"/>
        <item x="263"/>
        <item x="264"/>
        <item x="265"/>
        <item x="266"/>
        <item x="249"/>
        <item x="250"/>
        <item x="251"/>
        <item x="252"/>
        <item x="253"/>
        <item x="254"/>
        <item x="255"/>
        <item x="256"/>
        <item x="244"/>
        <item x="245"/>
        <item x="246"/>
        <item x="247"/>
        <item x="240"/>
        <item x="241"/>
        <item x="242"/>
        <item x="243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27"/>
        <item x="63"/>
        <item x="28"/>
        <item x="29"/>
        <item x="30"/>
        <item x="33"/>
        <item x="34"/>
        <item x="35"/>
        <item x="41"/>
        <item x="39"/>
        <item x="38"/>
        <item x="40"/>
        <item x="44"/>
        <item x="45"/>
        <item x="49"/>
        <item x="59"/>
        <item x="60"/>
        <item x="61"/>
        <item x="62"/>
        <item x="31"/>
        <item x="32"/>
        <item x="37"/>
        <item x="36"/>
        <item x="42"/>
        <item x="43"/>
        <item x="47"/>
        <item x="48"/>
        <item x="46"/>
        <item x="50"/>
        <item x="52"/>
        <item x="54"/>
        <item x="51"/>
        <item x="53"/>
        <item x="56"/>
        <item x="57"/>
        <item x="58"/>
        <item x="55"/>
        <item x="526"/>
        <item x="527"/>
        <item x="528"/>
        <item x="529"/>
        <item x="530"/>
        <item x="531"/>
        <item x="532"/>
        <item x="533"/>
        <item x="534"/>
        <item x="236"/>
        <item x="237"/>
        <item x="238"/>
        <item x="230"/>
        <item x="231"/>
        <item x="232"/>
        <item x="233"/>
        <item x="234"/>
        <item x="235"/>
        <item x="224"/>
        <item x="225"/>
        <item x="226"/>
        <item x="227"/>
        <item x="228"/>
        <item x="409"/>
        <item x="413"/>
        <item x="414"/>
        <item x="415"/>
        <item x="419"/>
        <item x="425"/>
        <item x="427"/>
        <item x="428"/>
        <item x="426"/>
        <item x="429"/>
        <item x="412"/>
        <item x="430"/>
        <item x="422"/>
        <item x="421"/>
        <item x="418"/>
        <item x="410"/>
        <item x="420"/>
        <item x="424"/>
        <item x="423"/>
        <item x="416"/>
        <item x="417"/>
        <item x="411"/>
        <item x="431"/>
        <item x="217"/>
        <item x="218"/>
        <item x="219"/>
        <item x="220"/>
        <item x="221"/>
        <item x="239"/>
        <item x="222"/>
        <item x="248"/>
        <item x="229"/>
        <item x="22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39"/>
        <item x="161"/>
        <item x="162"/>
        <item x="163"/>
        <item x="164"/>
        <item x="165"/>
        <item x="166"/>
        <item x="167"/>
        <item x="168"/>
        <item x="169"/>
        <item x="148"/>
        <item x="155"/>
        <item x="170"/>
        <item x="171"/>
        <item x="172"/>
        <item x="173"/>
        <item x="174"/>
        <item x="175"/>
        <item x="176"/>
        <item x="211"/>
        <item x="212"/>
        <item x="213"/>
        <item x="214"/>
        <item x="215"/>
        <item x="216"/>
        <item x="181"/>
        <item x="186"/>
        <item x="183"/>
        <item x="180"/>
        <item x="177"/>
        <item x="187"/>
        <item x="184"/>
        <item x="185"/>
        <item x="182"/>
        <item x="178"/>
        <item x="179"/>
        <item x="499"/>
        <item x="500"/>
        <item x="501"/>
        <item x="502"/>
        <item x="504"/>
        <item x="503"/>
        <item x="505"/>
        <item x="506"/>
        <item x="507"/>
        <item x="508"/>
        <item x="509"/>
        <item x="433"/>
        <item x="434"/>
        <item x="435"/>
        <item x="436"/>
        <item x="438"/>
        <item x="437"/>
        <item x="432"/>
        <item x="379"/>
        <item x="386"/>
        <item x="383"/>
        <item x="384"/>
        <item x="385"/>
        <item x="381"/>
        <item x="380"/>
        <item x="382"/>
        <item x="37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544"/>
        <item x="545"/>
        <item x="546"/>
        <item x="547"/>
        <item x="548"/>
        <item x="549"/>
        <item x="552"/>
        <item x="550"/>
        <item x="554"/>
        <item x="553"/>
        <item x="555"/>
        <item x="556"/>
        <item x="551"/>
        <item x="457"/>
        <item x="459"/>
        <item x="460"/>
        <item x="461"/>
        <item x="462"/>
        <item x="463"/>
        <item x="464"/>
        <item x="45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4"/>
        <item x="455"/>
        <item x="453"/>
        <item x="451"/>
        <item x="452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38"/>
        <item x="539"/>
        <item x="540"/>
        <item x="541"/>
        <item x="542"/>
        <item x="543"/>
        <item x="196"/>
        <item x="191"/>
        <item x="188"/>
        <item x="190"/>
        <item x="189"/>
        <item x="192"/>
        <item x="193"/>
        <item x="194"/>
        <item x="195"/>
        <item x="456"/>
        <item x="571"/>
        <item x="572"/>
        <item x="574"/>
        <item x="579"/>
        <item x="575"/>
        <item x="576"/>
        <item x="577"/>
        <item x="573"/>
        <item x="578"/>
        <item x="372"/>
        <item x="373"/>
        <item x="374"/>
        <item x="375"/>
        <item x="376"/>
        <item x="206"/>
        <item x="209"/>
        <item x="210"/>
        <item x="207"/>
        <item x="208"/>
        <item x="295"/>
        <item x="296"/>
        <item x="297"/>
        <item x="298"/>
        <item x="299"/>
        <item x="300"/>
        <item x="535"/>
        <item x="536"/>
        <item x="537"/>
        <item x="288"/>
        <item x="289"/>
        <item x="290"/>
        <item x="291"/>
        <item x="292"/>
        <item x="293"/>
        <item x="294"/>
        <item x="377"/>
        <item x="197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2"/>
    <field x="0"/>
    <field x="6"/>
    <field x="8"/>
    <field x="7"/>
  </rowFields>
  <rowItems count="70">
    <i>
      <x v="3"/>
      <x/>
      <x v="1"/>
      <x/>
      <x v="528"/>
    </i>
    <i r="4">
      <x v="529"/>
    </i>
    <i r="4">
      <x v="530"/>
    </i>
    <i r="4">
      <x v="531"/>
    </i>
    <i r="4">
      <x v="532"/>
    </i>
    <i r="4">
      <x v="533"/>
    </i>
    <i r="4">
      <x v="534"/>
    </i>
    <i r="4">
      <x v="535"/>
    </i>
    <i t="default" r="1">
      <x/>
    </i>
    <i r="1">
      <x v="1"/>
      <x/>
      <x v="78"/>
      <x v="544"/>
    </i>
    <i r="2">
      <x v="1"/>
      <x/>
      <x/>
    </i>
    <i r="4">
      <x v="3"/>
    </i>
    <i r="4">
      <x v="4"/>
    </i>
    <i r="4">
      <x v="556"/>
    </i>
    <i r="3">
      <x v="45"/>
      <x v="536"/>
    </i>
    <i r="3">
      <x v="46"/>
      <x v="567"/>
    </i>
    <i r="3">
      <x v="47"/>
      <x v="537"/>
    </i>
    <i r="3">
      <x v="48"/>
      <x v="538"/>
    </i>
    <i r="3">
      <x v="49"/>
      <x v="539"/>
    </i>
    <i r="3">
      <x v="50"/>
      <x v="570"/>
    </i>
    <i r="3">
      <x v="51"/>
      <x v="540"/>
    </i>
    <i r="3">
      <x v="52"/>
      <x v="541"/>
    </i>
    <i r="3">
      <x v="53"/>
      <x v="543"/>
    </i>
    <i r="3">
      <x v="54"/>
      <x v="542"/>
    </i>
    <i r="3">
      <x v="55"/>
      <x v="552"/>
    </i>
    <i r="3">
      <x v="56"/>
      <x v="545"/>
    </i>
    <i r="3">
      <x v="57"/>
      <x v="547"/>
    </i>
    <i r="3">
      <x v="58"/>
      <x v="546"/>
    </i>
    <i r="3">
      <x v="59"/>
      <x v="561"/>
    </i>
    <i r="3">
      <x v="60"/>
      <x v="560"/>
    </i>
    <i r="3">
      <x v="61"/>
      <x v="559"/>
    </i>
    <i r="3">
      <x v="62"/>
      <x v="558"/>
    </i>
    <i r="3">
      <x v="63"/>
      <x v="553"/>
    </i>
    <i r="3">
      <x v="64"/>
      <x v="554"/>
    </i>
    <i r="3">
      <x v="65"/>
      <x v="569"/>
    </i>
    <i r="3">
      <x v="66"/>
      <x v="568"/>
    </i>
    <i r="3">
      <x v="67"/>
      <x v="550"/>
    </i>
    <i r="3">
      <x v="68"/>
      <x v="548"/>
    </i>
    <i r="3">
      <x v="69"/>
      <x v="549"/>
    </i>
    <i r="3">
      <x v="70"/>
      <x v="565"/>
    </i>
    <i r="3">
      <x v="71"/>
      <x v="563"/>
    </i>
    <i r="3">
      <x v="72"/>
      <x v="564"/>
    </i>
    <i r="3">
      <x v="73"/>
      <x v="562"/>
    </i>
    <i r="3">
      <x v="74"/>
      <x v="551"/>
    </i>
    <i r="3">
      <x v="75"/>
      <x v="557"/>
    </i>
    <i r="3">
      <x v="76"/>
      <x v="555"/>
    </i>
    <i r="3">
      <x v="77"/>
      <x v="566"/>
    </i>
    <i r="3">
      <x v="579"/>
      <x v="2"/>
    </i>
    <i t="default" r="1">
      <x v="1"/>
    </i>
    <i t="default">
      <x v="3"/>
    </i>
    <i>
      <x v="16"/>
      <x/>
      <x v="1"/>
      <x/>
      <x v="528"/>
    </i>
    <i r="4">
      <x v="534"/>
    </i>
    <i r="4">
      <x v="582"/>
    </i>
    <i r="4">
      <x v="583"/>
    </i>
    <i r="4">
      <x v="584"/>
    </i>
    <i t="default" r="1">
      <x/>
    </i>
    <i r="1">
      <x v="1"/>
      <x v="1"/>
      <x v="435"/>
      <x v="571"/>
    </i>
    <i r="3">
      <x v="436"/>
      <x v="572"/>
    </i>
    <i r="3">
      <x v="437"/>
      <x v="573"/>
    </i>
    <i r="3">
      <x v="438"/>
      <x v="574"/>
    </i>
    <i r="3">
      <x v="439"/>
      <x v="576"/>
    </i>
    <i r="3">
      <x v="440"/>
      <x v="575"/>
    </i>
    <i r="3">
      <x v="441"/>
      <x v="577"/>
    </i>
    <i r="3">
      <x v="442"/>
      <x v="578"/>
    </i>
    <i r="3">
      <x v="443"/>
      <x v="579"/>
    </i>
    <i r="3">
      <x v="444"/>
      <x v="580"/>
    </i>
    <i r="3">
      <x v="445"/>
      <x v="581"/>
    </i>
    <i t="default" r="1">
      <x v="1"/>
    </i>
    <i t="default">
      <x v="16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61" numFmtId="4"/>
    <dataField name=" Håp-ers tkr" fld="16" subtotal="average" baseField="7" baseItem="45" numFmtId="2"/>
    <dataField name=" Total ers tkr" fld="20" baseField="0" baseItem="0" numFmtId="166"/>
  </dataFields>
  <formats count="50">
    <format dxfId="986">
      <pivotArea type="all" dataOnly="0" outline="0" fieldPosition="0"/>
    </format>
    <format dxfId="985">
      <pivotArea field="8" type="button" dataOnly="0" labelOnly="1" outline="0" axis="axisRow" fieldPosition="3"/>
    </format>
    <format dxfId="984">
      <pivotArea dataOnly="0" labelOnly="1" grandRow="1" outline="0" fieldPosition="0"/>
    </format>
    <format dxfId="983">
      <pivotArea dataOnly="0" labelOnly="1" outline="0" fieldPosition="0">
        <references count="1">
          <reference field="7" count="0"/>
        </references>
      </pivotArea>
    </format>
    <format dxfId="982">
      <pivotArea dataOnly="0" labelOnly="1" outline="0" fieldPosition="0">
        <references count="1">
          <reference field="7" count="0"/>
        </references>
      </pivotArea>
    </format>
    <format dxfId="981">
      <pivotArea dataOnly="0" labelOnly="1" outline="0" fieldPosition="0">
        <references count="1">
          <reference field="8" count="0"/>
        </references>
      </pivotArea>
    </format>
    <format dxfId="980">
      <pivotArea field="2" type="button" dataOnly="0" labelOnly="1" outline="0" axis="axisRow" fieldPosition="0"/>
    </format>
    <format dxfId="979">
      <pivotArea field="7" type="button" dataOnly="0" labelOnly="1" outline="0" axis="axisRow" fieldPosition="4"/>
    </format>
    <format dxfId="978">
      <pivotArea field="8" type="button" dataOnly="0" labelOnly="1" outline="0" axis="axisRow" fieldPosition="3"/>
    </format>
    <format dxfId="97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76">
      <pivotArea dataOnly="0" labelOnly="1" outline="0" fieldPosition="0">
        <references count="1">
          <reference field="0" count="0"/>
        </references>
      </pivotArea>
    </format>
    <format dxfId="975">
      <pivotArea dataOnly="0" labelOnly="1" outline="0" fieldPosition="0">
        <references count="1">
          <reference field="2" count="0"/>
        </references>
      </pivotArea>
    </format>
    <format dxfId="974">
      <pivotArea outline="0" fieldPosition="0">
        <references count="1">
          <reference field="4294967294" count="1">
            <x v="0"/>
          </reference>
        </references>
      </pivotArea>
    </format>
    <format dxfId="973">
      <pivotArea field="6" type="button" dataOnly="0" labelOnly="1" outline="0" axis="axisRow" fieldPosition="2"/>
    </format>
    <format dxfId="972">
      <pivotArea outline="0" fieldPosition="0">
        <references count="1">
          <reference field="4294967294" count="1" selected="0">
            <x v="1"/>
          </reference>
        </references>
      </pivotArea>
    </format>
    <format dxfId="971">
      <pivotArea type="topRight" dataOnly="0" labelOnly="1" outline="0" fieldPosition="0"/>
    </format>
    <format dxfId="97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69">
      <pivotArea outline="0" fieldPosition="0">
        <references count="1">
          <reference field="4294967294" count="1" selected="0">
            <x v="2"/>
          </reference>
        </references>
      </pivotArea>
    </format>
    <format dxfId="968">
      <pivotArea type="origin" dataOnly="0" labelOnly="1" outline="0" fieldPosition="0"/>
    </format>
    <format dxfId="967">
      <pivotArea field="-2" type="button" dataOnly="0" labelOnly="1" outline="0" axis="axisCol" fieldPosition="0"/>
    </format>
    <format dxfId="966">
      <pivotArea type="topRight" dataOnly="0" labelOnly="1" outline="0" fieldPosition="0"/>
    </format>
    <format dxfId="965">
      <pivotArea field="2" type="button" dataOnly="0" labelOnly="1" outline="0" axis="axisRow" fieldPosition="0"/>
    </format>
    <format dxfId="964">
      <pivotArea field="0" type="button" dataOnly="0" labelOnly="1" outline="0" axis="axisRow" fieldPosition="1"/>
    </format>
    <format dxfId="963">
      <pivotArea field="6" type="button" dataOnly="0" labelOnly="1" outline="0" axis="axisRow" fieldPosition="2"/>
    </format>
    <format dxfId="962">
      <pivotArea field="8" type="button" dataOnly="0" labelOnly="1" outline="0" axis="axisRow" fieldPosition="3"/>
    </format>
    <format dxfId="961">
      <pivotArea field="7" type="button" dataOnly="0" labelOnly="1" outline="0" axis="axisRow" fieldPosition="4"/>
    </format>
    <format dxfId="96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59">
      <pivotArea type="origin" dataOnly="0" labelOnly="1" outline="0" fieldPosition="0"/>
    </format>
    <format dxfId="958">
      <pivotArea field="-2" type="button" dataOnly="0" labelOnly="1" outline="0" axis="axisCol" fieldPosition="0"/>
    </format>
    <format dxfId="957">
      <pivotArea type="topRight" dataOnly="0" labelOnly="1" outline="0" fieldPosition="0"/>
    </format>
    <format dxfId="956">
      <pivotArea field="2" type="button" dataOnly="0" labelOnly="1" outline="0" axis="axisRow" fieldPosition="0"/>
    </format>
    <format dxfId="955">
      <pivotArea field="0" type="button" dataOnly="0" labelOnly="1" outline="0" axis="axisRow" fieldPosition="1"/>
    </format>
    <format dxfId="954">
      <pivotArea field="6" type="button" dataOnly="0" labelOnly="1" outline="0" axis="axisRow" fieldPosition="2"/>
    </format>
    <format dxfId="953">
      <pivotArea field="8" type="button" dataOnly="0" labelOnly="1" outline="0" axis="axisRow" fieldPosition="3"/>
    </format>
    <format dxfId="952">
      <pivotArea field="7" type="button" dataOnly="0" labelOnly="1" outline="0" axis="axisRow" fieldPosition="4"/>
    </format>
    <format dxfId="95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50">
      <pivotArea dataOnly="0" labelOnly="1" outline="0" fieldPosition="0">
        <references count="1">
          <reference field="2" count="0"/>
        </references>
      </pivotArea>
    </format>
    <format dxfId="949">
      <pivotArea dataOnly="0" labelOnly="1" outline="0" fieldPosition="0">
        <references count="1">
          <reference field="2" count="0"/>
        </references>
      </pivotArea>
    </format>
    <format dxfId="948">
      <pivotArea dataOnly="0" labelOnly="1" outline="0" fieldPosition="0">
        <references count="1">
          <reference field="0" count="0"/>
        </references>
      </pivotArea>
    </format>
    <format dxfId="947">
      <pivotArea dataOnly="0" labelOnly="1" outline="0" fieldPosition="0">
        <references count="1">
          <reference field="0" count="0"/>
        </references>
      </pivotArea>
    </format>
    <format dxfId="946">
      <pivotArea dataOnly="0" labelOnly="1" outline="0" fieldPosition="0">
        <references count="1">
          <reference field="8" count="0"/>
        </references>
      </pivotArea>
    </format>
    <format dxfId="945">
      <pivotArea dataOnly="0" labelOnly="1" outline="0" fieldPosition="0">
        <references count="1">
          <reference field="8" count="0"/>
        </references>
      </pivotArea>
    </format>
    <format dxfId="944">
      <pivotArea dataOnly="0" outline="0" fieldPosition="0">
        <references count="1">
          <reference field="0" count="0" defaultSubtotal="1"/>
        </references>
      </pivotArea>
    </format>
    <format dxfId="943">
      <pivotArea dataOnly="0" outline="0" fieldPosition="0">
        <references count="1">
          <reference field="0" count="0" defaultSubtotal="1"/>
        </references>
      </pivotArea>
    </format>
    <format dxfId="942">
      <pivotArea dataOnly="0" outline="0" fieldPosition="0">
        <references count="1">
          <reference field="2" count="0" defaultSubtotal="1"/>
        </references>
      </pivotArea>
    </format>
    <format dxfId="941">
      <pivotArea dataOnly="0" outline="0" fieldPosition="0">
        <references count="1">
          <reference field="2" count="0" defaultSubtotal="1"/>
        </references>
      </pivotArea>
    </format>
    <format dxfId="940">
      <pivotArea dataOnly="0" outline="0" fieldPosition="0">
        <references count="1">
          <reference field="2" count="0" defaultSubtotal="1"/>
        </references>
      </pivotArea>
    </format>
    <format dxfId="939">
      <pivotArea dataOnly="0" outline="0" fieldPosition="0">
        <references count="1">
          <reference field="2" count="0" defaultSubtotal="1"/>
        </references>
      </pivotArea>
    </format>
    <format dxfId="938">
      <pivotArea dataOnly="0" outline="0" fieldPosition="0">
        <references count="1">
          <reference field="2" count="0" defaultSubtotal="1"/>
        </references>
      </pivotArea>
    </format>
    <format dxfId="937">
      <pivotArea dataOnly="0" labelOnly="1" outline="0" offset="IV256" fieldPosition="0">
        <references count="2">
          <reference field="0" count="1">
            <x v="1"/>
          </reference>
          <reference field="2" count="1" selected="0">
            <x v="3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A1E824-A786-48AB-9F36-279B9F5B2B06}" name="Pivottabell13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20:I146" firstHeaderRow="1" firstDataRow="2" firstDataCol="6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showAll="0" defaultSubtotal="0">
      <items count="14">
        <item x="13"/>
        <item x="12"/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Row" compact="0" outline="0" showAll="0">
      <items count="40">
        <item h="1" x="37"/>
        <item x="34"/>
        <item x="35"/>
        <item x="36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m="1" x="38"/>
        <item t="default"/>
      </items>
    </pivotField>
    <pivotField compact="0" outline="0" showAll="0"/>
    <pivotField axis="axisRow" compact="0" outline="0" showAll="0">
      <items count="5">
        <item x="0"/>
        <item x="1"/>
        <item x="3"/>
        <item x="2"/>
        <item t="default"/>
      </items>
    </pivotField>
    <pivotField compact="0" outline="0" showAll="0" defaultSubtotal="0"/>
    <pivotField name="Kurs-ansvarig inst" axis="axisRow" compact="0" outline="0" showAll="0">
      <items count="26">
        <item x="3"/>
        <item x="24"/>
        <item x="6"/>
        <item x="0"/>
        <item x="1"/>
        <item x="2"/>
        <item x="4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Row" compact="0" outline="0" showAll="0" sortType="ascending" defaultSubtotal="0">
      <items count="628">
        <item x="275"/>
        <item x="135"/>
        <item x="599"/>
        <item x="624"/>
        <item x="276"/>
        <item x="87"/>
        <item x="406"/>
        <item x="364"/>
        <item x="131"/>
        <item x="177"/>
        <item x="176"/>
        <item x="183"/>
        <item x="182"/>
        <item x="132"/>
        <item x="42"/>
        <item x="520"/>
        <item x="297"/>
        <item x="70"/>
        <item x="71"/>
        <item x="286"/>
        <item x="287"/>
        <item x="288"/>
        <item x="355"/>
        <item x="435"/>
        <item x="440"/>
        <item x="186"/>
        <item x="190"/>
        <item x="191"/>
        <item x="415"/>
        <item x="193"/>
        <item x="351"/>
        <item x="352"/>
        <item x="353"/>
        <item x="425"/>
        <item x="490"/>
        <item x="491"/>
        <item x="7"/>
        <item x="13"/>
        <item x="26"/>
        <item x="9"/>
        <item x="537"/>
        <item x="378"/>
        <item x="384"/>
        <item x="389"/>
        <item x="536"/>
        <item x="535"/>
        <item x="613"/>
        <item x="611"/>
        <item x="612"/>
        <item x="531"/>
        <item x="541"/>
        <item x="395"/>
        <item x="2"/>
        <item x="172"/>
        <item x="25"/>
        <item x="220"/>
        <item x="219"/>
        <item x="560"/>
        <item x="561"/>
        <item x="562"/>
        <item x="563"/>
        <item x="564"/>
        <item x="565"/>
        <item x="227"/>
        <item x="399"/>
        <item x="388"/>
        <item x="590"/>
        <item x="385"/>
        <item x="380"/>
        <item x="484"/>
        <item x="362"/>
        <item x="503"/>
        <item x="387"/>
        <item x="371"/>
        <item x="394"/>
        <item x="468"/>
        <item x="244"/>
        <item x="250"/>
        <item x="251"/>
        <item x="500"/>
        <item x="519"/>
        <item x="365"/>
        <item x="505"/>
        <item x="360"/>
        <item x="549"/>
        <item x="381"/>
        <item x="354"/>
        <item x="133"/>
        <item x="140"/>
        <item x="150"/>
        <item x="161"/>
        <item x="404"/>
        <item x="431"/>
        <item x="543"/>
        <item x="4"/>
        <item x="396"/>
        <item x="58"/>
        <item x="59"/>
        <item x="609"/>
        <item x="147"/>
        <item x="155"/>
        <item x="467"/>
        <item x="472"/>
        <item x="548"/>
        <item x="558"/>
        <item x="546"/>
        <item x="547"/>
        <item x="557"/>
        <item x="192"/>
        <item x="570"/>
        <item x="249"/>
        <item x="358"/>
        <item x="28"/>
        <item x="602"/>
        <item x="517"/>
        <item x="475"/>
        <item x="459"/>
        <item x="625"/>
        <item x="65"/>
        <item x="615"/>
        <item x="169"/>
        <item x="307"/>
        <item x="292"/>
        <item x="289"/>
        <item x="278"/>
        <item x="270"/>
        <item x="266"/>
        <item x="262"/>
        <item x="257"/>
        <item x="247"/>
        <item x="248"/>
        <item x="238"/>
        <item x="233"/>
        <item x="225"/>
        <item x="400"/>
        <item x="121"/>
        <item x="447"/>
        <item x="90"/>
        <item x="215"/>
        <item x="207"/>
        <item x="487"/>
        <item x="426"/>
        <item x="194"/>
        <item x="187"/>
        <item x="555"/>
        <item x="129"/>
        <item x="77"/>
        <item x="511"/>
        <item x="277"/>
        <item x="268"/>
        <item x="373"/>
        <item x="476"/>
        <item x="464"/>
        <item x="61"/>
        <item x="304"/>
        <item x="497"/>
        <item x="11"/>
        <item x="374"/>
        <item x="499"/>
        <item x="482"/>
        <item x="321"/>
        <item x="318"/>
        <item x="316"/>
        <item x="320"/>
        <item x="514"/>
        <item x="63"/>
        <item x="578"/>
        <item x="93"/>
        <item x="64"/>
        <item x="221"/>
        <item x="222"/>
        <item x="539"/>
        <item x="504"/>
        <item x="366"/>
        <item x="145"/>
        <item x="211"/>
        <item x="206"/>
        <item x="345"/>
        <item x="427"/>
        <item x="607"/>
        <item x="576"/>
        <item x="619"/>
        <item x="212"/>
        <item x="518"/>
        <item x="198"/>
        <item x="573"/>
        <item x="226"/>
        <item x="346"/>
        <item x="269"/>
        <item x="610"/>
        <item x="461"/>
        <item x="604"/>
        <item x="230"/>
        <item x="196"/>
        <item x="617"/>
        <item x="608"/>
        <item x="433"/>
        <item x="203"/>
        <item x="605"/>
        <item x="19"/>
        <item x="23"/>
        <item x="463"/>
        <item x="525"/>
        <item x="369"/>
        <item x="167"/>
        <item x="171"/>
        <item x="591"/>
        <item x="462"/>
        <item x="618"/>
        <item x="67"/>
        <item x="466"/>
        <item x="197"/>
        <item x="397"/>
        <item x="1"/>
        <item x="588"/>
        <item x="545"/>
        <item x="521"/>
        <item x="526"/>
        <item x="480"/>
        <item x="571"/>
        <item x="512"/>
        <item x="495"/>
        <item x="544"/>
        <item x="306"/>
        <item x="357"/>
        <item x="188"/>
        <item x="363"/>
        <item x="458"/>
        <item x="477"/>
        <item x="428"/>
        <item x="383"/>
        <item x="603"/>
        <item x="492"/>
        <item x="534"/>
        <item x="139"/>
        <item x="151"/>
        <item x="160"/>
        <item x="367"/>
        <item x="12"/>
        <item x="18"/>
        <item x="22"/>
        <item x="153"/>
        <item x="522"/>
        <item x="567"/>
        <item x="568"/>
        <item x="579"/>
        <item x="575"/>
        <item x="574"/>
        <item x="572"/>
        <item x="444"/>
        <item x="434"/>
        <item x="442"/>
        <item x="43"/>
        <item x="51"/>
        <item x="429"/>
        <item x="592"/>
        <item x="596"/>
        <item x="35"/>
        <item x="540"/>
        <item x="416"/>
        <item x="420"/>
        <item x="449"/>
        <item x="581"/>
        <item x="583"/>
        <item x="584"/>
        <item x="348"/>
        <item x="393"/>
        <item x="469"/>
        <item x="533"/>
        <item x="154"/>
        <item x="178"/>
        <item x="501"/>
        <item x="302"/>
        <item x="234"/>
        <item x="372"/>
        <item x="142"/>
        <item x="508"/>
        <item x="315"/>
        <item x="594"/>
        <item x="600"/>
        <item x="37"/>
        <item x="40"/>
        <item x="44"/>
        <item x="52"/>
        <item x="53"/>
        <item x="566"/>
        <item x="502"/>
        <item x="237"/>
        <item x="267"/>
        <item x="259"/>
        <item x="255"/>
        <item x="569"/>
        <item x="101"/>
        <item x="105"/>
        <item x="108"/>
        <item x="113"/>
        <item x="347"/>
        <item x="359"/>
        <item x="465"/>
        <item x="137"/>
        <item x="417"/>
        <item x="523"/>
        <item x="391"/>
        <item x="376"/>
        <item x="377"/>
        <item x="582"/>
        <item x="524"/>
        <item x="349"/>
        <item x="498"/>
        <item x="460"/>
        <item x="213"/>
        <item x="8"/>
        <item x="509"/>
        <item x="507"/>
        <item x="401"/>
        <item x="370"/>
        <item x="538"/>
        <item x="513"/>
        <item x="585"/>
        <item x="39"/>
        <item x="123"/>
        <item x="136"/>
        <item x="143"/>
        <item x="175"/>
        <item x="181"/>
        <item x="224"/>
        <item x="402"/>
        <item x="283"/>
        <item x="279"/>
        <item x="284"/>
        <item x="285"/>
        <item x="263"/>
        <item x="264"/>
        <item x="265"/>
        <item x="260"/>
        <item x="256"/>
        <item x="282"/>
        <item x="281"/>
        <item x="290"/>
        <item x="291"/>
        <item x="231"/>
        <item x="311"/>
        <item x="232"/>
        <item x="236"/>
        <item x="228"/>
        <item x="185"/>
        <item x="239"/>
        <item x="240"/>
        <item x="241"/>
        <item x="407"/>
        <item x="409"/>
        <item x="418"/>
        <item x="421"/>
        <item x="423"/>
        <item x="126"/>
        <item x="128"/>
        <item x="100"/>
        <item x="104"/>
        <item x="107"/>
        <item x="111"/>
        <item x="116"/>
        <item x="120"/>
        <item x="99"/>
        <item x="102"/>
        <item x="106"/>
        <item x="110"/>
        <item x="115"/>
        <item x="119"/>
        <item x="103"/>
        <item x="112"/>
        <item x="117"/>
        <item x="168"/>
        <item x="122"/>
        <item x="127"/>
        <item x="138"/>
        <item x="158"/>
        <item x="165"/>
        <item x="180"/>
        <item x="148"/>
        <item x="157"/>
        <item x="164"/>
        <item x="173"/>
        <item x="141"/>
        <item x="152"/>
        <item x="159"/>
        <item x="375"/>
        <item x="350"/>
        <item x="86"/>
        <item x="405"/>
        <item x="606"/>
        <item x="261"/>
        <item x="597"/>
        <item x="601"/>
        <item x="436"/>
        <item x="598"/>
        <item x="258"/>
        <item x="246"/>
        <item x="10"/>
        <item x="124"/>
        <item x="14"/>
        <item x="130"/>
        <item x="20"/>
        <item x="146"/>
        <item x="29"/>
        <item x="163"/>
        <item x="55"/>
        <item x="179"/>
        <item x="60"/>
        <item x="481"/>
        <item x="586"/>
        <item x="457"/>
        <item x="488"/>
        <item x="217"/>
        <item x="209"/>
        <item x="489"/>
        <item x="542"/>
        <item x="493"/>
        <item x="3"/>
        <item x="218"/>
        <item x="506"/>
        <item x="483"/>
        <item x="48"/>
        <item x="204"/>
        <item x="471"/>
        <item x="593"/>
        <item x="149"/>
        <item x="156"/>
        <item x="166"/>
        <item x="170"/>
        <item x="553"/>
        <item x="437"/>
        <item x="6"/>
        <item x="34"/>
        <item x="448"/>
        <item x="445"/>
        <item x="73"/>
        <item x="75"/>
        <item x="81"/>
        <item x="85"/>
        <item x="89"/>
        <item x="94"/>
        <item x="69"/>
        <item x="80"/>
        <item x="84"/>
        <item x="252"/>
        <item x="408"/>
        <item x="410"/>
        <item x="205"/>
        <item x="210"/>
        <item x="32"/>
        <item x="309"/>
        <item x="450"/>
        <item x="74"/>
        <item x="79"/>
        <item x="88"/>
        <item x="54"/>
        <item x="56"/>
        <item x="438"/>
        <item x="577"/>
        <item x="109"/>
        <item x="114"/>
        <item x="97"/>
        <item x="66"/>
        <item x="382"/>
        <item x="17"/>
        <item x="78"/>
        <item x="296"/>
        <item x="310"/>
        <item x="443"/>
        <item x="430"/>
        <item x="33"/>
        <item x="229"/>
        <item x="76"/>
        <item x="83"/>
        <item x="92"/>
        <item x="622"/>
        <item x="36"/>
        <item x="47"/>
        <item x="446"/>
        <item x="422"/>
        <item x="595"/>
        <item x="626"/>
        <item x="361"/>
        <item x="616"/>
        <item x="208"/>
        <item x="559"/>
        <item x="554"/>
        <item x="424"/>
        <item x="412"/>
        <item x="413"/>
        <item x="419"/>
        <item x="199"/>
        <item x="474"/>
        <item x="46"/>
        <item x="15"/>
        <item x="50"/>
        <item x="49"/>
        <item x="57"/>
        <item x="38"/>
        <item x="134"/>
        <item x="21"/>
        <item x="335"/>
        <item x="341"/>
        <item x="331"/>
        <item x="338"/>
        <item x="339"/>
        <item x="337"/>
        <item x="332"/>
        <item x="336"/>
        <item x="329"/>
        <item x="326"/>
        <item x="327"/>
        <item x="330"/>
        <item x="334"/>
        <item x="328"/>
        <item x="343"/>
        <item x="323"/>
        <item x="325"/>
        <item x="344"/>
        <item x="322"/>
        <item x="324"/>
        <item x="342"/>
        <item x="340"/>
        <item x="333"/>
        <item x="550"/>
        <item x="271"/>
        <item x="272"/>
        <item x="201"/>
        <item x="478"/>
        <item x="144"/>
        <item x="162"/>
        <item x="174"/>
        <item x="451"/>
        <item x="452"/>
        <item x="453"/>
        <item x="454"/>
        <item x="455"/>
        <item x="456"/>
        <item x="551"/>
        <item x="41"/>
        <item x="528"/>
        <item x="530"/>
        <item x="529"/>
        <item x="379"/>
        <item x="470"/>
        <item x="473"/>
        <item x="485"/>
        <item x="486"/>
        <item x="392"/>
        <item x="386"/>
        <item x="479"/>
        <item x="202"/>
        <item x="118"/>
        <item x="200"/>
        <item x="45"/>
        <item x="510"/>
        <item x="317"/>
        <item x="319"/>
        <item x="293"/>
        <item x="398"/>
        <item x="589"/>
        <item x="0"/>
        <item x="98"/>
        <item x="580"/>
        <item x="552"/>
        <item x="494"/>
        <item x="432"/>
        <item x="223"/>
        <item x="243"/>
        <item x="516"/>
        <item x="441"/>
        <item x="24"/>
        <item x="587"/>
        <item x="295"/>
        <item x="390"/>
        <item x="621"/>
        <item x="31"/>
        <item x="274"/>
        <item x="280"/>
        <item x="273"/>
        <item x="245"/>
        <item x="5"/>
        <item x="16"/>
        <item x="27"/>
        <item x="30"/>
        <item x="356"/>
        <item x="623"/>
        <item x="189"/>
        <item x="532"/>
        <item x="496"/>
        <item x="515"/>
        <item x="527"/>
        <item x="125"/>
        <item x="242"/>
        <item x="235"/>
        <item x="253"/>
        <item x="254"/>
        <item x="91"/>
        <item x="72"/>
        <item x="82"/>
        <item x="95"/>
        <item x="439"/>
        <item x="614"/>
        <item x="96"/>
        <item x="294"/>
        <item x="214"/>
        <item x="216"/>
        <item x="313"/>
        <item x="314"/>
        <item x="312"/>
        <item x="301"/>
        <item x="305"/>
        <item x="303"/>
        <item x="308"/>
        <item x="299"/>
        <item x="300"/>
        <item x="298"/>
        <item x="620"/>
        <item x="368"/>
        <item x="195"/>
        <item x="411"/>
        <item x="414"/>
        <item x="403"/>
        <item x="184"/>
        <item x="68"/>
        <item x="62"/>
        <item x="556"/>
        <item x="627"/>
      </items>
    </pivotField>
    <pivotField axis="axisRow" compact="0" outline="0" showAll="0" sortType="ascending" defaultSubtotal="0">
      <items count="580">
        <item x="0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15"/>
        <item x="23"/>
        <item x="6"/>
        <item x="10"/>
        <item x="16"/>
        <item x="24"/>
        <item x="11"/>
        <item x="1"/>
        <item x="12"/>
        <item x="13"/>
        <item x="20"/>
        <item x="21"/>
        <item x="22"/>
        <item x="2"/>
        <item x="7"/>
        <item x="25"/>
        <item x="26"/>
        <item x="3"/>
        <item x="4"/>
        <item x="8"/>
        <item x="5"/>
        <item x="14"/>
        <item x="17"/>
        <item x="18"/>
        <item x="19"/>
        <item x="9"/>
        <item x="465"/>
        <item x="495"/>
        <item x="466"/>
        <item x="467"/>
        <item x="468"/>
        <item x="498"/>
        <item x="469"/>
        <item x="470"/>
        <item x="472"/>
        <item x="471"/>
        <item x="481"/>
        <item x="474"/>
        <item x="476"/>
        <item x="475"/>
        <item x="489"/>
        <item x="488"/>
        <item x="487"/>
        <item x="486"/>
        <item x="482"/>
        <item x="483"/>
        <item x="497"/>
        <item x="496"/>
        <item x="479"/>
        <item x="477"/>
        <item x="478"/>
        <item x="493"/>
        <item x="491"/>
        <item x="492"/>
        <item x="490"/>
        <item x="480"/>
        <item x="485"/>
        <item x="484"/>
        <item x="494"/>
        <item x="473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94"/>
        <item x="406"/>
        <item x="403"/>
        <item x="391"/>
        <item x="400"/>
        <item x="388"/>
        <item x="387"/>
        <item x="393"/>
        <item x="392"/>
        <item x="390"/>
        <item x="395"/>
        <item x="397"/>
        <item x="396"/>
        <item x="399"/>
        <item x="401"/>
        <item x="398"/>
        <item x="405"/>
        <item x="404"/>
        <item x="407"/>
        <item x="389"/>
        <item x="408"/>
        <item x="402"/>
        <item x="69"/>
        <item x="64"/>
        <item x="74"/>
        <item x="83"/>
        <item x="70"/>
        <item x="75"/>
        <item x="76"/>
        <item x="79"/>
        <item x="80"/>
        <item x="84"/>
        <item x="81"/>
        <item x="65"/>
        <item x="71"/>
        <item x="85"/>
        <item x="87"/>
        <item x="73"/>
        <item x="66"/>
        <item x="88"/>
        <item x="67"/>
        <item x="77"/>
        <item x="86"/>
        <item x="89"/>
        <item x="68"/>
        <item x="78"/>
        <item x="82"/>
        <item x="72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2"/>
        <item x="113"/>
        <item x="90"/>
        <item x="111"/>
        <item x="271"/>
        <item x="272"/>
        <item x="273"/>
        <item x="274"/>
        <item x="267"/>
        <item x="268"/>
        <item x="269"/>
        <item x="270"/>
        <item x="198"/>
        <item x="204"/>
        <item x="202"/>
        <item x="200"/>
        <item x="203"/>
        <item x="205"/>
        <item x="199"/>
        <item x="201"/>
        <item x="257"/>
        <item x="258"/>
        <item x="259"/>
        <item x="260"/>
        <item x="261"/>
        <item x="262"/>
        <item x="263"/>
        <item x="264"/>
        <item x="265"/>
        <item x="266"/>
        <item x="249"/>
        <item x="250"/>
        <item x="251"/>
        <item x="252"/>
        <item x="253"/>
        <item x="254"/>
        <item x="255"/>
        <item x="256"/>
        <item x="244"/>
        <item x="245"/>
        <item x="246"/>
        <item x="247"/>
        <item x="240"/>
        <item x="241"/>
        <item x="242"/>
        <item x="243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27"/>
        <item x="63"/>
        <item x="28"/>
        <item x="29"/>
        <item x="30"/>
        <item x="33"/>
        <item x="34"/>
        <item x="35"/>
        <item x="41"/>
        <item x="39"/>
        <item x="38"/>
        <item x="40"/>
        <item x="44"/>
        <item x="45"/>
        <item x="49"/>
        <item x="59"/>
        <item x="60"/>
        <item x="61"/>
        <item x="62"/>
        <item x="31"/>
        <item x="32"/>
        <item x="37"/>
        <item x="36"/>
        <item x="42"/>
        <item x="43"/>
        <item x="47"/>
        <item x="48"/>
        <item x="46"/>
        <item x="50"/>
        <item x="52"/>
        <item x="54"/>
        <item x="51"/>
        <item x="53"/>
        <item x="56"/>
        <item x="57"/>
        <item x="58"/>
        <item x="55"/>
        <item x="526"/>
        <item x="527"/>
        <item x="528"/>
        <item x="529"/>
        <item x="530"/>
        <item x="531"/>
        <item x="532"/>
        <item x="533"/>
        <item x="534"/>
        <item x="236"/>
        <item x="237"/>
        <item x="238"/>
        <item x="230"/>
        <item x="231"/>
        <item x="232"/>
        <item x="233"/>
        <item x="234"/>
        <item x="235"/>
        <item x="224"/>
        <item x="225"/>
        <item x="226"/>
        <item x="227"/>
        <item x="228"/>
        <item x="409"/>
        <item x="413"/>
        <item x="414"/>
        <item x="415"/>
        <item x="419"/>
        <item x="425"/>
        <item x="427"/>
        <item x="428"/>
        <item x="426"/>
        <item x="429"/>
        <item x="412"/>
        <item x="430"/>
        <item x="422"/>
        <item x="421"/>
        <item x="418"/>
        <item x="410"/>
        <item x="420"/>
        <item x="424"/>
        <item x="423"/>
        <item x="416"/>
        <item x="417"/>
        <item x="411"/>
        <item x="431"/>
        <item x="217"/>
        <item x="218"/>
        <item x="219"/>
        <item x="220"/>
        <item x="221"/>
        <item x="239"/>
        <item x="222"/>
        <item x="248"/>
        <item x="229"/>
        <item x="22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39"/>
        <item x="161"/>
        <item x="162"/>
        <item x="163"/>
        <item x="164"/>
        <item x="165"/>
        <item x="166"/>
        <item x="167"/>
        <item x="168"/>
        <item x="169"/>
        <item x="148"/>
        <item x="155"/>
        <item x="170"/>
        <item x="171"/>
        <item x="172"/>
        <item x="173"/>
        <item x="174"/>
        <item x="175"/>
        <item x="176"/>
        <item x="211"/>
        <item x="212"/>
        <item x="213"/>
        <item x="214"/>
        <item x="215"/>
        <item x="216"/>
        <item x="181"/>
        <item x="186"/>
        <item x="183"/>
        <item x="180"/>
        <item x="177"/>
        <item x="187"/>
        <item x="184"/>
        <item x="185"/>
        <item x="182"/>
        <item x="178"/>
        <item x="179"/>
        <item x="499"/>
        <item x="500"/>
        <item x="501"/>
        <item x="502"/>
        <item x="504"/>
        <item x="503"/>
        <item x="505"/>
        <item x="506"/>
        <item x="507"/>
        <item x="508"/>
        <item x="509"/>
        <item x="433"/>
        <item x="434"/>
        <item x="435"/>
        <item x="436"/>
        <item x="438"/>
        <item x="437"/>
        <item x="432"/>
        <item x="379"/>
        <item x="386"/>
        <item x="383"/>
        <item x="384"/>
        <item x="385"/>
        <item x="381"/>
        <item x="380"/>
        <item x="382"/>
        <item x="37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544"/>
        <item x="545"/>
        <item x="546"/>
        <item x="547"/>
        <item x="548"/>
        <item x="549"/>
        <item x="552"/>
        <item x="550"/>
        <item x="554"/>
        <item x="553"/>
        <item x="555"/>
        <item x="556"/>
        <item x="551"/>
        <item x="457"/>
        <item x="459"/>
        <item x="460"/>
        <item x="461"/>
        <item x="462"/>
        <item x="463"/>
        <item x="464"/>
        <item x="45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4"/>
        <item x="455"/>
        <item x="453"/>
        <item x="451"/>
        <item x="452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38"/>
        <item x="539"/>
        <item x="540"/>
        <item x="541"/>
        <item x="542"/>
        <item x="543"/>
        <item x="196"/>
        <item x="191"/>
        <item x="188"/>
        <item x="190"/>
        <item x="189"/>
        <item x="192"/>
        <item x="193"/>
        <item x="194"/>
        <item x="195"/>
        <item x="456"/>
        <item x="571"/>
        <item x="572"/>
        <item x="574"/>
        <item x="579"/>
        <item x="575"/>
        <item x="576"/>
        <item x="577"/>
        <item x="573"/>
        <item x="578"/>
        <item x="372"/>
        <item x="373"/>
        <item x="374"/>
        <item x="375"/>
        <item x="376"/>
        <item x="206"/>
        <item x="209"/>
        <item x="210"/>
        <item x="207"/>
        <item x="208"/>
        <item x="295"/>
        <item x="296"/>
        <item x="297"/>
        <item x="298"/>
        <item x="299"/>
        <item x="300"/>
        <item x="535"/>
        <item x="536"/>
        <item x="537"/>
        <item x="288"/>
        <item x="289"/>
        <item x="290"/>
        <item x="291"/>
        <item x="292"/>
        <item x="293"/>
        <item x="294"/>
        <item x="377"/>
        <item x="197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25">
    <i>
      <x v="1"/>
      <x/>
      <x/>
      <x/>
      <x/>
      <x v="52"/>
    </i>
    <i r="5">
      <x v="94"/>
    </i>
    <i r="5">
      <x v="214"/>
    </i>
    <i r="5">
      <x v="417"/>
    </i>
    <i r="5">
      <x v="560"/>
    </i>
    <i t="default" r="3">
      <x/>
    </i>
    <i t="default" r="2">
      <x/>
    </i>
    <i t="default" r="1">
      <x/>
    </i>
    <i r="1">
      <x v="1"/>
      <x v="1"/>
      <x/>
      <x/>
      <x v="209"/>
    </i>
    <i r="5">
      <x v="571"/>
    </i>
    <i r="4">
      <x v="475"/>
      <x v="66"/>
    </i>
    <i r="4">
      <x v="476"/>
      <x v="206"/>
    </i>
    <i r="4">
      <x v="477"/>
      <x v="255"/>
    </i>
    <i r="4">
      <x v="478"/>
      <x v="424"/>
    </i>
    <i r="4">
      <x v="479"/>
      <x v="278"/>
    </i>
    <i r="4">
      <x v="480"/>
      <x v="480"/>
    </i>
    <i r="4">
      <x v="481"/>
      <x v="394"/>
    </i>
    <i r="4">
      <x v="482"/>
      <x v="256"/>
    </i>
    <i r="4">
      <x v="483"/>
      <x v="279"/>
    </i>
    <i r="4">
      <x v="484"/>
      <x v="2"/>
    </i>
    <i r="4">
      <x v="485"/>
      <x v="392"/>
    </i>
    <i r="4">
      <x v="486"/>
      <x v="113"/>
    </i>
    <i r="4">
      <x v="487"/>
      <x v="391"/>
    </i>
    <i t="default" r="3">
      <x/>
    </i>
    <i t="default" r="2">
      <x v="1"/>
    </i>
    <i r="2">
      <x v="3"/>
      <x/>
      <x/>
      <x v="482"/>
    </i>
    <i r="5">
      <x v="571"/>
    </i>
    <i r="4">
      <x v="475"/>
      <x v="66"/>
    </i>
    <i r="4">
      <x v="476"/>
      <x v="206"/>
    </i>
    <i r="4">
      <x v="477"/>
      <x v="255"/>
    </i>
    <i r="4">
      <x v="478"/>
      <x v="424"/>
    </i>
    <i r="4">
      <x v="479"/>
      <x v="278"/>
    </i>
    <i r="4">
      <x v="480"/>
      <x v="480"/>
    </i>
    <i r="4">
      <x v="481"/>
      <x v="394"/>
    </i>
    <i r="4">
      <x v="482"/>
      <x v="256"/>
    </i>
    <i r="4">
      <x v="483"/>
      <x v="279"/>
    </i>
    <i r="4">
      <x v="484"/>
      <x v="2"/>
    </i>
    <i r="4">
      <x v="485"/>
      <x v="392"/>
    </i>
    <i r="4">
      <x v="486"/>
      <x v="113"/>
    </i>
    <i r="4">
      <x v="487"/>
      <x v="391"/>
    </i>
    <i t="default" r="3">
      <x/>
    </i>
    <i t="default" r="2">
      <x v="3"/>
    </i>
    <i t="default" r="1">
      <x v="1"/>
    </i>
    <i t="default">
      <x v="1"/>
    </i>
    <i>
      <x v="2"/>
      <x/>
      <x/>
      <x/>
      <x/>
      <x v="52"/>
    </i>
    <i r="5">
      <x v="94"/>
    </i>
    <i r="5">
      <x v="213"/>
    </i>
    <i r="5">
      <x v="417"/>
    </i>
    <i r="5">
      <x v="560"/>
    </i>
    <i t="default" r="3">
      <x/>
    </i>
    <i t="default" r="2">
      <x/>
    </i>
    <i t="default" r="1">
      <x/>
    </i>
    <i r="1">
      <x v="1"/>
      <x v="1"/>
      <x/>
      <x/>
      <x v="209"/>
    </i>
    <i r="4">
      <x v="513"/>
      <x v="231"/>
    </i>
    <i r="4">
      <x v="514"/>
      <x v="191"/>
    </i>
    <i r="4">
      <x v="515"/>
      <x v="198"/>
    </i>
    <i r="4">
      <x v="516"/>
      <x v="389"/>
    </i>
    <i r="4">
      <x v="517"/>
      <x v="179"/>
    </i>
    <i r="4">
      <x v="518"/>
      <x v="195"/>
    </i>
    <i r="4">
      <x v="519"/>
      <x v="98"/>
    </i>
    <i r="4">
      <x v="520"/>
      <x v="189"/>
    </i>
    <i r="4">
      <x v="521"/>
      <x v="477"/>
    </i>
    <i r="4">
      <x v="522"/>
      <x v="47"/>
    </i>
    <i r="4">
      <x v="523"/>
      <x v="48"/>
    </i>
    <i r="4">
      <x v="524"/>
      <x v="46"/>
    </i>
    <i r="4">
      <x v="525"/>
      <x v="602"/>
    </i>
    <i r="4">
      <x v="526"/>
      <x v="119"/>
    </i>
    <i t="default" r="3">
      <x/>
    </i>
    <i t="default" r="2">
      <x v="1"/>
    </i>
    <i r="2">
      <x v="3"/>
      <x/>
      <x/>
      <x v="483"/>
    </i>
    <i r="4">
      <x v="513"/>
      <x v="231"/>
    </i>
    <i r="4">
      <x v="514"/>
      <x v="191"/>
    </i>
    <i r="4">
      <x v="515"/>
      <x v="198"/>
    </i>
    <i r="4">
      <x v="516"/>
      <x v="389"/>
    </i>
    <i r="4">
      <x v="517"/>
      <x v="179"/>
    </i>
    <i r="4">
      <x v="518"/>
      <x v="195"/>
    </i>
    <i r="4">
      <x v="519"/>
      <x v="98"/>
    </i>
    <i r="4">
      <x v="520"/>
      <x v="189"/>
    </i>
    <i r="4">
      <x v="521"/>
      <x v="477"/>
    </i>
    <i r="4">
      <x v="522"/>
      <x v="47"/>
    </i>
    <i r="4">
      <x v="523"/>
      <x v="48"/>
    </i>
    <i r="4">
      <x v="524"/>
      <x v="46"/>
    </i>
    <i r="4">
      <x v="525"/>
      <x v="602"/>
    </i>
    <i r="4">
      <x v="526"/>
      <x v="119"/>
    </i>
    <i t="default" r="3">
      <x/>
    </i>
    <i t="default" r="2">
      <x v="3"/>
    </i>
    <i t="default" r="1">
      <x v="1"/>
    </i>
    <i t="default">
      <x v="2"/>
    </i>
    <i>
      <x v="3"/>
      <x/>
      <x/>
      <x/>
      <x/>
      <x v="52"/>
    </i>
    <i r="5">
      <x v="213"/>
    </i>
    <i r="5">
      <x v="417"/>
    </i>
    <i r="5">
      <x v="560"/>
    </i>
    <i r="4">
      <x v="579"/>
      <x v="94"/>
    </i>
    <i t="default" r="3">
      <x/>
    </i>
    <i t="default" r="2">
      <x/>
    </i>
    <i t="default" r="1">
      <x/>
    </i>
    <i r="1">
      <x v="1"/>
      <x v="1"/>
      <x/>
      <x/>
      <x v="209"/>
    </i>
    <i r="4">
      <x v="543"/>
      <x v="194"/>
    </i>
    <i r="4">
      <x v="544"/>
      <x v="208"/>
    </i>
    <i r="4">
      <x v="545"/>
      <x v="617"/>
    </i>
    <i r="4">
      <x v="546"/>
      <x v="117"/>
    </i>
    <i r="4">
      <x v="547"/>
      <x v="575"/>
    </i>
    <i r="4">
      <x v="548"/>
      <x v="475"/>
    </i>
    <i r="4">
      <x v="549"/>
      <x v="586"/>
    </i>
    <i r="4">
      <x v="551"/>
      <x v="3"/>
    </i>
    <i t="default" r="3">
      <x/>
    </i>
    <i r="3">
      <x v="2"/>
      <x v="550"/>
      <x v="181"/>
    </i>
    <i t="default" r="3">
      <x v="2"/>
    </i>
    <i t="default" r="2">
      <x v="1"/>
    </i>
    <i r="2">
      <x v="3"/>
      <x/>
      <x/>
      <x v="481"/>
    </i>
    <i r="4">
      <x v="543"/>
      <x v="194"/>
    </i>
    <i r="4">
      <x v="544"/>
      <x v="208"/>
    </i>
    <i r="4">
      <x v="545"/>
      <x v="617"/>
    </i>
    <i r="4">
      <x v="546"/>
      <x v="117"/>
    </i>
    <i r="4">
      <x v="547"/>
      <x v="575"/>
    </i>
    <i r="4">
      <x v="548"/>
      <x v="475"/>
    </i>
    <i r="4">
      <x v="549"/>
      <x v="586"/>
    </i>
    <i r="4">
      <x v="551"/>
      <x v="3"/>
    </i>
    <i t="default" r="3">
      <x/>
    </i>
    <i r="3">
      <x v="2"/>
      <x v="550"/>
      <x v="181"/>
    </i>
    <i t="default" r="3">
      <x v="2"/>
    </i>
    <i t="default" r="2">
      <x v="3"/>
    </i>
    <i t="default" r="1">
      <x v="1"/>
    </i>
    <i t="default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" hier="-1"/>
  </pageFields>
  <dataFields count="3">
    <dataField name=" Antal håp" fld="17" baseField="5" baseItem="565" numFmtId="2"/>
    <dataField name=" Håp-ers tkr" fld="16" subtotal="average" baseField="7" baseItem="32" numFmtId="2"/>
    <dataField name=" Total ers tkr" fld="20" baseField="0" baseItem="0" numFmtId="166"/>
  </dataFields>
  <formats count="165">
    <format dxfId="936">
      <pivotArea type="all" dataOnly="0" outline="0" fieldPosition="0"/>
    </format>
    <format dxfId="935">
      <pivotArea field="8" type="button" dataOnly="0" labelOnly="1" outline="0" axis="axisRow" fieldPosition="4"/>
    </format>
    <format dxfId="934">
      <pivotArea dataOnly="0" labelOnly="1" grandRow="1" outline="0" fieldPosition="0"/>
    </format>
    <format dxfId="933">
      <pivotArea dataOnly="0" labelOnly="1" outline="0" fieldPosition="0">
        <references count="1">
          <reference field="7" count="0"/>
        </references>
      </pivotArea>
    </format>
    <format dxfId="932">
      <pivotArea dataOnly="0" labelOnly="1" outline="0" fieldPosition="0">
        <references count="1">
          <reference field="2" count="0"/>
        </references>
      </pivotArea>
    </format>
    <format dxfId="931">
      <pivotArea dataOnly="0" labelOnly="1" outline="0" fieldPosition="0">
        <references count="1">
          <reference field="2" count="0"/>
        </references>
      </pivotArea>
    </format>
    <format dxfId="930">
      <pivotArea dataOnly="0" labelOnly="1" outline="0" fieldPosition="0">
        <references count="1">
          <reference field="7" count="0"/>
        </references>
      </pivotArea>
    </format>
    <format dxfId="929">
      <pivotArea dataOnly="0" labelOnly="1" outline="0" fieldPosition="0">
        <references count="1">
          <reference field="8" count="0"/>
        </references>
      </pivotArea>
    </format>
    <format dxfId="928">
      <pivotArea field="2" type="button" dataOnly="0" labelOnly="1" outline="0" axis="axisRow" fieldPosition="0"/>
    </format>
    <format dxfId="927">
      <pivotArea field="7" type="button" dataOnly="0" labelOnly="1" outline="0" axis="axisRow" fieldPosition="5"/>
    </format>
    <format dxfId="926">
      <pivotArea field="8" type="button" dataOnly="0" labelOnly="1" outline="0" axis="axisRow" fieldPosition="4"/>
    </format>
    <format dxfId="92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24">
      <pivotArea dataOnly="0" labelOnly="1" outline="0" fieldPosition="0">
        <references count="1">
          <reference field="0" count="0"/>
        </references>
      </pivotArea>
    </format>
    <format dxfId="923">
      <pivotArea field="6" type="button" dataOnly="0" labelOnly="1" outline="0" axis="axisRow" fieldPosition="3"/>
    </format>
    <format dxfId="922">
      <pivotArea outline="0" fieldPosition="0">
        <references count="1">
          <reference field="4294967294" count="1" selected="0">
            <x v="1"/>
          </reference>
        </references>
      </pivotArea>
    </format>
    <format dxfId="921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920">
      <pivotArea outline="0" fieldPosition="0">
        <references count="1">
          <reference field="4294967294" count="1" selected="0">
            <x v="2"/>
          </reference>
        </references>
      </pivotArea>
    </format>
    <format dxfId="919">
      <pivotArea type="origin" dataOnly="0" labelOnly="1" outline="0" fieldPosition="0"/>
    </format>
    <format dxfId="918">
      <pivotArea field="-2" type="button" dataOnly="0" labelOnly="1" outline="0" axis="axisCol" fieldPosition="0"/>
    </format>
    <format dxfId="917">
      <pivotArea type="topRight" dataOnly="0" labelOnly="1" outline="0" fieldPosition="0"/>
    </format>
    <format dxfId="916">
      <pivotArea field="2" type="button" dataOnly="0" labelOnly="1" outline="0" axis="axisRow" fieldPosition="0"/>
    </format>
    <format dxfId="915">
      <pivotArea field="0" type="button" dataOnly="0" labelOnly="1" outline="0" axis="axisRow" fieldPosition="1"/>
    </format>
    <format dxfId="914">
      <pivotArea field="4" type="button" dataOnly="0" labelOnly="1" outline="0" axis="axisRow" fieldPosition="2"/>
    </format>
    <format dxfId="913">
      <pivotArea field="6" type="button" dataOnly="0" labelOnly="1" outline="0" axis="axisRow" fieldPosition="3"/>
    </format>
    <format dxfId="912">
      <pivotArea field="8" type="button" dataOnly="0" labelOnly="1" outline="0" axis="axisRow" fieldPosition="4"/>
    </format>
    <format dxfId="911">
      <pivotArea field="7" type="button" dataOnly="0" labelOnly="1" outline="0" axis="axisRow" fieldPosition="5"/>
    </format>
    <format dxfId="91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09">
      <pivotArea type="origin" dataOnly="0" labelOnly="1" outline="0" fieldPosition="0"/>
    </format>
    <format dxfId="908">
      <pivotArea field="-2" type="button" dataOnly="0" labelOnly="1" outline="0" axis="axisCol" fieldPosition="0"/>
    </format>
    <format dxfId="907">
      <pivotArea type="topRight" dataOnly="0" labelOnly="1" outline="0" fieldPosition="0"/>
    </format>
    <format dxfId="906">
      <pivotArea field="2" type="button" dataOnly="0" labelOnly="1" outline="0" axis="axisRow" fieldPosition="0"/>
    </format>
    <format dxfId="905">
      <pivotArea field="0" type="button" dataOnly="0" labelOnly="1" outline="0" axis="axisRow" fieldPosition="1"/>
    </format>
    <format dxfId="904">
      <pivotArea field="4" type="button" dataOnly="0" labelOnly="1" outline="0" axis="axisRow" fieldPosition="2"/>
    </format>
    <format dxfId="903">
      <pivotArea field="6" type="button" dataOnly="0" labelOnly="1" outline="0" axis="axisRow" fieldPosition="3"/>
    </format>
    <format dxfId="902">
      <pivotArea field="8" type="button" dataOnly="0" labelOnly="1" outline="0" axis="axisRow" fieldPosition="4"/>
    </format>
    <format dxfId="901">
      <pivotArea field="7" type="button" dataOnly="0" labelOnly="1" outline="0" axis="axisRow" fieldPosition="5"/>
    </format>
    <format dxfId="90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99">
      <pivotArea dataOnly="0" labelOnly="1" outline="0" fieldPosition="0">
        <references count="1">
          <reference field="2" count="0"/>
        </references>
      </pivotArea>
    </format>
    <format dxfId="898">
      <pivotArea dataOnly="0" labelOnly="1" outline="0" fieldPosition="0">
        <references count="1">
          <reference field="2" count="0"/>
        </references>
      </pivotArea>
    </format>
    <format dxfId="897">
      <pivotArea dataOnly="0" labelOnly="1" outline="0" fieldPosition="0">
        <references count="1">
          <reference field="0" count="0"/>
        </references>
      </pivotArea>
    </format>
    <format dxfId="896">
      <pivotArea dataOnly="0" labelOnly="1" outline="0" fieldPosition="0">
        <references count="1">
          <reference field="0" count="0"/>
        </references>
      </pivotArea>
    </format>
    <format dxfId="895">
      <pivotArea dataOnly="0" labelOnly="1" outline="0" fieldPosition="0">
        <references count="1">
          <reference field="6" count="0"/>
        </references>
      </pivotArea>
    </format>
    <format dxfId="894">
      <pivotArea dataOnly="0" labelOnly="1" outline="0" fieldPosition="0">
        <references count="1">
          <reference field="6" count="0"/>
        </references>
      </pivotArea>
    </format>
    <format dxfId="893">
      <pivotArea dataOnly="0" outline="0" fieldPosition="0">
        <references count="2">
          <reference field="0" count="0" defaultSubtotal="1"/>
          <reference field="1" count="1" selected="0">
            <x v="1"/>
          </reference>
        </references>
      </pivotArea>
    </format>
    <format dxfId="892">
      <pivotArea dataOnly="0" outline="0" fieldPosition="0">
        <references count="2">
          <reference field="0" count="0" defaultSubtotal="1"/>
          <reference field="1" count="1" selected="0">
            <x v="1"/>
          </reference>
        </references>
      </pivotArea>
    </format>
    <format dxfId="891">
      <pivotArea dataOnly="0" labelOnly="1" outline="0" fieldPosition="0">
        <references count="2">
          <reference field="0" count="1">
            <x v="0"/>
          </reference>
          <reference field="2" count="1" selected="0">
            <x v="1"/>
          </reference>
        </references>
      </pivotArea>
    </format>
    <format dxfId="890">
      <pivotArea outline="0" collapsedLevelsAreSubtotals="1" fieldPosition="0"/>
    </format>
    <format dxfId="889">
      <pivotArea dataOnly="0" labelOnly="1" outline="0" fieldPosition="0">
        <references count="1">
          <reference field="2" count="1" defaultSubtotal="1">
            <x v="1"/>
          </reference>
        </references>
      </pivotArea>
    </format>
    <format dxfId="888">
      <pivotArea dataOnly="0" labelOnly="1" outline="0" fieldPosition="0">
        <references count="1">
          <reference field="2" count="1" defaultSubtotal="1">
            <x v="2"/>
          </reference>
        </references>
      </pivotArea>
    </format>
    <format dxfId="887">
      <pivotArea dataOnly="0" labelOnly="1" outline="0" fieldPosition="0">
        <references count="1">
          <reference field="2" count="1" defaultSubtotal="1">
            <x v="3"/>
          </reference>
        </references>
      </pivotArea>
    </format>
    <format dxfId="886">
      <pivotArea dataOnly="0" labelOnly="1" grandRow="1" outline="0" fieldPosition="0"/>
    </format>
    <format dxfId="885">
      <pivotArea dataOnly="0" labelOnly="1" outline="0" fieldPosition="0">
        <references count="2">
          <reference field="0" count="1" defaultSubtotal="1">
            <x v="0"/>
          </reference>
          <reference field="2" count="1" selected="0">
            <x v="1"/>
          </reference>
        </references>
      </pivotArea>
    </format>
    <format dxfId="884">
      <pivotArea dataOnly="0" labelOnly="1" outline="0" fieldPosition="0">
        <references count="2">
          <reference field="0" count="1" defaultSubtotal="1">
            <x v="1"/>
          </reference>
          <reference field="2" count="1" selected="0">
            <x v="1"/>
          </reference>
        </references>
      </pivotArea>
    </format>
    <format dxfId="883">
      <pivotArea dataOnly="0" labelOnly="1" outline="0" fieldPosition="0">
        <references count="2">
          <reference field="0" count="1" defaultSubtotal="1">
            <x v="0"/>
          </reference>
          <reference field="2" count="1" selected="0">
            <x v="2"/>
          </reference>
        </references>
      </pivotArea>
    </format>
    <format dxfId="882">
      <pivotArea dataOnly="0" labelOnly="1" outline="0" fieldPosition="0">
        <references count="2">
          <reference field="0" count="1" defaultSubtotal="1">
            <x v="1"/>
          </reference>
          <reference field="2" count="1" selected="0">
            <x v="2"/>
          </reference>
        </references>
      </pivotArea>
    </format>
    <format dxfId="881">
      <pivotArea dataOnly="0" labelOnly="1" outline="0" fieldPosition="0">
        <references count="2">
          <reference field="0" count="1" defaultSubtotal="1">
            <x v="0"/>
          </reference>
          <reference field="2" count="1" selected="0">
            <x v="3"/>
          </reference>
        </references>
      </pivotArea>
    </format>
    <format dxfId="880">
      <pivotArea dataOnly="0" labelOnly="1" outline="0" fieldPosition="0">
        <references count="2">
          <reference field="0" count="1" defaultSubtotal="1">
            <x v="1"/>
          </reference>
          <reference field="2" count="1" selected="0">
            <x v="3"/>
          </reference>
        </references>
      </pivotArea>
    </format>
    <format dxfId="879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1"/>
          </reference>
          <reference field="4" count="1" defaultSubtotal="1">
            <x v="0"/>
          </reference>
        </references>
      </pivotArea>
    </format>
    <format dxfId="878">
      <pivotArea dataOnly="0" labelOnly="1" outline="0" fieldPosition="0">
        <references count="3">
          <reference field="0" count="1" selected="0">
            <x v="1"/>
          </reference>
          <reference field="2" count="1" selected="0">
            <x v="1"/>
          </reference>
          <reference field="4" count="1" defaultSubtotal="1">
            <x v="1"/>
          </reference>
        </references>
      </pivotArea>
    </format>
    <format dxfId="877">
      <pivotArea dataOnly="0" labelOnly="1" outline="0" fieldPosition="0">
        <references count="3">
          <reference field="0" count="1" selected="0">
            <x v="1"/>
          </reference>
          <reference field="2" count="1" selected="0">
            <x v="1"/>
          </reference>
          <reference field="4" count="1" defaultSubtotal="1">
            <x v="3"/>
          </reference>
        </references>
      </pivotArea>
    </format>
    <format dxfId="876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2"/>
          </reference>
          <reference field="4" count="1" defaultSubtotal="1">
            <x v="0"/>
          </reference>
        </references>
      </pivotArea>
    </format>
    <format dxfId="875">
      <pivotArea dataOnly="0" labelOnly="1" outline="0" fieldPosition="0">
        <references count="3">
          <reference field="0" count="1" selected="0">
            <x v="1"/>
          </reference>
          <reference field="2" count="1" selected="0">
            <x v="2"/>
          </reference>
          <reference field="4" count="1" defaultSubtotal="1">
            <x v="1"/>
          </reference>
        </references>
      </pivotArea>
    </format>
    <format dxfId="874">
      <pivotArea dataOnly="0" labelOnly="1" outline="0" fieldPosition="0">
        <references count="3">
          <reference field="0" count="1" selected="0">
            <x v="1"/>
          </reference>
          <reference field="2" count="1" selected="0">
            <x v="2"/>
          </reference>
          <reference field="4" count="1" defaultSubtotal="1">
            <x v="3"/>
          </reference>
        </references>
      </pivotArea>
    </format>
    <format dxfId="873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3"/>
          </reference>
          <reference field="4" count="1" defaultSubtotal="1">
            <x v="0"/>
          </reference>
        </references>
      </pivotArea>
    </format>
    <format dxfId="872">
      <pivotArea dataOnly="0" labelOnly="1" outline="0" fieldPosition="0">
        <references count="3">
          <reference field="0" count="1" selected="0">
            <x v="1"/>
          </reference>
          <reference field="2" count="1" selected="0">
            <x v="3"/>
          </reference>
          <reference field="4" count="1" defaultSubtotal="1">
            <x v="1"/>
          </reference>
        </references>
      </pivotArea>
    </format>
    <format dxfId="871">
      <pivotArea dataOnly="0" labelOnly="1" outline="0" fieldPosition="0">
        <references count="3">
          <reference field="0" count="1" selected="0">
            <x v="1"/>
          </reference>
          <reference field="2" count="1" selected="0">
            <x v="3"/>
          </reference>
          <reference field="4" count="1" defaultSubtotal="1">
            <x v="3"/>
          </reference>
        </references>
      </pivotArea>
    </format>
    <format dxfId="870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1"/>
          </reference>
          <reference field="4" count="1" selected="0">
            <x v="0"/>
          </reference>
          <reference field="6" count="1" defaultSubtotal="1">
            <x v="0"/>
          </reference>
        </references>
      </pivotArea>
    </format>
    <format dxfId="869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6" count="1" defaultSubtotal="1">
            <x v="0"/>
          </reference>
        </references>
      </pivotArea>
    </format>
    <format dxfId="868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1"/>
          </reference>
          <reference field="4" count="1" selected="0">
            <x v="3"/>
          </reference>
          <reference field="6" count="1" defaultSubtotal="1">
            <x v="0"/>
          </reference>
        </references>
      </pivotArea>
    </format>
    <format dxfId="867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"/>
          </reference>
          <reference field="4" count="1" selected="0">
            <x v="0"/>
          </reference>
          <reference field="6" count="1" defaultSubtotal="1">
            <x v="0"/>
          </reference>
        </references>
      </pivotArea>
    </format>
    <format dxfId="866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"/>
          </reference>
          <reference field="4" count="1" selected="0">
            <x v="1"/>
          </reference>
          <reference field="6" count="1" defaultSubtotal="1">
            <x v="0"/>
          </reference>
        </references>
      </pivotArea>
    </format>
    <format dxfId="865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"/>
          </reference>
          <reference field="4" count="1" selected="0">
            <x v="3"/>
          </reference>
          <reference field="6" count="1" defaultSubtotal="1">
            <x v="0"/>
          </reference>
        </references>
      </pivotArea>
    </format>
    <format dxfId="864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3"/>
          </reference>
          <reference field="4" count="1" selected="0">
            <x v="0"/>
          </reference>
          <reference field="6" count="1" defaultSubtotal="1">
            <x v="0"/>
          </reference>
        </references>
      </pivotArea>
    </format>
    <format dxfId="863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3"/>
          </reference>
          <reference field="4" count="1" selected="0">
            <x v="1"/>
          </reference>
          <reference field="6" count="1" defaultSubtotal="1">
            <x v="0"/>
          </reference>
        </references>
      </pivotArea>
    </format>
    <format dxfId="862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3"/>
          </reference>
          <reference field="4" count="1" selected="0">
            <x v="1"/>
          </reference>
          <reference field="6" count="1" defaultSubtotal="1">
            <x v="2"/>
          </reference>
        </references>
      </pivotArea>
    </format>
    <format dxfId="861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3"/>
          </reference>
          <reference field="4" count="1" selected="0">
            <x v="3"/>
          </reference>
          <reference field="6" count="1" defaultSubtotal="1">
            <x v="0"/>
          </reference>
        </references>
      </pivotArea>
    </format>
    <format dxfId="860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3"/>
          </reference>
          <reference field="4" count="1" selected="0">
            <x v="3"/>
          </reference>
          <reference field="6" count="1" defaultSubtotal="1">
            <x v="2"/>
          </reference>
        </references>
      </pivotArea>
    </format>
    <format dxfId="859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1"/>
          </reference>
          <reference field="4" count="1" selected="0">
            <x v="0"/>
          </reference>
          <reference field="6" count="1" selected="0">
            <x v="0"/>
          </reference>
          <reference field="7" count="5">
            <x v="52"/>
            <x v="94"/>
            <x v="214"/>
            <x v="417"/>
            <x v="560"/>
          </reference>
          <reference field="8" count="1" selected="0">
            <x v="0"/>
          </reference>
        </references>
      </pivotArea>
    </format>
    <format dxfId="858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6" count="1" selected="0">
            <x v="0"/>
          </reference>
          <reference field="7" count="2">
            <x v="209"/>
            <x v="571"/>
          </reference>
          <reference field="8" count="1" selected="0">
            <x v="0"/>
          </reference>
        </references>
      </pivotArea>
    </format>
    <format dxfId="857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66"/>
          </reference>
          <reference field="8" count="1" selected="0">
            <x v="475"/>
          </reference>
        </references>
      </pivotArea>
    </format>
    <format dxfId="856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206"/>
          </reference>
          <reference field="8" count="1" selected="0">
            <x v="476"/>
          </reference>
        </references>
      </pivotArea>
    </format>
    <format dxfId="855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255"/>
          </reference>
          <reference field="8" count="1" selected="0">
            <x v="477"/>
          </reference>
        </references>
      </pivotArea>
    </format>
    <format dxfId="854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424"/>
          </reference>
          <reference field="8" count="1" selected="0">
            <x v="478"/>
          </reference>
        </references>
      </pivotArea>
    </format>
    <format dxfId="853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278"/>
          </reference>
          <reference field="8" count="1" selected="0">
            <x v="479"/>
          </reference>
        </references>
      </pivotArea>
    </format>
    <format dxfId="852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480"/>
          </reference>
          <reference field="8" count="1" selected="0">
            <x v="480"/>
          </reference>
        </references>
      </pivotArea>
    </format>
    <format dxfId="851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394"/>
          </reference>
          <reference field="8" count="1" selected="0">
            <x v="481"/>
          </reference>
        </references>
      </pivotArea>
    </format>
    <format dxfId="850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256"/>
          </reference>
          <reference field="8" count="1" selected="0">
            <x v="482"/>
          </reference>
        </references>
      </pivotArea>
    </format>
    <format dxfId="849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279"/>
          </reference>
          <reference field="8" count="1" selected="0">
            <x v="483"/>
          </reference>
        </references>
      </pivotArea>
    </format>
    <format dxfId="848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2"/>
          </reference>
          <reference field="8" count="1" selected="0">
            <x v="484"/>
          </reference>
        </references>
      </pivotArea>
    </format>
    <format dxfId="847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392"/>
          </reference>
          <reference field="8" count="1" selected="0">
            <x v="485"/>
          </reference>
        </references>
      </pivotArea>
    </format>
    <format dxfId="846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113"/>
          </reference>
          <reference field="8" count="1" selected="0">
            <x v="486"/>
          </reference>
        </references>
      </pivotArea>
    </format>
    <format dxfId="845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391"/>
          </reference>
          <reference field="8" count="1" selected="0">
            <x v="487"/>
          </reference>
        </references>
      </pivotArea>
    </format>
    <format dxfId="844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3"/>
          </reference>
          <reference field="6" count="1" selected="0">
            <x v="0"/>
          </reference>
          <reference field="7" count="2">
            <x v="482"/>
            <x v="571"/>
          </reference>
          <reference field="8" count="1" selected="0">
            <x v="0"/>
          </reference>
        </references>
      </pivotArea>
    </format>
    <format dxfId="843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66"/>
          </reference>
          <reference field="8" count="1" selected="0">
            <x v="475"/>
          </reference>
        </references>
      </pivotArea>
    </format>
    <format dxfId="842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206"/>
          </reference>
          <reference field="8" count="1" selected="0">
            <x v="476"/>
          </reference>
        </references>
      </pivotArea>
    </format>
    <format dxfId="841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255"/>
          </reference>
          <reference field="8" count="1" selected="0">
            <x v="477"/>
          </reference>
        </references>
      </pivotArea>
    </format>
    <format dxfId="840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424"/>
          </reference>
          <reference field="8" count="1" selected="0">
            <x v="478"/>
          </reference>
        </references>
      </pivotArea>
    </format>
    <format dxfId="839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278"/>
          </reference>
          <reference field="8" count="1" selected="0">
            <x v="479"/>
          </reference>
        </references>
      </pivotArea>
    </format>
    <format dxfId="838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480"/>
          </reference>
          <reference field="8" count="1" selected="0">
            <x v="480"/>
          </reference>
        </references>
      </pivotArea>
    </format>
    <format dxfId="837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394"/>
          </reference>
          <reference field="8" count="1" selected="0">
            <x v="481"/>
          </reference>
        </references>
      </pivotArea>
    </format>
    <format dxfId="836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256"/>
          </reference>
          <reference field="8" count="1" selected="0">
            <x v="482"/>
          </reference>
        </references>
      </pivotArea>
    </format>
    <format dxfId="835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279"/>
          </reference>
          <reference field="8" count="1" selected="0">
            <x v="483"/>
          </reference>
        </references>
      </pivotArea>
    </format>
    <format dxfId="834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2"/>
          </reference>
          <reference field="8" count="1" selected="0">
            <x v="484"/>
          </reference>
        </references>
      </pivotArea>
    </format>
    <format dxfId="833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392"/>
          </reference>
          <reference field="8" count="1" selected="0">
            <x v="485"/>
          </reference>
        </references>
      </pivotArea>
    </format>
    <format dxfId="832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113"/>
          </reference>
          <reference field="8" count="1" selected="0">
            <x v="486"/>
          </reference>
        </references>
      </pivotArea>
    </format>
    <format dxfId="831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391"/>
          </reference>
          <reference field="8" count="1" selected="0">
            <x v="487"/>
          </reference>
        </references>
      </pivotArea>
    </format>
    <format dxfId="830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2"/>
          </reference>
          <reference field="4" count="1" selected="0">
            <x v="0"/>
          </reference>
          <reference field="6" count="1" selected="0">
            <x v="0"/>
          </reference>
          <reference field="7" count="5">
            <x v="52"/>
            <x v="94"/>
            <x v="213"/>
            <x v="417"/>
            <x v="560"/>
          </reference>
          <reference field="8" count="1" selected="0">
            <x v="0"/>
          </reference>
        </references>
      </pivotArea>
    </format>
    <format dxfId="829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209"/>
          </reference>
          <reference field="8" count="1" selected="0">
            <x v="0"/>
          </reference>
        </references>
      </pivotArea>
    </format>
    <format dxfId="828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231"/>
          </reference>
          <reference field="8" count="1" selected="0">
            <x v="513"/>
          </reference>
        </references>
      </pivotArea>
    </format>
    <format dxfId="827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191"/>
          </reference>
          <reference field="8" count="1" selected="0">
            <x v="514"/>
          </reference>
        </references>
      </pivotArea>
    </format>
    <format dxfId="826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198"/>
          </reference>
          <reference field="8" count="1" selected="0">
            <x v="515"/>
          </reference>
        </references>
      </pivotArea>
    </format>
    <format dxfId="825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389"/>
          </reference>
          <reference field="8" count="1" selected="0">
            <x v="516"/>
          </reference>
        </references>
      </pivotArea>
    </format>
    <format dxfId="824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179"/>
          </reference>
          <reference field="8" count="1" selected="0">
            <x v="517"/>
          </reference>
        </references>
      </pivotArea>
    </format>
    <format dxfId="823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195"/>
          </reference>
          <reference field="8" count="1" selected="0">
            <x v="518"/>
          </reference>
        </references>
      </pivotArea>
    </format>
    <format dxfId="822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98"/>
          </reference>
          <reference field="8" count="1" selected="0">
            <x v="519"/>
          </reference>
        </references>
      </pivotArea>
    </format>
    <format dxfId="821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189"/>
          </reference>
          <reference field="8" count="1" selected="0">
            <x v="520"/>
          </reference>
        </references>
      </pivotArea>
    </format>
    <format dxfId="820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477"/>
          </reference>
          <reference field="8" count="1" selected="0">
            <x v="521"/>
          </reference>
        </references>
      </pivotArea>
    </format>
    <format dxfId="819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47"/>
          </reference>
          <reference field="8" count="1" selected="0">
            <x v="522"/>
          </reference>
        </references>
      </pivotArea>
    </format>
    <format dxfId="818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48"/>
          </reference>
          <reference field="8" count="1" selected="0">
            <x v="523"/>
          </reference>
        </references>
      </pivotArea>
    </format>
    <format dxfId="817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46"/>
          </reference>
          <reference field="8" count="1" selected="0">
            <x v="524"/>
          </reference>
        </references>
      </pivotArea>
    </format>
    <format dxfId="816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602"/>
          </reference>
          <reference field="8" count="1" selected="0">
            <x v="525"/>
          </reference>
        </references>
      </pivotArea>
    </format>
    <format dxfId="815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119"/>
          </reference>
          <reference field="8" count="1" selected="0">
            <x v="526"/>
          </reference>
        </references>
      </pivotArea>
    </format>
    <format dxfId="814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483"/>
          </reference>
          <reference field="8" count="1" selected="0">
            <x v="0"/>
          </reference>
        </references>
      </pivotArea>
    </format>
    <format dxfId="813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231"/>
          </reference>
          <reference field="8" count="1" selected="0">
            <x v="513"/>
          </reference>
        </references>
      </pivotArea>
    </format>
    <format dxfId="812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191"/>
          </reference>
          <reference field="8" count="1" selected="0">
            <x v="514"/>
          </reference>
        </references>
      </pivotArea>
    </format>
    <format dxfId="811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198"/>
          </reference>
          <reference field="8" count="1" selected="0">
            <x v="515"/>
          </reference>
        </references>
      </pivotArea>
    </format>
    <format dxfId="810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389"/>
          </reference>
          <reference field="8" count="1" selected="0">
            <x v="516"/>
          </reference>
        </references>
      </pivotArea>
    </format>
    <format dxfId="809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179"/>
          </reference>
          <reference field="8" count="1" selected="0">
            <x v="517"/>
          </reference>
        </references>
      </pivotArea>
    </format>
    <format dxfId="808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195"/>
          </reference>
          <reference field="8" count="1" selected="0">
            <x v="518"/>
          </reference>
        </references>
      </pivotArea>
    </format>
    <format dxfId="807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98"/>
          </reference>
          <reference field="8" count="1" selected="0">
            <x v="519"/>
          </reference>
        </references>
      </pivotArea>
    </format>
    <format dxfId="806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189"/>
          </reference>
          <reference field="8" count="1" selected="0">
            <x v="520"/>
          </reference>
        </references>
      </pivotArea>
    </format>
    <format dxfId="805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477"/>
          </reference>
          <reference field="8" count="1" selected="0">
            <x v="521"/>
          </reference>
        </references>
      </pivotArea>
    </format>
    <format dxfId="804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47"/>
          </reference>
          <reference field="8" count="1" selected="0">
            <x v="522"/>
          </reference>
        </references>
      </pivotArea>
    </format>
    <format dxfId="803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48"/>
          </reference>
          <reference field="8" count="1" selected="0">
            <x v="523"/>
          </reference>
        </references>
      </pivotArea>
    </format>
    <format dxfId="802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46"/>
          </reference>
          <reference field="8" count="1" selected="0">
            <x v="524"/>
          </reference>
        </references>
      </pivotArea>
    </format>
    <format dxfId="801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602"/>
          </reference>
          <reference field="8" count="1" selected="0">
            <x v="525"/>
          </reference>
        </references>
      </pivotArea>
    </format>
    <format dxfId="800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119"/>
          </reference>
          <reference field="8" count="1" selected="0">
            <x v="526"/>
          </reference>
        </references>
      </pivotArea>
    </format>
    <format dxfId="799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3"/>
          </reference>
          <reference field="4" count="1" selected="0">
            <x v="0"/>
          </reference>
          <reference field="6" count="1" selected="0">
            <x v="0"/>
          </reference>
          <reference field="7" count="4">
            <x v="52"/>
            <x v="213"/>
            <x v="417"/>
            <x v="560"/>
          </reference>
          <reference field="8" count="1" selected="0">
            <x v="0"/>
          </reference>
        </references>
      </pivotArea>
    </format>
    <format dxfId="798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3"/>
          </reference>
          <reference field="4" count="1" selected="0">
            <x v="0"/>
          </reference>
          <reference field="6" count="1" selected="0">
            <x v="0"/>
          </reference>
          <reference field="7" count="1">
            <x v="94"/>
          </reference>
          <reference field="8" count="1" selected="0">
            <x v="579"/>
          </reference>
        </references>
      </pivotArea>
    </format>
    <format dxfId="797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209"/>
          </reference>
          <reference field="8" count="1" selected="0">
            <x v="0"/>
          </reference>
        </references>
      </pivotArea>
    </format>
    <format dxfId="796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194"/>
          </reference>
          <reference field="8" count="1" selected="0">
            <x v="543"/>
          </reference>
        </references>
      </pivotArea>
    </format>
    <format dxfId="795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208"/>
          </reference>
          <reference field="8" count="1" selected="0">
            <x v="544"/>
          </reference>
        </references>
      </pivotArea>
    </format>
    <format dxfId="794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617"/>
          </reference>
          <reference field="8" count="1" selected="0">
            <x v="545"/>
          </reference>
        </references>
      </pivotArea>
    </format>
    <format dxfId="793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117"/>
          </reference>
          <reference field="8" count="1" selected="0">
            <x v="546"/>
          </reference>
        </references>
      </pivotArea>
    </format>
    <format dxfId="792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575"/>
          </reference>
          <reference field="8" count="1" selected="0">
            <x v="547"/>
          </reference>
        </references>
      </pivotArea>
    </format>
    <format dxfId="791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475"/>
          </reference>
          <reference field="8" count="1" selected="0">
            <x v="548"/>
          </reference>
        </references>
      </pivotArea>
    </format>
    <format dxfId="790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586"/>
          </reference>
          <reference field="8" count="1" selected="0">
            <x v="549"/>
          </reference>
        </references>
      </pivotArea>
    </format>
    <format dxfId="789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3"/>
          </reference>
          <reference field="8" count="1" selected="0">
            <x v="551"/>
          </reference>
        </references>
      </pivotArea>
    </format>
    <format dxfId="788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1"/>
          </reference>
          <reference field="6" count="1" selected="0">
            <x v="2"/>
          </reference>
          <reference field="7" count="1">
            <x v="181"/>
          </reference>
          <reference field="8" count="1" selected="0">
            <x v="550"/>
          </reference>
        </references>
      </pivotArea>
    </format>
    <format dxfId="787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481"/>
          </reference>
          <reference field="8" count="1" selected="0">
            <x v="0"/>
          </reference>
        </references>
      </pivotArea>
    </format>
    <format dxfId="786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194"/>
          </reference>
          <reference field="8" count="1" selected="0">
            <x v="543"/>
          </reference>
        </references>
      </pivotArea>
    </format>
    <format dxfId="785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208"/>
          </reference>
          <reference field="8" count="1" selected="0">
            <x v="544"/>
          </reference>
        </references>
      </pivotArea>
    </format>
    <format dxfId="784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617"/>
          </reference>
          <reference field="8" count="1" selected="0">
            <x v="545"/>
          </reference>
        </references>
      </pivotArea>
    </format>
    <format dxfId="783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117"/>
          </reference>
          <reference field="8" count="1" selected="0">
            <x v="546"/>
          </reference>
        </references>
      </pivotArea>
    </format>
    <format dxfId="782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575"/>
          </reference>
          <reference field="8" count="1" selected="0">
            <x v="547"/>
          </reference>
        </references>
      </pivotArea>
    </format>
    <format dxfId="781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475"/>
          </reference>
          <reference field="8" count="1" selected="0">
            <x v="548"/>
          </reference>
        </references>
      </pivotArea>
    </format>
    <format dxfId="780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586"/>
          </reference>
          <reference field="8" count="1" selected="0">
            <x v="549"/>
          </reference>
        </references>
      </pivotArea>
    </format>
    <format dxfId="779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3"/>
          </reference>
          <reference field="8" count="1" selected="0">
            <x v="551"/>
          </reference>
        </references>
      </pivotArea>
    </format>
    <format dxfId="778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3"/>
          </reference>
          <reference field="4" count="1" selected="0">
            <x v="3"/>
          </reference>
          <reference field="6" count="1" selected="0">
            <x v="2"/>
          </reference>
          <reference field="7" count="1">
            <x v="181"/>
          </reference>
          <reference field="8" count="1" selected="0">
            <x v="550"/>
          </reference>
        </references>
      </pivotArea>
    </format>
    <format dxfId="777">
      <pivotArea dataOnly="0" labelOnly="1" outline="0" fieldPosition="0">
        <references count="1">
          <reference field="6" count="0"/>
        </references>
      </pivotArea>
    </format>
    <format dxfId="776">
      <pivotArea dataOnly="0" labelOnly="1" outline="0" fieldPosition="0">
        <references count="1">
          <reference field="6" count="0"/>
        </references>
      </pivotArea>
    </format>
    <format dxfId="775">
      <pivotArea dataOnly="0" labelOnly="1" outline="0" fieldPosition="0">
        <references count="1">
          <reference field="6" count="0"/>
        </references>
      </pivotArea>
    </format>
    <format dxfId="774">
      <pivotArea dataOnly="0" labelOnly="1" outline="0" fieldPosition="0">
        <references count="1">
          <reference field="0" count="0"/>
        </references>
      </pivotArea>
    </format>
    <format dxfId="773">
      <pivotArea dataOnly="0" labelOnly="1" outline="0" fieldPosition="0">
        <references count="1">
          <reference field="0" count="0"/>
        </references>
      </pivotArea>
    </format>
    <format dxfId="772">
      <pivotArea dataOnly="0" outline="0" fieldPosition="0">
        <references count="2">
          <reference field="1" count="1" selected="0">
            <x v="1"/>
          </reference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D38CBD-D1DE-4D29-95D5-A2D42D9A7C22}" name="Pivottabell1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5:H126" firstHeaderRow="1" firstDataRow="2" firstDataCol="5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h="1" x="13"/>
        <item h="1" x="12"/>
        <item h="1" x="0"/>
        <item h="1" x="1"/>
        <item h="1" x="2"/>
        <item h="1" x="3"/>
        <item x="4"/>
        <item h="1" x="5"/>
        <item h="1" x="6"/>
        <item h="1" x="7"/>
        <item h="1" x="8"/>
        <item h="1" x="9"/>
        <item h="1" x="10"/>
        <item h="1" x="11"/>
      </items>
    </pivotField>
    <pivotField axis="axisRow" compact="0" outline="0" multipleItemSelectionAllowed="1" showAll="0" sortType="ascending">
      <items count="40">
        <item x="15"/>
        <item h="1" x="0"/>
        <item h="1" x="8"/>
        <item h="1" x="28"/>
        <item x="14"/>
        <item h="1" x="16"/>
        <item h="1" m="1" x="38"/>
        <item h="1" x="9"/>
        <item h="1" x="13"/>
        <item h="1" x="30"/>
        <item h="1" x="12"/>
        <item h="1" x="3"/>
        <item h="1" x="1"/>
        <item h="1" x="31"/>
        <item h="1" x="32"/>
        <item h="1" x="6"/>
        <item h="1" x="29"/>
        <item h="1" x="24"/>
        <item h="1" x="20"/>
        <item h="1" x="34"/>
        <item h="1" x="17"/>
        <item h="1" x="18"/>
        <item h="1" x="25"/>
        <item h="1" x="35"/>
        <item h="1" x="36"/>
        <item h="1" x="26"/>
        <item h="1" x="19"/>
        <item h="1" x="33"/>
        <item h="1" x="7"/>
        <item h="1" x="27"/>
        <item h="1" x="21"/>
        <item h="1" x="22"/>
        <item h="1" x="23"/>
        <item h="1" x="2"/>
        <item x="11"/>
        <item h="1" x="10"/>
        <item h="1" x="4"/>
        <item h="1" x="5"/>
        <item h="1" x="37"/>
        <item t="default"/>
      </items>
    </pivotField>
    <pivotField compact="0" outline="0" showAll="0"/>
    <pivotField compact="0" outline="0" showAll="0" defaultSubtotal="0"/>
    <pivotField compact="0" outline="0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Kurs-ansvarig inst" axis="axisRow" compact="0" outline="0" showAll="0">
      <items count="26">
        <item x="6"/>
        <item x="5"/>
        <item x="3"/>
        <item x="1"/>
        <item x="2"/>
        <item x="10"/>
        <item x="24"/>
        <item x="0"/>
        <item x="4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Row" compact="0" outline="0" showAll="0" sortType="ascending" defaultSubtotal="0">
      <items count="628">
        <item x="275"/>
        <item x="135"/>
        <item x="599"/>
        <item x="624"/>
        <item x="276"/>
        <item x="87"/>
        <item x="406"/>
        <item x="364"/>
        <item x="131"/>
        <item x="177"/>
        <item x="176"/>
        <item x="183"/>
        <item x="182"/>
        <item x="132"/>
        <item x="42"/>
        <item x="520"/>
        <item x="297"/>
        <item x="70"/>
        <item x="71"/>
        <item x="286"/>
        <item x="287"/>
        <item x="288"/>
        <item x="355"/>
        <item x="435"/>
        <item x="440"/>
        <item x="186"/>
        <item x="190"/>
        <item x="191"/>
        <item x="415"/>
        <item x="193"/>
        <item x="351"/>
        <item x="352"/>
        <item x="353"/>
        <item x="425"/>
        <item x="490"/>
        <item x="491"/>
        <item x="7"/>
        <item x="13"/>
        <item x="26"/>
        <item x="9"/>
        <item x="537"/>
        <item x="378"/>
        <item x="384"/>
        <item x="389"/>
        <item x="536"/>
        <item x="535"/>
        <item x="613"/>
        <item x="611"/>
        <item x="612"/>
        <item x="531"/>
        <item x="541"/>
        <item x="395"/>
        <item x="2"/>
        <item x="172"/>
        <item x="25"/>
        <item x="220"/>
        <item x="219"/>
        <item x="560"/>
        <item x="561"/>
        <item x="562"/>
        <item x="563"/>
        <item x="564"/>
        <item x="565"/>
        <item x="227"/>
        <item x="399"/>
        <item x="388"/>
        <item x="590"/>
        <item x="385"/>
        <item x="380"/>
        <item x="484"/>
        <item x="362"/>
        <item x="503"/>
        <item x="387"/>
        <item x="371"/>
        <item x="394"/>
        <item x="468"/>
        <item x="244"/>
        <item x="250"/>
        <item x="251"/>
        <item x="500"/>
        <item x="519"/>
        <item x="365"/>
        <item x="505"/>
        <item x="360"/>
        <item x="549"/>
        <item x="381"/>
        <item x="354"/>
        <item x="133"/>
        <item x="140"/>
        <item x="150"/>
        <item x="161"/>
        <item x="404"/>
        <item x="431"/>
        <item x="543"/>
        <item x="4"/>
        <item x="396"/>
        <item x="58"/>
        <item x="59"/>
        <item x="609"/>
        <item x="147"/>
        <item x="155"/>
        <item x="467"/>
        <item x="472"/>
        <item x="548"/>
        <item x="558"/>
        <item x="546"/>
        <item x="547"/>
        <item x="557"/>
        <item x="192"/>
        <item x="570"/>
        <item x="249"/>
        <item x="358"/>
        <item x="28"/>
        <item x="602"/>
        <item x="517"/>
        <item x="475"/>
        <item x="459"/>
        <item x="625"/>
        <item x="65"/>
        <item x="615"/>
        <item x="169"/>
        <item x="307"/>
        <item x="292"/>
        <item x="289"/>
        <item x="278"/>
        <item x="270"/>
        <item x="266"/>
        <item x="262"/>
        <item x="257"/>
        <item x="247"/>
        <item x="248"/>
        <item x="238"/>
        <item x="233"/>
        <item x="225"/>
        <item x="400"/>
        <item x="121"/>
        <item x="447"/>
        <item x="90"/>
        <item x="215"/>
        <item x="207"/>
        <item x="487"/>
        <item x="426"/>
        <item x="194"/>
        <item x="187"/>
        <item x="555"/>
        <item x="129"/>
        <item x="77"/>
        <item x="511"/>
        <item x="277"/>
        <item x="268"/>
        <item x="373"/>
        <item x="476"/>
        <item x="464"/>
        <item x="61"/>
        <item x="304"/>
        <item x="497"/>
        <item x="11"/>
        <item x="374"/>
        <item x="499"/>
        <item x="482"/>
        <item x="321"/>
        <item x="318"/>
        <item x="316"/>
        <item x="320"/>
        <item x="514"/>
        <item x="63"/>
        <item x="578"/>
        <item x="93"/>
        <item x="64"/>
        <item x="221"/>
        <item x="222"/>
        <item x="539"/>
        <item x="504"/>
        <item x="366"/>
        <item x="145"/>
        <item x="211"/>
        <item x="206"/>
        <item x="345"/>
        <item x="427"/>
        <item x="607"/>
        <item x="576"/>
        <item x="619"/>
        <item x="212"/>
        <item x="518"/>
        <item x="198"/>
        <item x="573"/>
        <item x="226"/>
        <item x="346"/>
        <item x="269"/>
        <item x="610"/>
        <item x="461"/>
        <item x="604"/>
        <item x="230"/>
        <item x="196"/>
        <item x="617"/>
        <item x="608"/>
        <item x="433"/>
        <item x="203"/>
        <item x="605"/>
        <item x="19"/>
        <item x="23"/>
        <item x="463"/>
        <item x="525"/>
        <item x="369"/>
        <item x="167"/>
        <item x="171"/>
        <item x="591"/>
        <item x="462"/>
        <item x="618"/>
        <item x="67"/>
        <item x="466"/>
        <item x="197"/>
        <item x="397"/>
        <item x="1"/>
        <item x="588"/>
        <item x="545"/>
        <item x="521"/>
        <item x="526"/>
        <item x="480"/>
        <item x="571"/>
        <item x="512"/>
        <item x="495"/>
        <item x="544"/>
        <item x="306"/>
        <item x="357"/>
        <item x="188"/>
        <item x="363"/>
        <item x="458"/>
        <item x="477"/>
        <item x="428"/>
        <item x="383"/>
        <item x="603"/>
        <item x="492"/>
        <item x="534"/>
        <item x="139"/>
        <item x="151"/>
        <item x="160"/>
        <item x="367"/>
        <item x="12"/>
        <item x="18"/>
        <item x="22"/>
        <item x="153"/>
        <item x="522"/>
        <item x="567"/>
        <item x="568"/>
        <item x="579"/>
        <item x="575"/>
        <item x="574"/>
        <item x="572"/>
        <item x="444"/>
        <item x="434"/>
        <item x="442"/>
        <item x="43"/>
        <item x="51"/>
        <item x="429"/>
        <item x="592"/>
        <item x="596"/>
        <item x="35"/>
        <item x="540"/>
        <item x="416"/>
        <item x="420"/>
        <item x="449"/>
        <item x="581"/>
        <item x="583"/>
        <item x="584"/>
        <item x="348"/>
        <item x="393"/>
        <item x="469"/>
        <item x="533"/>
        <item x="154"/>
        <item x="178"/>
        <item x="501"/>
        <item x="302"/>
        <item x="234"/>
        <item x="372"/>
        <item x="142"/>
        <item x="508"/>
        <item x="315"/>
        <item x="594"/>
        <item x="600"/>
        <item x="37"/>
        <item x="40"/>
        <item x="44"/>
        <item x="52"/>
        <item x="53"/>
        <item x="566"/>
        <item x="502"/>
        <item x="237"/>
        <item x="267"/>
        <item x="259"/>
        <item x="255"/>
        <item x="569"/>
        <item x="101"/>
        <item x="105"/>
        <item x="108"/>
        <item x="113"/>
        <item x="347"/>
        <item x="359"/>
        <item x="465"/>
        <item x="137"/>
        <item x="417"/>
        <item x="523"/>
        <item x="391"/>
        <item x="376"/>
        <item x="377"/>
        <item x="582"/>
        <item x="524"/>
        <item x="349"/>
        <item x="498"/>
        <item x="460"/>
        <item x="213"/>
        <item x="8"/>
        <item x="509"/>
        <item x="507"/>
        <item x="401"/>
        <item x="370"/>
        <item x="538"/>
        <item x="513"/>
        <item x="585"/>
        <item x="39"/>
        <item x="123"/>
        <item x="136"/>
        <item x="143"/>
        <item x="175"/>
        <item x="181"/>
        <item x="224"/>
        <item x="402"/>
        <item x="283"/>
        <item x="279"/>
        <item x="284"/>
        <item x="285"/>
        <item x="263"/>
        <item x="264"/>
        <item x="265"/>
        <item x="260"/>
        <item x="256"/>
        <item x="282"/>
        <item x="281"/>
        <item x="290"/>
        <item x="291"/>
        <item x="231"/>
        <item x="311"/>
        <item x="232"/>
        <item x="236"/>
        <item x="228"/>
        <item x="185"/>
        <item x="239"/>
        <item x="240"/>
        <item x="241"/>
        <item x="407"/>
        <item x="409"/>
        <item x="418"/>
        <item x="421"/>
        <item x="423"/>
        <item x="126"/>
        <item x="128"/>
        <item x="100"/>
        <item x="104"/>
        <item x="107"/>
        <item x="111"/>
        <item x="116"/>
        <item x="120"/>
        <item x="99"/>
        <item x="102"/>
        <item x="106"/>
        <item x="110"/>
        <item x="115"/>
        <item x="119"/>
        <item x="103"/>
        <item x="112"/>
        <item x="117"/>
        <item x="168"/>
        <item x="122"/>
        <item x="127"/>
        <item x="138"/>
        <item x="158"/>
        <item x="165"/>
        <item x="180"/>
        <item x="148"/>
        <item x="157"/>
        <item x="164"/>
        <item x="173"/>
        <item x="141"/>
        <item x="152"/>
        <item x="159"/>
        <item x="375"/>
        <item x="350"/>
        <item x="86"/>
        <item x="405"/>
        <item x="606"/>
        <item x="261"/>
        <item x="597"/>
        <item x="601"/>
        <item x="436"/>
        <item x="598"/>
        <item x="258"/>
        <item x="246"/>
        <item x="10"/>
        <item x="124"/>
        <item x="14"/>
        <item x="130"/>
        <item x="20"/>
        <item x="146"/>
        <item x="29"/>
        <item x="163"/>
        <item x="55"/>
        <item x="179"/>
        <item x="60"/>
        <item x="481"/>
        <item x="586"/>
        <item x="457"/>
        <item x="488"/>
        <item x="217"/>
        <item x="209"/>
        <item x="489"/>
        <item x="542"/>
        <item x="493"/>
        <item x="3"/>
        <item x="218"/>
        <item x="506"/>
        <item x="483"/>
        <item x="48"/>
        <item x="204"/>
        <item x="471"/>
        <item x="593"/>
        <item x="149"/>
        <item x="156"/>
        <item x="166"/>
        <item x="170"/>
        <item x="553"/>
        <item x="437"/>
        <item x="6"/>
        <item x="34"/>
        <item x="448"/>
        <item x="445"/>
        <item x="73"/>
        <item x="75"/>
        <item x="81"/>
        <item x="85"/>
        <item x="89"/>
        <item x="94"/>
        <item x="69"/>
        <item x="80"/>
        <item x="84"/>
        <item x="252"/>
        <item x="408"/>
        <item x="410"/>
        <item x="205"/>
        <item x="210"/>
        <item x="32"/>
        <item x="309"/>
        <item x="450"/>
        <item x="74"/>
        <item x="79"/>
        <item x="88"/>
        <item x="54"/>
        <item x="56"/>
        <item x="438"/>
        <item x="577"/>
        <item x="109"/>
        <item x="114"/>
        <item x="97"/>
        <item x="66"/>
        <item x="382"/>
        <item x="17"/>
        <item x="78"/>
        <item x="296"/>
        <item x="310"/>
        <item x="443"/>
        <item x="430"/>
        <item x="33"/>
        <item x="229"/>
        <item x="76"/>
        <item x="83"/>
        <item x="92"/>
        <item x="622"/>
        <item x="36"/>
        <item x="47"/>
        <item x="446"/>
        <item x="422"/>
        <item x="595"/>
        <item x="626"/>
        <item x="361"/>
        <item x="616"/>
        <item x="208"/>
        <item x="559"/>
        <item x="554"/>
        <item x="424"/>
        <item x="412"/>
        <item x="413"/>
        <item x="419"/>
        <item x="199"/>
        <item x="474"/>
        <item x="46"/>
        <item x="15"/>
        <item x="50"/>
        <item x="49"/>
        <item x="57"/>
        <item x="38"/>
        <item x="134"/>
        <item x="21"/>
        <item x="335"/>
        <item x="341"/>
        <item x="331"/>
        <item x="338"/>
        <item x="339"/>
        <item x="337"/>
        <item x="332"/>
        <item x="336"/>
        <item x="329"/>
        <item x="326"/>
        <item x="327"/>
        <item x="330"/>
        <item x="334"/>
        <item x="328"/>
        <item x="343"/>
        <item x="323"/>
        <item x="325"/>
        <item x="344"/>
        <item x="322"/>
        <item x="324"/>
        <item x="342"/>
        <item x="340"/>
        <item x="333"/>
        <item x="550"/>
        <item x="271"/>
        <item x="272"/>
        <item x="201"/>
        <item x="478"/>
        <item x="144"/>
        <item x="162"/>
        <item x="174"/>
        <item x="451"/>
        <item x="452"/>
        <item x="453"/>
        <item x="454"/>
        <item x="455"/>
        <item x="456"/>
        <item x="551"/>
        <item x="41"/>
        <item x="528"/>
        <item x="530"/>
        <item x="529"/>
        <item x="379"/>
        <item x="470"/>
        <item x="473"/>
        <item x="485"/>
        <item x="486"/>
        <item x="392"/>
        <item x="386"/>
        <item x="479"/>
        <item x="202"/>
        <item x="118"/>
        <item x="200"/>
        <item x="45"/>
        <item x="510"/>
        <item x="317"/>
        <item x="319"/>
        <item x="293"/>
        <item x="398"/>
        <item x="589"/>
        <item x="0"/>
        <item x="98"/>
        <item x="580"/>
        <item x="552"/>
        <item x="494"/>
        <item x="432"/>
        <item x="223"/>
        <item x="243"/>
        <item x="516"/>
        <item x="441"/>
        <item x="24"/>
        <item x="587"/>
        <item x="295"/>
        <item x="390"/>
        <item x="621"/>
        <item x="31"/>
        <item x="274"/>
        <item x="280"/>
        <item x="273"/>
        <item x="245"/>
        <item x="5"/>
        <item x="16"/>
        <item x="27"/>
        <item x="30"/>
        <item x="356"/>
        <item x="623"/>
        <item x="189"/>
        <item x="532"/>
        <item x="496"/>
        <item x="515"/>
        <item x="527"/>
        <item x="125"/>
        <item x="242"/>
        <item x="235"/>
        <item x="253"/>
        <item x="254"/>
        <item x="91"/>
        <item x="72"/>
        <item x="82"/>
        <item x="95"/>
        <item x="439"/>
        <item x="614"/>
        <item x="96"/>
        <item x="294"/>
        <item x="214"/>
        <item x="216"/>
        <item x="313"/>
        <item x="314"/>
        <item x="312"/>
        <item x="301"/>
        <item x="305"/>
        <item x="303"/>
        <item x="308"/>
        <item x="299"/>
        <item x="300"/>
        <item x="298"/>
        <item x="620"/>
        <item x="368"/>
        <item x="195"/>
        <item x="411"/>
        <item x="414"/>
        <item x="403"/>
        <item x="184"/>
        <item x="68"/>
        <item x="62"/>
        <item x="556"/>
        <item x="627"/>
      </items>
    </pivotField>
    <pivotField axis="axisRow" compact="0" outline="0" showAll="0" sortType="ascending" defaultSubtotal="0">
      <items count="580">
        <item x="0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15"/>
        <item x="23"/>
        <item x="6"/>
        <item x="10"/>
        <item x="16"/>
        <item x="24"/>
        <item x="11"/>
        <item x="1"/>
        <item x="12"/>
        <item x="13"/>
        <item x="20"/>
        <item x="21"/>
        <item x="22"/>
        <item x="2"/>
        <item x="7"/>
        <item x="25"/>
        <item x="26"/>
        <item x="3"/>
        <item x="4"/>
        <item x="8"/>
        <item x="5"/>
        <item x="14"/>
        <item x="17"/>
        <item x="18"/>
        <item x="19"/>
        <item x="9"/>
        <item x="465"/>
        <item x="495"/>
        <item x="466"/>
        <item x="467"/>
        <item x="468"/>
        <item x="498"/>
        <item x="469"/>
        <item x="470"/>
        <item x="472"/>
        <item x="471"/>
        <item x="481"/>
        <item x="474"/>
        <item x="476"/>
        <item x="475"/>
        <item x="489"/>
        <item x="488"/>
        <item x="487"/>
        <item x="486"/>
        <item x="482"/>
        <item x="483"/>
        <item x="497"/>
        <item x="496"/>
        <item x="479"/>
        <item x="477"/>
        <item x="478"/>
        <item x="493"/>
        <item x="491"/>
        <item x="492"/>
        <item x="490"/>
        <item x="480"/>
        <item x="485"/>
        <item x="484"/>
        <item x="494"/>
        <item x="473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94"/>
        <item x="406"/>
        <item x="403"/>
        <item x="391"/>
        <item x="400"/>
        <item x="388"/>
        <item x="387"/>
        <item x="393"/>
        <item x="392"/>
        <item x="390"/>
        <item x="395"/>
        <item x="397"/>
        <item x="396"/>
        <item x="399"/>
        <item x="401"/>
        <item x="398"/>
        <item x="405"/>
        <item x="404"/>
        <item x="407"/>
        <item x="389"/>
        <item x="408"/>
        <item x="402"/>
        <item x="69"/>
        <item x="64"/>
        <item x="74"/>
        <item x="83"/>
        <item x="70"/>
        <item x="75"/>
        <item x="76"/>
        <item x="79"/>
        <item x="80"/>
        <item x="84"/>
        <item x="81"/>
        <item x="65"/>
        <item x="71"/>
        <item x="85"/>
        <item x="87"/>
        <item x="73"/>
        <item x="66"/>
        <item x="88"/>
        <item x="67"/>
        <item x="77"/>
        <item x="86"/>
        <item x="89"/>
        <item x="68"/>
        <item x="78"/>
        <item x="82"/>
        <item x="72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2"/>
        <item x="113"/>
        <item x="90"/>
        <item x="111"/>
        <item x="271"/>
        <item x="272"/>
        <item x="273"/>
        <item x="274"/>
        <item x="267"/>
        <item x="268"/>
        <item x="269"/>
        <item x="270"/>
        <item x="198"/>
        <item x="204"/>
        <item x="202"/>
        <item x="200"/>
        <item x="203"/>
        <item x="205"/>
        <item x="199"/>
        <item x="201"/>
        <item x="257"/>
        <item x="258"/>
        <item x="259"/>
        <item x="260"/>
        <item x="261"/>
        <item x="262"/>
        <item x="263"/>
        <item x="264"/>
        <item x="265"/>
        <item x="266"/>
        <item x="249"/>
        <item x="250"/>
        <item x="251"/>
        <item x="252"/>
        <item x="253"/>
        <item x="254"/>
        <item x="255"/>
        <item x="256"/>
        <item x="244"/>
        <item x="245"/>
        <item x="246"/>
        <item x="247"/>
        <item x="240"/>
        <item x="241"/>
        <item x="242"/>
        <item x="243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27"/>
        <item x="63"/>
        <item x="28"/>
        <item x="29"/>
        <item x="30"/>
        <item x="33"/>
        <item x="34"/>
        <item x="35"/>
        <item x="41"/>
        <item x="39"/>
        <item x="38"/>
        <item x="40"/>
        <item x="44"/>
        <item x="45"/>
        <item x="49"/>
        <item x="59"/>
        <item x="60"/>
        <item x="61"/>
        <item x="62"/>
        <item x="31"/>
        <item x="32"/>
        <item x="37"/>
        <item x="36"/>
        <item x="42"/>
        <item x="43"/>
        <item x="47"/>
        <item x="48"/>
        <item x="46"/>
        <item x="50"/>
        <item x="52"/>
        <item x="54"/>
        <item x="51"/>
        <item x="53"/>
        <item x="56"/>
        <item x="57"/>
        <item x="58"/>
        <item x="55"/>
        <item x="526"/>
        <item x="527"/>
        <item x="528"/>
        <item x="529"/>
        <item x="530"/>
        <item x="531"/>
        <item x="532"/>
        <item x="533"/>
        <item x="534"/>
        <item x="236"/>
        <item x="237"/>
        <item x="238"/>
        <item x="230"/>
        <item x="231"/>
        <item x="232"/>
        <item x="233"/>
        <item x="234"/>
        <item x="235"/>
        <item x="224"/>
        <item x="225"/>
        <item x="226"/>
        <item x="227"/>
        <item x="228"/>
        <item x="409"/>
        <item x="413"/>
        <item x="414"/>
        <item x="415"/>
        <item x="419"/>
        <item x="425"/>
        <item x="427"/>
        <item x="428"/>
        <item x="426"/>
        <item x="429"/>
        <item x="412"/>
        <item x="430"/>
        <item x="422"/>
        <item x="421"/>
        <item x="418"/>
        <item x="410"/>
        <item x="420"/>
        <item x="424"/>
        <item x="423"/>
        <item x="416"/>
        <item x="417"/>
        <item x="411"/>
        <item x="431"/>
        <item x="217"/>
        <item x="218"/>
        <item x="219"/>
        <item x="220"/>
        <item x="221"/>
        <item x="239"/>
        <item x="222"/>
        <item x="248"/>
        <item x="229"/>
        <item x="22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39"/>
        <item x="161"/>
        <item x="162"/>
        <item x="163"/>
        <item x="164"/>
        <item x="165"/>
        <item x="166"/>
        <item x="167"/>
        <item x="168"/>
        <item x="169"/>
        <item x="148"/>
        <item x="155"/>
        <item x="170"/>
        <item x="171"/>
        <item x="172"/>
        <item x="173"/>
        <item x="174"/>
        <item x="175"/>
        <item x="176"/>
        <item x="211"/>
        <item x="212"/>
        <item x="213"/>
        <item x="214"/>
        <item x="215"/>
        <item x="216"/>
        <item x="181"/>
        <item x="186"/>
        <item x="183"/>
        <item x="180"/>
        <item x="177"/>
        <item x="187"/>
        <item x="184"/>
        <item x="185"/>
        <item x="182"/>
        <item x="178"/>
        <item x="179"/>
        <item x="499"/>
        <item x="500"/>
        <item x="501"/>
        <item x="502"/>
        <item x="504"/>
        <item x="503"/>
        <item x="505"/>
        <item x="506"/>
        <item x="507"/>
        <item x="508"/>
        <item x="509"/>
        <item x="433"/>
        <item x="434"/>
        <item x="435"/>
        <item x="436"/>
        <item x="438"/>
        <item x="437"/>
        <item x="432"/>
        <item x="379"/>
        <item x="386"/>
        <item x="383"/>
        <item x="384"/>
        <item x="385"/>
        <item x="381"/>
        <item x="380"/>
        <item x="382"/>
        <item x="37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544"/>
        <item x="545"/>
        <item x="546"/>
        <item x="547"/>
        <item x="548"/>
        <item x="549"/>
        <item x="552"/>
        <item x="550"/>
        <item x="554"/>
        <item x="553"/>
        <item x="555"/>
        <item x="556"/>
        <item x="551"/>
        <item x="457"/>
        <item x="459"/>
        <item x="460"/>
        <item x="461"/>
        <item x="462"/>
        <item x="463"/>
        <item x="464"/>
        <item x="45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4"/>
        <item x="455"/>
        <item x="453"/>
        <item x="451"/>
        <item x="452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38"/>
        <item x="539"/>
        <item x="540"/>
        <item x="541"/>
        <item x="542"/>
        <item x="543"/>
        <item x="196"/>
        <item x="191"/>
        <item x="188"/>
        <item x="190"/>
        <item x="189"/>
        <item x="192"/>
        <item x="193"/>
        <item x="194"/>
        <item x="195"/>
        <item x="456"/>
        <item x="571"/>
        <item x="572"/>
        <item x="574"/>
        <item x="579"/>
        <item x="575"/>
        <item x="576"/>
        <item x="577"/>
        <item x="573"/>
        <item x="578"/>
        <item x="372"/>
        <item x="373"/>
        <item x="374"/>
        <item x="375"/>
        <item x="376"/>
        <item x="206"/>
        <item x="209"/>
        <item x="210"/>
        <item x="207"/>
        <item x="208"/>
        <item x="295"/>
        <item x="296"/>
        <item x="297"/>
        <item x="298"/>
        <item x="299"/>
        <item x="300"/>
        <item x="535"/>
        <item x="536"/>
        <item x="537"/>
        <item x="288"/>
        <item x="289"/>
        <item x="290"/>
        <item x="291"/>
        <item x="292"/>
        <item x="293"/>
        <item x="294"/>
        <item x="377"/>
        <item x="197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2"/>
    <field x="0"/>
    <field x="6"/>
    <field x="8"/>
    <field x="7"/>
  </rowFields>
  <rowItems count="110">
    <i>
      <x/>
      <x/>
      <x v="3"/>
      <x/>
      <x v="52"/>
    </i>
    <i r="4">
      <x v="94"/>
    </i>
    <i r="4">
      <x v="213"/>
    </i>
    <i r="4">
      <x v="417"/>
    </i>
    <i r="4">
      <x v="558"/>
    </i>
    <i r="4">
      <x v="604"/>
    </i>
    <i t="default" r="2">
      <x v="3"/>
    </i>
    <i t="default" r="1">
      <x/>
    </i>
    <i r="1">
      <x v="1"/>
      <x v="3"/>
      <x/>
      <x v="209"/>
    </i>
    <i r="4">
      <x v="567"/>
    </i>
    <i r="4">
      <x v="603"/>
    </i>
    <i r="3">
      <x v="1"/>
      <x v="177"/>
    </i>
    <i r="3">
      <x v="3"/>
      <x v="187"/>
    </i>
    <i r="3">
      <x v="4"/>
      <x v="296"/>
    </i>
    <i r="3">
      <x v="6"/>
      <x v="265"/>
    </i>
    <i r="3">
      <x v="7"/>
      <x v="307"/>
    </i>
    <i r="3">
      <x v="8"/>
      <x v="386"/>
    </i>
    <i r="3">
      <x v="9"/>
      <x v="30"/>
    </i>
    <i r="3">
      <x v="10"/>
      <x v="31"/>
    </i>
    <i r="3">
      <x v="11"/>
      <x v="32"/>
    </i>
    <i r="3">
      <x v="12"/>
      <x v="86"/>
    </i>
    <i r="3">
      <x v="13"/>
      <x v="22"/>
    </i>
    <i r="3">
      <x v="14"/>
      <x v="585"/>
    </i>
    <i r="3">
      <x v="15"/>
      <x v="372"/>
    </i>
    <i r="3">
      <x v="16"/>
      <x v="224"/>
    </i>
    <i r="3">
      <x v="17"/>
      <x v="111"/>
    </i>
    <i r="3">
      <x v="18"/>
      <x v="297"/>
    </i>
    <i r="3">
      <x v="579"/>
      <x v="449"/>
    </i>
    <i t="default" r="2">
      <x v="3"/>
    </i>
    <i r="2">
      <x v="4"/>
      <x v="2"/>
      <x v="16"/>
    </i>
    <i t="default" r="2">
      <x v="4"/>
    </i>
    <i r="2">
      <x v="13"/>
      <x v="5"/>
      <x v="431"/>
    </i>
    <i t="default" r="2">
      <x v="13"/>
    </i>
    <i t="default" r="1">
      <x v="1"/>
    </i>
    <i t="default">
      <x/>
    </i>
    <i>
      <x v="4"/>
      <x/>
      <x v="3"/>
      <x/>
      <x v="52"/>
    </i>
    <i r="4">
      <x v="94"/>
    </i>
    <i r="4">
      <x v="213"/>
    </i>
    <i r="4">
      <x v="417"/>
    </i>
    <i r="4">
      <x v="558"/>
    </i>
    <i r="4">
      <x v="604"/>
    </i>
    <i t="default" r="2">
      <x v="3"/>
    </i>
    <i t="default" r="1">
      <x/>
    </i>
    <i r="1">
      <x v="1"/>
      <x/>
      <x v="96"/>
      <x v="519"/>
    </i>
    <i r="3">
      <x v="100"/>
      <x v="510"/>
    </i>
    <i r="3">
      <x v="118"/>
      <x v="518"/>
    </i>
    <i t="default" r="2">
      <x/>
    </i>
    <i r="2">
      <x v="1"/>
      <x v="99"/>
      <x v="517"/>
    </i>
    <i t="default" r="2">
      <x v="1"/>
    </i>
    <i r="2">
      <x v="3"/>
      <x/>
      <x v="209"/>
    </i>
    <i r="4">
      <x v="449"/>
    </i>
    <i r="4">
      <x v="603"/>
    </i>
    <i r="3">
      <x v="97"/>
      <x v="516"/>
    </i>
    <i r="3">
      <x v="98"/>
      <x v="520"/>
    </i>
    <i r="3">
      <x v="101"/>
      <x v="511"/>
    </i>
    <i r="3">
      <x v="104"/>
      <x v="512"/>
    </i>
    <i r="3">
      <x v="105"/>
      <x v="503"/>
    </i>
    <i r="3">
      <x v="107"/>
      <x v="523"/>
    </i>
    <i r="3">
      <x v="108"/>
      <x v="513"/>
    </i>
    <i r="3">
      <x v="109"/>
      <x v="501"/>
    </i>
    <i r="3">
      <x v="111"/>
      <x v="506"/>
    </i>
    <i r="3">
      <x v="112"/>
      <x v="504"/>
    </i>
    <i r="3">
      <x v="114"/>
      <x v="522"/>
    </i>
    <i r="3">
      <x v="115"/>
      <x v="502"/>
    </i>
    <i r="3">
      <x v="116"/>
      <x v="521"/>
    </i>
    <i r="3">
      <x v="117"/>
      <x v="515"/>
    </i>
    <i t="default" r="2">
      <x v="3"/>
    </i>
    <i r="2">
      <x v="4"/>
      <x v="103"/>
      <x v="509"/>
    </i>
    <i t="default" r="2">
      <x v="4"/>
    </i>
    <i r="2">
      <x v="13"/>
      <x v="102"/>
      <x v="514"/>
    </i>
    <i r="3">
      <x v="113"/>
      <x v="505"/>
    </i>
    <i t="default" r="2">
      <x v="13"/>
    </i>
    <i r="2">
      <x v="14"/>
      <x v="106"/>
      <x v="507"/>
    </i>
    <i t="default" r="2">
      <x v="14"/>
    </i>
    <i r="2">
      <x v="15"/>
      <x v="110"/>
      <x v="508"/>
    </i>
    <i t="default" r="2">
      <x v="15"/>
    </i>
    <i t="default" r="1">
      <x v="1"/>
    </i>
    <i t="default">
      <x v="4"/>
    </i>
    <i>
      <x v="34"/>
      <x/>
      <x v="3"/>
      <x/>
      <x v="52"/>
    </i>
    <i r="4">
      <x v="94"/>
    </i>
    <i r="4">
      <x v="213"/>
    </i>
    <i r="4">
      <x v="417"/>
    </i>
    <i r="4">
      <x v="558"/>
    </i>
    <i r="4">
      <x v="604"/>
    </i>
    <i t="default" r="2">
      <x v="3"/>
    </i>
    <i t="default" r="1">
      <x/>
    </i>
    <i r="1">
      <x v="1"/>
      <x v="2"/>
      <x v="174"/>
      <x v="272"/>
    </i>
    <i t="default" r="2">
      <x v="2"/>
    </i>
    <i r="2">
      <x v="3"/>
      <x/>
      <x v="209"/>
    </i>
    <i r="4">
      <x v="450"/>
    </i>
    <i r="4">
      <x v="573"/>
    </i>
    <i r="4">
      <x v="603"/>
    </i>
    <i r="3">
      <x v="167"/>
      <x v="466"/>
    </i>
    <i r="3">
      <x v="169"/>
      <x v="153"/>
    </i>
    <i r="3">
      <x v="170"/>
      <x v="616"/>
    </i>
    <i r="3">
      <x v="171"/>
      <x v="614"/>
    </i>
    <i r="3">
      <x v="172"/>
      <x v="615"/>
    </i>
    <i r="3">
      <x v="173"/>
      <x v="610"/>
    </i>
    <i r="4">
      <x v="613"/>
    </i>
    <i r="3">
      <x v="175"/>
      <x v="612"/>
    </i>
    <i r="3">
      <x v="176"/>
      <x v="154"/>
    </i>
    <i r="3">
      <x v="177"/>
      <x v="611"/>
    </i>
    <i r="3">
      <x v="178"/>
      <x v="223"/>
    </i>
    <i r="3">
      <x v="179"/>
      <x v="121"/>
    </i>
    <i t="default" r="2">
      <x v="3"/>
    </i>
    <i r="2">
      <x v="4"/>
      <x v="168"/>
      <x v="16"/>
    </i>
    <i t="default" r="2">
      <x v="4"/>
    </i>
    <i t="default" r="1">
      <x v="1"/>
    </i>
    <i t="default">
      <x v="3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934" numFmtId="4"/>
    <dataField name=" Håp-ers tkr" fld="16" subtotal="average" baseField="7" baseItem="45" numFmtId="2"/>
    <dataField name=" Total ers tkr" fld="20" baseField="0" baseItem="0" numFmtId="166"/>
  </dataFields>
  <formats count="45">
    <format dxfId="771">
      <pivotArea type="all" dataOnly="0" outline="0" fieldPosition="0"/>
    </format>
    <format dxfId="770">
      <pivotArea field="8" type="button" dataOnly="0" labelOnly="1" outline="0" axis="axisRow" fieldPosition="3"/>
    </format>
    <format dxfId="769">
      <pivotArea dataOnly="0" labelOnly="1" grandRow="1" outline="0" fieldPosition="0"/>
    </format>
    <format dxfId="768">
      <pivotArea dataOnly="0" labelOnly="1" outline="0" fieldPosition="0">
        <references count="1">
          <reference field="7" count="0"/>
        </references>
      </pivotArea>
    </format>
    <format dxfId="767">
      <pivotArea dataOnly="0" labelOnly="1" outline="0" fieldPosition="0">
        <references count="1">
          <reference field="7" count="0"/>
        </references>
      </pivotArea>
    </format>
    <format dxfId="766">
      <pivotArea dataOnly="0" labelOnly="1" outline="0" fieldPosition="0">
        <references count="1">
          <reference field="8" count="0"/>
        </references>
      </pivotArea>
    </format>
    <format dxfId="765">
      <pivotArea field="2" type="button" dataOnly="0" labelOnly="1" outline="0" axis="axisRow" fieldPosition="0"/>
    </format>
    <format dxfId="764">
      <pivotArea field="7" type="button" dataOnly="0" labelOnly="1" outline="0" axis="axisRow" fieldPosition="4"/>
    </format>
    <format dxfId="763">
      <pivotArea field="8" type="button" dataOnly="0" labelOnly="1" outline="0" axis="axisRow" fieldPosition="3"/>
    </format>
    <format dxfId="76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61">
      <pivotArea dataOnly="0" labelOnly="1" outline="0" fieldPosition="0">
        <references count="1">
          <reference field="0" count="0"/>
        </references>
      </pivotArea>
    </format>
    <format dxfId="760">
      <pivotArea outline="0" fieldPosition="0">
        <references count="1">
          <reference field="4294967294" count="1">
            <x v="0"/>
          </reference>
        </references>
      </pivotArea>
    </format>
    <format dxfId="759">
      <pivotArea field="6" type="button" dataOnly="0" labelOnly="1" outline="0" axis="axisRow" fieldPosition="2"/>
    </format>
    <format dxfId="758">
      <pivotArea field="5" type="button" dataOnly="0" labelOnly="1" outline="0"/>
    </format>
    <format dxfId="757">
      <pivotArea outline="0" fieldPosition="0">
        <references count="1">
          <reference field="4294967294" count="1" selected="0">
            <x v="1"/>
          </reference>
        </references>
      </pivotArea>
    </format>
    <format dxfId="756">
      <pivotArea outline="0" fieldPosition="0">
        <references count="1">
          <reference field="4294967294" count="1" selected="0">
            <x v="1"/>
          </reference>
        </references>
      </pivotArea>
    </format>
    <format dxfId="755">
      <pivotArea type="topRight" dataOnly="0" labelOnly="1" outline="0" fieldPosition="0"/>
    </format>
    <format dxfId="754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53">
      <pivotArea outline="0" fieldPosition="0">
        <references count="1">
          <reference field="4294967294" count="1" selected="0">
            <x v="2"/>
          </reference>
        </references>
      </pivotArea>
    </format>
    <format dxfId="752">
      <pivotArea type="origin" dataOnly="0" labelOnly="1" outline="0" fieldPosition="0"/>
    </format>
    <format dxfId="751">
      <pivotArea field="-2" type="button" dataOnly="0" labelOnly="1" outline="0" axis="axisCol" fieldPosition="0"/>
    </format>
    <format dxfId="750">
      <pivotArea type="topRight" dataOnly="0" labelOnly="1" outline="0" fieldPosition="0"/>
    </format>
    <format dxfId="749">
      <pivotArea field="2" type="button" dataOnly="0" labelOnly="1" outline="0" axis="axisRow" fieldPosition="0"/>
    </format>
    <format dxfId="748">
      <pivotArea field="0" type="button" dataOnly="0" labelOnly="1" outline="0" axis="axisRow" fieldPosition="1"/>
    </format>
    <format dxfId="747">
      <pivotArea field="6" type="button" dataOnly="0" labelOnly="1" outline="0" axis="axisRow" fieldPosition="2"/>
    </format>
    <format dxfId="746">
      <pivotArea field="8" type="button" dataOnly="0" labelOnly="1" outline="0" axis="axisRow" fieldPosition="3"/>
    </format>
    <format dxfId="745">
      <pivotArea field="7" type="button" dataOnly="0" labelOnly="1" outline="0" axis="axisRow" fieldPosition="4"/>
    </format>
    <format dxfId="74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43">
      <pivotArea type="origin" dataOnly="0" labelOnly="1" outline="0" fieldPosition="0"/>
    </format>
    <format dxfId="742">
      <pivotArea field="-2" type="button" dataOnly="0" labelOnly="1" outline="0" axis="axisCol" fieldPosition="0"/>
    </format>
    <format dxfId="741">
      <pivotArea type="topRight" dataOnly="0" labelOnly="1" outline="0" fieldPosition="0"/>
    </format>
    <format dxfId="740">
      <pivotArea field="2" type="button" dataOnly="0" labelOnly="1" outline="0" axis="axisRow" fieldPosition="0"/>
    </format>
    <format dxfId="739">
      <pivotArea field="0" type="button" dataOnly="0" labelOnly="1" outline="0" axis="axisRow" fieldPosition="1"/>
    </format>
    <format dxfId="738">
      <pivotArea field="6" type="button" dataOnly="0" labelOnly="1" outline="0" axis="axisRow" fieldPosition="2"/>
    </format>
    <format dxfId="737">
      <pivotArea field="8" type="button" dataOnly="0" labelOnly="1" outline="0" axis="axisRow" fieldPosition="3"/>
    </format>
    <format dxfId="736">
      <pivotArea field="7" type="button" dataOnly="0" labelOnly="1" outline="0" axis="axisRow" fieldPosition="4"/>
    </format>
    <format dxfId="73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34">
      <pivotArea dataOnly="0" labelOnly="1" outline="0" fieldPosition="0">
        <references count="1">
          <reference field="2" count="0"/>
        </references>
      </pivotArea>
    </format>
    <format dxfId="733">
      <pivotArea dataOnly="0" labelOnly="1" outline="0" fieldPosition="0">
        <references count="1">
          <reference field="2" count="0"/>
        </references>
      </pivotArea>
    </format>
    <format dxfId="732">
      <pivotArea dataOnly="0" labelOnly="1" outline="0" fieldPosition="0">
        <references count="1">
          <reference field="0" count="0"/>
        </references>
      </pivotArea>
    </format>
    <format dxfId="731">
      <pivotArea dataOnly="0" labelOnly="1" outline="0" fieldPosition="0">
        <references count="1">
          <reference field="0" count="0"/>
        </references>
      </pivotArea>
    </format>
    <format dxfId="730">
      <pivotArea dataOnly="0" labelOnly="1" outline="0" fieldPosition="0">
        <references count="1">
          <reference field="8" count="0"/>
        </references>
      </pivotArea>
    </format>
    <format dxfId="729">
      <pivotArea dataOnly="0" labelOnly="1" outline="0" fieldPosition="0">
        <references count="1">
          <reference field="8" count="0"/>
        </references>
      </pivotArea>
    </format>
    <format dxfId="728">
      <pivotArea dataOnly="0" outline="0" fieldPosition="0">
        <references count="1">
          <reference field="0" count="0" defaultSubtotal="1"/>
        </references>
      </pivotArea>
    </format>
    <format dxfId="727">
      <pivotArea dataOnly="0" outline="0" fieldPosition="0">
        <references count="1"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440387-27EC-4A4A-940D-CA1C48A7106D}" name="Pivottabell2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1:I130" firstHeaderRow="1" firstDataRow="2" firstDataCol="6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h="1" x="13"/>
        <item h="1" x="12"/>
        <item h="1" x="0"/>
        <item h="1" x="1"/>
        <item h="1" x="2"/>
        <item h="1" x="3"/>
        <item x="4"/>
        <item h="1" x="5"/>
        <item h="1" x="6"/>
        <item h="1" x="7"/>
        <item h="1" x="8"/>
        <item h="1" x="9"/>
        <item h="1" x="10"/>
        <item h="1" x="11"/>
      </items>
    </pivotField>
    <pivotField axis="axisRow" compact="0" outline="0" multipleItemSelectionAllowed="1" showAll="0" sortType="ascending">
      <items count="40">
        <item h="1" x="15"/>
        <item h="1" x="0"/>
        <item h="1" x="8"/>
        <item h="1" x="28"/>
        <item h="1" x="14"/>
        <item h="1" x="16"/>
        <item h="1" m="1" x="38"/>
        <item h="1" x="9"/>
        <item h="1" x="13"/>
        <item h="1" x="30"/>
        <item h="1" x="12"/>
        <item h="1" x="3"/>
        <item h="1" x="1"/>
        <item h="1" x="31"/>
        <item h="1" x="32"/>
        <item h="1" x="6"/>
        <item h="1" x="29"/>
        <item h="1" x="24"/>
        <item h="1" x="20"/>
        <item h="1" x="34"/>
        <item h="1" x="17"/>
        <item h="1" x="18"/>
        <item h="1" x="25"/>
        <item h="1" x="35"/>
        <item h="1" x="36"/>
        <item h="1" x="26"/>
        <item h="1" x="19"/>
        <item h="1" x="33"/>
        <item h="1" x="7"/>
        <item h="1" x="27"/>
        <item h="1" x="21"/>
        <item h="1" x="22"/>
        <item h="1" x="23"/>
        <item h="1" x="2"/>
        <item h="1" x="11"/>
        <item x="10"/>
        <item h="1" x="4"/>
        <item h="1" x="5"/>
        <item h="1" x="37"/>
        <item t="default"/>
      </items>
    </pivotField>
    <pivotField axis="axisRow" compact="0" outline="0" showAll="0">
      <items count="61">
        <item x="59"/>
        <item x="56"/>
        <item x="57"/>
        <item x="5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t="default"/>
      </items>
    </pivotField>
    <pivotField compact="0" outline="0" showAll="0" defaultSubtotal="0"/>
    <pivotField compact="0" outline="0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Kurs-ansvarig inst" axis="axisRow" compact="0" outline="0" showAll="0" defaultSubtotal="0">
      <items count="25">
        <item x="6"/>
        <item x="5"/>
        <item x="3"/>
        <item x="1"/>
        <item x="2"/>
        <item x="10"/>
        <item x="24"/>
        <item x="0"/>
        <item x="4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axis="axisRow" compact="0" outline="0" showAll="0" sortType="ascending" defaultSubtotal="0">
      <items count="628">
        <item x="275"/>
        <item x="135"/>
        <item x="599"/>
        <item x="624"/>
        <item x="276"/>
        <item x="87"/>
        <item x="406"/>
        <item x="364"/>
        <item x="131"/>
        <item x="177"/>
        <item x="176"/>
        <item x="183"/>
        <item x="182"/>
        <item x="132"/>
        <item x="42"/>
        <item x="520"/>
        <item x="297"/>
        <item x="70"/>
        <item x="71"/>
        <item x="286"/>
        <item x="287"/>
        <item x="288"/>
        <item x="355"/>
        <item x="435"/>
        <item x="440"/>
        <item x="186"/>
        <item x="190"/>
        <item x="191"/>
        <item x="415"/>
        <item x="193"/>
        <item x="351"/>
        <item x="352"/>
        <item x="353"/>
        <item x="425"/>
        <item x="490"/>
        <item x="491"/>
        <item x="7"/>
        <item x="13"/>
        <item x="26"/>
        <item x="9"/>
        <item x="537"/>
        <item x="378"/>
        <item x="384"/>
        <item x="389"/>
        <item x="536"/>
        <item x="535"/>
        <item x="613"/>
        <item x="611"/>
        <item x="612"/>
        <item x="531"/>
        <item x="541"/>
        <item x="395"/>
        <item x="2"/>
        <item x="172"/>
        <item x="25"/>
        <item x="220"/>
        <item x="219"/>
        <item x="560"/>
        <item x="561"/>
        <item x="562"/>
        <item x="563"/>
        <item x="564"/>
        <item x="565"/>
        <item x="227"/>
        <item x="399"/>
        <item x="388"/>
        <item x="590"/>
        <item x="385"/>
        <item x="380"/>
        <item x="484"/>
        <item x="362"/>
        <item x="503"/>
        <item x="387"/>
        <item x="371"/>
        <item x="394"/>
        <item x="468"/>
        <item x="244"/>
        <item x="250"/>
        <item x="251"/>
        <item x="500"/>
        <item x="519"/>
        <item x="365"/>
        <item x="505"/>
        <item x="360"/>
        <item x="549"/>
        <item x="381"/>
        <item x="354"/>
        <item x="133"/>
        <item x="140"/>
        <item x="150"/>
        <item x="161"/>
        <item x="404"/>
        <item x="431"/>
        <item x="543"/>
        <item x="4"/>
        <item x="396"/>
        <item x="58"/>
        <item x="59"/>
        <item x="609"/>
        <item x="147"/>
        <item x="155"/>
        <item x="467"/>
        <item x="472"/>
        <item x="548"/>
        <item x="558"/>
        <item x="546"/>
        <item x="547"/>
        <item x="557"/>
        <item x="192"/>
        <item x="570"/>
        <item x="249"/>
        <item x="358"/>
        <item x="28"/>
        <item x="602"/>
        <item x="517"/>
        <item x="475"/>
        <item x="459"/>
        <item x="625"/>
        <item x="65"/>
        <item x="615"/>
        <item x="169"/>
        <item x="307"/>
        <item x="292"/>
        <item x="289"/>
        <item x="278"/>
        <item x="270"/>
        <item x="266"/>
        <item x="262"/>
        <item x="257"/>
        <item x="247"/>
        <item x="248"/>
        <item x="238"/>
        <item x="233"/>
        <item x="225"/>
        <item x="400"/>
        <item x="121"/>
        <item x="447"/>
        <item x="90"/>
        <item x="215"/>
        <item x="207"/>
        <item x="487"/>
        <item x="426"/>
        <item x="194"/>
        <item x="187"/>
        <item x="555"/>
        <item x="129"/>
        <item x="77"/>
        <item x="511"/>
        <item x="277"/>
        <item x="268"/>
        <item x="373"/>
        <item x="476"/>
        <item x="464"/>
        <item x="61"/>
        <item x="304"/>
        <item x="497"/>
        <item x="11"/>
        <item x="374"/>
        <item x="499"/>
        <item x="482"/>
        <item x="321"/>
        <item x="318"/>
        <item x="316"/>
        <item x="320"/>
        <item x="514"/>
        <item x="63"/>
        <item x="578"/>
        <item x="93"/>
        <item x="64"/>
        <item x="221"/>
        <item x="222"/>
        <item x="539"/>
        <item x="504"/>
        <item x="366"/>
        <item x="145"/>
        <item x="211"/>
        <item x="206"/>
        <item x="345"/>
        <item x="427"/>
        <item x="607"/>
        <item x="576"/>
        <item x="619"/>
        <item x="212"/>
        <item x="518"/>
        <item x="198"/>
        <item x="573"/>
        <item x="226"/>
        <item x="346"/>
        <item x="269"/>
        <item x="610"/>
        <item x="461"/>
        <item x="604"/>
        <item x="230"/>
        <item x="196"/>
        <item x="617"/>
        <item x="608"/>
        <item x="433"/>
        <item x="203"/>
        <item x="605"/>
        <item x="19"/>
        <item x="23"/>
        <item x="463"/>
        <item x="525"/>
        <item x="369"/>
        <item x="167"/>
        <item x="171"/>
        <item x="591"/>
        <item x="462"/>
        <item x="618"/>
        <item x="67"/>
        <item x="466"/>
        <item x="197"/>
        <item x="397"/>
        <item x="1"/>
        <item x="588"/>
        <item x="545"/>
        <item x="521"/>
        <item x="526"/>
        <item x="480"/>
        <item x="571"/>
        <item x="512"/>
        <item x="495"/>
        <item x="544"/>
        <item x="306"/>
        <item x="357"/>
        <item x="188"/>
        <item x="363"/>
        <item x="458"/>
        <item x="477"/>
        <item x="428"/>
        <item x="383"/>
        <item x="603"/>
        <item x="492"/>
        <item x="534"/>
        <item x="139"/>
        <item x="151"/>
        <item x="160"/>
        <item x="367"/>
        <item x="12"/>
        <item x="18"/>
        <item x="22"/>
        <item x="153"/>
        <item x="522"/>
        <item x="567"/>
        <item x="568"/>
        <item x="579"/>
        <item x="575"/>
        <item x="574"/>
        <item x="572"/>
        <item x="444"/>
        <item x="434"/>
        <item x="442"/>
        <item x="43"/>
        <item x="51"/>
        <item x="429"/>
        <item x="592"/>
        <item x="596"/>
        <item x="35"/>
        <item x="540"/>
        <item x="416"/>
        <item x="420"/>
        <item x="449"/>
        <item x="581"/>
        <item x="583"/>
        <item x="584"/>
        <item x="348"/>
        <item x="393"/>
        <item x="469"/>
        <item x="533"/>
        <item x="154"/>
        <item x="178"/>
        <item x="501"/>
        <item x="302"/>
        <item x="234"/>
        <item x="372"/>
        <item x="142"/>
        <item x="508"/>
        <item x="315"/>
        <item x="594"/>
        <item x="600"/>
        <item x="37"/>
        <item x="40"/>
        <item x="44"/>
        <item x="52"/>
        <item x="53"/>
        <item x="566"/>
        <item x="502"/>
        <item x="237"/>
        <item x="267"/>
        <item x="259"/>
        <item x="255"/>
        <item x="569"/>
        <item x="101"/>
        <item x="105"/>
        <item x="108"/>
        <item x="113"/>
        <item x="347"/>
        <item x="359"/>
        <item x="465"/>
        <item x="137"/>
        <item x="417"/>
        <item x="523"/>
        <item x="391"/>
        <item x="376"/>
        <item x="377"/>
        <item x="582"/>
        <item x="524"/>
        <item x="349"/>
        <item x="498"/>
        <item x="460"/>
        <item x="213"/>
        <item x="8"/>
        <item x="509"/>
        <item x="507"/>
        <item x="401"/>
        <item x="370"/>
        <item x="538"/>
        <item x="513"/>
        <item x="585"/>
        <item x="39"/>
        <item x="123"/>
        <item x="136"/>
        <item x="143"/>
        <item x="175"/>
        <item x="181"/>
        <item x="224"/>
        <item x="402"/>
        <item x="283"/>
        <item x="279"/>
        <item x="284"/>
        <item x="285"/>
        <item x="263"/>
        <item x="264"/>
        <item x="265"/>
        <item x="260"/>
        <item x="256"/>
        <item x="282"/>
        <item x="281"/>
        <item x="290"/>
        <item x="291"/>
        <item x="231"/>
        <item x="311"/>
        <item x="232"/>
        <item x="236"/>
        <item x="228"/>
        <item x="185"/>
        <item x="239"/>
        <item x="240"/>
        <item x="241"/>
        <item x="407"/>
        <item x="409"/>
        <item x="418"/>
        <item x="421"/>
        <item x="423"/>
        <item x="126"/>
        <item x="128"/>
        <item x="100"/>
        <item x="104"/>
        <item x="107"/>
        <item x="111"/>
        <item x="116"/>
        <item x="120"/>
        <item x="99"/>
        <item x="102"/>
        <item x="106"/>
        <item x="110"/>
        <item x="115"/>
        <item x="119"/>
        <item x="103"/>
        <item x="112"/>
        <item x="117"/>
        <item x="168"/>
        <item x="122"/>
        <item x="127"/>
        <item x="138"/>
        <item x="158"/>
        <item x="165"/>
        <item x="180"/>
        <item x="148"/>
        <item x="157"/>
        <item x="164"/>
        <item x="173"/>
        <item x="141"/>
        <item x="152"/>
        <item x="159"/>
        <item x="375"/>
        <item x="350"/>
        <item x="86"/>
        <item x="405"/>
        <item x="606"/>
        <item x="261"/>
        <item x="597"/>
        <item x="601"/>
        <item x="436"/>
        <item x="598"/>
        <item x="258"/>
        <item x="246"/>
        <item x="10"/>
        <item x="124"/>
        <item x="14"/>
        <item x="130"/>
        <item x="20"/>
        <item x="146"/>
        <item x="29"/>
        <item x="163"/>
        <item x="55"/>
        <item x="179"/>
        <item x="60"/>
        <item x="481"/>
        <item x="586"/>
        <item x="457"/>
        <item x="488"/>
        <item x="217"/>
        <item x="209"/>
        <item x="489"/>
        <item x="542"/>
        <item x="493"/>
        <item x="3"/>
        <item x="218"/>
        <item x="506"/>
        <item x="483"/>
        <item x="48"/>
        <item x="204"/>
        <item x="471"/>
        <item x="593"/>
        <item x="149"/>
        <item x="156"/>
        <item x="166"/>
        <item x="170"/>
        <item x="553"/>
        <item x="437"/>
        <item x="6"/>
        <item x="34"/>
        <item x="448"/>
        <item x="445"/>
        <item x="73"/>
        <item x="75"/>
        <item x="81"/>
        <item x="85"/>
        <item x="89"/>
        <item x="94"/>
        <item x="69"/>
        <item x="80"/>
        <item x="84"/>
        <item x="252"/>
        <item x="408"/>
        <item x="410"/>
        <item x="205"/>
        <item x="210"/>
        <item x="32"/>
        <item x="309"/>
        <item x="450"/>
        <item x="74"/>
        <item x="79"/>
        <item x="88"/>
        <item x="54"/>
        <item x="56"/>
        <item x="438"/>
        <item x="577"/>
        <item x="109"/>
        <item x="114"/>
        <item x="97"/>
        <item x="66"/>
        <item x="382"/>
        <item x="17"/>
        <item x="78"/>
        <item x="296"/>
        <item x="310"/>
        <item x="443"/>
        <item x="430"/>
        <item x="33"/>
        <item x="229"/>
        <item x="76"/>
        <item x="83"/>
        <item x="92"/>
        <item x="622"/>
        <item x="36"/>
        <item x="47"/>
        <item x="446"/>
        <item x="422"/>
        <item x="595"/>
        <item x="626"/>
        <item x="361"/>
        <item x="616"/>
        <item x="208"/>
        <item x="559"/>
        <item x="554"/>
        <item x="424"/>
        <item x="412"/>
        <item x="413"/>
        <item x="419"/>
        <item x="199"/>
        <item x="474"/>
        <item x="46"/>
        <item x="15"/>
        <item x="50"/>
        <item x="49"/>
        <item x="57"/>
        <item x="38"/>
        <item x="134"/>
        <item x="21"/>
        <item x="335"/>
        <item x="341"/>
        <item x="331"/>
        <item x="338"/>
        <item x="339"/>
        <item x="337"/>
        <item x="332"/>
        <item x="336"/>
        <item x="329"/>
        <item x="326"/>
        <item x="327"/>
        <item x="330"/>
        <item x="334"/>
        <item x="328"/>
        <item x="343"/>
        <item x="323"/>
        <item x="325"/>
        <item x="344"/>
        <item x="322"/>
        <item x="324"/>
        <item x="342"/>
        <item x="340"/>
        <item x="333"/>
        <item x="550"/>
        <item x="271"/>
        <item x="272"/>
        <item x="201"/>
        <item x="478"/>
        <item x="144"/>
        <item x="162"/>
        <item x="174"/>
        <item x="451"/>
        <item x="452"/>
        <item x="453"/>
        <item x="454"/>
        <item x="455"/>
        <item x="456"/>
        <item x="551"/>
        <item x="41"/>
        <item x="528"/>
        <item x="530"/>
        <item x="529"/>
        <item x="379"/>
        <item x="470"/>
        <item x="473"/>
        <item x="485"/>
        <item x="486"/>
        <item x="392"/>
        <item x="386"/>
        <item x="479"/>
        <item x="202"/>
        <item x="118"/>
        <item x="200"/>
        <item x="45"/>
        <item x="510"/>
        <item x="317"/>
        <item x="319"/>
        <item x="293"/>
        <item x="398"/>
        <item x="589"/>
        <item x="0"/>
        <item x="98"/>
        <item x="580"/>
        <item x="552"/>
        <item x="494"/>
        <item x="432"/>
        <item x="223"/>
        <item x="243"/>
        <item x="516"/>
        <item x="441"/>
        <item x="24"/>
        <item x="587"/>
        <item x="295"/>
        <item x="390"/>
        <item x="621"/>
        <item x="31"/>
        <item x="274"/>
        <item x="280"/>
        <item x="273"/>
        <item x="245"/>
        <item x="5"/>
        <item x="16"/>
        <item x="27"/>
        <item x="30"/>
        <item x="356"/>
        <item x="623"/>
        <item x="189"/>
        <item x="532"/>
        <item x="496"/>
        <item x="515"/>
        <item x="527"/>
        <item x="125"/>
        <item x="242"/>
        <item x="235"/>
        <item x="253"/>
        <item x="254"/>
        <item x="91"/>
        <item x="72"/>
        <item x="82"/>
        <item x="95"/>
        <item x="439"/>
        <item x="614"/>
        <item x="96"/>
        <item x="294"/>
        <item x="214"/>
        <item x="216"/>
        <item x="313"/>
        <item x="314"/>
        <item x="312"/>
        <item x="301"/>
        <item x="305"/>
        <item x="303"/>
        <item x="308"/>
        <item x="299"/>
        <item x="300"/>
        <item x="298"/>
        <item x="620"/>
        <item x="368"/>
        <item x="195"/>
        <item x="411"/>
        <item x="414"/>
        <item x="403"/>
        <item x="184"/>
        <item x="68"/>
        <item x="62"/>
        <item x="556"/>
        <item x="627"/>
      </items>
    </pivotField>
    <pivotField axis="axisRow" compact="0" outline="0" showAll="0" sortType="ascending" defaultSubtotal="0">
      <items count="580">
        <item x="0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15"/>
        <item x="23"/>
        <item x="6"/>
        <item x="10"/>
        <item x="16"/>
        <item x="24"/>
        <item x="11"/>
        <item x="1"/>
        <item x="12"/>
        <item x="13"/>
        <item x="20"/>
        <item x="21"/>
        <item x="22"/>
        <item x="2"/>
        <item x="7"/>
        <item x="25"/>
        <item x="26"/>
        <item x="3"/>
        <item x="4"/>
        <item x="8"/>
        <item x="5"/>
        <item x="14"/>
        <item x="17"/>
        <item x="18"/>
        <item x="19"/>
        <item x="9"/>
        <item x="465"/>
        <item x="495"/>
        <item x="466"/>
        <item x="467"/>
        <item x="468"/>
        <item x="498"/>
        <item x="469"/>
        <item x="470"/>
        <item x="472"/>
        <item x="471"/>
        <item x="481"/>
        <item x="474"/>
        <item x="476"/>
        <item x="475"/>
        <item x="489"/>
        <item x="488"/>
        <item x="487"/>
        <item x="486"/>
        <item x="482"/>
        <item x="483"/>
        <item x="497"/>
        <item x="496"/>
        <item x="479"/>
        <item x="477"/>
        <item x="478"/>
        <item x="493"/>
        <item x="491"/>
        <item x="492"/>
        <item x="490"/>
        <item x="480"/>
        <item x="485"/>
        <item x="484"/>
        <item x="494"/>
        <item x="473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94"/>
        <item x="406"/>
        <item x="403"/>
        <item x="391"/>
        <item x="400"/>
        <item x="388"/>
        <item x="387"/>
        <item x="393"/>
        <item x="392"/>
        <item x="390"/>
        <item x="395"/>
        <item x="397"/>
        <item x="396"/>
        <item x="399"/>
        <item x="401"/>
        <item x="398"/>
        <item x="405"/>
        <item x="404"/>
        <item x="407"/>
        <item x="389"/>
        <item x="408"/>
        <item x="402"/>
        <item x="69"/>
        <item x="64"/>
        <item x="74"/>
        <item x="83"/>
        <item x="70"/>
        <item x="75"/>
        <item x="76"/>
        <item x="79"/>
        <item x="80"/>
        <item x="84"/>
        <item x="81"/>
        <item x="65"/>
        <item x="71"/>
        <item x="85"/>
        <item x="87"/>
        <item x="73"/>
        <item x="66"/>
        <item x="88"/>
        <item x="67"/>
        <item x="77"/>
        <item x="86"/>
        <item x="89"/>
        <item x="68"/>
        <item x="78"/>
        <item x="82"/>
        <item x="72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2"/>
        <item x="113"/>
        <item x="90"/>
        <item x="111"/>
        <item x="271"/>
        <item x="272"/>
        <item x="273"/>
        <item x="274"/>
        <item x="267"/>
        <item x="268"/>
        <item x="269"/>
        <item x="270"/>
        <item x="198"/>
        <item x="204"/>
        <item x="202"/>
        <item x="200"/>
        <item x="203"/>
        <item x="205"/>
        <item x="199"/>
        <item x="201"/>
        <item x="257"/>
        <item x="258"/>
        <item x="259"/>
        <item x="260"/>
        <item x="261"/>
        <item x="262"/>
        <item x="263"/>
        <item x="264"/>
        <item x="265"/>
        <item x="266"/>
        <item x="249"/>
        <item x="250"/>
        <item x="251"/>
        <item x="252"/>
        <item x="253"/>
        <item x="254"/>
        <item x="255"/>
        <item x="256"/>
        <item x="244"/>
        <item x="245"/>
        <item x="246"/>
        <item x="247"/>
        <item x="240"/>
        <item x="241"/>
        <item x="242"/>
        <item x="243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27"/>
        <item x="63"/>
        <item x="28"/>
        <item x="29"/>
        <item x="30"/>
        <item x="33"/>
        <item x="34"/>
        <item x="35"/>
        <item x="41"/>
        <item x="39"/>
        <item x="38"/>
        <item x="40"/>
        <item x="44"/>
        <item x="45"/>
        <item x="49"/>
        <item x="59"/>
        <item x="60"/>
        <item x="61"/>
        <item x="62"/>
        <item x="31"/>
        <item x="32"/>
        <item x="37"/>
        <item x="36"/>
        <item x="42"/>
        <item x="43"/>
        <item x="47"/>
        <item x="48"/>
        <item x="46"/>
        <item x="50"/>
        <item x="52"/>
        <item x="54"/>
        <item x="51"/>
        <item x="53"/>
        <item x="56"/>
        <item x="57"/>
        <item x="58"/>
        <item x="55"/>
        <item x="526"/>
        <item x="527"/>
        <item x="528"/>
        <item x="529"/>
        <item x="530"/>
        <item x="531"/>
        <item x="532"/>
        <item x="533"/>
        <item x="534"/>
        <item x="236"/>
        <item x="237"/>
        <item x="238"/>
        <item x="230"/>
        <item x="231"/>
        <item x="232"/>
        <item x="233"/>
        <item x="234"/>
        <item x="235"/>
        <item x="224"/>
        <item x="225"/>
        <item x="226"/>
        <item x="227"/>
        <item x="228"/>
        <item x="409"/>
        <item x="413"/>
        <item x="414"/>
        <item x="415"/>
        <item x="419"/>
        <item x="425"/>
        <item x="427"/>
        <item x="428"/>
        <item x="426"/>
        <item x="429"/>
        <item x="412"/>
        <item x="430"/>
        <item x="422"/>
        <item x="421"/>
        <item x="418"/>
        <item x="410"/>
        <item x="420"/>
        <item x="424"/>
        <item x="423"/>
        <item x="416"/>
        <item x="417"/>
        <item x="411"/>
        <item x="431"/>
        <item x="217"/>
        <item x="218"/>
        <item x="219"/>
        <item x="220"/>
        <item x="221"/>
        <item x="239"/>
        <item x="222"/>
        <item x="248"/>
        <item x="229"/>
        <item x="22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39"/>
        <item x="161"/>
        <item x="162"/>
        <item x="163"/>
        <item x="164"/>
        <item x="165"/>
        <item x="166"/>
        <item x="167"/>
        <item x="168"/>
        <item x="169"/>
        <item x="148"/>
        <item x="155"/>
        <item x="170"/>
        <item x="171"/>
        <item x="172"/>
        <item x="173"/>
        <item x="174"/>
        <item x="175"/>
        <item x="176"/>
        <item x="211"/>
        <item x="212"/>
        <item x="213"/>
        <item x="214"/>
        <item x="215"/>
        <item x="216"/>
        <item x="181"/>
        <item x="186"/>
        <item x="183"/>
        <item x="180"/>
        <item x="177"/>
        <item x="187"/>
        <item x="184"/>
        <item x="185"/>
        <item x="182"/>
        <item x="178"/>
        <item x="179"/>
        <item x="499"/>
        <item x="500"/>
        <item x="501"/>
        <item x="502"/>
        <item x="504"/>
        <item x="503"/>
        <item x="505"/>
        <item x="506"/>
        <item x="507"/>
        <item x="508"/>
        <item x="509"/>
        <item x="433"/>
        <item x="434"/>
        <item x="435"/>
        <item x="436"/>
        <item x="438"/>
        <item x="437"/>
        <item x="432"/>
        <item x="379"/>
        <item x="386"/>
        <item x="383"/>
        <item x="384"/>
        <item x="385"/>
        <item x="381"/>
        <item x="380"/>
        <item x="382"/>
        <item x="37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544"/>
        <item x="545"/>
        <item x="546"/>
        <item x="547"/>
        <item x="548"/>
        <item x="549"/>
        <item x="552"/>
        <item x="550"/>
        <item x="554"/>
        <item x="553"/>
        <item x="555"/>
        <item x="556"/>
        <item x="551"/>
        <item x="457"/>
        <item x="459"/>
        <item x="460"/>
        <item x="461"/>
        <item x="462"/>
        <item x="463"/>
        <item x="464"/>
        <item x="45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4"/>
        <item x="455"/>
        <item x="453"/>
        <item x="451"/>
        <item x="452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38"/>
        <item x="539"/>
        <item x="540"/>
        <item x="541"/>
        <item x="542"/>
        <item x="543"/>
        <item x="196"/>
        <item x="191"/>
        <item x="188"/>
        <item x="190"/>
        <item x="189"/>
        <item x="192"/>
        <item x="193"/>
        <item x="194"/>
        <item x="195"/>
        <item x="456"/>
        <item x="571"/>
        <item x="572"/>
        <item x="574"/>
        <item x="579"/>
        <item x="575"/>
        <item x="576"/>
        <item x="577"/>
        <item x="573"/>
        <item x="578"/>
        <item x="372"/>
        <item x="373"/>
        <item x="374"/>
        <item x="375"/>
        <item x="376"/>
        <item x="206"/>
        <item x="209"/>
        <item x="210"/>
        <item x="207"/>
        <item x="208"/>
        <item x="295"/>
        <item x="296"/>
        <item x="297"/>
        <item x="298"/>
        <item x="299"/>
        <item x="300"/>
        <item x="535"/>
        <item x="536"/>
        <item x="537"/>
        <item x="288"/>
        <item x="289"/>
        <item x="290"/>
        <item x="291"/>
        <item x="292"/>
        <item x="293"/>
        <item x="294"/>
        <item x="377"/>
        <item x="197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3"/>
    <field x="0"/>
    <field x="6"/>
    <field x="8"/>
    <field x="7"/>
  </rowFields>
  <rowItems count="118">
    <i>
      <x v="35"/>
      <x v="17"/>
      <x v="1"/>
      <x v="3"/>
      <x/>
      <x v="567"/>
    </i>
    <i r="4">
      <x v="418"/>
      <x v="325"/>
    </i>
    <i r="4">
      <x v="419"/>
      <x v="133"/>
    </i>
    <i r="4">
      <x v="420"/>
      <x v="186"/>
    </i>
    <i r="4">
      <x v="421"/>
      <x v="63"/>
    </i>
    <i r="4">
      <x v="422"/>
      <x v="344"/>
    </i>
    <i r="4">
      <x v="423"/>
      <x v="471"/>
    </i>
    <i t="default" r="2">
      <x v="1"/>
    </i>
    <i t="default" r="1">
      <x v="17"/>
    </i>
    <i r="1">
      <x v="18"/>
      <x v="1"/>
      <x v="3"/>
      <x v="345"/>
      <x v="192"/>
    </i>
    <i r="4">
      <x v="346"/>
      <x v="340"/>
    </i>
    <i r="4">
      <x v="347"/>
      <x v="342"/>
    </i>
    <i r="4">
      <x v="348"/>
      <x v="132"/>
    </i>
    <i r="4">
      <x v="349"/>
      <x v="273"/>
    </i>
    <i r="4">
      <x v="351"/>
      <x v="594"/>
    </i>
    <i r="4">
      <x v="354"/>
      <x v="343"/>
    </i>
    <i t="default" r="2">
      <x v="1"/>
    </i>
    <i t="default" r="1">
      <x v="18"/>
    </i>
    <i r="1">
      <x v="19"/>
      <x v="1"/>
      <x v="4"/>
      <x v="317"/>
      <x v="287"/>
    </i>
    <i r="3">
      <x v="12"/>
      <x v="318"/>
      <x v="131"/>
    </i>
    <i r="4">
      <x v="319"/>
      <x v="346"/>
    </i>
    <i r="4">
      <x v="320"/>
      <x v="347"/>
    </i>
    <i r="4">
      <x v="321"/>
      <x v="348"/>
    </i>
    <i r="4">
      <x v="353"/>
      <x v="593"/>
    </i>
    <i t="default" r="2">
      <x v="1"/>
    </i>
    <i t="default" r="1">
      <x v="19"/>
    </i>
    <i r="1">
      <x v="20"/>
      <x v="1"/>
      <x v="3"/>
      <x/>
      <x v="568"/>
    </i>
    <i r="4">
      <x v="311"/>
      <x v="76"/>
    </i>
    <i r="4">
      <x v="312"/>
      <x v="580"/>
    </i>
    <i r="4">
      <x v="313"/>
      <x v="396"/>
    </i>
    <i r="4">
      <x v="314"/>
      <x v="110"/>
    </i>
    <i r="5">
      <x v="129"/>
    </i>
    <i r="5">
      <x v="130"/>
    </i>
    <i r="4">
      <x v="315"/>
      <x v="77"/>
    </i>
    <i r="5">
      <x v="78"/>
    </i>
    <i r="4">
      <x v="316"/>
      <x v="444"/>
    </i>
    <i r="4">
      <x v="351"/>
      <x v="595"/>
    </i>
    <i r="5">
      <x v="596"/>
    </i>
    <i t="default" r="2">
      <x v="1"/>
    </i>
    <i t="default" r="1">
      <x v="20"/>
    </i>
    <i r="1">
      <x v="21"/>
      <x v="1"/>
      <x v="3"/>
      <x/>
      <x v="567"/>
    </i>
    <i r="4">
      <x v="350"/>
      <x v="395"/>
    </i>
    <i r="4">
      <x v="351"/>
      <x v="594"/>
    </i>
    <i r="3">
      <x v="12"/>
      <x v="308"/>
      <x v="290"/>
    </i>
    <i r="4">
      <x v="309"/>
      <x v="335"/>
    </i>
    <i r="4">
      <x v="310"/>
      <x v="128"/>
    </i>
    <i t="default" r="2">
      <x v="1"/>
    </i>
    <i t="default" r="1">
      <x v="21"/>
    </i>
    <i r="1">
      <x v="22"/>
      <x v="1"/>
      <x v="3"/>
      <x v="350"/>
      <x v="395"/>
    </i>
    <i r="4">
      <x v="351"/>
      <x v="594"/>
    </i>
    <i r="3">
      <x v="12"/>
      <x v="242"/>
      <x v="289"/>
    </i>
    <i r="4">
      <x v="243"/>
      <x v="334"/>
    </i>
    <i r="4">
      <x v="244"/>
      <x v="390"/>
    </i>
    <i r="4">
      <x v="245"/>
      <x v="127"/>
    </i>
    <i t="default" r="2">
      <x v="1"/>
    </i>
    <i t="default" r="1">
      <x v="22"/>
    </i>
    <i r="1">
      <x v="23"/>
      <x v="1"/>
      <x v="3"/>
      <x v="238"/>
      <x v="331"/>
    </i>
    <i r="4">
      <x v="239"/>
      <x v="332"/>
    </i>
    <i r="4">
      <x v="240"/>
      <x v="333"/>
    </i>
    <i r="4">
      <x v="241"/>
      <x v="126"/>
    </i>
    <i r="4">
      <x v="351"/>
      <x v="594"/>
    </i>
    <i r="3">
      <x v="4"/>
      <x v="352"/>
      <x v="288"/>
    </i>
    <i t="default" r="2">
      <x v="1"/>
    </i>
    <i t="default" r="1">
      <x v="23"/>
    </i>
    <i r="1">
      <x v="24"/>
      <x v="1"/>
      <x v="3"/>
      <x v="231"/>
      <x v="188"/>
    </i>
    <i r="4">
      <x v="232"/>
      <x v="125"/>
    </i>
    <i r="4">
      <x v="233"/>
      <x v="525"/>
    </i>
    <i r="5">
      <x v="526"/>
    </i>
    <i r="4">
      <x v="234"/>
      <x v="579"/>
    </i>
    <i r="4">
      <x v="235"/>
      <x/>
    </i>
    <i r="5">
      <x v="577"/>
    </i>
    <i r="4">
      <x v="236"/>
      <x v="4"/>
    </i>
    <i r="4">
      <x v="351"/>
      <x v="594"/>
    </i>
    <i r="4">
      <x v="354"/>
      <x v="343"/>
    </i>
    <i r="3">
      <x v="4"/>
      <x v="230"/>
      <x v="149"/>
    </i>
    <i r="4">
      <x v="237"/>
      <x v="148"/>
    </i>
    <i t="default" r="2">
      <x v="1"/>
    </i>
    <i t="default" r="1">
      <x v="24"/>
    </i>
    <i r="1">
      <x v="25"/>
      <x v="1"/>
      <x v="3"/>
      <x v="220"/>
      <x v="124"/>
    </i>
    <i r="4">
      <x v="226"/>
      <x v="327"/>
    </i>
    <i r="4">
      <x v="227"/>
      <x v="329"/>
    </i>
    <i r="4">
      <x v="228"/>
      <x v="330"/>
    </i>
    <i r="4">
      <x v="229"/>
      <x v="594"/>
    </i>
    <i r="3">
      <x v="5"/>
      <x v="221"/>
      <x v="124"/>
    </i>
    <i r="4">
      <x v="222"/>
      <x v="328"/>
    </i>
    <i r="4">
      <x v="223"/>
      <x v="578"/>
    </i>
    <i r="4">
      <x v="224"/>
      <x v="337"/>
    </i>
    <i r="4">
      <x v="225"/>
      <x v="336"/>
    </i>
    <i t="default" r="2">
      <x v="1"/>
    </i>
    <i t="default" r="1">
      <x v="25"/>
    </i>
    <i r="1">
      <x v="26"/>
      <x v="1"/>
      <x v="3"/>
      <x v="208"/>
      <x v="19"/>
    </i>
    <i r="4">
      <x v="209"/>
      <x v="20"/>
    </i>
    <i r="4">
      <x v="210"/>
      <x v="21"/>
    </i>
    <i r="4">
      <x v="211"/>
      <x v="123"/>
    </i>
    <i r="4">
      <x v="351"/>
      <x v="594"/>
    </i>
    <i r="3">
      <x v="4"/>
      <x v="352"/>
      <x v="288"/>
    </i>
    <i t="default" r="2">
      <x v="1"/>
    </i>
    <i t="default" r="1">
      <x v="26"/>
    </i>
    <i r="1">
      <x v="27"/>
      <x v="1"/>
      <x v="4"/>
      <x v="352"/>
      <x v="288"/>
    </i>
    <i r="3">
      <x v="12"/>
      <x v="204"/>
      <x v="338"/>
    </i>
    <i r="4">
      <x v="205"/>
      <x v="339"/>
    </i>
    <i r="4">
      <x v="206"/>
      <x v="594"/>
    </i>
    <i r="4">
      <x v="207"/>
      <x v="122"/>
    </i>
    <i t="default" r="2">
      <x v="1"/>
    </i>
    <i t="default" r="1">
      <x v="27"/>
    </i>
    <i r="1">
      <x v="28"/>
      <x/>
      <x v="3"/>
      <x/>
      <x v="52"/>
    </i>
    <i r="5">
      <x v="94"/>
    </i>
    <i r="5">
      <x v="213"/>
    </i>
    <i r="5">
      <x v="417"/>
    </i>
    <i r="5">
      <x v="558"/>
    </i>
    <i r="5">
      <x v="604"/>
    </i>
    <i t="default" r="2">
      <x/>
    </i>
    <i r="2">
      <x v="1"/>
      <x v="3"/>
      <x/>
      <x v="449"/>
    </i>
    <i r="5">
      <x v="603"/>
    </i>
    <i t="default" r="2">
      <x v="1"/>
    </i>
    <i t="default" r="1">
      <x v="28"/>
    </i>
    <i t="default">
      <x v="35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934" numFmtId="4"/>
    <dataField name=" Håp-ers tkr" fld="16" subtotal="average" baseField="7" baseItem="94" numFmtId="4"/>
    <dataField name=" Total ers tkr" fld="20" baseField="0" baseItem="0" numFmtId="43"/>
  </dataFields>
  <formats count="189">
    <format dxfId="726">
      <pivotArea type="all" dataOnly="0" outline="0" fieldPosition="0"/>
    </format>
    <format dxfId="725">
      <pivotArea field="8" type="button" dataOnly="0" labelOnly="1" outline="0" axis="axisRow" fieldPosition="4"/>
    </format>
    <format dxfId="724">
      <pivotArea dataOnly="0" labelOnly="1" grandRow="1" outline="0" fieldPosition="0"/>
    </format>
    <format dxfId="723">
      <pivotArea dataOnly="0" labelOnly="1" outline="0" fieldPosition="0">
        <references count="1">
          <reference field="7" count="0"/>
        </references>
      </pivotArea>
    </format>
    <format dxfId="722">
      <pivotArea dataOnly="0" labelOnly="1" outline="0" fieldPosition="0">
        <references count="1">
          <reference field="7" count="0"/>
        </references>
      </pivotArea>
    </format>
    <format dxfId="721">
      <pivotArea dataOnly="0" labelOnly="1" outline="0" fieldPosition="0">
        <references count="1">
          <reference field="8" count="0"/>
        </references>
      </pivotArea>
    </format>
    <format dxfId="720">
      <pivotArea field="2" type="button" dataOnly="0" labelOnly="1" outline="0" axis="axisRow" fieldPosition="0"/>
    </format>
    <format dxfId="719">
      <pivotArea field="7" type="button" dataOnly="0" labelOnly="1" outline="0" axis="axisRow" fieldPosition="5"/>
    </format>
    <format dxfId="718">
      <pivotArea field="8" type="button" dataOnly="0" labelOnly="1" outline="0" axis="axisRow" fieldPosition="4"/>
    </format>
    <format dxfId="71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16">
      <pivotArea dataOnly="0" labelOnly="1" outline="0" fieldPosition="0">
        <references count="1">
          <reference field="0" count="0"/>
        </references>
      </pivotArea>
    </format>
    <format dxfId="715">
      <pivotArea outline="0" fieldPosition="0">
        <references count="1">
          <reference field="4294967294" count="1">
            <x v="0"/>
          </reference>
        </references>
      </pivotArea>
    </format>
    <format dxfId="714">
      <pivotArea field="6" type="button" dataOnly="0" labelOnly="1" outline="0" axis="axisRow" fieldPosition="3"/>
    </format>
    <format dxfId="713">
      <pivotArea field="5" type="button" dataOnly="0" labelOnly="1" outline="0"/>
    </format>
    <format dxfId="712">
      <pivotArea outline="0" fieldPosition="0">
        <references count="1">
          <reference field="4294967294" count="1" selected="0">
            <x v="1"/>
          </reference>
        </references>
      </pivotArea>
    </format>
    <format dxfId="71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10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709">
      <pivotArea outline="0" fieldPosition="0">
        <references count="1">
          <reference field="4294967294" count="1" selected="0">
            <x v="2"/>
          </reference>
        </references>
      </pivotArea>
    </format>
    <format dxfId="708">
      <pivotArea type="origin" dataOnly="0" labelOnly="1" outline="0" fieldPosition="0"/>
    </format>
    <format dxfId="707">
      <pivotArea field="-2" type="button" dataOnly="0" labelOnly="1" outline="0" axis="axisCol" fieldPosition="0"/>
    </format>
    <format dxfId="706">
      <pivotArea type="topRight" dataOnly="0" labelOnly="1" outline="0" fieldPosition="0"/>
    </format>
    <format dxfId="705">
      <pivotArea field="2" type="button" dataOnly="0" labelOnly="1" outline="0" axis="axisRow" fieldPosition="0"/>
    </format>
    <format dxfId="704">
      <pivotArea field="3" type="button" dataOnly="0" labelOnly="1" outline="0" axis="axisRow" fieldPosition="1"/>
    </format>
    <format dxfId="703">
      <pivotArea field="0" type="button" dataOnly="0" labelOnly="1" outline="0" axis="axisRow" fieldPosition="2"/>
    </format>
    <format dxfId="702">
      <pivotArea field="6" type="button" dataOnly="0" labelOnly="1" outline="0" axis="axisRow" fieldPosition="3"/>
    </format>
    <format dxfId="701">
      <pivotArea field="8" type="button" dataOnly="0" labelOnly="1" outline="0" axis="axisRow" fieldPosition="4"/>
    </format>
    <format dxfId="700">
      <pivotArea field="7" type="button" dataOnly="0" labelOnly="1" outline="0" axis="axisRow" fieldPosition="5"/>
    </format>
    <format dxfId="69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98">
      <pivotArea type="origin" dataOnly="0" labelOnly="1" outline="0" fieldPosition="0"/>
    </format>
    <format dxfId="697">
      <pivotArea field="-2" type="button" dataOnly="0" labelOnly="1" outline="0" axis="axisCol" fieldPosition="0"/>
    </format>
    <format dxfId="696">
      <pivotArea type="topRight" dataOnly="0" labelOnly="1" outline="0" fieldPosition="0"/>
    </format>
    <format dxfId="695">
      <pivotArea field="2" type="button" dataOnly="0" labelOnly="1" outline="0" axis="axisRow" fieldPosition="0"/>
    </format>
    <format dxfId="694">
      <pivotArea field="3" type="button" dataOnly="0" labelOnly="1" outline="0" axis="axisRow" fieldPosition="1"/>
    </format>
    <format dxfId="693">
      <pivotArea field="0" type="button" dataOnly="0" labelOnly="1" outline="0" axis="axisRow" fieldPosition="2"/>
    </format>
    <format dxfId="692">
      <pivotArea field="6" type="button" dataOnly="0" labelOnly="1" outline="0" axis="axisRow" fieldPosition="3"/>
    </format>
    <format dxfId="691">
      <pivotArea field="8" type="button" dataOnly="0" labelOnly="1" outline="0" axis="axisRow" fieldPosition="4"/>
    </format>
    <format dxfId="690">
      <pivotArea field="7" type="button" dataOnly="0" labelOnly="1" outline="0" axis="axisRow" fieldPosition="5"/>
    </format>
    <format dxfId="68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88">
      <pivotArea dataOnly="0" labelOnly="1" outline="0" fieldPosition="0">
        <references count="1">
          <reference field="2" count="0"/>
        </references>
      </pivotArea>
    </format>
    <format dxfId="687">
      <pivotArea dataOnly="0" labelOnly="1" outline="0" fieldPosition="0">
        <references count="1">
          <reference field="2" count="0"/>
        </references>
      </pivotArea>
    </format>
    <format dxfId="686">
      <pivotArea dataOnly="0" labelOnly="1" outline="0" fieldPosition="0">
        <references count="1">
          <reference field="3" count="0"/>
        </references>
      </pivotArea>
    </format>
    <format dxfId="685">
      <pivotArea dataOnly="0" labelOnly="1" outline="0" fieldPosition="0">
        <references count="1">
          <reference field="3" count="0"/>
        </references>
      </pivotArea>
    </format>
    <format dxfId="684">
      <pivotArea dataOnly="0" labelOnly="1" outline="0" fieldPosition="0">
        <references count="1">
          <reference field="6" count="0"/>
        </references>
      </pivotArea>
    </format>
    <format dxfId="683">
      <pivotArea dataOnly="0" labelOnly="1" outline="0" fieldPosition="0">
        <references count="1">
          <reference field="6" count="0"/>
        </references>
      </pivotArea>
    </format>
    <format dxfId="682">
      <pivotArea dataOnly="0" outline="0" fieldPosition="0">
        <references count="1">
          <reference field="3" count="0" defaultSubtotal="1"/>
        </references>
      </pivotArea>
    </format>
    <format dxfId="681">
      <pivotArea dataOnly="0" outline="0" fieldPosition="0">
        <references count="1">
          <reference field="2" count="0" defaultSubtotal="1"/>
        </references>
      </pivotArea>
    </format>
    <format dxfId="680">
      <pivotArea dataOnly="0" outline="0" fieldPosition="0">
        <references count="1">
          <reference field="2" count="0" defaultSubtotal="1"/>
        </references>
      </pivotArea>
    </format>
    <format dxfId="679">
      <pivotArea outline="0" fieldPosition="0">
        <references count="1">
          <reference field="2" count="0" selected="0" defaultSubtotal="1"/>
        </references>
      </pivotArea>
    </format>
    <format dxfId="678">
      <pivotArea dataOnly="0" labelOnly="1" outline="0" fieldPosition="0">
        <references count="1">
          <reference field="2" count="0"/>
        </references>
      </pivotArea>
    </format>
    <format dxfId="677">
      <pivotArea dataOnly="0" labelOnly="1" outline="0" fieldPosition="0">
        <references count="1">
          <reference field="2" count="0" defaultSubtotal="1"/>
        </references>
      </pivotArea>
    </format>
    <format dxfId="676">
      <pivotArea dataOnly="0" labelOnly="1" outline="0" fieldPosition="0">
        <references count="2">
          <reference field="2" count="0" selected="0"/>
          <reference field="3" count="12"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675">
      <pivotArea dataOnly="0" labelOnly="1" outline="0" fieldPosition="0">
        <references count="2">
          <reference field="2" count="0" selected="0"/>
          <reference field="3" count="12" defaultSubtotal="1"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674">
      <pivotArea dataOnly="0" labelOnly="1" outline="0" fieldPosition="0">
        <references count="3">
          <reference field="0" count="1">
            <x v="1"/>
          </reference>
          <reference field="2" count="0" selected="0"/>
          <reference field="3" count="1" selected="0">
            <x v="17"/>
          </reference>
        </references>
      </pivotArea>
    </format>
    <format dxfId="673">
      <pivotArea dataOnly="0" labelOnly="1" outline="0" fieldPosition="0">
        <references count="3">
          <reference field="0" count="1" defaultSubtotal="1">
            <x v="1"/>
          </reference>
          <reference field="2" count="0" selected="0"/>
          <reference field="3" count="1" selected="0">
            <x v="17"/>
          </reference>
        </references>
      </pivotArea>
    </format>
    <format dxfId="672">
      <pivotArea dataOnly="0" labelOnly="1" outline="0" fieldPosition="0">
        <references count="3">
          <reference field="0" count="1">
            <x v="1"/>
          </reference>
          <reference field="2" count="0" selected="0"/>
          <reference field="3" count="1" selected="0">
            <x v="18"/>
          </reference>
        </references>
      </pivotArea>
    </format>
    <format dxfId="671">
      <pivotArea dataOnly="0" labelOnly="1" outline="0" fieldPosition="0">
        <references count="3">
          <reference field="0" count="1" defaultSubtotal="1">
            <x v="1"/>
          </reference>
          <reference field="2" count="0" selected="0"/>
          <reference field="3" count="1" selected="0">
            <x v="18"/>
          </reference>
        </references>
      </pivotArea>
    </format>
    <format dxfId="670">
      <pivotArea dataOnly="0" labelOnly="1" outline="0" fieldPosition="0">
        <references count="3">
          <reference field="0" count="1">
            <x v="1"/>
          </reference>
          <reference field="2" count="0" selected="0"/>
          <reference field="3" count="1" selected="0">
            <x v="19"/>
          </reference>
        </references>
      </pivotArea>
    </format>
    <format dxfId="669">
      <pivotArea dataOnly="0" labelOnly="1" outline="0" fieldPosition="0">
        <references count="3">
          <reference field="0" count="1" defaultSubtotal="1">
            <x v="1"/>
          </reference>
          <reference field="2" count="0" selected="0"/>
          <reference field="3" count="1" selected="0">
            <x v="19"/>
          </reference>
        </references>
      </pivotArea>
    </format>
    <format dxfId="668">
      <pivotArea dataOnly="0" labelOnly="1" outline="0" fieldPosition="0">
        <references count="3">
          <reference field="0" count="1">
            <x v="1"/>
          </reference>
          <reference field="2" count="0" selected="0"/>
          <reference field="3" count="1" selected="0">
            <x v="20"/>
          </reference>
        </references>
      </pivotArea>
    </format>
    <format dxfId="667">
      <pivotArea dataOnly="0" labelOnly="1" outline="0" fieldPosition="0">
        <references count="3">
          <reference field="0" count="1" defaultSubtotal="1">
            <x v="1"/>
          </reference>
          <reference field="2" count="0" selected="0"/>
          <reference field="3" count="1" selected="0">
            <x v="20"/>
          </reference>
        </references>
      </pivotArea>
    </format>
    <format dxfId="666">
      <pivotArea dataOnly="0" labelOnly="1" outline="0" fieldPosition="0">
        <references count="3">
          <reference field="0" count="1">
            <x v="1"/>
          </reference>
          <reference field="2" count="0" selected="0"/>
          <reference field="3" count="1" selected="0">
            <x v="21"/>
          </reference>
        </references>
      </pivotArea>
    </format>
    <format dxfId="665">
      <pivotArea dataOnly="0" labelOnly="1" outline="0" fieldPosition="0">
        <references count="3">
          <reference field="0" count="1" defaultSubtotal="1">
            <x v="1"/>
          </reference>
          <reference field="2" count="0" selected="0"/>
          <reference field="3" count="1" selected="0">
            <x v="21"/>
          </reference>
        </references>
      </pivotArea>
    </format>
    <format dxfId="664">
      <pivotArea dataOnly="0" labelOnly="1" outline="0" fieldPosition="0">
        <references count="3">
          <reference field="0" count="1">
            <x v="1"/>
          </reference>
          <reference field="2" count="0" selected="0"/>
          <reference field="3" count="1" selected="0">
            <x v="22"/>
          </reference>
        </references>
      </pivotArea>
    </format>
    <format dxfId="663">
      <pivotArea dataOnly="0" labelOnly="1" outline="0" fieldPosition="0">
        <references count="3">
          <reference field="0" count="1" defaultSubtotal="1">
            <x v="1"/>
          </reference>
          <reference field="2" count="0" selected="0"/>
          <reference field="3" count="1" selected="0">
            <x v="22"/>
          </reference>
        </references>
      </pivotArea>
    </format>
    <format dxfId="662">
      <pivotArea dataOnly="0" labelOnly="1" outline="0" fieldPosition="0">
        <references count="3">
          <reference field="0" count="1">
            <x v="1"/>
          </reference>
          <reference field="2" count="0" selected="0"/>
          <reference field="3" count="1" selected="0">
            <x v="23"/>
          </reference>
        </references>
      </pivotArea>
    </format>
    <format dxfId="661">
      <pivotArea dataOnly="0" labelOnly="1" outline="0" fieldPosition="0">
        <references count="3">
          <reference field="0" count="1" defaultSubtotal="1">
            <x v="1"/>
          </reference>
          <reference field="2" count="0" selected="0"/>
          <reference field="3" count="1" selected="0">
            <x v="23"/>
          </reference>
        </references>
      </pivotArea>
    </format>
    <format dxfId="660">
      <pivotArea dataOnly="0" labelOnly="1" outline="0" fieldPosition="0">
        <references count="3">
          <reference field="0" count="1">
            <x v="1"/>
          </reference>
          <reference field="2" count="0" selected="0"/>
          <reference field="3" count="1" selected="0">
            <x v="24"/>
          </reference>
        </references>
      </pivotArea>
    </format>
    <format dxfId="659">
      <pivotArea dataOnly="0" labelOnly="1" outline="0" fieldPosition="0">
        <references count="3">
          <reference field="0" count="1" defaultSubtotal="1">
            <x v="1"/>
          </reference>
          <reference field="2" count="0" selected="0"/>
          <reference field="3" count="1" selected="0">
            <x v="24"/>
          </reference>
        </references>
      </pivotArea>
    </format>
    <format dxfId="658">
      <pivotArea dataOnly="0" labelOnly="1" outline="0" fieldPosition="0">
        <references count="3">
          <reference field="0" count="1">
            <x v="1"/>
          </reference>
          <reference field="2" count="0" selected="0"/>
          <reference field="3" count="1" selected="0">
            <x v="25"/>
          </reference>
        </references>
      </pivotArea>
    </format>
    <format dxfId="657">
      <pivotArea dataOnly="0" labelOnly="1" outline="0" fieldPosition="0">
        <references count="3">
          <reference field="0" count="1" defaultSubtotal="1">
            <x v="1"/>
          </reference>
          <reference field="2" count="0" selected="0"/>
          <reference field="3" count="1" selected="0">
            <x v="25"/>
          </reference>
        </references>
      </pivotArea>
    </format>
    <format dxfId="656">
      <pivotArea dataOnly="0" labelOnly="1" outline="0" fieldPosition="0">
        <references count="3">
          <reference field="0" count="1">
            <x v="1"/>
          </reference>
          <reference field="2" count="0" selected="0"/>
          <reference field="3" count="1" selected="0">
            <x v="26"/>
          </reference>
        </references>
      </pivotArea>
    </format>
    <format dxfId="655">
      <pivotArea dataOnly="0" labelOnly="1" outline="0" fieldPosition="0">
        <references count="3">
          <reference field="0" count="1" defaultSubtotal="1">
            <x v="1"/>
          </reference>
          <reference field="2" count="0" selected="0"/>
          <reference field="3" count="1" selected="0">
            <x v="26"/>
          </reference>
        </references>
      </pivotArea>
    </format>
    <format dxfId="654">
      <pivotArea dataOnly="0" labelOnly="1" outline="0" fieldPosition="0">
        <references count="3">
          <reference field="0" count="1">
            <x v="1"/>
          </reference>
          <reference field="2" count="0" selected="0"/>
          <reference field="3" count="1" selected="0">
            <x v="27"/>
          </reference>
        </references>
      </pivotArea>
    </format>
    <format dxfId="653">
      <pivotArea dataOnly="0" labelOnly="1" outline="0" fieldPosition="0">
        <references count="3">
          <reference field="0" count="1" defaultSubtotal="1">
            <x v="1"/>
          </reference>
          <reference field="2" count="0" selected="0"/>
          <reference field="3" count="1" selected="0">
            <x v="27"/>
          </reference>
        </references>
      </pivotArea>
    </format>
    <format dxfId="652">
      <pivotArea dataOnly="0" labelOnly="1" outline="0" fieldPosition="0">
        <references count="3">
          <reference field="0" count="2">
            <x v="0"/>
            <x v="1"/>
          </reference>
          <reference field="2" count="0" selected="0"/>
          <reference field="3" count="1" selected="0">
            <x v="28"/>
          </reference>
        </references>
      </pivotArea>
    </format>
    <format dxfId="651">
      <pivotArea dataOnly="0" labelOnly="1" outline="0" fieldPosition="0">
        <references count="3">
          <reference field="0" count="2" defaultSubtotal="1">
            <x v="0"/>
            <x v="1"/>
          </reference>
          <reference field="2" count="0" selected="0"/>
          <reference field="3" count="1" selected="0">
            <x v="28"/>
          </reference>
        </references>
      </pivotArea>
    </format>
    <format dxfId="650">
      <pivotArea dataOnly="0" labelOnly="1" outline="0" fieldPosition="0">
        <references count="4">
          <reference field="0" count="1" selected="0">
            <x v="1"/>
          </reference>
          <reference field="2" count="0" selected="0"/>
          <reference field="3" count="1" selected="0">
            <x v="17"/>
          </reference>
          <reference field="6" count="1">
            <x v="3"/>
          </reference>
        </references>
      </pivotArea>
    </format>
    <format dxfId="649">
      <pivotArea dataOnly="0" labelOnly="1" outline="0" fieldPosition="0">
        <references count="4">
          <reference field="0" count="1" selected="0">
            <x v="1"/>
          </reference>
          <reference field="2" count="0" selected="0"/>
          <reference field="3" count="1" selected="0">
            <x v="18"/>
          </reference>
          <reference field="6" count="1">
            <x v="3"/>
          </reference>
        </references>
      </pivotArea>
    </format>
    <format dxfId="648">
      <pivotArea dataOnly="0" labelOnly="1" outline="0" fieldPosition="0">
        <references count="4">
          <reference field="0" count="1" selected="0">
            <x v="1"/>
          </reference>
          <reference field="2" count="0" selected="0"/>
          <reference field="3" count="1" selected="0">
            <x v="19"/>
          </reference>
          <reference field="6" count="2">
            <x v="4"/>
            <x v="12"/>
          </reference>
        </references>
      </pivotArea>
    </format>
    <format dxfId="647">
      <pivotArea dataOnly="0" labelOnly="1" outline="0" fieldPosition="0">
        <references count="4">
          <reference field="0" count="1" selected="0">
            <x v="1"/>
          </reference>
          <reference field="2" count="0" selected="0"/>
          <reference field="3" count="1" selected="0">
            <x v="20"/>
          </reference>
          <reference field="6" count="1">
            <x v="3"/>
          </reference>
        </references>
      </pivotArea>
    </format>
    <format dxfId="646">
      <pivotArea dataOnly="0" labelOnly="1" outline="0" fieldPosition="0">
        <references count="4">
          <reference field="0" count="1" selected="0">
            <x v="1"/>
          </reference>
          <reference field="2" count="0" selected="0"/>
          <reference field="3" count="1" selected="0">
            <x v="21"/>
          </reference>
          <reference field="6" count="2">
            <x v="3"/>
            <x v="12"/>
          </reference>
        </references>
      </pivotArea>
    </format>
    <format dxfId="645">
      <pivotArea dataOnly="0" labelOnly="1" outline="0" fieldPosition="0">
        <references count="4">
          <reference field="0" count="1" selected="0">
            <x v="1"/>
          </reference>
          <reference field="2" count="0" selected="0"/>
          <reference field="3" count="1" selected="0">
            <x v="22"/>
          </reference>
          <reference field="6" count="2">
            <x v="3"/>
            <x v="12"/>
          </reference>
        </references>
      </pivotArea>
    </format>
    <format dxfId="644">
      <pivotArea dataOnly="0" labelOnly="1" outline="0" fieldPosition="0">
        <references count="4">
          <reference field="0" count="1" selected="0">
            <x v="1"/>
          </reference>
          <reference field="2" count="0" selected="0"/>
          <reference field="3" count="1" selected="0">
            <x v="23"/>
          </reference>
          <reference field="6" count="2">
            <x v="3"/>
            <x v="4"/>
          </reference>
        </references>
      </pivotArea>
    </format>
    <format dxfId="643">
      <pivotArea dataOnly="0" labelOnly="1" outline="0" fieldPosition="0">
        <references count="4">
          <reference field="0" count="1" selected="0">
            <x v="1"/>
          </reference>
          <reference field="2" count="0" selected="0"/>
          <reference field="3" count="1" selected="0">
            <x v="24"/>
          </reference>
          <reference field="6" count="2">
            <x v="3"/>
            <x v="4"/>
          </reference>
        </references>
      </pivotArea>
    </format>
    <format dxfId="642">
      <pivotArea dataOnly="0" labelOnly="1" outline="0" fieldPosition="0">
        <references count="4">
          <reference field="0" count="1" selected="0">
            <x v="1"/>
          </reference>
          <reference field="2" count="0" selected="0"/>
          <reference field="3" count="1" selected="0">
            <x v="25"/>
          </reference>
          <reference field="6" count="2">
            <x v="3"/>
            <x v="5"/>
          </reference>
        </references>
      </pivotArea>
    </format>
    <format dxfId="641">
      <pivotArea dataOnly="0" labelOnly="1" outline="0" fieldPosition="0">
        <references count="4">
          <reference field="0" count="1" selected="0">
            <x v="1"/>
          </reference>
          <reference field="2" count="0" selected="0"/>
          <reference field="3" count="1" selected="0">
            <x v="26"/>
          </reference>
          <reference field="6" count="2">
            <x v="3"/>
            <x v="4"/>
          </reference>
        </references>
      </pivotArea>
    </format>
    <format dxfId="640">
      <pivotArea dataOnly="0" labelOnly="1" outline="0" fieldPosition="0">
        <references count="4">
          <reference field="0" count="1" selected="0">
            <x v="1"/>
          </reference>
          <reference field="2" count="0" selected="0"/>
          <reference field="3" count="1" selected="0">
            <x v="27"/>
          </reference>
          <reference field="6" count="2">
            <x v="4"/>
            <x v="12"/>
          </reference>
        </references>
      </pivotArea>
    </format>
    <format dxfId="639">
      <pivotArea dataOnly="0" labelOnly="1" outline="0" fieldPosition="0">
        <references count="4">
          <reference field="0" count="1" selected="0">
            <x v="0"/>
          </reference>
          <reference field="2" count="0" selected="0"/>
          <reference field="3" count="1" selected="0">
            <x v="28"/>
          </reference>
          <reference field="6" count="1">
            <x v="3"/>
          </reference>
        </references>
      </pivotArea>
    </format>
    <format dxfId="638">
      <pivotArea dataOnly="0" labelOnly="1" outline="0" fieldPosition="0">
        <references count="4">
          <reference field="0" count="1" selected="0">
            <x v="1"/>
          </reference>
          <reference field="2" count="0" selected="0"/>
          <reference field="3" count="1" selected="0">
            <x v="28"/>
          </reference>
          <reference field="6" count="1">
            <x v="3"/>
          </reference>
        </references>
      </pivotArea>
    </format>
    <format dxfId="637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17"/>
          </reference>
          <reference field="6" count="1" selected="0">
            <x v="3"/>
          </reference>
          <reference field="8" count="7">
            <x v="0"/>
            <x v="418"/>
            <x v="419"/>
            <x v="420"/>
            <x v="421"/>
            <x v="422"/>
            <x v="423"/>
          </reference>
        </references>
      </pivotArea>
    </format>
    <format dxfId="636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18"/>
          </reference>
          <reference field="6" count="1" selected="0">
            <x v="3"/>
          </reference>
          <reference field="8" count="7">
            <x v="345"/>
            <x v="346"/>
            <x v="347"/>
            <x v="348"/>
            <x v="349"/>
            <x v="351"/>
            <x v="354"/>
          </reference>
        </references>
      </pivotArea>
    </format>
    <format dxfId="635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19"/>
          </reference>
          <reference field="6" count="1" selected="0">
            <x v="4"/>
          </reference>
          <reference field="8" count="1">
            <x v="317"/>
          </reference>
        </references>
      </pivotArea>
    </format>
    <format dxfId="634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19"/>
          </reference>
          <reference field="6" count="1" selected="0">
            <x v="12"/>
          </reference>
          <reference field="8" count="5">
            <x v="318"/>
            <x v="319"/>
            <x v="320"/>
            <x v="321"/>
            <x v="353"/>
          </reference>
        </references>
      </pivotArea>
    </format>
    <format dxfId="633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0"/>
          </reference>
          <reference field="6" count="1" selected="0">
            <x v="3"/>
          </reference>
          <reference field="8" count="8">
            <x v="0"/>
            <x v="311"/>
            <x v="312"/>
            <x v="313"/>
            <x v="314"/>
            <x v="315"/>
            <x v="316"/>
            <x v="351"/>
          </reference>
        </references>
      </pivotArea>
    </format>
    <format dxfId="632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1"/>
          </reference>
          <reference field="6" count="1" selected="0">
            <x v="3"/>
          </reference>
          <reference field="8" count="3">
            <x v="0"/>
            <x v="350"/>
            <x v="351"/>
          </reference>
        </references>
      </pivotArea>
    </format>
    <format dxfId="631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1"/>
          </reference>
          <reference field="6" count="1" selected="0">
            <x v="12"/>
          </reference>
          <reference field="8" count="3">
            <x v="308"/>
            <x v="309"/>
            <x v="310"/>
          </reference>
        </references>
      </pivotArea>
    </format>
    <format dxfId="630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2"/>
          </reference>
          <reference field="6" count="1" selected="0">
            <x v="3"/>
          </reference>
          <reference field="8" count="2">
            <x v="350"/>
            <x v="351"/>
          </reference>
        </references>
      </pivotArea>
    </format>
    <format dxfId="629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2"/>
          </reference>
          <reference field="6" count="1" selected="0">
            <x v="12"/>
          </reference>
          <reference field="8" count="4">
            <x v="242"/>
            <x v="243"/>
            <x v="244"/>
            <x v="245"/>
          </reference>
        </references>
      </pivotArea>
    </format>
    <format dxfId="628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3"/>
          </reference>
          <reference field="6" count="1" selected="0">
            <x v="3"/>
          </reference>
          <reference field="8" count="5">
            <x v="238"/>
            <x v="239"/>
            <x v="240"/>
            <x v="241"/>
            <x v="351"/>
          </reference>
        </references>
      </pivotArea>
    </format>
    <format dxfId="627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3"/>
          </reference>
          <reference field="6" count="1" selected="0">
            <x v="4"/>
          </reference>
          <reference field="8" count="1">
            <x v="352"/>
          </reference>
        </references>
      </pivotArea>
    </format>
    <format dxfId="626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4"/>
          </reference>
          <reference field="6" count="1" selected="0">
            <x v="3"/>
          </reference>
          <reference field="8" count="8">
            <x v="231"/>
            <x v="232"/>
            <x v="233"/>
            <x v="234"/>
            <x v="235"/>
            <x v="236"/>
            <x v="351"/>
            <x v="354"/>
          </reference>
        </references>
      </pivotArea>
    </format>
    <format dxfId="625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4"/>
          </reference>
          <reference field="6" count="1" selected="0">
            <x v="4"/>
          </reference>
          <reference field="8" count="2">
            <x v="230"/>
            <x v="237"/>
          </reference>
        </references>
      </pivotArea>
    </format>
    <format dxfId="624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5"/>
          </reference>
          <reference field="6" count="1" selected="0">
            <x v="3"/>
          </reference>
          <reference field="8" count="5">
            <x v="220"/>
            <x v="226"/>
            <x v="227"/>
            <x v="228"/>
            <x v="229"/>
          </reference>
        </references>
      </pivotArea>
    </format>
    <format dxfId="623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5"/>
          </reference>
          <reference field="6" count="1" selected="0">
            <x v="5"/>
          </reference>
          <reference field="8" count="5">
            <x v="221"/>
            <x v="222"/>
            <x v="223"/>
            <x v="224"/>
            <x v="225"/>
          </reference>
        </references>
      </pivotArea>
    </format>
    <format dxfId="622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6"/>
          </reference>
          <reference field="6" count="1" selected="0">
            <x v="3"/>
          </reference>
          <reference field="8" count="5">
            <x v="208"/>
            <x v="209"/>
            <x v="210"/>
            <x v="211"/>
            <x v="351"/>
          </reference>
        </references>
      </pivotArea>
    </format>
    <format dxfId="621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6"/>
          </reference>
          <reference field="6" count="1" selected="0">
            <x v="4"/>
          </reference>
          <reference field="8" count="1">
            <x v="352"/>
          </reference>
        </references>
      </pivotArea>
    </format>
    <format dxfId="620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7"/>
          </reference>
          <reference field="6" count="1" selected="0">
            <x v="4"/>
          </reference>
          <reference field="8" count="1">
            <x v="352"/>
          </reference>
        </references>
      </pivotArea>
    </format>
    <format dxfId="619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7"/>
          </reference>
          <reference field="6" count="1" selected="0">
            <x v="12"/>
          </reference>
          <reference field="8" count="4">
            <x v="204"/>
            <x v="205"/>
            <x v="206"/>
            <x v="207"/>
          </reference>
        </references>
      </pivotArea>
    </format>
    <format dxfId="618">
      <pivotArea dataOnly="0" labelOnly="1" outline="0" fieldPosition="0">
        <references count="5">
          <reference field="0" count="1" selected="0">
            <x v="0"/>
          </reference>
          <reference field="2" count="0" selected="0"/>
          <reference field="3" count="1" selected="0">
            <x v="28"/>
          </reference>
          <reference field="6" count="1" selected="0">
            <x v="3"/>
          </reference>
          <reference field="8" count="1">
            <x v="0"/>
          </reference>
        </references>
      </pivotArea>
    </format>
    <format dxfId="617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8"/>
          </reference>
          <reference field="6" count="1" selected="0">
            <x v="3"/>
          </reference>
          <reference field="8" count="1">
            <x v="0"/>
          </reference>
        </references>
      </pivotArea>
    </format>
    <format dxfId="616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7"/>
          </reference>
          <reference field="6" count="1" selected="0">
            <x v="3"/>
          </reference>
          <reference field="7" count="1">
            <x v="567"/>
          </reference>
          <reference field="8" count="1" selected="0">
            <x v="0"/>
          </reference>
        </references>
      </pivotArea>
    </format>
    <format dxfId="615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7"/>
          </reference>
          <reference field="6" count="1" selected="0">
            <x v="3"/>
          </reference>
          <reference field="7" count="1">
            <x v="325"/>
          </reference>
          <reference field="8" count="1" selected="0">
            <x v="418"/>
          </reference>
        </references>
      </pivotArea>
    </format>
    <format dxfId="614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7"/>
          </reference>
          <reference field="6" count="1" selected="0">
            <x v="3"/>
          </reference>
          <reference field="7" count="1">
            <x v="133"/>
          </reference>
          <reference field="8" count="1" selected="0">
            <x v="419"/>
          </reference>
        </references>
      </pivotArea>
    </format>
    <format dxfId="613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7"/>
          </reference>
          <reference field="6" count="1" selected="0">
            <x v="3"/>
          </reference>
          <reference field="7" count="1">
            <x v="186"/>
          </reference>
          <reference field="8" count="1" selected="0">
            <x v="420"/>
          </reference>
        </references>
      </pivotArea>
    </format>
    <format dxfId="612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7"/>
          </reference>
          <reference field="6" count="1" selected="0">
            <x v="3"/>
          </reference>
          <reference field="7" count="1">
            <x v="63"/>
          </reference>
          <reference field="8" count="1" selected="0">
            <x v="421"/>
          </reference>
        </references>
      </pivotArea>
    </format>
    <format dxfId="611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7"/>
          </reference>
          <reference field="6" count="1" selected="0">
            <x v="3"/>
          </reference>
          <reference field="7" count="1">
            <x v="344"/>
          </reference>
          <reference field="8" count="1" selected="0">
            <x v="422"/>
          </reference>
        </references>
      </pivotArea>
    </format>
    <format dxfId="610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7"/>
          </reference>
          <reference field="6" count="1" selected="0">
            <x v="3"/>
          </reference>
          <reference field="7" count="1">
            <x v="471"/>
          </reference>
          <reference field="8" count="1" selected="0">
            <x v="423"/>
          </reference>
        </references>
      </pivotArea>
    </format>
    <format dxfId="609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8"/>
          </reference>
          <reference field="6" count="1" selected="0">
            <x v="3"/>
          </reference>
          <reference field="7" count="1">
            <x v="192"/>
          </reference>
          <reference field="8" count="1" selected="0">
            <x v="345"/>
          </reference>
        </references>
      </pivotArea>
    </format>
    <format dxfId="608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8"/>
          </reference>
          <reference field="6" count="1" selected="0">
            <x v="3"/>
          </reference>
          <reference field="7" count="1">
            <x v="340"/>
          </reference>
          <reference field="8" count="1" selected="0">
            <x v="346"/>
          </reference>
        </references>
      </pivotArea>
    </format>
    <format dxfId="607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8"/>
          </reference>
          <reference field="6" count="1" selected="0">
            <x v="3"/>
          </reference>
          <reference field="7" count="1">
            <x v="342"/>
          </reference>
          <reference field="8" count="1" selected="0">
            <x v="347"/>
          </reference>
        </references>
      </pivotArea>
    </format>
    <format dxfId="606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8"/>
          </reference>
          <reference field="6" count="1" selected="0">
            <x v="3"/>
          </reference>
          <reference field="7" count="1">
            <x v="132"/>
          </reference>
          <reference field="8" count="1" selected="0">
            <x v="348"/>
          </reference>
        </references>
      </pivotArea>
    </format>
    <format dxfId="605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8"/>
          </reference>
          <reference field="6" count="1" selected="0">
            <x v="3"/>
          </reference>
          <reference field="7" count="1">
            <x v="273"/>
          </reference>
          <reference field="8" count="1" selected="0">
            <x v="349"/>
          </reference>
        </references>
      </pivotArea>
    </format>
    <format dxfId="604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8"/>
          </reference>
          <reference field="6" count="1" selected="0">
            <x v="3"/>
          </reference>
          <reference field="7" count="1">
            <x v="594"/>
          </reference>
          <reference field="8" count="1" selected="0">
            <x v="351"/>
          </reference>
        </references>
      </pivotArea>
    </format>
    <format dxfId="603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8"/>
          </reference>
          <reference field="6" count="1" selected="0">
            <x v="3"/>
          </reference>
          <reference field="7" count="1">
            <x v="343"/>
          </reference>
          <reference field="8" count="1" selected="0">
            <x v="354"/>
          </reference>
        </references>
      </pivotArea>
    </format>
    <format dxfId="602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9"/>
          </reference>
          <reference field="6" count="1" selected="0">
            <x v="4"/>
          </reference>
          <reference field="7" count="1">
            <x v="287"/>
          </reference>
          <reference field="8" count="1" selected="0">
            <x v="317"/>
          </reference>
        </references>
      </pivotArea>
    </format>
    <format dxfId="601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9"/>
          </reference>
          <reference field="6" count="1" selected="0">
            <x v="12"/>
          </reference>
          <reference field="7" count="1">
            <x v="131"/>
          </reference>
          <reference field="8" count="1" selected="0">
            <x v="318"/>
          </reference>
        </references>
      </pivotArea>
    </format>
    <format dxfId="600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9"/>
          </reference>
          <reference field="6" count="1" selected="0">
            <x v="12"/>
          </reference>
          <reference field="7" count="1">
            <x v="346"/>
          </reference>
          <reference field="8" count="1" selected="0">
            <x v="319"/>
          </reference>
        </references>
      </pivotArea>
    </format>
    <format dxfId="599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9"/>
          </reference>
          <reference field="6" count="1" selected="0">
            <x v="12"/>
          </reference>
          <reference field="7" count="1">
            <x v="347"/>
          </reference>
          <reference field="8" count="1" selected="0">
            <x v="320"/>
          </reference>
        </references>
      </pivotArea>
    </format>
    <format dxfId="598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9"/>
          </reference>
          <reference field="6" count="1" selected="0">
            <x v="12"/>
          </reference>
          <reference field="7" count="1">
            <x v="348"/>
          </reference>
          <reference field="8" count="1" selected="0">
            <x v="321"/>
          </reference>
        </references>
      </pivotArea>
    </format>
    <format dxfId="597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9"/>
          </reference>
          <reference field="6" count="1" selected="0">
            <x v="12"/>
          </reference>
          <reference field="7" count="1">
            <x v="593"/>
          </reference>
          <reference field="8" count="1" selected="0">
            <x v="353"/>
          </reference>
        </references>
      </pivotArea>
    </format>
    <format dxfId="596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0"/>
          </reference>
          <reference field="6" count="1" selected="0">
            <x v="3"/>
          </reference>
          <reference field="7" count="1">
            <x v="568"/>
          </reference>
          <reference field="8" count="1" selected="0">
            <x v="0"/>
          </reference>
        </references>
      </pivotArea>
    </format>
    <format dxfId="595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0"/>
          </reference>
          <reference field="6" count="1" selected="0">
            <x v="3"/>
          </reference>
          <reference field="7" count="1">
            <x v="76"/>
          </reference>
          <reference field="8" count="1" selected="0">
            <x v="311"/>
          </reference>
        </references>
      </pivotArea>
    </format>
    <format dxfId="594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0"/>
          </reference>
          <reference field="6" count="1" selected="0">
            <x v="3"/>
          </reference>
          <reference field="7" count="1">
            <x v="580"/>
          </reference>
          <reference field="8" count="1" selected="0">
            <x v="312"/>
          </reference>
        </references>
      </pivotArea>
    </format>
    <format dxfId="593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0"/>
          </reference>
          <reference field="6" count="1" selected="0">
            <x v="3"/>
          </reference>
          <reference field="7" count="1">
            <x v="396"/>
          </reference>
          <reference field="8" count="1" selected="0">
            <x v="313"/>
          </reference>
        </references>
      </pivotArea>
    </format>
    <format dxfId="592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0"/>
          </reference>
          <reference field="6" count="1" selected="0">
            <x v="3"/>
          </reference>
          <reference field="7" count="3">
            <x v="110"/>
            <x v="129"/>
            <x v="130"/>
          </reference>
          <reference field="8" count="1" selected="0">
            <x v="314"/>
          </reference>
        </references>
      </pivotArea>
    </format>
    <format dxfId="591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0"/>
          </reference>
          <reference field="6" count="1" selected="0">
            <x v="3"/>
          </reference>
          <reference field="7" count="2">
            <x v="77"/>
            <x v="78"/>
          </reference>
          <reference field="8" count="1" selected="0">
            <x v="315"/>
          </reference>
        </references>
      </pivotArea>
    </format>
    <format dxfId="590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0"/>
          </reference>
          <reference field="6" count="1" selected="0">
            <x v="3"/>
          </reference>
          <reference field="7" count="1">
            <x v="444"/>
          </reference>
          <reference field="8" count="1" selected="0">
            <x v="316"/>
          </reference>
        </references>
      </pivotArea>
    </format>
    <format dxfId="589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0"/>
          </reference>
          <reference field="6" count="1" selected="0">
            <x v="3"/>
          </reference>
          <reference field="7" count="2">
            <x v="595"/>
            <x v="596"/>
          </reference>
          <reference field="8" count="1" selected="0">
            <x v="351"/>
          </reference>
        </references>
      </pivotArea>
    </format>
    <format dxfId="588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1"/>
          </reference>
          <reference field="6" count="1" selected="0">
            <x v="3"/>
          </reference>
          <reference field="7" count="1">
            <x v="567"/>
          </reference>
          <reference field="8" count="1" selected="0">
            <x v="0"/>
          </reference>
        </references>
      </pivotArea>
    </format>
    <format dxfId="587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1"/>
          </reference>
          <reference field="6" count="1" selected="0">
            <x v="3"/>
          </reference>
          <reference field="7" count="1">
            <x v="395"/>
          </reference>
          <reference field="8" count="1" selected="0">
            <x v="350"/>
          </reference>
        </references>
      </pivotArea>
    </format>
    <format dxfId="586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1"/>
          </reference>
          <reference field="6" count="1" selected="0">
            <x v="3"/>
          </reference>
          <reference field="7" count="1">
            <x v="594"/>
          </reference>
          <reference field="8" count="1" selected="0">
            <x v="351"/>
          </reference>
        </references>
      </pivotArea>
    </format>
    <format dxfId="585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1"/>
          </reference>
          <reference field="6" count="1" selected="0">
            <x v="12"/>
          </reference>
          <reference field="7" count="1">
            <x v="290"/>
          </reference>
          <reference field="8" count="1" selected="0">
            <x v="308"/>
          </reference>
        </references>
      </pivotArea>
    </format>
    <format dxfId="584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1"/>
          </reference>
          <reference field="6" count="1" selected="0">
            <x v="12"/>
          </reference>
          <reference field="7" count="1">
            <x v="335"/>
          </reference>
          <reference field="8" count="1" selected="0">
            <x v="309"/>
          </reference>
        </references>
      </pivotArea>
    </format>
    <format dxfId="583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1"/>
          </reference>
          <reference field="6" count="1" selected="0">
            <x v="12"/>
          </reference>
          <reference field="7" count="1">
            <x v="128"/>
          </reference>
          <reference field="8" count="1" selected="0">
            <x v="310"/>
          </reference>
        </references>
      </pivotArea>
    </format>
    <format dxfId="582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2"/>
          </reference>
          <reference field="6" count="1" selected="0">
            <x v="3"/>
          </reference>
          <reference field="7" count="1">
            <x v="395"/>
          </reference>
          <reference field="8" count="1" selected="0">
            <x v="350"/>
          </reference>
        </references>
      </pivotArea>
    </format>
    <format dxfId="581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2"/>
          </reference>
          <reference field="6" count="1" selected="0">
            <x v="3"/>
          </reference>
          <reference field="7" count="1">
            <x v="594"/>
          </reference>
          <reference field="8" count="1" selected="0">
            <x v="351"/>
          </reference>
        </references>
      </pivotArea>
    </format>
    <format dxfId="580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2"/>
          </reference>
          <reference field="6" count="1" selected="0">
            <x v="12"/>
          </reference>
          <reference field="7" count="1">
            <x v="289"/>
          </reference>
          <reference field="8" count="1" selected="0">
            <x v="242"/>
          </reference>
        </references>
      </pivotArea>
    </format>
    <format dxfId="579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2"/>
          </reference>
          <reference field="6" count="1" selected="0">
            <x v="12"/>
          </reference>
          <reference field="7" count="1">
            <x v="334"/>
          </reference>
          <reference field="8" count="1" selected="0">
            <x v="243"/>
          </reference>
        </references>
      </pivotArea>
    </format>
    <format dxfId="578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2"/>
          </reference>
          <reference field="6" count="1" selected="0">
            <x v="12"/>
          </reference>
          <reference field="7" count="1">
            <x v="390"/>
          </reference>
          <reference field="8" count="1" selected="0">
            <x v="244"/>
          </reference>
        </references>
      </pivotArea>
    </format>
    <format dxfId="577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2"/>
          </reference>
          <reference field="6" count="1" selected="0">
            <x v="12"/>
          </reference>
          <reference field="7" count="1">
            <x v="127"/>
          </reference>
          <reference field="8" count="1" selected="0">
            <x v="245"/>
          </reference>
        </references>
      </pivotArea>
    </format>
    <format dxfId="576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3"/>
          </reference>
          <reference field="6" count="1" selected="0">
            <x v="3"/>
          </reference>
          <reference field="7" count="1">
            <x v="331"/>
          </reference>
          <reference field="8" count="1" selected="0">
            <x v="238"/>
          </reference>
        </references>
      </pivotArea>
    </format>
    <format dxfId="575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3"/>
          </reference>
          <reference field="6" count="1" selected="0">
            <x v="3"/>
          </reference>
          <reference field="7" count="1">
            <x v="332"/>
          </reference>
          <reference field="8" count="1" selected="0">
            <x v="239"/>
          </reference>
        </references>
      </pivotArea>
    </format>
    <format dxfId="574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3"/>
          </reference>
          <reference field="6" count="1" selected="0">
            <x v="3"/>
          </reference>
          <reference field="7" count="1">
            <x v="333"/>
          </reference>
          <reference field="8" count="1" selected="0">
            <x v="240"/>
          </reference>
        </references>
      </pivotArea>
    </format>
    <format dxfId="573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3"/>
          </reference>
          <reference field="6" count="1" selected="0">
            <x v="3"/>
          </reference>
          <reference field="7" count="1">
            <x v="126"/>
          </reference>
          <reference field="8" count="1" selected="0">
            <x v="241"/>
          </reference>
        </references>
      </pivotArea>
    </format>
    <format dxfId="572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3"/>
          </reference>
          <reference field="6" count="1" selected="0">
            <x v="3"/>
          </reference>
          <reference field="7" count="1">
            <x v="594"/>
          </reference>
          <reference field="8" count="1" selected="0">
            <x v="351"/>
          </reference>
        </references>
      </pivotArea>
    </format>
    <format dxfId="571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3"/>
          </reference>
          <reference field="6" count="1" selected="0">
            <x v="4"/>
          </reference>
          <reference field="7" count="1">
            <x v="288"/>
          </reference>
          <reference field="8" count="1" selected="0">
            <x v="352"/>
          </reference>
        </references>
      </pivotArea>
    </format>
    <format dxfId="570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4"/>
          </reference>
          <reference field="6" count="1" selected="0">
            <x v="3"/>
          </reference>
          <reference field="7" count="1">
            <x v="188"/>
          </reference>
          <reference field="8" count="1" selected="0">
            <x v="231"/>
          </reference>
        </references>
      </pivotArea>
    </format>
    <format dxfId="569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4"/>
          </reference>
          <reference field="6" count="1" selected="0">
            <x v="3"/>
          </reference>
          <reference field="7" count="1">
            <x v="125"/>
          </reference>
          <reference field="8" count="1" selected="0">
            <x v="232"/>
          </reference>
        </references>
      </pivotArea>
    </format>
    <format dxfId="568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4"/>
          </reference>
          <reference field="6" count="1" selected="0">
            <x v="3"/>
          </reference>
          <reference field="7" count="2">
            <x v="525"/>
            <x v="526"/>
          </reference>
          <reference field="8" count="1" selected="0">
            <x v="233"/>
          </reference>
        </references>
      </pivotArea>
    </format>
    <format dxfId="567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4"/>
          </reference>
          <reference field="6" count="1" selected="0">
            <x v="3"/>
          </reference>
          <reference field="7" count="1">
            <x v="579"/>
          </reference>
          <reference field="8" count="1" selected="0">
            <x v="234"/>
          </reference>
        </references>
      </pivotArea>
    </format>
    <format dxfId="566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4"/>
          </reference>
          <reference field="6" count="1" selected="0">
            <x v="3"/>
          </reference>
          <reference field="7" count="2">
            <x v="0"/>
            <x v="577"/>
          </reference>
          <reference field="8" count="1" selected="0">
            <x v="235"/>
          </reference>
        </references>
      </pivotArea>
    </format>
    <format dxfId="565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4"/>
          </reference>
          <reference field="6" count="1" selected="0">
            <x v="3"/>
          </reference>
          <reference field="7" count="1">
            <x v="4"/>
          </reference>
          <reference field="8" count="1" selected="0">
            <x v="236"/>
          </reference>
        </references>
      </pivotArea>
    </format>
    <format dxfId="564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4"/>
          </reference>
          <reference field="6" count="1" selected="0">
            <x v="3"/>
          </reference>
          <reference field="7" count="1">
            <x v="594"/>
          </reference>
          <reference field="8" count="1" selected="0">
            <x v="351"/>
          </reference>
        </references>
      </pivotArea>
    </format>
    <format dxfId="563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4"/>
          </reference>
          <reference field="6" count="1" selected="0">
            <x v="3"/>
          </reference>
          <reference field="7" count="1">
            <x v="343"/>
          </reference>
          <reference field="8" count="1" selected="0">
            <x v="354"/>
          </reference>
        </references>
      </pivotArea>
    </format>
    <format dxfId="562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4"/>
          </reference>
          <reference field="6" count="1" selected="0">
            <x v="4"/>
          </reference>
          <reference field="7" count="1">
            <x v="149"/>
          </reference>
          <reference field="8" count="1" selected="0">
            <x v="230"/>
          </reference>
        </references>
      </pivotArea>
    </format>
    <format dxfId="561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4"/>
          </reference>
          <reference field="6" count="1" selected="0">
            <x v="4"/>
          </reference>
          <reference field="7" count="1">
            <x v="148"/>
          </reference>
          <reference field="8" count="1" selected="0">
            <x v="237"/>
          </reference>
        </references>
      </pivotArea>
    </format>
    <format dxfId="560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5"/>
          </reference>
          <reference field="6" count="1" selected="0">
            <x v="3"/>
          </reference>
          <reference field="7" count="1">
            <x v="124"/>
          </reference>
          <reference field="8" count="1" selected="0">
            <x v="220"/>
          </reference>
        </references>
      </pivotArea>
    </format>
    <format dxfId="559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5"/>
          </reference>
          <reference field="6" count="1" selected="0">
            <x v="3"/>
          </reference>
          <reference field="7" count="1">
            <x v="327"/>
          </reference>
          <reference field="8" count="1" selected="0">
            <x v="226"/>
          </reference>
        </references>
      </pivotArea>
    </format>
    <format dxfId="558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5"/>
          </reference>
          <reference field="6" count="1" selected="0">
            <x v="3"/>
          </reference>
          <reference field="7" count="1">
            <x v="329"/>
          </reference>
          <reference field="8" count="1" selected="0">
            <x v="227"/>
          </reference>
        </references>
      </pivotArea>
    </format>
    <format dxfId="557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5"/>
          </reference>
          <reference field="6" count="1" selected="0">
            <x v="3"/>
          </reference>
          <reference field="7" count="1">
            <x v="330"/>
          </reference>
          <reference field="8" count="1" selected="0">
            <x v="228"/>
          </reference>
        </references>
      </pivotArea>
    </format>
    <format dxfId="556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5"/>
          </reference>
          <reference field="6" count="1" selected="0">
            <x v="3"/>
          </reference>
          <reference field="7" count="1">
            <x v="594"/>
          </reference>
          <reference field="8" count="1" selected="0">
            <x v="229"/>
          </reference>
        </references>
      </pivotArea>
    </format>
    <format dxfId="555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5"/>
          </reference>
          <reference field="6" count="1" selected="0">
            <x v="5"/>
          </reference>
          <reference field="7" count="1">
            <x v="124"/>
          </reference>
          <reference field="8" count="1" selected="0">
            <x v="221"/>
          </reference>
        </references>
      </pivotArea>
    </format>
    <format dxfId="554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5"/>
          </reference>
          <reference field="6" count="1" selected="0">
            <x v="5"/>
          </reference>
          <reference field="7" count="1">
            <x v="328"/>
          </reference>
          <reference field="8" count="1" selected="0">
            <x v="222"/>
          </reference>
        </references>
      </pivotArea>
    </format>
    <format dxfId="553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5"/>
          </reference>
          <reference field="6" count="1" selected="0">
            <x v="5"/>
          </reference>
          <reference field="7" count="1">
            <x v="578"/>
          </reference>
          <reference field="8" count="1" selected="0">
            <x v="223"/>
          </reference>
        </references>
      </pivotArea>
    </format>
    <format dxfId="552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5"/>
          </reference>
          <reference field="6" count="1" selected="0">
            <x v="5"/>
          </reference>
          <reference field="7" count="1">
            <x v="337"/>
          </reference>
          <reference field="8" count="1" selected="0">
            <x v="224"/>
          </reference>
        </references>
      </pivotArea>
    </format>
    <format dxfId="551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5"/>
          </reference>
          <reference field="6" count="1" selected="0">
            <x v="5"/>
          </reference>
          <reference field="7" count="1">
            <x v="336"/>
          </reference>
          <reference field="8" count="1" selected="0">
            <x v="225"/>
          </reference>
        </references>
      </pivotArea>
    </format>
    <format dxfId="550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6"/>
          </reference>
          <reference field="6" count="1" selected="0">
            <x v="3"/>
          </reference>
          <reference field="7" count="1">
            <x v="19"/>
          </reference>
          <reference field="8" count="1" selected="0">
            <x v="208"/>
          </reference>
        </references>
      </pivotArea>
    </format>
    <format dxfId="549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6"/>
          </reference>
          <reference field="6" count="1" selected="0">
            <x v="3"/>
          </reference>
          <reference field="7" count="1">
            <x v="20"/>
          </reference>
          <reference field="8" count="1" selected="0">
            <x v="209"/>
          </reference>
        </references>
      </pivotArea>
    </format>
    <format dxfId="548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6"/>
          </reference>
          <reference field="6" count="1" selected="0">
            <x v="3"/>
          </reference>
          <reference field="7" count="1">
            <x v="21"/>
          </reference>
          <reference field="8" count="1" selected="0">
            <x v="210"/>
          </reference>
        </references>
      </pivotArea>
    </format>
    <format dxfId="547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6"/>
          </reference>
          <reference field="6" count="1" selected="0">
            <x v="3"/>
          </reference>
          <reference field="7" count="1">
            <x v="123"/>
          </reference>
          <reference field="8" count="1" selected="0">
            <x v="211"/>
          </reference>
        </references>
      </pivotArea>
    </format>
    <format dxfId="546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6"/>
          </reference>
          <reference field="6" count="1" selected="0">
            <x v="3"/>
          </reference>
          <reference field="7" count="1">
            <x v="594"/>
          </reference>
          <reference field="8" count="1" selected="0">
            <x v="351"/>
          </reference>
        </references>
      </pivotArea>
    </format>
    <format dxfId="545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6"/>
          </reference>
          <reference field="6" count="1" selected="0">
            <x v="4"/>
          </reference>
          <reference field="7" count="1">
            <x v="288"/>
          </reference>
          <reference field="8" count="1" selected="0">
            <x v="352"/>
          </reference>
        </references>
      </pivotArea>
    </format>
    <format dxfId="544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7"/>
          </reference>
          <reference field="6" count="1" selected="0">
            <x v="4"/>
          </reference>
          <reference field="7" count="1">
            <x v="288"/>
          </reference>
          <reference field="8" count="1" selected="0">
            <x v="352"/>
          </reference>
        </references>
      </pivotArea>
    </format>
    <format dxfId="543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7"/>
          </reference>
          <reference field="6" count="1" selected="0">
            <x v="12"/>
          </reference>
          <reference field="7" count="1">
            <x v="338"/>
          </reference>
          <reference field="8" count="1" selected="0">
            <x v="204"/>
          </reference>
        </references>
      </pivotArea>
    </format>
    <format dxfId="542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7"/>
          </reference>
          <reference field="6" count="1" selected="0">
            <x v="12"/>
          </reference>
          <reference field="7" count="1">
            <x v="339"/>
          </reference>
          <reference field="8" count="1" selected="0">
            <x v="205"/>
          </reference>
        </references>
      </pivotArea>
    </format>
    <format dxfId="541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7"/>
          </reference>
          <reference field="6" count="1" selected="0">
            <x v="12"/>
          </reference>
          <reference field="7" count="1">
            <x v="594"/>
          </reference>
          <reference field="8" count="1" selected="0">
            <x v="206"/>
          </reference>
        </references>
      </pivotArea>
    </format>
    <format dxfId="540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7"/>
          </reference>
          <reference field="6" count="1" selected="0">
            <x v="12"/>
          </reference>
          <reference field="7" count="1">
            <x v="122"/>
          </reference>
          <reference field="8" count="1" selected="0">
            <x v="207"/>
          </reference>
        </references>
      </pivotArea>
    </format>
    <format dxfId="539">
      <pivotArea dataOnly="0" labelOnly="1" outline="0" fieldPosition="0">
        <references count="6">
          <reference field="0" count="1" selected="0">
            <x v="0"/>
          </reference>
          <reference field="2" count="0" selected="0"/>
          <reference field="3" count="1" selected="0">
            <x v="28"/>
          </reference>
          <reference field="6" count="1" selected="0">
            <x v="3"/>
          </reference>
          <reference field="7" count="6">
            <x v="52"/>
            <x v="94"/>
            <x v="213"/>
            <x v="417"/>
            <x v="558"/>
            <x v="604"/>
          </reference>
          <reference field="8" count="1" selected="0">
            <x v="0"/>
          </reference>
        </references>
      </pivotArea>
    </format>
    <format dxfId="538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8"/>
          </reference>
          <reference field="6" count="1" selected="0">
            <x v="3"/>
          </reference>
          <reference field="7" count="2">
            <x v="449"/>
            <x v="603"/>
          </reference>
          <reference field="8" count="1" selected="0">
            <x v="0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3A004F-1730-44FB-8DFC-104F171D9C28}" name="Pivottabell4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8:H26" firstHeaderRow="1" firstDataRow="2" firstDataCol="5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h="1" x="13"/>
        <item h="1" x="12"/>
        <item h="1" x="0"/>
        <item h="1" x="1"/>
        <item h="1" x="2"/>
        <item h="1" x="3"/>
        <item x="4"/>
        <item h="1" x="5"/>
        <item h="1" x="6"/>
        <item h="1" x="7"/>
        <item h="1" x="8"/>
        <item h="1" x="9"/>
        <item h="1" x="10"/>
        <item h="1" x="11"/>
      </items>
    </pivotField>
    <pivotField compact="0" outline="0" showAll="0">
      <items count="40">
        <item m="1" x="38"/>
        <item h="1" x="37"/>
        <item h="1" x="34"/>
        <item h="1" x="35"/>
        <item h="1" x="36"/>
        <item h="1" x="0"/>
        <item h="1" x="1"/>
        <item h="1" x="2"/>
        <item h="1" x="4"/>
        <item h="1" x="5"/>
        <item h="1" x="6"/>
        <item h="1" x="7"/>
        <item h="1" x="8"/>
        <item h="1" x="10"/>
        <item h="1" x="11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1"/>
        <item h="1" x="32"/>
        <item h="1" x="3"/>
        <item h="1" x="9"/>
        <item h="1" x="12"/>
        <item h="1" x="13"/>
        <item h="1" x="30"/>
        <item h="1" x="33"/>
        <item t="default"/>
      </items>
    </pivotField>
    <pivotField axis="axisRow" compact="0" outline="0" showAll="0">
      <items count="61">
        <item h="1" x="59"/>
        <item h="1" x="56"/>
        <item h="1" x="57"/>
        <item h="1" x="58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t="default"/>
      </items>
    </pivotField>
    <pivotField compact="0" outline="0" showAll="0" defaultSubtotal="0"/>
    <pivotField compact="0" outline="0" showAll="0" defaultSubtotal="0"/>
    <pivotField name="Kurs-ansvarig inst" axis="axisRow" compact="0" outline="0" showAll="0" defaultSubtotal="0">
      <items count="25">
        <item x="6"/>
        <item x="5"/>
        <item x="3"/>
        <item x="1"/>
        <item x="2"/>
        <item x="10"/>
        <item x="24"/>
        <item x="0"/>
        <item x="4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axis="axisRow" compact="0" outline="0" showAll="0" defaultSubtotal="0">
      <items count="628">
        <item x="4"/>
        <item x="61"/>
        <item x="67"/>
        <item x="122"/>
        <item x="6"/>
        <item x="627"/>
        <item x="96"/>
        <item x="32"/>
        <item x="3"/>
        <item x="2"/>
        <item x="1"/>
        <item x="77"/>
        <item x="588"/>
        <item x="589"/>
        <item x="590"/>
        <item x="591"/>
        <item x="592"/>
        <item x="593"/>
        <item x="594"/>
        <item x="595"/>
        <item x="24"/>
        <item x="596"/>
        <item x="597"/>
        <item x="598"/>
        <item x="599"/>
        <item x="600"/>
        <item x="601"/>
        <item x="602"/>
        <item x="361"/>
        <item x="603"/>
        <item x="604"/>
        <item x="605"/>
        <item x="606"/>
        <item x="607"/>
        <item x="608"/>
        <item x="609"/>
        <item x="610"/>
        <item x="47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0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5"/>
        <item x="26"/>
        <item x="27"/>
        <item x="28"/>
        <item x="29"/>
        <item x="30"/>
        <item x="31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2"/>
        <item x="63"/>
        <item x="64"/>
        <item x="65"/>
        <item x="66"/>
        <item x="68"/>
        <item x="69"/>
        <item x="70"/>
        <item x="71"/>
        <item x="72"/>
        <item x="73"/>
        <item x="74"/>
        <item x="75"/>
        <item x="76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</items>
    </pivotField>
    <pivotField axis="axisRow" compact="0" outline="0" showAll="0" sortType="ascending" defaultSubtotal="0">
      <items count="580">
        <item x="0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15"/>
        <item x="23"/>
        <item x="6"/>
        <item x="10"/>
        <item x="16"/>
        <item x="24"/>
        <item x="11"/>
        <item x="1"/>
        <item x="12"/>
        <item x="13"/>
        <item x="20"/>
        <item x="21"/>
        <item x="22"/>
        <item x="2"/>
        <item x="7"/>
        <item x="25"/>
        <item x="26"/>
        <item x="3"/>
        <item x="4"/>
        <item x="8"/>
        <item x="5"/>
        <item x="14"/>
        <item x="17"/>
        <item x="18"/>
        <item x="19"/>
        <item x="9"/>
        <item x="465"/>
        <item x="495"/>
        <item x="466"/>
        <item x="467"/>
        <item x="468"/>
        <item x="498"/>
        <item x="469"/>
        <item x="470"/>
        <item x="472"/>
        <item x="471"/>
        <item x="481"/>
        <item x="474"/>
        <item x="476"/>
        <item x="475"/>
        <item x="489"/>
        <item x="488"/>
        <item x="487"/>
        <item x="486"/>
        <item x="482"/>
        <item x="483"/>
        <item x="497"/>
        <item x="496"/>
        <item x="479"/>
        <item x="477"/>
        <item x="478"/>
        <item x="493"/>
        <item x="491"/>
        <item x="492"/>
        <item x="490"/>
        <item x="480"/>
        <item x="485"/>
        <item x="484"/>
        <item x="494"/>
        <item x="473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94"/>
        <item x="406"/>
        <item x="403"/>
        <item x="391"/>
        <item x="400"/>
        <item x="388"/>
        <item x="387"/>
        <item x="393"/>
        <item x="392"/>
        <item x="390"/>
        <item x="395"/>
        <item x="397"/>
        <item x="396"/>
        <item x="399"/>
        <item x="401"/>
        <item x="398"/>
        <item x="405"/>
        <item x="404"/>
        <item x="407"/>
        <item x="389"/>
        <item x="408"/>
        <item x="402"/>
        <item x="69"/>
        <item x="64"/>
        <item x="74"/>
        <item x="83"/>
        <item x="70"/>
        <item x="75"/>
        <item x="76"/>
        <item x="79"/>
        <item x="80"/>
        <item x="84"/>
        <item x="81"/>
        <item x="65"/>
        <item x="71"/>
        <item x="85"/>
        <item x="87"/>
        <item x="73"/>
        <item x="66"/>
        <item x="88"/>
        <item x="67"/>
        <item x="77"/>
        <item x="86"/>
        <item x="89"/>
        <item x="68"/>
        <item x="78"/>
        <item x="82"/>
        <item x="72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2"/>
        <item x="113"/>
        <item x="90"/>
        <item x="111"/>
        <item x="271"/>
        <item x="272"/>
        <item x="273"/>
        <item x="274"/>
        <item x="267"/>
        <item x="268"/>
        <item x="269"/>
        <item x="270"/>
        <item x="198"/>
        <item x="204"/>
        <item x="202"/>
        <item x="200"/>
        <item x="203"/>
        <item x="205"/>
        <item x="199"/>
        <item x="201"/>
        <item x="257"/>
        <item x="258"/>
        <item x="259"/>
        <item x="260"/>
        <item x="261"/>
        <item x="262"/>
        <item x="263"/>
        <item x="264"/>
        <item x="265"/>
        <item x="266"/>
        <item x="249"/>
        <item x="250"/>
        <item x="251"/>
        <item x="252"/>
        <item x="253"/>
        <item x="254"/>
        <item x="255"/>
        <item x="256"/>
        <item x="244"/>
        <item x="245"/>
        <item x="246"/>
        <item x="247"/>
        <item x="240"/>
        <item x="241"/>
        <item x="242"/>
        <item x="243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27"/>
        <item x="63"/>
        <item x="28"/>
        <item x="29"/>
        <item x="30"/>
        <item x="33"/>
        <item x="34"/>
        <item x="35"/>
        <item x="41"/>
        <item x="39"/>
        <item x="38"/>
        <item x="40"/>
        <item x="44"/>
        <item x="45"/>
        <item x="49"/>
        <item x="59"/>
        <item x="60"/>
        <item x="61"/>
        <item x="62"/>
        <item x="31"/>
        <item x="32"/>
        <item x="37"/>
        <item x="36"/>
        <item x="42"/>
        <item x="43"/>
        <item x="47"/>
        <item x="48"/>
        <item x="46"/>
        <item x="50"/>
        <item x="52"/>
        <item x="54"/>
        <item x="51"/>
        <item x="53"/>
        <item x="56"/>
        <item x="57"/>
        <item x="58"/>
        <item x="55"/>
        <item x="526"/>
        <item x="527"/>
        <item x="528"/>
        <item x="529"/>
        <item x="530"/>
        <item x="531"/>
        <item x="532"/>
        <item x="533"/>
        <item x="534"/>
        <item x="236"/>
        <item x="237"/>
        <item x="238"/>
        <item x="230"/>
        <item x="231"/>
        <item x="232"/>
        <item x="233"/>
        <item x="234"/>
        <item x="235"/>
        <item x="224"/>
        <item x="225"/>
        <item x="226"/>
        <item x="227"/>
        <item x="228"/>
        <item x="409"/>
        <item x="413"/>
        <item x="414"/>
        <item x="415"/>
        <item x="419"/>
        <item x="425"/>
        <item x="427"/>
        <item x="428"/>
        <item x="426"/>
        <item x="429"/>
        <item x="412"/>
        <item x="430"/>
        <item x="422"/>
        <item x="421"/>
        <item x="418"/>
        <item x="410"/>
        <item x="420"/>
        <item x="424"/>
        <item x="423"/>
        <item x="416"/>
        <item x="417"/>
        <item x="411"/>
        <item x="431"/>
        <item x="217"/>
        <item x="218"/>
        <item x="219"/>
        <item x="220"/>
        <item x="221"/>
        <item x="239"/>
        <item x="222"/>
        <item x="248"/>
        <item x="229"/>
        <item x="22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39"/>
        <item x="161"/>
        <item x="162"/>
        <item x="163"/>
        <item x="164"/>
        <item x="165"/>
        <item x="166"/>
        <item x="167"/>
        <item x="168"/>
        <item x="169"/>
        <item x="148"/>
        <item x="155"/>
        <item x="170"/>
        <item x="171"/>
        <item x="172"/>
        <item x="173"/>
        <item x="174"/>
        <item x="175"/>
        <item x="176"/>
        <item x="211"/>
        <item x="212"/>
        <item x="213"/>
        <item x="214"/>
        <item x="215"/>
        <item x="216"/>
        <item x="181"/>
        <item x="186"/>
        <item x="183"/>
        <item x="180"/>
        <item x="177"/>
        <item x="187"/>
        <item x="184"/>
        <item x="185"/>
        <item x="182"/>
        <item x="178"/>
        <item x="179"/>
        <item x="499"/>
        <item x="500"/>
        <item x="501"/>
        <item x="502"/>
        <item x="504"/>
        <item x="503"/>
        <item x="505"/>
        <item x="506"/>
        <item x="507"/>
        <item x="508"/>
        <item x="509"/>
        <item x="433"/>
        <item x="434"/>
        <item x="435"/>
        <item x="436"/>
        <item x="438"/>
        <item x="437"/>
        <item x="432"/>
        <item x="379"/>
        <item x="386"/>
        <item x="383"/>
        <item x="384"/>
        <item x="385"/>
        <item x="381"/>
        <item x="380"/>
        <item x="382"/>
        <item x="37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544"/>
        <item x="545"/>
        <item x="546"/>
        <item x="547"/>
        <item x="548"/>
        <item x="549"/>
        <item x="552"/>
        <item x="550"/>
        <item x="554"/>
        <item x="553"/>
        <item x="555"/>
        <item x="556"/>
        <item x="551"/>
        <item x="457"/>
        <item x="459"/>
        <item x="460"/>
        <item x="461"/>
        <item x="462"/>
        <item x="463"/>
        <item x="464"/>
        <item x="45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4"/>
        <item x="455"/>
        <item x="453"/>
        <item x="451"/>
        <item x="452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38"/>
        <item x="539"/>
        <item x="540"/>
        <item x="541"/>
        <item x="542"/>
        <item x="543"/>
        <item x="196"/>
        <item x="191"/>
        <item x="188"/>
        <item x="190"/>
        <item x="189"/>
        <item x="192"/>
        <item x="193"/>
        <item x="194"/>
        <item x="195"/>
        <item x="456"/>
        <item x="571"/>
        <item x="572"/>
        <item x="574"/>
        <item x="579"/>
        <item x="575"/>
        <item x="576"/>
        <item x="577"/>
        <item x="573"/>
        <item x="578"/>
        <item x="372"/>
        <item x="373"/>
        <item x="374"/>
        <item x="375"/>
        <item x="376"/>
        <item x="206"/>
        <item x="209"/>
        <item x="210"/>
        <item x="207"/>
        <item x="208"/>
        <item x="295"/>
        <item x="296"/>
        <item x="297"/>
        <item x="298"/>
        <item x="299"/>
        <item x="300"/>
        <item x="535"/>
        <item x="536"/>
        <item x="537"/>
        <item x="288"/>
        <item x="289"/>
        <item x="290"/>
        <item x="291"/>
        <item x="292"/>
        <item x="293"/>
        <item x="294"/>
        <item x="377"/>
        <item x="197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3"/>
    <field x="0"/>
    <field x="6"/>
    <field x="8"/>
    <field x="7"/>
  </rowFields>
  <rowItems count="17">
    <i>
      <x v="32"/>
      <x/>
      <x v="3"/>
      <x/>
      <x/>
    </i>
    <i r="4">
      <x v="8"/>
    </i>
    <i r="4">
      <x v="9"/>
    </i>
    <i r="4">
      <x v="10"/>
    </i>
    <i r="3">
      <x v="579"/>
      <x v="335"/>
    </i>
    <i t="default" r="1">
      <x/>
    </i>
    <i r="1">
      <x v="1"/>
      <x v="2"/>
      <x v="577"/>
      <x v="356"/>
    </i>
    <i r="2">
      <x v="3"/>
      <x v="571"/>
      <x v="351"/>
    </i>
    <i r="3">
      <x v="572"/>
      <x v="352"/>
    </i>
    <i r="3">
      <x v="574"/>
      <x v="353"/>
    </i>
    <i r="3">
      <x v="575"/>
      <x v="354"/>
    </i>
    <i r="3">
      <x v="576"/>
      <x v="355"/>
    </i>
    <i r="3">
      <x v="579"/>
      <x v="6"/>
    </i>
    <i r="2">
      <x v="4"/>
      <x v="573"/>
      <x v="11"/>
    </i>
    <i t="default" r="1">
      <x v="1"/>
    </i>
    <i t="default">
      <x v="3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126" numFmtId="2"/>
    <dataField name=" Total ers tkr" fld="20" baseField="0" baseItem="0" numFmtId="166"/>
  </dataFields>
  <formats count="71">
    <format dxfId="537">
      <pivotArea type="all" dataOnly="0" outline="0" fieldPosition="0"/>
    </format>
    <format dxfId="536">
      <pivotArea field="8" type="button" dataOnly="0" labelOnly="1" outline="0" axis="axisRow" fieldPosition="3"/>
    </format>
    <format dxfId="535">
      <pivotArea dataOnly="0" labelOnly="1" grandRow="1" outline="0" fieldPosition="0"/>
    </format>
    <format dxfId="534">
      <pivotArea dataOnly="0" labelOnly="1" outline="0" fieldPosition="0">
        <references count="1">
          <reference field="7" count="0"/>
        </references>
      </pivotArea>
    </format>
    <format dxfId="533">
      <pivotArea dataOnly="0" labelOnly="1" outline="0" fieldPosition="0">
        <references count="1">
          <reference field="7" count="0"/>
        </references>
      </pivotArea>
    </format>
    <format dxfId="532">
      <pivotArea field="2" type="button" dataOnly="0" labelOnly="1" outline="0"/>
    </format>
    <format dxfId="531">
      <pivotArea field="7" type="button" dataOnly="0" labelOnly="1" outline="0" axis="axisRow" fieldPosition="4"/>
    </format>
    <format dxfId="530">
      <pivotArea field="8" type="button" dataOnly="0" labelOnly="1" outline="0" axis="axisRow" fieldPosition="3"/>
    </format>
    <format dxfId="52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28">
      <pivotArea dataOnly="0" labelOnly="1" outline="0" fieldPosition="0">
        <references count="1">
          <reference field="0" count="0"/>
        </references>
      </pivotArea>
    </format>
    <format dxfId="527">
      <pivotArea dataOnly="0" labelOnly="1" outline="0" fieldPosition="0">
        <references count="1">
          <reference field="3" count="0"/>
        </references>
      </pivotArea>
    </format>
    <format dxfId="526">
      <pivotArea field="6" type="button" dataOnly="0" labelOnly="1" outline="0" axis="axisRow" fieldPosition="2"/>
    </format>
    <format dxfId="525">
      <pivotArea outline="0" fieldPosition="0">
        <references count="1">
          <reference field="4294967294" count="1" selected="0">
            <x v="1"/>
          </reference>
        </references>
      </pivotArea>
    </format>
    <format dxfId="524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523">
      <pivotArea outline="0" fieldPosition="0">
        <references count="1">
          <reference field="4294967294" count="1" selected="0">
            <x v="2"/>
          </reference>
        </references>
      </pivotArea>
    </format>
    <format dxfId="522">
      <pivotArea type="origin" dataOnly="0" labelOnly="1" outline="0" fieldPosition="0"/>
    </format>
    <format dxfId="521">
      <pivotArea field="-2" type="button" dataOnly="0" labelOnly="1" outline="0" axis="axisCol" fieldPosition="0"/>
    </format>
    <format dxfId="520">
      <pivotArea type="topRight" dataOnly="0" labelOnly="1" outline="0" fieldPosition="0"/>
    </format>
    <format dxfId="519">
      <pivotArea field="3" type="button" dataOnly="0" labelOnly="1" outline="0" axis="axisRow" fieldPosition="0"/>
    </format>
    <format dxfId="518">
      <pivotArea field="0" type="button" dataOnly="0" labelOnly="1" outline="0" axis="axisRow" fieldPosition="1"/>
    </format>
    <format dxfId="517">
      <pivotArea field="6" type="button" dataOnly="0" labelOnly="1" outline="0" axis="axisRow" fieldPosition="2"/>
    </format>
    <format dxfId="516">
      <pivotArea field="8" type="button" dataOnly="0" labelOnly="1" outline="0" axis="axisRow" fieldPosition="3"/>
    </format>
    <format dxfId="515">
      <pivotArea field="7" type="button" dataOnly="0" labelOnly="1" outline="0" axis="axisRow" fieldPosition="4"/>
    </format>
    <format dxfId="51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13">
      <pivotArea type="origin" dataOnly="0" labelOnly="1" outline="0" fieldPosition="0"/>
    </format>
    <format dxfId="512">
      <pivotArea field="-2" type="button" dataOnly="0" labelOnly="1" outline="0" axis="axisCol" fieldPosition="0"/>
    </format>
    <format dxfId="511">
      <pivotArea type="topRight" dataOnly="0" labelOnly="1" outline="0" fieldPosition="0"/>
    </format>
    <format dxfId="510">
      <pivotArea field="3" type="button" dataOnly="0" labelOnly="1" outline="0" axis="axisRow" fieldPosition="0"/>
    </format>
    <format dxfId="509">
      <pivotArea field="0" type="button" dataOnly="0" labelOnly="1" outline="0" axis="axisRow" fieldPosition="1"/>
    </format>
    <format dxfId="508">
      <pivotArea field="6" type="button" dataOnly="0" labelOnly="1" outline="0" axis="axisRow" fieldPosition="2"/>
    </format>
    <format dxfId="507">
      <pivotArea field="8" type="button" dataOnly="0" labelOnly="1" outline="0" axis="axisRow" fieldPosition="3"/>
    </format>
    <format dxfId="506">
      <pivotArea field="7" type="button" dataOnly="0" labelOnly="1" outline="0" axis="axisRow" fieldPosition="4"/>
    </format>
    <format dxfId="50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04">
      <pivotArea outline="0" collapsedLevelsAreSubtotals="1" fieldPosition="0"/>
    </format>
    <format dxfId="503">
      <pivotArea dataOnly="0" labelOnly="1" outline="0" fieldPosition="0">
        <references count="1">
          <reference field="3" count="0"/>
        </references>
      </pivotArea>
    </format>
    <format dxfId="502">
      <pivotArea dataOnly="0" labelOnly="1" outline="0" fieldPosition="0">
        <references count="1">
          <reference field="3" count="0" defaultSubtotal="1"/>
        </references>
      </pivotArea>
    </format>
    <format dxfId="501">
      <pivotArea dataOnly="0" labelOnly="1" grandRow="1" outline="0" fieldPosition="0"/>
    </format>
    <format dxfId="500">
      <pivotArea dataOnly="0" labelOnly="1" outline="0" fieldPosition="0">
        <references count="2">
          <reference field="0" count="2">
            <x v="0"/>
            <x v="1"/>
          </reference>
          <reference field="3" count="0" selected="0"/>
        </references>
      </pivotArea>
    </format>
    <format dxfId="499">
      <pivotArea dataOnly="0" labelOnly="1" outline="0" fieldPosition="0">
        <references count="3">
          <reference field="0" count="1" selected="0">
            <x v="0"/>
          </reference>
          <reference field="3" count="0" selected="0"/>
          <reference field="6" count="1">
            <x v="3"/>
          </reference>
        </references>
      </pivotArea>
    </format>
    <format dxfId="498">
      <pivotArea dataOnly="0" labelOnly="1" outline="0" fieldPosition="0">
        <references count="3">
          <reference field="0" count="1" selected="0">
            <x v="1"/>
          </reference>
          <reference field="3" count="0" selected="0"/>
          <reference field="6" count="3">
            <x v="2"/>
            <x v="3"/>
            <x v="4"/>
          </reference>
        </references>
      </pivotArea>
    </format>
    <format dxfId="497">
      <pivotArea dataOnly="0" labelOnly="1" outline="0" fieldPosition="0">
        <references count="4">
          <reference field="0" count="1" selected="0">
            <x v="0"/>
          </reference>
          <reference field="3" count="0" selected="0"/>
          <reference field="6" count="1" selected="0">
            <x v="3"/>
          </reference>
          <reference field="8" count="2">
            <x v="0"/>
            <x v="579"/>
          </reference>
        </references>
      </pivotArea>
    </format>
    <format dxfId="496">
      <pivotArea dataOnly="0" labelOnly="1" outline="0" fieldPosition="0">
        <references count="4">
          <reference field="0" count="1" selected="0">
            <x v="1"/>
          </reference>
          <reference field="3" count="0" selected="0"/>
          <reference field="6" count="1" selected="0">
            <x v="2"/>
          </reference>
          <reference field="8" count="1">
            <x v="577"/>
          </reference>
        </references>
      </pivotArea>
    </format>
    <format dxfId="495">
      <pivotArea dataOnly="0" labelOnly="1" outline="0" fieldPosition="0">
        <references count="4">
          <reference field="0" count="1" selected="0">
            <x v="1"/>
          </reference>
          <reference field="3" count="0" selected="0"/>
          <reference field="6" count="1" selected="0">
            <x v="3"/>
          </reference>
          <reference field="8" count="6">
            <x v="571"/>
            <x v="572"/>
            <x v="574"/>
            <x v="575"/>
            <x v="576"/>
            <x v="579"/>
          </reference>
        </references>
      </pivotArea>
    </format>
    <format dxfId="494">
      <pivotArea dataOnly="0" labelOnly="1" outline="0" fieldPosition="0">
        <references count="4">
          <reference field="0" count="1" selected="0">
            <x v="1"/>
          </reference>
          <reference field="3" count="0" selected="0"/>
          <reference field="6" count="1" selected="0">
            <x v="4"/>
          </reference>
          <reference field="8" count="1">
            <x v="573"/>
          </reference>
        </references>
      </pivotArea>
    </format>
    <format dxfId="493">
      <pivotArea dataOnly="0" labelOnly="1" outline="0" fieldPosition="0">
        <references count="5">
          <reference field="0" count="1" selected="0">
            <x v="0"/>
          </reference>
          <reference field="3" count="0" selected="0"/>
          <reference field="6" count="1" selected="0">
            <x v="3"/>
          </reference>
          <reference field="7" count="4">
            <x v="0"/>
            <x v="8"/>
            <x v="9"/>
            <x v="10"/>
          </reference>
          <reference field="8" count="1" selected="0">
            <x v="0"/>
          </reference>
        </references>
      </pivotArea>
    </format>
    <format dxfId="492">
      <pivotArea dataOnly="0" labelOnly="1" outline="0" fieldPosition="0">
        <references count="5">
          <reference field="0" count="1" selected="0">
            <x v="0"/>
          </reference>
          <reference field="3" count="0" selected="0"/>
          <reference field="6" count="1" selected="0">
            <x v="3"/>
          </reference>
          <reference field="7" count="1">
            <x v="335"/>
          </reference>
          <reference field="8" count="1" selected="0">
            <x v="579"/>
          </reference>
        </references>
      </pivotArea>
    </format>
    <format dxfId="491">
      <pivotArea dataOnly="0" labelOnly="1" outline="0" fieldPosition="0">
        <references count="5">
          <reference field="0" count="1" selected="0">
            <x v="1"/>
          </reference>
          <reference field="3" count="0" selected="0"/>
          <reference field="6" count="1" selected="0">
            <x v="2"/>
          </reference>
          <reference field="7" count="1">
            <x v="356"/>
          </reference>
          <reference field="8" count="1" selected="0">
            <x v="577"/>
          </reference>
        </references>
      </pivotArea>
    </format>
    <format dxfId="490">
      <pivotArea dataOnly="0" labelOnly="1" outline="0" fieldPosition="0">
        <references count="5">
          <reference field="0" count="1" selected="0">
            <x v="1"/>
          </reference>
          <reference field="3" count="0" selected="0"/>
          <reference field="6" count="1" selected="0">
            <x v="3"/>
          </reference>
          <reference field="7" count="1">
            <x v="351"/>
          </reference>
          <reference field="8" count="1" selected="0">
            <x v="571"/>
          </reference>
        </references>
      </pivotArea>
    </format>
    <format dxfId="489">
      <pivotArea dataOnly="0" labelOnly="1" outline="0" fieldPosition="0">
        <references count="5">
          <reference field="0" count="1" selected="0">
            <x v="1"/>
          </reference>
          <reference field="3" count="0" selected="0"/>
          <reference field="6" count="1" selected="0">
            <x v="3"/>
          </reference>
          <reference field="7" count="1">
            <x v="352"/>
          </reference>
          <reference field="8" count="1" selected="0">
            <x v="572"/>
          </reference>
        </references>
      </pivotArea>
    </format>
    <format dxfId="488">
      <pivotArea dataOnly="0" labelOnly="1" outline="0" fieldPosition="0">
        <references count="5">
          <reference field="0" count="1" selected="0">
            <x v="1"/>
          </reference>
          <reference field="3" count="0" selected="0"/>
          <reference field="6" count="1" selected="0">
            <x v="3"/>
          </reference>
          <reference field="7" count="1">
            <x v="353"/>
          </reference>
          <reference field="8" count="1" selected="0">
            <x v="574"/>
          </reference>
        </references>
      </pivotArea>
    </format>
    <format dxfId="487">
      <pivotArea dataOnly="0" labelOnly="1" outline="0" fieldPosition="0">
        <references count="5">
          <reference field="0" count="1" selected="0">
            <x v="1"/>
          </reference>
          <reference field="3" count="0" selected="0"/>
          <reference field="6" count="1" selected="0">
            <x v="3"/>
          </reference>
          <reference field="7" count="1">
            <x v="354"/>
          </reference>
          <reference field="8" count="1" selected="0">
            <x v="575"/>
          </reference>
        </references>
      </pivotArea>
    </format>
    <format dxfId="486">
      <pivotArea dataOnly="0" labelOnly="1" outline="0" fieldPosition="0">
        <references count="5">
          <reference field="0" count="1" selected="0">
            <x v="1"/>
          </reference>
          <reference field="3" count="0" selected="0"/>
          <reference field="6" count="1" selected="0">
            <x v="3"/>
          </reference>
          <reference field="7" count="1">
            <x v="355"/>
          </reference>
          <reference field="8" count="1" selected="0">
            <x v="576"/>
          </reference>
        </references>
      </pivotArea>
    </format>
    <format dxfId="485">
      <pivotArea dataOnly="0" labelOnly="1" outline="0" fieldPosition="0">
        <references count="5">
          <reference field="0" count="1" selected="0">
            <x v="1"/>
          </reference>
          <reference field="3" count="0" selected="0"/>
          <reference field="6" count="1" selected="0">
            <x v="3"/>
          </reference>
          <reference field="7" count="1">
            <x v="6"/>
          </reference>
          <reference field="8" count="1" selected="0">
            <x v="579"/>
          </reference>
        </references>
      </pivotArea>
    </format>
    <format dxfId="484">
      <pivotArea dataOnly="0" labelOnly="1" outline="0" fieldPosition="0">
        <references count="5">
          <reference field="0" count="1" selected="0">
            <x v="1"/>
          </reference>
          <reference field="3" count="0" selected="0"/>
          <reference field="6" count="1" selected="0">
            <x v="4"/>
          </reference>
          <reference field="7" count="1">
            <x v="11"/>
          </reference>
          <reference field="8" count="1" selected="0">
            <x v="573"/>
          </reference>
        </references>
      </pivotArea>
    </format>
    <format dxfId="483">
      <pivotArea dataOnly="0" labelOnly="1" outline="0" fieldPosition="0">
        <references count="1">
          <reference field="3" count="0"/>
        </references>
      </pivotArea>
    </format>
    <format dxfId="482">
      <pivotArea dataOnly="0" labelOnly="1" outline="0" fieldPosition="0">
        <references count="1">
          <reference field="3" count="0"/>
        </references>
      </pivotArea>
    </format>
    <format dxfId="481">
      <pivotArea dataOnly="0" labelOnly="1" outline="0" fieldPosition="0">
        <references count="1">
          <reference field="0" count="0"/>
        </references>
      </pivotArea>
    </format>
    <format dxfId="480">
      <pivotArea dataOnly="0" labelOnly="1" outline="0" fieldPosition="0">
        <references count="1">
          <reference field="0" count="0"/>
        </references>
      </pivotArea>
    </format>
    <format dxfId="479">
      <pivotArea dataOnly="0" labelOnly="1" outline="0" fieldPosition="0">
        <references count="1">
          <reference field="8" count="0"/>
        </references>
      </pivotArea>
    </format>
    <format dxfId="478">
      <pivotArea dataOnly="0" labelOnly="1" outline="0" fieldPosition="0">
        <references count="1">
          <reference field="8" count="0"/>
        </references>
      </pivotArea>
    </format>
    <format dxfId="477">
      <pivotArea dataOnly="0" outline="0" fieldPosition="0">
        <references count="1">
          <reference field="3" count="0" defaultSubtotal="1"/>
        </references>
      </pivotArea>
    </format>
    <format dxfId="476">
      <pivotArea dataOnly="0" outline="0" fieldPosition="0">
        <references count="1">
          <reference field="3" count="0" defaultSubtotal="1"/>
        </references>
      </pivotArea>
    </format>
    <format dxfId="475">
      <pivotArea type="origin" dataOnly="0" labelOnly="1" outline="0" fieldPosition="0"/>
    </format>
    <format dxfId="474">
      <pivotArea field="-2" type="button" dataOnly="0" labelOnly="1" outline="0" axis="axisCol" fieldPosition="0"/>
    </format>
    <format dxfId="473">
      <pivotArea type="topRight" dataOnly="0" labelOnly="1" outline="0" fieldPosition="0"/>
    </format>
    <format dxfId="472">
      <pivotArea field="3" type="button" dataOnly="0" labelOnly="1" outline="0" axis="axisRow" fieldPosition="0"/>
    </format>
    <format dxfId="471">
      <pivotArea field="0" type="button" dataOnly="0" labelOnly="1" outline="0" axis="axisRow" fieldPosition="1"/>
    </format>
    <format dxfId="470">
      <pivotArea field="6" type="button" dataOnly="0" labelOnly="1" outline="0" axis="axisRow" fieldPosition="2"/>
    </format>
    <format dxfId="469">
      <pivotArea field="8" type="button" dataOnly="0" labelOnly="1" outline="0" axis="axisRow" fieldPosition="3"/>
    </format>
    <format dxfId="468">
      <pivotArea field="7" type="button" dataOnly="0" labelOnly="1" outline="0" axis="axisRow" fieldPosition="4"/>
    </format>
    <format dxfId="46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FC8982-F131-4EB5-A72C-D669BB631A25}" name="Pivottabell3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8:H25" firstHeaderRow="1" firstDataRow="2" firstDataCol="5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h="1" x="13"/>
        <item h="1" x="12"/>
        <item h="1" x="0"/>
        <item h="1" x="1"/>
        <item h="1" x="2"/>
        <item h="1" x="3"/>
        <item x="4"/>
        <item h="1" x="5"/>
        <item h="1" x="6"/>
        <item h="1" x="7"/>
        <item h="1" x="8"/>
        <item h="1" x="9"/>
        <item h="1" x="10"/>
        <item h="1" x="11"/>
      </items>
    </pivotField>
    <pivotField compact="0" outline="0" showAll="0">
      <items count="40">
        <item m="1" x="38"/>
        <item h="1" x="37"/>
        <item h="1" x="34"/>
        <item h="1" x="35"/>
        <item h="1" x="36"/>
        <item h="1" x="0"/>
        <item h="1" x="1"/>
        <item h="1" x="2"/>
        <item h="1" x="4"/>
        <item h="1" x="5"/>
        <item h="1" x="6"/>
        <item h="1" x="7"/>
        <item h="1" x="8"/>
        <item h="1" x="10"/>
        <item h="1" x="11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1"/>
        <item h="1" x="32"/>
        <item h="1" x="3"/>
        <item h="1" x="9"/>
        <item h="1" x="12"/>
        <item h="1" x="13"/>
        <item h="1" x="30"/>
        <item h="1" x="33"/>
        <item t="default"/>
      </items>
    </pivotField>
    <pivotField axis="axisRow" compact="0" outline="0" showAll="0">
      <items count="61">
        <item h="1" x="59"/>
        <item h="1" x="56"/>
        <item h="1" x="57"/>
        <item h="1" x="58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t="default"/>
      </items>
    </pivotField>
    <pivotField compact="0" outline="0" showAll="0" defaultSubtotal="0"/>
    <pivotField compact="0" outline="0" showAll="0" defaultSubtotal="0"/>
    <pivotField name="Kurs-ansvarig inst" axis="axisRow" compact="0" outline="0" showAll="0" defaultSubtotal="0">
      <items count="25">
        <item x="6"/>
        <item x="5"/>
        <item x="3"/>
        <item x="1"/>
        <item x="2"/>
        <item x="10"/>
        <item x="24"/>
        <item x="0"/>
        <item x="4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axis="axisRow" compact="0" outline="0" showAll="0" defaultSubtotal="0">
      <items count="628">
        <item x="4"/>
        <item x="61"/>
        <item x="67"/>
        <item x="122"/>
        <item x="6"/>
        <item x="96"/>
        <item x="32"/>
        <item x="3"/>
        <item x="2"/>
        <item x="1"/>
        <item x="77"/>
        <item x="627"/>
        <item x="588"/>
        <item x="589"/>
        <item x="590"/>
        <item x="591"/>
        <item x="592"/>
        <item x="593"/>
        <item x="594"/>
        <item x="595"/>
        <item x="24"/>
        <item x="596"/>
        <item x="597"/>
        <item x="598"/>
        <item x="599"/>
        <item x="600"/>
        <item x="601"/>
        <item x="602"/>
        <item x="361"/>
        <item x="603"/>
        <item x="604"/>
        <item x="605"/>
        <item x="606"/>
        <item x="607"/>
        <item x="608"/>
        <item x="609"/>
        <item x="610"/>
        <item x="47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0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5"/>
        <item x="26"/>
        <item x="27"/>
        <item x="28"/>
        <item x="29"/>
        <item x="30"/>
        <item x="31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2"/>
        <item x="63"/>
        <item x="64"/>
        <item x="65"/>
        <item x="66"/>
        <item x="68"/>
        <item x="69"/>
        <item x="70"/>
        <item x="71"/>
        <item x="72"/>
        <item x="73"/>
        <item x="74"/>
        <item x="75"/>
        <item x="76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</items>
    </pivotField>
    <pivotField axis="axisRow" compact="0" outline="0" showAll="0" sortType="ascending" defaultSubtotal="0">
      <items count="580">
        <item x="0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15"/>
        <item x="23"/>
        <item x="6"/>
        <item x="10"/>
        <item x="16"/>
        <item x="24"/>
        <item x="11"/>
        <item x="1"/>
        <item x="12"/>
        <item x="13"/>
        <item x="20"/>
        <item x="21"/>
        <item x="22"/>
        <item x="2"/>
        <item x="7"/>
        <item x="25"/>
        <item x="26"/>
        <item x="3"/>
        <item x="4"/>
        <item x="8"/>
        <item x="5"/>
        <item x="14"/>
        <item x="17"/>
        <item x="18"/>
        <item x="19"/>
        <item x="9"/>
        <item x="465"/>
        <item x="495"/>
        <item x="466"/>
        <item x="467"/>
        <item x="468"/>
        <item x="498"/>
        <item x="469"/>
        <item x="470"/>
        <item x="472"/>
        <item x="471"/>
        <item x="481"/>
        <item x="474"/>
        <item x="476"/>
        <item x="475"/>
        <item x="489"/>
        <item x="488"/>
        <item x="487"/>
        <item x="486"/>
        <item x="482"/>
        <item x="483"/>
        <item x="497"/>
        <item x="496"/>
        <item x="479"/>
        <item x="477"/>
        <item x="478"/>
        <item x="493"/>
        <item x="491"/>
        <item x="492"/>
        <item x="490"/>
        <item x="480"/>
        <item x="485"/>
        <item x="484"/>
        <item x="494"/>
        <item x="473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94"/>
        <item x="406"/>
        <item x="403"/>
        <item x="391"/>
        <item x="400"/>
        <item x="388"/>
        <item x="387"/>
        <item x="393"/>
        <item x="392"/>
        <item x="390"/>
        <item x="395"/>
        <item x="397"/>
        <item x="396"/>
        <item x="399"/>
        <item x="401"/>
        <item x="398"/>
        <item x="405"/>
        <item x="404"/>
        <item x="407"/>
        <item x="389"/>
        <item x="408"/>
        <item x="402"/>
        <item x="69"/>
        <item x="64"/>
        <item x="74"/>
        <item x="83"/>
        <item x="70"/>
        <item x="75"/>
        <item x="76"/>
        <item x="79"/>
        <item x="80"/>
        <item x="84"/>
        <item x="81"/>
        <item x="65"/>
        <item x="71"/>
        <item x="85"/>
        <item x="87"/>
        <item x="73"/>
        <item x="66"/>
        <item x="88"/>
        <item x="67"/>
        <item x="77"/>
        <item x="86"/>
        <item x="89"/>
        <item x="68"/>
        <item x="78"/>
        <item x="82"/>
        <item x="72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2"/>
        <item x="113"/>
        <item x="90"/>
        <item x="111"/>
        <item x="271"/>
        <item x="272"/>
        <item x="273"/>
        <item x="274"/>
        <item x="267"/>
        <item x="268"/>
        <item x="269"/>
        <item x="270"/>
        <item x="198"/>
        <item x="204"/>
        <item x="202"/>
        <item x="200"/>
        <item x="203"/>
        <item x="205"/>
        <item x="199"/>
        <item x="201"/>
        <item x="257"/>
        <item x="258"/>
        <item x="259"/>
        <item x="260"/>
        <item x="261"/>
        <item x="262"/>
        <item x="263"/>
        <item x="264"/>
        <item x="265"/>
        <item x="266"/>
        <item x="249"/>
        <item x="250"/>
        <item x="251"/>
        <item x="252"/>
        <item x="253"/>
        <item x="254"/>
        <item x="255"/>
        <item x="256"/>
        <item x="244"/>
        <item x="245"/>
        <item x="246"/>
        <item x="247"/>
        <item x="240"/>
        <item x="241"/>
        <item x="242"/>
        <item x="243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27"/>
        <item x="63"/>
        <item x="28"/>
        <item x="29"/>
        <item x="30"/>
        <item x="33"/>
        <item x="34"/>
        <item x="35"/>
        <item x="41"/>
        <item x="39"/>
        <item x="38"/>
        <item x="40"/>
        <item x="44"/>
        <item x="45"/>
        <item x="49"/>
        <item x="59"/>
        <item x="60"/>
        <item x="61"/>
        <item x="62"/>
        <item x="31"/>
        <item x="32"/>
        <item x="37"/>
        <item x="36"/>
        <item x="42"/>
        <item x="43"/>
        <item x="47"/>
        <item x="48"/>
        <item x="46"/>
        <item x="50"/>
        <item x="52"/>
        <item x="54"/>
        <item x="51"/>
        <item x="53"/>
        <item x="56"/>
        <item x="57"/>
        <item x="58"/>
        <item x="55"/>
        <item x="526"/>
        <item x="527"/>
        <item x="528"/>
        <item x="529"/>
        <item x="530"/>
        <item x="531"/>
        <item x="532"/>
        <item x="533"/>
        <item x="534"/>
        <item x="236"/>
        <item x="237"/>
        <item x="238"/>
        <item x="230"/>
        <item x="231"/>
        <item x="232"/>
        <item x="233"/>
        <item x="234"/>
        <item x="235"/>
        <item x="224"/>
        <item x="225"/>
        <item x="226"/>
        <item x="227"/>
        <item x="228"/>
        <item x="409"/>
        <item x="413"/>
        <item x="414"/>
        <item x="415"/>
        <item x="419"/>
        <item x="425"/>
        <item x="427"/>
        <item x="428"/>
        <item x="426"/>
        <item x="429"/>
        <item x="412"/>
        <item x="430"/>
        <item x="422"/>
        <item x="421"/>
        <item x="418"/>
        <item x="410"/>
        <item x="420"/>
        <item x="424"/>
        <item x="423"/>
        <item x="416"/>
        <item x="417"/>
        <item x="411"/>
        <item x="431"/>
        <item x="217"/>
        <item x="218"/>
        <item x="219"/>
        <item x="220"/>
        <item x="221"/>
        <item x="239"/>
        <item x="222"/>
        <item x="248"/>
        <item x="229"/>
        <item x="22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39"/>
        <item x="161"/>
        <item x="162"/>
        <item x="163"/>
        <item x="164"/>
        <item x="165"/>
        <item x="166"/>
        <item x="167"/>
        <item x="168"/>
        <item x="169"/>
        <item x="148"/>
        <item x="155"/>
        <item x="170"/>
        <item x="171"/>
        <item x="172"/>
        <item x="173"/>
        <item x="174"/>
        <item x="175"/>
        <item x="176"/>
        <item x="211"/>
        <item x="212"/>
        <item x="213"/>
        <item x="214"/>
        <item x="215"/>
        <item x="216"/>
        <item x="181"/>
        <item x="186"/>
        <item x="183"/>
        <item x="180"/>
        <item x="177"/>
        <item x="187"/>
        <item x="184"/>
        <item x="185"/>
        <item x="182"/>
        <item x="178"/>
        <item x="179"/>
        <item x="499"/>
        <item x="500"/>
        <item x="501"/>
        <item x="502"/>
        <item x="504"/>
        <item x="503"/>
        <item x="505"/>
        <item x="506"/>
        <item x="507"/>
        <item x="508"/>
        <item x="509"/>
        <item x="433"/>
        <item x="434"/>
        <item x="435"/>
        <item x="436"/>
        <item x="438"/>
        <item x="437"/>
        <item x="432"/>
        <item x="379"/>
        <item x="386"/>
        <item x="383"/>
        <item x="384"/>
        <item x="385"/>
        <item x="381"/>
        <item x="380"/>
        <item x="382"/>
        <item x="37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544"/>
        <item x="545"/>
        <item x="546"/>
        <item x="547"/>
        <item x="548"/>
        <item x="549"/>
        <item x="552"/>
        <item x="550"/>
        <item x="554"/>
        <item x="553"/>
        <item x="555"/>
        <item x="556"/>
        <item x="551"/>
        <item x="457"/>
        <item x="459"/>
        <item x="460"/>
        <item x="461"/>
        <item x="462"/>
        <item x="463"/>
        <item x="464"/>
        <item x="45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4"/>
        <item x="455"/>
        <item x="453"/>
        <item x="451"/>
        <item x="452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38"/>
        <item x="539"/>
        <item x="540"/>
        <item x="541"/>
        <item x="542"/>
        <item x="543"/>
        <item x="196"/>
        <item x="191"/>
        <item x="188"/>
        <item x="190"/>
        <item x="189"/>
        <item x="192"/>
        <item x="193"/>
        <item x="194"/>
        <item x="195"/>
        <item x="456"/>
        <item x="571"/>
        <item x="572"/>
        <item x="574"/>
        <item x="579"/>
        <item x="575"/>
        <item x="576"/>
        <item x="577"/>
        <item x="573"/>
        <item x="578"/>
        <item x="372"/>
        <item x="373"/>
        <item x="374"/>
        <item x="375"/>
        <item x="376"/>
        <item x="206"/>
        <item x="209"/>
        <item x="210"/>
        <item x="207"/>
        <item x="208"/>
        <item x="295"/>
        <item x="296"/>
        <item x="297"/>
        <item x="298"/>
        <item x="299"/>
        <item x="300"/>
        <item x="535"/>
        <item x="536"/>
        <item x="537"/>
        <item x="288"/>
        <item x="289"/>
        <item x="290"/>
        <item x="291"/>
        <item x="292"/>
        <item x="293"/>
        <item x="294"/>
        <item x="377"/>
        <item x="197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3"/>
    <field x="0"/>
    <field x="6"/>
    <field x="8"/>
    <field x="7"/>
  </rowFields>
  <rowItems count="16">
    <i>
      <x v="33"/>
      <x/>
      <x v="3"/>
      <x/>
      <x/>
    </i>
    <i r="4">
      <x v="7"/>
    </i>
    <i r="4">
      <x v="9"/>
    </i>
    <i r="3">
      <x v="579"/>
      <x v="8"/>
    </i>
    <i r="4">
      <x v="335"/>
    </i>
    <i t="default" r="1">
      <x/>
    </i>
    <i r="1">
      <x v="1"/>
      <x v="3"/>
      <x/>
      <x v="5"/>
    </i>
    <i r="3">
      <x v="562"/>
      <x v="357"/>
    </i>
    <i r="3">
      <x v="563"/>
      <x v="358"/>
    </i>
    <i r="3">
      <x v="564"/>
      <x v="359"/>
    </i>
    <i r="3">
      <x v="565"/>
      <x v="360"/>
    </i>
    <i r="3">
      <x v="566"/>
      <x v="361"/>
    </i>
    <i r="3">
      <x v="567"/>
      <x v="362"/>
    </i>
    <i t="default" r="1">
      <x v="1"/>
    </i>
    <i t="default">
      <x v="3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122" numFmtId="2"/>
    <dataField name=" Total ers tkr" fld="20" baseField="0" baseItem="0" numFmtId="166"/>
  </dataFields>
  <formats count="66">
    <format dxfId="466">
      <pivotArea type="all" dataOnly="0" outline="0" fieldPosition="0"/>
    </format>
    <format dxfId="465">
      <pivotArea field="8" type="button" dataOnly="0" labelOnly="1" outline="0" axis="axisRow" fieldPosition="3"/>
    </format>
    <format dxfId="464">
      <pivotArea dataOnly="0" labelOnly="1" grandRow="1" outline="0" fieldPosition="0"/>
    </format>
    <format dxfId="463">
      <pivotArea dataOnly="0" labelOnly="1" outline="0" fieldPosition="0">
        <references count="1">
          <reference field="7" count="0"/>
        </references>
      </pivotArea>
    </format>
    <format dxfId="462">
      <pivotArea dataOnly="0" labelOnly="1" outline="0" fieldPosition="0">
        <references count="1">
          <reference field="7" count="0"/>
        </references>
      </pivotArea>
    </format>
    <format dxfId="461">
      <pivotArea field="2" type="button" dataOnly="0" labelOnly="1" outline="0"/>
    </format>
    <format dxfId="460">
      <pivotArea field="7" type="button" dataOnly="0" labelOnly="1" outline="0" axis="axisRow" fieldPosition="4"/>
    </format>
    <format dxfId="459">
      <pivotArea field="8" type="button" dataOnly="0" labelOnly="1" outline="0" axis="axisRow" fieldPosition="3"/>
    </format>
    <format dxfId="45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57">
      <pivotArea dataOnly="0" labelOnly="1" outline="0" fieldPosition="0">
        <references count="1">
          <reference field="0" count="0"/>
        </references>
      </pivotArea>
    </format>
    <format dxfId="456">
      <pivotArea dataOnly="0" labelOnly="1" outline="0" fieldPosition="0">
        <references count="1">
          <reference field="3" count="0"/>
        </references>
      </pivotArea>
    </format>
    <format dxfId="455">
      <pivotArea field="6" type="button" dataOnly="0" labelOnly="1" outline="0" axis="axisRow" fieldPosition="2"/>
    </format>
    <format dxfId="454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453">
      <pivotArea outline="0" fieldPosition="0">
        <references count="1">
          <reference field="4294967294" count="1" selected="0">
            <x v="2"/>
          </reference>
        </references>
      </pivotArea>
    </format>
    <format dxfId="452">
      <pivotArea type="origin" dataOnly="0" labelOnly="1" outline="0" fieldPosition="0"/>
    </format>
    <format dxfId="451">
      <pivotArea field="-2" type="button" dataOnly="0" labelOnly="1" outline="0" axis="axisCol" fieldPosition="0"/>
    </format>
    <format dxfId="450">
      <pivotArea type="topRight" dataOnly="0" labelOnly="1" outline="0" fieldPosition="0"/>
    </format>
    <format dxfId="449">
      <pivotArea field="3" type="button" dataOnly="0" labelOnly="1" outline="0" axis="axisRow" fieldPosition="0"/>
    </format>
    <format dxfId="448">
      <pivotArea field="0" type="button" dataOnly="0" labelOnly="1" outline="0" axis="axisRow" fieldPosition="1"/>
    </format>
    <format dxfId="447">
      <pivotArea field="6" type="button" dataOnly="0" labelOnly="1" outline="0" axis="axisRow" fieldPosition="2"/>
    </format>
    <format dxfId="446">
      <pivotArea field="8" type="button" dataOnly="0" labelOnly="1" outline="0" axis="axisRow" fieldPosition="3"/>
    </format>
    <format dxfId="445">
      <pivotArea field="7" type="button" dataOnly="0" labelOnly="1" outline="0" axis="axisRow" fieldPosition="4"/>
    </format>
    <format dxfId="44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43">
      <pivotArea type="origin" dataOnly="0" labelOnly="1" outline="0" fieldPosition="0"/>
    </format>
    <format dxfId="442">
      <pivotArea field="-2" type="button" dataOnly="0" labelOnly="1" outline="0" axis="axisCol" fieldPosition="0"/>
    </format>
    <format dxfId="441">
      <pivotArea type="topRight" dataOnly="0" labelOnly="1" outline="0" fieldPosition="0"/>
    </format>
    <format dxfId="440">
      <pivotArea field="3" type="button" dataOnly="0" labelOnly="1" outline="0" axis="axisRow" fieldPosition="0"/>
    </format>
    <format dxfId="439">
      <pivotArea field="0" type="button" dataOnly="0" labelOnly="1" outline="0" axis="axisRow" fieldPosition="1"/>
    </format>
    <format dxfId="438">
      <pivotArea field="6" type="button" dataOnly="0" labelOnly="1" outline="0" axis="axisRow" fieldPosition="2"/>
    </format>
    <format dxfId="437">
      <pivotArea field="8" type="button" dataOnly="0" labelOnly="1" outline="0" axis="axisRow" fieldPosition="3"/>
    </format>
    <format dxfId="436">
      <pivotArea field="7" type="button" dataOnly="0" labelOnly="1" outline="0" axis="axisRow" fieldPosition="4"/>
    </format>
    <format dxfId="43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34">
      <pivotArea dataOnly="0" labelOnly="1" outline="0" fieldPosition="0">
        <references count="1">
          <reference field="3" count="0"/>
        </references>
      </pivotArea>
    </format>
    <format dxfId="433">
      <pivotArea dataOnly="0" labelOnly="1" outline="0" fieldPosition="0">
        <references count="1">
          <reference field="3" count="0"/>
        </references>
      </pivotArea>
    </format>
    <format dxfId="432">
      <pivotArea outline="0" collapsedLevelsAreSubtotals="1" fieldPosition="0"/>
    </format>
    <format dxfId="431">
      <pivotArea dataOnly="0" labelOnly="1" outline="0" fieldPosition="0">
        <references count="1">
          <reference field="3" count="0"/>
        </references>
      </pivotArea>
    </format>
    <format dxfId="430">
      <pivotArea dataOnly="0" labelOnly="1" outline="0" fieldPosition="0">
        <references count="1">
          <reference field="3" count="0" defaultSubtotal="1"/>
        </references>
      </pivotArea>
    </format>
    <format dxfId="429">
      <pivotArea dataOnly="0" labelOnly="1" grandRow="1" outline="0" fieldPosition="0"/>
    </format>
    <format dxfId="428">
      <pivotArea dataOnly="0" labelOnly="1" outline="0" fieldPosition="0">
        <references count="2">
          <reference field="0" count="2">
            <x v="0"/>
            <x v="1"/>
          </reference>
          <reference field="3" count="0" selected="0"/>
        </references>
      </pivotArea>
    </format>
    <format dxfId="427">
      <pivotArea dataOnly="0" labelOnly="1" outline="0" fieldPosition="0">
        <references count="3">
          <reference field="0" count="1" selected="0">
            <x v="0"/>
          </reference>
          <reference field="3" count="0" selected="0"/>
          <reference field="6" count="1">
            <x v="3"/>
          </reference>
        </references>
      </pivotArea>
    </format>
    <format dxfId="426">
      <pivotArea dataOnly="0" labelOnly="1" outline="0" fieldPosition="0">
        <references count="4">
          <reference field="0" count="1" selected="0">
            <x v="0"/>
          </reference>
          <reference field="3" count="0" selected="0"/>
          <reference field="6" count="1" selected="0">
            <x v="3"/>
          </reference>
          <reference field="8" count="2">
            <x v="0"/>
            <x v="579"/>
          </reference>
        </references>
      </pivotArea>
    </format>
    <format dxfId="425">
      <pivotArea dataOnly="0" labelOnly="1" outline="0" fieldPosition="0">
        <references count="4">
          <reference field="0" count="1" selected="0">
            <x v="1"/>
          </reference>
          <reference field="3" count="0" selected="0"/>
          <reference field="6" count="1" selected="0">
            <x v="3"/>
          </reference>
          <reference field="8" count="7">
            <x v="0"/>
            <x v="562"/>
            <x v="563"/>
            <x v="564"/>
            <x v="565"/>
            <x v="566"/>
            <x v="567"/>
          </reference>
        </references>
      </pivotArea>
    </format>
    <format dxfId="424">
      <pivotArea dataOnly="0" labelOnly="1" outline="0" fieldPosition="0">
        <references count="5">
          <reference field="0" count="1" selected="0">
            <x v="0"/>
          </reference>
          <reference field="3" count="0" selected="0"/>
          <reference field="6" count="1" selected="0">
            <x v="3"/>
          </reference>
          <reference field="7" count="3">
            <x v="0"/>
            <x v="7"/>
            <x v="9"/>
          </reference>
          <reference field="8" count="1" selected="0">
            <x v="0"/>
          </reference>
        </references>
      </pivotArea>
    </format>
    <format dxfId="423">
      <pivotArea dataOnly="0" labelOnly="1" outline="0" fieldPosition="0">
        <references count="5">
          <reference field="0" count="1" selected="0">
            <x v="0"/>
          </reference>
          <reference field="3" count="0" selected="0"/>
          <reference field="6" count="1" selected="0">
            <x v="3"/>
          </reference>
          <reference field="7" count="2">
            <x v="8"/>
            <x v="335"/>
          </reference>
          <reference field="8" count="1" selected="0">
            <x v="579"/>
          </reference>
        </references>
      </pivotArea>
    </format>
    <format dxfId="422">
      <pivotArea dataOnly="0" labelOnly="1" outline="0" fieldPosition="0">
        <references count="5">
          <reference field="0" count="1" selected="0">
            <x v="1"/>
          </reference>
          <reference field="3" count="0" selected="0"/>
          <reference field="6" count="1" selected="0">
            <x v="3"/>
          </reference>
          <reference field="7" count="1">
            <x v="5"/>
          </reference>
          <reference field="8" count="1" selected="0">
            <x v="0"/>
          </reference>
        </references>
      </pivotArea>
    </format>
    <format dxfId="421">
      <pivotArea dataOnly="0" labelOnly="1" outline="0" fieldPosition="0">
        <references count="5">
          <reference field="0" count="1" selected="0">
            <x v="1"/>
          </reference>
          <reference field="3" count="0" selected="0"/>
          <reference field="6" count="1" selected="0">
            <x v="3"/>
          </reference>
          <reference field="7" count="1">
            <x v="357"/>
          </reference>
          <reference field="8" count="1" selected="0">
            <x v="562"/>
          </reference>
        </references>
      </pivotArea>
    </format>
    <format dxfId="420">
      <pivotArea dataOnly="0" labelOnly="1" outline="0" fieldPosition="0">
        <references count="5">
          <reference field="0" count="1" selected="0">
            <x v="1"/>
          </reference>
          <reference field="3" count="0" selected="0"/>
          <reference field="6" count="1" selected="0">
            <x v="3"/>
          </reference>
          <reference field="7" count="1">
            <x v="358"/>
          </reference>
          <reference field="8" count="1" selected="0">
            <x v="563"/>
          </reference>
        </references>
      </pivotArea>
    </format>
    <format dxfId="419">
      <pivotArea dataOnly="0" labelOnly="1" outline="0" fieldPosition="0">
        <references count="5">
          <reference field="0" count="1" selected="0">
            <x v="1"/>
          </reference>
          <reference field="3" count="0" selected="0"/>
          <reference field="6" count="1" selected="0">
            <x v="3"/>
          </reference>
          <reference field="7" count="1">
            <x v="359"/>
          </reference>
          <reference field="8" count="1" selected="0">
            <x v="564"/>
          </reference>
        </references>
      </pivotArea>
    </format>
    <format dxfId="418">
      <pivotArea dataOnly="0" labelOnly="1" outline="0" fieldPosition="0">
        <references count="5">
          <reference field="0" count="1" selected="0">
            <x v="1"/>
          </reference>
          <reference field="3" count="0" selected="0"/>
          <reference field="6" count="1" selected="0">
            <x v="3"/>
          </reference>
          <reference field="7" count="1">
            <x v="360"/>
          </reference>
          <reference field="8" count="1" selected="0">
            <x v="565"/>
          </reference>
        </references>
      </pivotArea>
    </format>
    <format dxfId="417">
      <pivotArea dataOnly="0" labelOnly="1" outline="0" fieldPosition="0">
        <references count="5">
          <reference field="0" count="1" selected="0">
            <x v="1"/>
          </reference>
          <reference field="3" count="0" selected="0"/>
          <reference field="6" count="1" selected="0">
            <x v="3"/>
          </reference>
          <reference field="7" count="1">
            <x v="361"/>
          </reference>
          <reference field="8" count="1" selected="0">
            <x v="566"/>
          </reference>
        </references>
      </pivotArea>
    </format>
    <format dxfId="416">
      <pivotArea dataOnly="0" labelOnly="1" outline="0" fieldPosition="0">
        <references count="5">
          <reference field="0" count="1" selected="0">
            <x v="1"/>
          </reference>
          <reference field="3" count="0" selected="0"/>
          <reference field="6" count="1" selected="0">
            <x v="3"/>
          </reference>
          <reference field="7" count="1">
            <x v="362"/>
          </reference>
          <reference field="8" count="1" selected="0">
            <x v="567"/>
          </reference>
        </references>
      </pivotArea>
    </format>
    <format dxfId="415">
      <pivotArea dataOnly="0" labelOnly="1" outline="0" fieldPosition="0">
        <references count="1">
          <reference field="0" count="0"/>
        </references>
      </pivotArea>
    </format>
    <format dxfId="414">
      <pivotArea dataOnly="0" labelOnly="1" outline="0" fieldPosition="0">
        <references count="1">
          <reference field="0" count="0"/>
        </references>
      </pivotArea>
    </format>
    <format dxfId="413">
      <pivotArea dataOnly="0" labelOnly="1" outline="0" fieldPosition="0">
        <references count="1">
          <reference field="8" count="0"/>
        </references>
      </pivotArea>
    </format>
    <format dxfId="412">
      <pivotArea dataOnly="0" labelOnly="1" outline="0" fieldPosition="0">
        <references count="1">
          <reference field="8" count="0"/>
        </references>
      </pivotArea>
    </format>
    <format dxfId="411">
      <pivotArea type="origin" dataOnly="0" labelOnly="1" outline="0" fieldPosition="0"/>
    </format>
    <format dxfId="410">
      <pivotArea field="-2" type="button" dataOnly="0" labelOnly="1" outline="0" axis="axisCol" fieldPosition="0"/>
    </format>
    <format dxfId="409">
      <pivotArea type="topRight" dataOnly="0" labelOnly="1" outline="0" fieldPosition="0"/>
    </format>
    <format dxfId="408">
      <pivotArea field="3" type="button" dataOnly="0" labelOnly="1" outline="0" axis="axisRow" fieldPosition="0"/>
    </format>
    <format dxfId="407">
      <pivotArea field="0" type="button" dataOnly="0" labelOnly="1" outline="0" axis="axisRow" fieldPosition="1"/>
    </format>
    <format dxfId="406">
      <pivotArea field="6" type="button" dataOnly="0" labelOnly="1" outline="0" axis="axisRow" fieldPosition="2"/>
    </format>
    <format dxfId="405">
      <pivotArea field="8" type="button" dataOnly="0" labelOnly="1" outline="0" axis="axisRow" fieldPosition="3"/>
    </format>
    <format dxfId="404">
      <pivotArea field="7" type="button" dataOnly="0" labelOnly="1" outline="0" axis="axisRow" fieldPosition="4"/>
    </format>
    <format dxfId="40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02">
      <pivotArea dataOnly="0" outline="0" fieldPosition="0">
        <references count="1">
          <reference field="3" count="0" defaultSubtotal="1"/>
        </references>
      </pivotArea>
    </format>
    <format dxfId="401">
      <pivotArea dataOnly="0" outline="0" fieldPosition="0">
        <references count="1">
          <reference field="3" count="0" defaultSubtotal="1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449A8C-F4ED-4B87-A457-BBF925168737}" name="Pivottabell6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23:I207" firstHeaderRow="1" firstDataRow="2" firstDataCol="6" rowPageCount="1" colPageCount="1"/>
  <pivotFields count="39">
    <pivotField name="Rubrik, budgetblad"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h="1" x="12"/>
        <item h="1" x="0"/>
        <item h="1" x="1"/>
        <item h="1" x="2"/>
        <item h="1" x="3"/>
        <item h="1" x="4"/>
        <item h="1" x="13"/>
        <item x="5"/>
        <item h="1" x="6"/>
        <item h="1" x="7"/>
        <item h="1" x="8"/>
        <item h="1" x="9"/>
        <item h="1" x="10"/>
        <item h="1" x="11"/>
      </items>
    </pivotField>
    <pivotField axis="axisRow" compact="0" outline="0" showAll="0" sortType="ascending">
      <items count="40">
        <item x="15"/>
        <item x="0"/>
        <item x="8"/>
        <item x="28"/>
        <item x="14"/>
        <item x="16"/>
        <item m="1" x="38"/>
        <item x="9"/>
        <item x="13"/>
        <item x="30"/>
        <item x="12"/>
        <item x="3"/>
        <item x="1"/>
        <item x="31"/>
        <item x="32"/>
        <item x="6"/>
        <item x="29"/>
        <item x="24"/>
        <item x="20"/>
        <item x="34"/>
        <item x="17"/>
        <item x="18"/>
        <item x="25"/>
        <item x="35"/>
        <item x="36"/>
        <item x="26"/>
        <item x="19"/>
        <item x="33"/>
        <item x="7"/>
        <item x="27"/>
        <item x="21"/>
        <item x="22"/>
        <item x="23"/>
        <item x="2"/>
        <item x="11"/>
        <item x="10"/>
        <item x="4"/>
        <item x="5"/>
        <item x="37"/>
        <item t="default"/>
      </items>
    </pivotField>
    <pivotField compact="0" outline="0" showAll="0"/>
    <pivotField name="Anslag/ studieavgift" axis="axisRow" compact="0" outline="0" showAll="0">
      <items count="5">
        <item x="0"/>
        <item x="1"/>
        <item x="3"/>
        <item x="2"/>
        <item t="default"/>
      </items>
    </pivotField>
    <pivotField compact="0" outline="0" showAll="0" defaultSubtotal="0"/>
    <pivotField name="Kurs-ansvarig inst" axis="axisRow" compact="0" outline="0" showAll="0">
      <items count="26">
        <item x="6"/>
        <item x="5"/>
        <item x="8"/>
        <item x="3"/>
        <item x="9"/>
        <item x="2"/>
        <item x="7"/>
        <item x="13"/>
        <item x="0"/>
        <item x="1"/>
        <item x="4"/>
        <item x="10"/>
        <item x="11"/>
        <item x="12"/>
        <item x="14"/>
        <item x="2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Row" compact="0" outline="0" showAll="0" sortType="ascending" defaultSubtotal="0">
      <items count="628">
        <item x="275"/>
        <item x="135"/>
        <item x="599"/>
        <item x="624"/>
        <item x="276"/>
        <item x="87"/>
        <item x="406"/>
        <item x="364"/>
        <item x="131"/>
        <item x="177"/>
        <item x="176"/>
        <item x="183"/>
        <item x="182"/>
        <item x="132"/>
        <item x="42"/>
        <item x="520"/>
        <item x="297"/>
        <item x="70"/>
        <item x="71"/>
        <item x="286"/>
        <item x="287"/>
        <item x="288"/>
        <item x="355"/>
        <item x="435"/>
        <item x="440"/>
        <item x="186"/>
        <item x="190"/>
        <item x="191"/>
        <item x="415"/>
        <item x="193"/>
        <item x="351"/>
        <item x="352"/>
        <item x="353"/>
        <item x="425"/>
        <item x="490"/>
        <item x="491"/>
        <item x="7"/>
        <item x="13"/>
        <item x="26"/>
        <item x="9"/>
        <item x="537"/>
        <item x="378"/>
        <item x="384"/>
        <item x="389"/>
        <item x="536"/>
        <item x="535"/>
        <item x="613"/>
        <item x="611"/>
        <item x="612"/>
        <item x="531"/>
        <item x="541"/>
        <item x="395"/>
        <item x="2"/>
        <item x="172"/>
        <item x="25"/>
        <item x="220"/>
        <item x="219"/>
        <item x="560"/>
        <item x="561"/>
        <item x="562"/>
        <item x="563"/>
        <item x="564"/>
        <item x="565"/>
        <item x="227"/>
        <item x="399"/>
        <item x="388"/>
        <item x="590"/>
        <item x="385"/>
        <item x="380"/>
        <item x="484"/>
        <item x="362"/>
        <item x="503"/>
        <item x="387"/>
        <item x="371"/>
        <item x="394"/>
        <item x="468"/>
        <item x="244"/>
        <item x="250"/>
        <item x="251"/>
        <item x="500"/>
        <item x="519"/>
        <item x="365"/>
        <item x="505"/>
        <item x="360"/>
        <item x="549"/>
        <item x="381"/>
        <item x="354"/>
        <item x="133"/>
        <item x="140"/>
        <item x="150"/>
        <item x="161"/>
        <item x="404"/>
        <item x="431"/>
        <item x="543"/>
        <item x="4"/>
        <item x="396"/>
        <item x="58"/>
        <item x="59"/>
        <item x="609"/>
        <item x="147"/>
        <item x="155"/>
        <item x="467"/>
        <item x="472"/>
        <item x="548"/>
        <item x="558"/>
        <item x="546"/>
        <item x="547"/>
        <item x="557"/>
        <item x="192"/>
        <item x="570"/>
        <item x="249"/>
        <item x="358"/>
        <item x="28"/>
        <item x="602"/>
        <item x="517"/>
        <item x="475"/>
        <item x="459"/>
        <item x="625"/>
        <item x="65"/>
        <item x="615"/>
        <item x="169"/>
        <item x="307"/>
        <item x="292"/>
        <item x="289"/>
        <item x="278"/>
        <item x="270"/>
        <item x="266"/>
        <item x="262"/>
        <item x="257"/>
        <item x="247"/>
        <item x="248"/>
        <item x="238"/>
        <item x="233"/>
        <item x="225"/>
        <item x="400"/>
        <item x="121"/>
        <item x="447"/>
        <item x="90"/>
        <item x="215"/>
        <item x="207"/>
        <item x="487"/>
        <item x="426"/>
        <item x="194"/>
        <item x="187"/>
        <item x="555"/>
        <item x="129"/>
        <item x="77"/>
        <item x="511"/>
        <item x="277"/>
        <item x="268"/>
        <item x="373"/>
        <item x="476"/>
        <item x="464"/>
        <item x="61"/>
        <item x="304"/>
        <item x="497"/>
        <item x="11"/>
        <item x="374"/>
        <item x="499"/>
        <item x="482"/>
        <item x="321"/>
        <item x="318"/>
        <item x="316"/>
        <item x="320"/>
        <item x="514"/>
        <item x="63"/>
        <item x="578"/>
        <item x="93"/>
        <item x="64"/>
        <item x="221"/>
        <item x="222"/>
        <item x="539"/>
        <item x="504"/>
        <item x="366"/>
        <item x="145"/>
        <item x="211"/>
        <item x="206"/>
        <item x="345"/>
        <item x="427"/>
        <item x="607"/>
        <item x="576"/>
        <item x="619"/>
        <item x="212"/>
        <item x="518"/>
        <item x="198"/>
        <item x="573"/>
        <item x="226"/>
        <item x="346"/>
        <item x="269"/>
        <item x="610"/>
        <item x="461"/>
        <item x="604"/>
        <item x="230"/>
        <item x="196"/>
        <item x="617"/>
        <item x="608"/>
        <item x="433"/>
        <item x="203"/>
        <item x="605"/>
        <item x="19"/>
        <item x="23"/>
        <item x="463"/>
        <item x="525"/>
        <item x="369"/>
        <item x="167"/>
        <item x="171"/>
        <item x="591"/>
        <item x="462"/>
        <item x="618"/>
        <item x="67"/>
        <item x="466"/>
        <item x="197"/>
        <item x="397"/>
        <item x="1"/>
        <item x="588"/>
        <item x="545"/>
        <item x="521"/>
        <item x="526"/>
        <item x="480"/>
        <item x="571"/>
        <item x="512"/>
        <item x="495"/>
        <item x="544"/>
        <item x="306"/>
        <item x="357"/>
        <item x="188"/>
        <item x="363"/>
        <item x="458"/>
        <item x="477"/>
        <item x="428"/>
        <item x="383"/>
        <item x="603"/>
        <item x="492"/>
        <item x="534"/>
        <item x="139"/>
        <item x="151"/>
        <item x="160"/>
        <item x="367"/>
        <item x="12"/>
        <item x="18"/>
        <item x="22"/>
        <item x="153"/>
        <item x="522"/>
        <item x="567"/>
        <item x="568"/>
        <item x="579"/>
        <item x="575"/>
        <item x="574"/>
        <item x="572"/>
        <item x="444"/>
        <item x="434"/>
        <item x="442"/>
        <item x="43"/>
        <item x="51"/>
        <item x="429"/>
        <item x="592"/>
        <item x="596"/>
        <item x="35"/>
        <item x="540"/>
        <item x="416"/>
        <item x="420"/>
        <item x="449"/>
        <item x="581"/>
        <item x="583"/>
        <item x="584"/>
        <item x="348"/>
        <item x="393"/>
        <item x="469"/>
        <item x="533"/>
        <item x="154"/>
        <item x="178"/>
        <item x="501"/>
        <item x="302"/>
        <item x="234"/>
        <item x="372"/>
        <item x="142"/>
        <item x="508"/>
        <item x="315"/>
        <item x="594"/>
        <item x="600"/>
        <item x="37"/>
        <item x="40"/>
        <item x="44"/>
        <item x="52"/>
        <item x="53"/>
        <item x="566"/>
        <item x="502"/>
        <item x="237"/>
        <item x="267"/>
        <item x="259"/>
        <item x="255"/>
        <item x="569"/>
        <item x="101"/>
        <item x="105"/>
        <item x="108"/>
        <item x="113"/>
        <item x="347"/>
        <item x="359"/>
        <item x="465"/>
        <item x="137"/>
        <item x="417"/>
        <item x="523"/>
        <item x="391"/>
        <item x="376"/>
        <item x="377"/>
        <item x="582"/>
        <item x="524"/>
        <item x="349"/>
        <item x="498"/>
        <item x="460"/>
        <item x="213"/>
        <item x="8"/>
        <item x="509"/>
        <item x="507"/>
        <item x="401"/>
        <item x="370"/>
        <item x="538"/>
        <item x="513"/>
        <item x="585"/>
        <item x="39"/>
        <item x="123"/>
        <item x="136"/>
        <item x="143"/>
        <item x="175"/>
        <item x="181"/>
        <item x="224"/>
        <item x="402"/>
        <item x="283"/>
        <item x="279"/>
        <item x="284"/>
        <item x="285"/>
        <item x="263"/>
        <item x="264"/>
        <item x="265"/>
        <item x="260"/>
        <item x="256"/>
        <item x="282"/>
        <item x="281"/>
        <item x="290"/>
        <item x="291"/>
        <item x="231"/>
        <item x="311"/>
        <item x="232"/>
        <item x="236"/>
        <item x="228"/>
        <item x="185"/>
        <item x="239"/>
        <item x="240"/>
        <item x="241"/>
        <item x="407"/>
        <item x="409"/>
        <item x="418"/>
        <item x="421"/>
        <item x="423"/>
        <item x="126"/>
        <item x="128"/>
        <item x="100"/>
        <item x="104"/>
        <item x="107"/>
        <item x="111"/>
        <item x="116"/>
        <item x="120"/>
        <item x="99"/>
        <item x="102"/>
        <item x="106"/>
        <item x="110"/>
        <item x="115"/>
        <item x="119"/>
        <item x="103"/>
        <item x="112"/>
        <item x="117"/>
        <item x="168"/>
        <item x="122"/>
        <item x="127"/>
        <item x="138"/>
        <item x="158"/>
        <item x="165"/>
        <item x="180"/>
        <item x="148"/>
        <item x="157"/>
        <item x="164"/>
        <item x="173"/>
        <item x="141"/>
        <item x="152"/>
        <item x="159"/>
        <item x="375"/>
        <item x="350"/>
        <item x="86"/>
        <item x="405"/>
        <item x="606"/>
        <item x="261"/>
        <item x="597"/>
        <item x="601"/>
        <item x="436"/>
        <item x="598"/>
        <item x="258"/>
        <item x="246"/>
        <item x="10"/>
        <item x="124"/>
        <item x="14"/>
        <item x="130"/>
        <item x="20"/>
        <item x="146"/>
        <item x="29"/>
        <item x="163"/>
        <item x="55"/>
        <item x="179"/>
        <item x="60"/>
        <item x="481"/>
        <item x="586"/>
        <item x="457"/>
        <item x="488"/>
        <item x="217"/>
        <item x="209"/>
        <item x="489"/>
        <item x="542"/>
        <item x="493"/>
        <item x="3"/>
        <item x="218"/>
        <item x="506"/>
        <item x="483"/>
        <item x="48"/>
        <item x="204"/>
        <item x="471"/>
        <item x="593"/>
        <item x="149"/>
        <item x="156"/>
        <item x="166"/>
        <item x="170"/>
        <item x="553"/>
        <item x="437"/>
        <item x="6"/>
        <item x="34"/>
        <item x="448"/>
        <item x="445"/>
        <item x="73"/>
        <item x="75"/>
        <item x="81"/>
        <item x="85"/>
        <item x="89"/>
        <item x="94"/>
        <item x="69"/>
        <item x="80"/>
        <item x="84"/>
        <item x="252"/>
        <item x="408"/>
        <item x="410"/>
        <item x="205"/>
        <item x="210"/>
        <item x="32"/>
        <item x="309"/>
        <item x="450"/>
        <item x="74"/>
        <item x="79"/>
        <item x="88"/>
        <item x="54"/>
        <item x="56"/>
        <item x="438"/>
        <item x="577"/>
        <item x="109"/>
        <item x="114"/>
        <item x="97"/>
        <item x="66"/>
        <item x="382"/>
        <item x="17"/>
        <item x="78"/>
        <item x="296"/>
        <item x="310"/>
        <item x="443"/>
        <item x="430"/>
        <item x="33"/>
        <item x="229"/>
        <item x="76"/>
        <item x="83"/>
        <item x="92"/>
        <item x="622"/>
        <item x="36"/>
        <item x="47"/>
        <item x="446"/>
        <item x="422"/>
        <item x="595"/>
        <item x="626"/>
        <item x="361"/>
        <item x="616"/>
        <item x="208"/>
        <item x="559"/>
        <item x="554"/>
        <item x="424"/>
        <item x="412"/>
        <item x="413"/>
        <item x="419"/>
        <item x="199"/>
        <item x="474"/>
        <item x="46"/>
        <item x="15"/>
        <item x="50"/>
        <item x="49"/>
        <item x="57"/>
        <item x="38"/>
        <item x="134"/>
        <item x="21"/>
        <item x="335"/>
        <item x="341"/>
        <item x="331"/>
        <item x="338"/>
        <item x="339"/>
        <item x="337"/>
        <item x="332"/>
        <item x="336"/>
        <item x="329"/>
        <item x="326"/>
        <item x="327"/>
        <item x="330"/>
        <item x="334"/>
        <item x="328"/>
        <item x="343"/>
        <item x="323"/>
        <item x="325"/>
        <item x="344"/>
        <item x="322"/>
        <item x="324"/>
        <item x="342"/>
        <item x="340"/>
        <item x="333"/>
        <item x="550"/>
        <item x="271"/>
        <item x="272"/>
        <item x="201"/>
        <item x="478"/>
        <item x="144"/>
        <item x="162"/>
        <item x="174"/>
        <item x="451"/>
        <item x="452"/>
        <item x="453"/>
        <item x="454"/>
        <item x="455"/>
        <item x="456"/>
        <item x="551"/>
        <item x="41"/>
        <item x="528"/>
        <item x="530"/>
        <item x="529"/>
        <item x="379"/>
        <item x="470"/>
        <item x="473"/>
        <item x="485"/>
        <item x="486"/>
        <item x="392"/>
        <item x="386"/>
        <item x="479"/>
        <item x="202"/>
        <item x="118"/>
        <item x="200"/>
        <item x="45"/>
        <item x="510"/>
        <item x="317"/>
        <item x="319"/>
        <item x="293"/>
        <item x="398"/>
        <item x="589"/>
        <item x="0"/>
        <item x="98"/>
        <item x="580"/>
        <item x="552"/>
        <item x="494"/>
        <item x="432"/>
        <item x="223"/>
        <item x="243"/>
        <item x="516"/>
        <item x="441"/>
        <item x="24"/>
        <item x="587"/>
        <item x="295"/>
        <item x="390"/>
        <item x="621"/>
        <item x="31"/>
        <item x="274"/>
        <item x="280"/>
        <item x="273"/>
        <item x="245"/>
        <item x="5"/>
        <item x="16"/>
        <item x="27"/>
        <item x="30"/>
        <item x="356"/>
        <item x="623"/>
        <item x="189"/>
        <item x="532"/>
        <item x="496"/>
        <item x="515"/>
        <item x="527"/>
        <item x="125"/>
        <item x="242"/>
        <item x="235"/>
        <item x="253"/>
        <item x="254"/>
        <item x="91"/>
        <item x="72"/>
        <item x="82"/>
        <item x="95"/>
        <item x="439"/>
        <item x="614"/>
        <item x="96"/>
        <item x="294"/>
        <item x="214"/>
        <item x="216"/>
        <item x="313"/>
        <item x="314"/>
        <item x="312"/>
        <item x="301"/>
        <item x="305"/>
        <item x="303"/>
        <item x="308"/>
        <item x="299"/>
        <item x="300"/>
        <item x="298"/>
        <item x="620"/>
        <item x="368"/>
        <item x="195"/>
        <item x="411"/>
        <item x="414"/>
        <item x="403"/>
        <item x="184"/>
        <item x="68"/>
        <item x="62"/>
        <item x="556"/>
        <item x="627"/>
      </items>
    </pivotField>
    <pivotField axis="axisRow" compact="0" outline="0" showAll="0" sortType="ascending" defaultSubtotal="0">
      <items count="580">
        <item x="0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15"/>
        <item x="23"/>
        <item x="6"/>
        <item x="10"/>
        <item x="16"/>
        <item x="24"/>
        <item x="11"/>
        <item x="1"/>
        <item x="12"/>
        <item x="13"/>
        <item x="20"/>
        <item x="21"/>
        <item x="22"/>
        <item x="2"/>
        <item x="7"/>
        <item x="25"/>
        <item x="26"/>
        <item x="3"/>
        <item x="4"/>
        <item x="8"/>
        <item x="5"/>
        <item x="14"/>
        <item x="17"/>
        <item x="18"/>
        <item x="19"/>
        <item x="9"/>
        <item x="465"/>
        <item x="495"/>
        <item x="466"/>
        <item x="467"/>
        <item x="468"/>
        <item x="498"/>
        <item x="469"/>
        <item x="470"/>
        <item x="472"/>
        <item x="471"/>
        <item x="481"/>
        <item x="474"/>
        <item x="476"/>
        <item x="475"/>
        <item x="489"/>
        <item x="488"/>
        <item x="487"/>
        <item x="486"/>
        <item x="482"/>
        <item x="483"/>
        <item x="497"/>
        <item x="496"/>
        <item x="479"/>
        <item x="477"/>
        <item x="478"/>
        <item x="493"/>
        <item x="491"/>
        <item x="492"/>
        <item x="490"/>
        <item x="480"/>
        <item x="485"/>
        <item x="484"/>
        <item x="494"/>
        <item x="473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94"/>
        <item x="406"/>
        <item x="403"/>
        <item x="391"/>
        <item x="400"/>
        <item x="388"/>
        <item x="387"/>
        <item x="393"/>
        <item x="392"/>
        <item x="390"/>
        <item x="395"/>
        <item x="397"/>
        <item x="396"/>
        <item x="399"/>
        <item x="401"/>
        <item x="398"/>
        <item x="405"/>
        <item x="404"/>
        <item x="407"/>
        <item x="389"/>
        <item x="408"/>
        <item x="402"/>
        <item x="69"/>
        <item x="64"/>
        <item x="74"/>
        <item x="83"/>
        <item x="70"/>
        <item x="75"/>
        <item x="76"/>
        <item x="79"/>
        <item x="80"/>
        <item x="84"/>
        <item x="81"/>
        <item x="65"/>
        <item x="71"/>
        <item x="85"/>
        <item x="87"/>
        <item x="73"/>
        <item x="66"/>
        <item x="88"/>
        <item x="67"/>
        <item x="77"/>
        <item x="86"/>
        <item x="89"/>
        <item x="68"/>
        <item x="78"/>
        <item x="82"/>
        <item x="72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2"/>
        <item x="113"/>
        <item x="90"/>
        <item x="111"/>
        <item x="271"/>
        <item x="272"/>
        <item x="273"/>
        <item x="274"/>
        <item x="267"/>
        <item x="268"/>
        <item x="269"/>
        <item x="270"/>
        <item x="198"/>
        <item x="204"/>
        <item x="202"/>
        <item x="200"/>
        <item x="203"/>
        <item x="205"/>
        <item x="199"/>
        <item x="201"/>
        <item x="257"/>
        <item x="258"/>
        <item x="259"/>
        <item x="260"/>
        <item x="261"/>
        <item x="262"/>
        <item x="263"/>
        <item x="264"/>
        <item x="265"/>
        <item x="266"/>
        <item x="249"/>
        <item x="250"/>
        <item x="251"/>
        <item x="252"/>
        <item x="253"/>
        <item x="254"/>
        <item x="255"/>
        <item x="256"/>
        <item x="244"/>
        <item x="245"/>
        <item x="246"/>
        <item x="247"/>
        <item x="240"/>
        <item x="241"/>
        <item x="242"/>
        <item x="243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27"/>
        <item x="63"/>
        <item x="28"/>
        <item x="29"/>
        <item x="30"/>
        <item x="33"/>
        <item x="34"/>
        <item x="35"/>
        <item x="41"/>
        <item x="39"/>
        <item x="38"/>
        <item x="40"/>
        <item x="44"/>
        <item x="45"/>
        <item x="49"/>
        <item x="59"/>
        <item x="60"/>
        <item x="61"/>
        <item x="62"/>
        <item x="31"/>
        <item x="32"/>
        <item x="37"/>
        <item x="36"/>
        <item x="42"/>
        <item x="43"/>
        <item x="47"/>
        <item x="48"/>
        <item x="46"/>
        <item x="50"/>
        <item x="52"/>
        <item x="54"/>
        <item x="51"/>
        <item x="53"/>
        <item x="56"/>
        <item x="57"/>
        <item x="58"/>
        <item x="55"/>
        <item x="526"/>
        <item x="527"/>
        <item x="528"/>
        <item x="529"/>
        <item x="530"/>
        <item x="531"/>
        <item x="532"/>
        <item x="533"/>
        <item x="534"/>
        <item x="236"/>
        <item x="237"/>
        <item x="238"/>
        <item x="230"/>
        <item x="231"/>
        <item x="232"/>
        <item x="233"/>
        <item x="234"/>
        <item x="235"/>
        <item x="224"/>
        <item x="225"/>
        <item x="226"/>
        <item x="227"/>
        <item x="228"/>
        <item x="409"/>
        <item x="413"/>
        <item x="414"/>
        <item x="415"/>
        <item x="419"/>
        <item x="425"/>
        <item x="427"/>
        <item x="428"/>
        <item x="426"/>
        <item x="429"/>
        <item x="412"/>
        <item x="430"/>
        <item x="422"/>
        <item x="421"/>
        <item x="418"/>
        <item x="410"/>
        <item x="420"/>
        <item x="424"/>
        <item x="423"/>
        <item x="416"/>
        <item x="417"/>
        <item x="411"/>
        <item x="431"/>
        <item x="217"/>
        <item x="218"/>
        <item x="219"/>
        <item x="220"/>
        <item x="221"/>
        <item x="239"/>
        <item x="222"/>
        <item x="248"/>
        <item x="229"/>
        <item x="22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39"/>
        <item x="161"/>
        <item x="162"/>
        <item x="163"/>
        <item x="164"/>
        <item x="165"/>
        <item x="166"/>
        <item x="167"/>
        <item x="168"/>
        <item x="169"/>
        <item x="148"/>
        <item x="155"/>
        <item x="170"/>
        <item x="171"/>
        <item x="172"/>
        <item x="173"/>
        <item x="174"/>
        <item x="175"/>
        <item x="176"/>
        <item x="211"/>
        <item x="212"/>
        <item x="213"/>
        <item x="214"/>
        <item x="215"/>
        <item x="216"/>
        <item x="181"/>
        <item x="186"/>
        <item x="183"/>
        <item x="180"/>
        <item x="177"/>
        <item x="187"/>
        <item x="184"/>
        <item x="185"/>
        <item x="182"/>
        <item x="178"/>
        <item x="179"/>
        <item x="499"/>
        <item x="500"/>
        <item x="501"/>
        <item x="502"/>
        <item x="504"/>
        <item x="503"/>
        <item x="505"/>
        <item x="506"/>
        <item x="507"/>
        <item x="508"/>
        <item x="509"/>
        <item x="433"/>
        <item x="434"/>
        <item x="435"/>
        <item x="436"/>
        <item x="438"/>
        <item x="437"/>
        <item x="432"/>
        <item x="379"/>
        <item x="386"/>
        <item x="383"/>
        <item x="384"/>
        <item x="385"/>
        <item x="381"/>
        <item x="380"/>
        <item x="382"/>
        <item x="37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544"/>
        <item x="545"/>
        <item x="546"/>
        <item x="547"/>
        <item x="548"/>
        <item x="549"/>
        <item x="552"/>
        <item x="550"/>
        <item x="554"/>
        <item x="553"/>
        <item x="555"/>
        <item x="556"/>
        <item x="551"/>
        <item x="457"/>
        <item x="459"/>
        <item x="460"/>
        <item x="461"/>
        <item x="462"/>
        <item x="463"/>
        <item x="464"/>
        <item x="45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4"/>
        <item x="455"/>
        <item x="453"/>
        <item x="451"/>
        <item x="452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38"/>
        <item x="539"/>
        <item x="540"/>
        <item x="541"/>
        <item x="542"/>
        <item x="543"/>
        <item x="196"/>
        <item x="191"/>
        <item x="188"/>
        <item x="190"/>
        <item x="189"/>
        <item x="192"/>
        <item x="193"/>
        <item x="194"/>
        <item x="195"/>
        <item x="456"/>
        <item x="571"/>
        <item x="572"/>
        <item x="574"/>
        <item x="579"/>
        <item x="575"/>
        <item x="576"/>
        <item x="577"/>
        <item x="573"/>
        <item x="578"/>
        <item x="372"/>
        <item x="373"/>
        <item x="374"/>
        <item x="375"/>
        <item x="376"/>
        <item x="206"/>
        <item x="209"/>
        <item x="210"/>
        <item x="207"/>
        <item x="208"/>
        <item x="295"/>
        <item x="296"/>
        <item x="297"/>
        <item x="298"/>
        <item x="299"/>
        <item x="300"/>
        <item x="535"/>
        <item x="536"/>
        <item x="537"/>
        <item x="288"/>
        <item x="289"/>
        <item x="290"/>
        <item x="291"/>
        <item x="292"/>
        <item x="293"/>
        <item x="294"/>
        <item x="377"/>
        <item x="197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83">
    <i>
      <x v="5"/>
      <x/>
      <x/>
      <x v="16"/>
      <x/>
      <x v="52"/>
    </i>
    <i r="5">
      <x v="94"/>
    </i>
    <i r="5">
      <x v="213"/>
    </i>
    <i r="5">
      <x v="561"/>
    </i>
    <i t="default" r="3">
      <x v="16"/>
    </i>
    <i r="3">
      <x v="17"/>
      <x/>
      <x v="417"/>
    </i>
    <i t="default" r="3">
      <x v="17"/>
    </i>
    <i t="default" r="2">
      <x/>
    </i>
    <i t="default" r="1">
      <x/>
    </i>
    <i r="1">
      <x v="1"/>
      <x v="1"/>
      <x/>
      <x v="91"/>
      <x v="150"/>
    </i>
    <i r="4">
      <x v="92"/>
      <x v="157"/>
    </i>
    <i t="default" r="3">
      <x/>
    </i>
    <i r="3">
      <x v="1"/>
      <x v="88"/>
      <x v="315"/>
    </i>
    <i t="default" r="3">
      <x v="1"/>
    </i>
    <i r="3">
      <x v="2"/>
      <x v="89"/>
      <x v="73"/>
    </i>
    <i t="default" r="3">
      <x v="2"/>
    </i>
    <i r="3">
      <x v="3"/>
      <x v="90"/>
      <x v="274"/>
    </i>
    <i t="default" r="3">
      <x v="3"/>
    </i>
    <i r="3">
      <x v="5"/>
      <x v="86"/>
      <x v="618"/>
    </i>
    <i r="4">
      <x v="93"/>
      <x v="385"/>
    </i>
    <i t="default" r="3">
      <x v="5"/>
    </i>
    <i r="3">
      <x v="16"/>
      <x/>
      <x v="83"/>
    </i>
    <i r="5">
      <x v="209"/>
    </i>
    <i t="default" r="3">
      <x v="16"/>
    </i>
    <i r="3">
      <x v="17"/>
      <x v="80"/>
      <x v="108"/>
    </i>
    <i r="4">
      <x v="87"/>
      <x v="203"/>
    </i>
    <i t="default" r="3">
      <x v="17"/>
    </i>
    <i r="3">
      <x v="18"/>
      <x v="79"/>
      <x v="70"/>
    </i>
    <i r="4">
      <x v="81"/>
      <x v="226"/>
    </i>
    <i r="4">
      <x v="82"/>
      <x v="7"/>
    </i>
    <i r="4">
      <x v="85"/>
      <x v="237"/>
    </i>
    <i t="default" r="3">
      <x v="18"/>
    </i>
    <i r="3">
      <x v="19"/>
      <x v="83"/>
      <x v="81"/>
    </i>
    <i t="default" r="3">
      <x v="19"/>
    </i>
    <i r="3">
      <x v="20"/>
      <x v="84"/>
      <x v="173"/>
    </i>
    <i t="default" r="3">
      <x v="20"/>
    </i>
    <i r="3">
      <x v="21"/>
      <x v="94"/>
      <x v="303"/>
    </i>
    <i t="default" r="3">
      <x v="21"/>
    </i>
    <i r="3">
      <x v="22"/>
      <x v="95"/>
      <x v="304"/>
    </i>
    <i t="default" r="3">
      <x v="22"/>
    </i>
    <i t="default" r="2">
      <x v="1"/>
    </i>
    <i r="2">
      <x v="3"/>
      <x/>
      <x v="91"/>
      <x v="150"/>
    </i>
    <i r="4">
      <x v="92"/>
      <x v="157"/>
    </i>
    <i t="default" r="3">
      <x/>
    </i>
    <i r="3">
      <x v="1"/>
      <x v="88"/>
      <x v="315"/>
    </i>
    <i t="default" r="3">
      <x v="1"/>
    </i>
    <i r="3">
      <x v="2"/>
      <x v="89"/>
      <x v="73"/>
    </i>
    <i t="default" r="3">
      <x v="2"/>
    </i>
    <i r="3">
      <x v="3"/>
      <x v="90"/>
      <x v="274"/>
    </i>
    <i t="default" r="3">
      <x v="3"/>
    </i>
    <i r="3">
      <x v="5"/>
      <x v="86"/>
      <x v="618"/>
    </i>
    <i r="4">
      <x v="93"/>
      <x v="385"/>
    </i>
    <i t="default" r="3">
      <x v="5"/>
    </i>
    <i r="3">
      <x v="16"/>
      <x/>
      <x v="83"/>
    </i>
    <i r="5">
      <x v="482"/>
    </i>
    <i t="default" r="3">
      <x v="16"/>
    </i>
    <i r="3">
      <x v="17"/>
      <x v="80"/>
      <x v="108"/>
    </i>
    <i r="4">
      <x v="87"/>
      <x v="203"/>
    </i>
    <i t="default" r="3">
      <x v="17"/>
    </i>
    <i r="3">
      <x v="18"/>
      <x v="79"/>
      <x v="70"/>
    </i>
    <i r="4">
      <x v="81"/>
      <x v="226"/>
    </i>
    <i r="4">
      <x v="82"/>
      <x v="7"/>
    </i>
    <i r="4">
      <x v="85"/>
      <x v="237"/>
    </i>
    <i t="default" r="3">
      <x v="18"/>
    </i>
    <i r="3">
      <x v="19"/>
      <x v="83"/>
      <x v="81"/>
    </i>
    <i t="default" r="3">
      <x v="19"/>
    </i>
    <i r="3">
      <x v="20"/>
      <x v="84"/>
      <x v="173"/>
    </i>
    <i t="default" r="3">
      <x v="20"/>
    </i>
    <i r="3">
      <x v="21"/>
      <x v="94"/>
      <x v="303"/>
    </i>
    <i t="default" r="3">
      <x v="21"/>
    </i>
    <i r="3">
      <x v="22"/>
      <x v="95"/>
      <x v="304"/>
    </i>
    <i t="default" r="3">
      <x v="22"/>
    </i>
    <i t="default" r="2">
      <x v="3"/>
    </i>
    <i t="default" r="1">
      <x v="1"/>
    </i>
    <i t="default">
      <x v="5"/>
    </i>
    <i>
      <x v="20"/>
      <x/>
      <x/>
      <x v="6"/>
      <x/>
      <x v="417"/>
    </i>
    <i t="default" r="3">
      <x v="6"/>
    </i>
    <i r="3">
      <x v="16"/>
      <x/>
      <x v="52"/>
    </i>
    <i r="5">
      <x v="94"/>
    </i>
    <i r="5">
      <x v="213"/>
    </i>
    <i r="5">
      <x v="561"/>
    </i>
    <i t="default" r="3">
      <x v="16"/>
    </i>
    <i t="default" r="2">
      <x/>
    </i>
    <i t="default" r="1">
      <x/>
    </i>
    <i r="1">
      <x v="1"/>
      <x v="1"/>
      <x v="2"/>
      <x v="463"/>
      <x v="543"/>
    </i>
    <i t="default" r="3">
      <x v="2"/>
    </i>
    <i r="3">
      <x v="3"/>
      <x v="472"/>
      <x v="65"/>
    </i>
    <i t="default" r="3">
      <x v="3"/>
    </i>
    <i r="3">
      <x v="4"/>
      <x v="469"/>
      <x v="67"/>
    </i>
    <i t="default" r="3">
      <x v="4"/>
    </i>
    <i r="3">
      <x v="16"/>
      <x/>
      <x v="209"/>
    </i>
    <i r="4">
      <x v="579"/>
      <x v="574"/>
    </i>
    <i t="default" r="3">
      <x v="16"/>
    </i>
    <i r="3">
      <x v="17"/>
      <x v="473"/>
      <x v="43"/>
    </i>
    <i t="default" r="3">
      <x v="17"/>
    </i>
    <i r="3">
      <x v="18"/>
      <x v="468"/>
      <x v="42"/>
    </i>
    <i t="default" r="3">
      <x v="18"/>
    </i>
    <i r="3">
      <x v="19"/>
      <x v="464"/>
      <x v="68"/>
    </i>
    <i r="4">
      <x v="470"/>
      <x v="549"/>
    </i>
    <i t="default" r="3">
      <x v="19"/>
    </i>
    <i r="3">
      <x v="20"/>
      <x v="465"/>
      <x v="85"/>
    </i>
    <i r="4">
      <x v="466"/>
      <x v="463"/>
    </i>
    <i r="4">
      <x v="467"/>
      <x v="230"/>
    </i>
    <i r="4">
      <x v="471"/>
      <x v="72"/>
    </i>
    <i r="4">
      <x v="474"/>
      <x v="108"/>
    </i>
    <i t="default" r="3">
      <x v="20"/>
    </i>
    <i r="3">
      <x v="21"/>
      <x v="462"/>
      <x v="41"/>
    </i>
    <i t="default" r="3">
      <x v="21"/>
    </i>
    <i t="default" r="2">
      <x v="1"/>
    </i>
    <i r="2">
      <x v="3"/>
      <x v="2"/>
      <x v="463"/>
      <x v="543"/>
    </i>
    <i t="default" r="3">
      <x v="2"/>
    </i>
    <i r="3">
      <x v="3"/>
      <x v="472"/>
      <x v="65"/>
    </i>
    <i t="default" r="3">
      <x v="3"/>
    </i>
    <i r="3">
      <x v="4"/>
      <x v="469"/>
      <x v="67"/>
    </i>
    <i t="default" r="3">
      <x v="4"/>
    </i>
    <i r="3">
      <x v="16"/>
      <x/>
      <x v="482"/>
    </i>
    <i r="4">
      <x v="579"/>
      <x v="574"/>
    </i>
    <i t="default" r="3">
      <x v="16"/>
    </i>
    <i r="3">
      <x v="17"/>
      <x v="473"/>
      <x v="43"/>
    </i>
    <i t="default" r="3">
      <x v="17"/>
    </i>
    <i r="3">
      <x v="18"/>
      <x v="468"/>
      <x v="42"/>
    </i>
    <i t="default" r="3">
      <x v="18"/>
    </i>
    <i r="3">
      <x v="19"/>
      <x v="464"/>
      <x v="68"/>
    </i>
    <i r="4">
      <x v="470"/>
      <x v="549"/>
    </i>
    <i t="default" r="3">
      <x v="19"/>
    </i>
    <i r="3">
      <x v="20"/>
      <x v="465"/>
      <x v="85"/>
    </i>
    <i r="4">
      <x v="466"/>
      <x v="463"/>
    </i>
    <i r="4">
      <x v="467"/>
      <x v="230"/>
    </i>
    <i r="4">
      <x v="471"/>
      <x v="72"/>
    </i>
    <i r="4">
      <x v="474"/>
      <x v="108"/>
    </i>
    <i t="default" r="3">
      <x v="20"/>
    </i>
    <i r="3">
      <x v="21"/>
      <x v="462"/>
      <x v="41"/>
    </i>
    <i t="default" r="3">
      <x v="21"/>
    </i>
    <i t="default" r="2">
      <x v="3"/>
    </i>
    <i t="default" r="1">
      <x v="1"/>
    </i>
    <i t="default">
      <x v="20"/>
    </i>
    <i>
      <x v="21"/>
      <x/>
      <x/>
      <x v="16"/>
      <x/>
      <x v="94"/>
    </i>
    <i t="default" r="3">
      <x v="16"/>
    </i>
    <i t="default" r="2">
      <x/>
    </i>
    <i r="2">
      <x v="2"/>
      <x v="16"/>
      <x/>
      <x v="561"/>
    </i>
    <i r="4">
      <x v="579"/>
      <x v="52"/>
    </i>
    <i r="5">
      <x v="213"/>
    </i>
    <i t="default" r="3">
      <x v="16"/>
    </i>
    <i t="default" r="2">
      <x v="2"/>
    </i>
    <i t="default" r="1">
      <x/>
    </i>
    <i r="1">
      <x v="1"/>
      <x v="1"/>
      <x v="23"/>
      <x v="578"/>
      <x v="74"/>
    </i>
    <i t="default" r="3">
      <x v="23"/>
    </i>
    <i t="default" r="2">
      <x v="1"/>
    </i>
    <i r="2">
      <x v="3"/>
      <x v="23"/>
      <x v="578"/>
      <x v="74"/>
    </i>
    <i t="default" r="3">
      <x v="23"/>
    </i>
    <i t="default" r="2">
      <x v="3"/>
    </i>
    <i t="default" r="1">
      <x v="1"/>
    </i>
    <i t="default">
      <x v="21"/>
    </i>
    <i>
      <x v="26"/>
      <x/>
      <x/>
      <x v="16"/>
      <x/>
      <x v="52"/>
    </i>
    <i r="5">
      <x v="94"/>
    </i>
    <i r="5">
      <x v="213"/>
    </i>
    <i r="5">
      <x v="561"/>
    </i>
    <i t="default" r="3">
      <x v="16"/>
    </i>
    <i t="default" r="2">
      <x/>
    </i>
    <i t="default" r="1">
      <x/>
    </i>
    <i r="1">
      <x v="1"/>
      <x v="1"/>
      <x v="7"/>
      <x v="553"/>
      <x v="302"/>
    </i>
    <i t="default" r="3">
      <x v="7"/>
    </i>
    <i r="3">
      <x v="20"/>
      <x v="552"/>
      <x v="108"/>
    </i>
    <i r="4">
      <x v="554"/>
      <x v="548"/>
    </i>
    <i t="default" r="3">
      <x v="20"/>
    </i>
    <i r="3">
      <x v="21"/>
      <x v="555"/>
      <x v="266"/>
    </i>
    <i t="default" r="3">
      <x v="21"/>
    </i>
    <i r="3">
      <x v="23"/>
      <x v="556"/>
      <x v="73"/>
    </i>
    <i t="default" r="3">
      <x v="23"/>
    </i>
    <i t="default" r="2">
      <x v="1"/>
    </i>
    <i r="2">
      <x v="3"/>
      <x v="7"/>
      <x v="553"/>
      <x v="302"/>
    </i>
    <i t="default" r="3">
      <x v="7"/>
    </i>
    <i r="3">
      <x v="20"/>
      <x v="552"/>
      <x v="108"/>
    </i>
    <i r="4">
      <x v="554"/>
      <x v="548"/>
    </i>
    <i t="default" r="3">
      <x v="20"/>
    </i>
    <i r="3">
      <x v="21"/>
      <x v="555"/>
      <x v="266"/>
    </i>
    <i t="default" r="3">
      <x v="21"/>
    </i>
    <i r="3">
      <x v="23"/>
      <x v="556"/>
      <x v="73"/>
    </i>
    <i t="default" r="3">
      <x v="23"/>
    </i>
    <i t="default" r="2">
      <x v="3"/>
    </i>
    <i t="default" r="1">
      <x v="1"/>
    </i>
    <i t="default">
      <x v="26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15" numFmtId="2"/>
    <dataField name=" Total ers tkr" fld="20" baseField="0" baseItem="0" numFmtId="166"/>
  </dataFields>
  <formats count="50">
    <format dxfId="400">
      <pivotArea type="all" dataOnly="0" outline="0" fieldPosition="0"/>
    </format>
    <format dxfId="399">
      <pivotArea field="8" type="button" dataOnly="0" labelOnly="1" outline="0" axis="axisRow" fieldPosition="4"/>
    </format>
    <format dxfId="398">
      <pivotArea dataOnly="0" labelOnly="1" grandRow="1" outline="0" fieldPosition="0"/>
    </format>
    <format dxfId="397">
      <pivotArea dataOnly="0" labelOnly="1" outline="0" fieldPosition="0">
        <references count="1">
          <reference field="7" count="0"/>
        </references>
      </pivotArea>
    </format>
    <format dxfId="396">
      <pivotArea dataOnly="0" labelOnly="1" outline="0" fieldPosition="0">
        <references count="1">
          <reference field="8" count="0"/>
        </references>
      </pivotArea>
    </format>
    <format dxfId="395">
      <pivotArea field="2" type="button" dataOnly="0" labelOnly="1" outline="0" axis="axisRow" fieldPosition="0"/>
    </format>
    <format dxfId="394">
      <pivotArea field="7" type="button" dataOnly="0" labelOnly="1" outline="0" axis="axisRow" fieldPosition="5"/>
    </format>
    <format dxfId="393">
      <pivotArea field="8" type="button" dataOnly="0" labelOnly="1" outline="0" axis="axisRow" fieldPosition="4"/>
    </format>
    <format dxfId="39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91">
      <pivotArea dataOnly="0" labelOnly="1" outline="0" fieldPosition="0">
        <references count="1">
          <reference field="0" count="0"/>
        </references>
      </pivotArea>
    </format>
    <format dxfId="390">
      <pivotArea field="0" type="button" dataOnly="0" labelOnly="1" outline="0" axis="axisRow" fieldPosition="1"/>
    </format>
    <format dxfId="389">
      <pivotArea dataOnly="0" labelOnly="1" outline="0" fieldPosition="0">
        <references count="1">
          <reference field="7" count="0"/>
        </references>
      </pivotArea>
    </format>
    <format dxfId="388">
      <pivotArea dataOnly="0" labelOnly="1" outline="0" fieldPosition="0">
        <references count="1">
          <reference field="2" count="0"/>
        </references>
      </pivotArea>
    </format>
    <format dxfId="387">
      <pivotArea field="4" type="button" dataOnly="0" labelOnly="1" outline="0" axis="axisRow" fieldPosition="2"/>
    </format>
    <format dxfId="386">
      <pivotArea field="6" type="button" dataOnly="0" labelOnly="1" outline="0" axis="axisRow" fieldPosition="3"/>
    </format>
    <format dxfId="385">
      <pivotArea outline="0" fieldPosition="0">
        <references count="1">
          <reference field="4294967294" count="1" selected="0">
            <x v="1"/>
          </reference>
        </references>
      </pivotArea>
    </format>
    <format dxfId="384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383">
      <pivotArea outline="0" fieldPosition="0">
        <references count="1">
          <reference field="4294967294" count="1" selected="0">
            <x v="2"/>
          </reference>
        </references>
      </pivotArea>
    </format>
    <format dxfId="382">
      <pivotArea type="origin" dataOnly="0" labelOnly="1" outline="0" fieldPosition="0"/>
    </format>
    <format dxfId="381">
      <pivotArea field="-2" type="button" dataOnly="0" labelOnly="1" outline="0" axis="axisCol" fieldPosition="0"/>
    </format>
    <format dxfId="380">
      <pivotArea type="topRight" dataOnly="0" labelOnly="1" outline="0" fieldPosition="0"/>
    </format>
    <format dxfId="379">
      <pivotArea field="2" type="button" dataOnly="0" labelOnly="1" outline="0" axis="axisRow" fieldPosition="0"/>
    </format>
    <format dxfId="378">
      <pivotArea field="0" type="button" dataOnly="0" labelOnly="1" outline="0" axis="axisRow" fieldPosition="1"/>
    </format>
    <format dxfId="377">
      <pivotArea field="4" type="button" dataOnly="0" labelOnly="1" outline="0" axis="axisRow" fieldPosition="2"/>
    </format>
    <format dxfId="376">
      <pivotArea field="6" type="button" dataOnly="0" labelOnly="1" outline="0" axis="axisRow" fieldPosition="3"/>
    </format>
    <format dxfId="375">
      <pivotArea field="8" type="button" dataOnly="0" labelOnly="1" outline="0" axis="axisRow" fieldPosition="4"/>
    </format>
    <format dxfId="374">
      <pivotArea field="7" type="button" dataOnly="0" labelOnly="1" outline="0" axis="axisRow" fieldPosition="5"/>
    </format>
    <format dxfId="37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72">
      <pivotArea type="origin" dataOnly="0" labelOnly="1" outline="0" fieldPosition="0"/>
    </format>
    <format dxfId="371">
      <pivotArea field="-2" type="button" dataOnly="0" labelOnly="1" outline="0" axis="axisCol" fieldPosition="0"/>
    </format>
    <format dxfId="370">
      <pivotArea type="topRight" dataOnly="0" labelOnly="1" outline="0" fieldPosition="0"/>
    </format>
    <format dxfId="369">
      <pivotArea field="2" type="button" dataOnly="0" labelOnly="1" outline="0" axis="axisRow" fieldPosition="0"/>
    </format>
    <format dxfId="368">
      <pivotArea field="0" type="button" dataOnly="0" labelOnly="1" outline="0" axis="axisRow" fieldPosition="1"/>
    </format>
    <format dxfId="367">
      <pivotArea field="4" type="button" dataOnly="0" labelOnly="1" outline="0" axis="axisRow" fieldPosition="2"/>
    </format>
    <format dxfId="366">
      <pivotArea field="6" type="button" dataOnly="0" labelOnly="1" outline="0" axis="axisRow" fieldPosition="3"/>
    </format>
    <format dxfId="365">
      <pivotArea field="8" type="button" dataOnly="0" labelOnly="1" outline="0" axis="axisRow" fieldPosition="4"/>
    </format>
    <format dxfId="364">
      <pivotArea field="7" type="button" dataOnly="0" labelOnly="1" outline="0" axis="axisRow" fieldPosition="5"/>
    </format>
    <format dxfId="36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62">
      <pivotArea dataOnly="0" labelOnly="1" outline="0" fieldPosition="0">
        <references count="1">
          <reference field="2" count="0"/>
        </references>
      </pivotArea>
    </format>
    <format dxfId="361">
      <pivotArea dataOnly="0" labelOnly="1" outline="0" fieldPosition="0">
        <references count="1">
          <reference field="2" count="0"/>
        </references>
      </pivotArea>
    </format>
    <format dxfId="360">
      <pivotArea dataOnly="0" labelOnly="1" outline="0" fieldPosition="0">
        <references count="1">
          <reference field="0" count="0"/>
        </references>
      </pivotArea>
    </format>
    <format dxfId="359">
      <pivotArea dataOnly="0" labelOnly="1" outline="0" fieldPosition="0">
        <references count="1">
          <reference field="0" count="0"/>
        </references>
      </pivotArea>
    </format>
    <format dxfId="358">
      <pivotArea dataOnly="0" labelOnly="1" outline="0" fieldPosition="0">
        <references count="1">
          <reference field="6" count="0"/>
        </references>
      </pivotArea>
    </format>
    <format dxfId="357">
      <pivotArea dataOnly="0" labelOnly="1" outline="0" fieldPosition="0">
        <references count="1">
          <reference field="6" count="0"/>
        </references>
      </pivotArea>
    </format>
    <format dxfId="356">
      <pivotArea dataOnly="0" outline="0" fieldPosition="0">
        <references count="1">
          <reference field="6" count="0" defaultSubtotal="1"/>
        </references>
      </pivotArea>
    </format>
    <format dxfId="355">
      <pivotArea dataOnly="0" outline="0" fieldPosition="0">
        <references count="1">
          <reference field="6" count="0" defaultSubtotal="1"/>
        </references>
      </pivotArea>
    </format>
    <format dxfId="354">
      <pivotArea dataOnly="0" outline="0" fieldPosition="0">
        <references count="1">
          <reference field="0" count="0" defaultSubtotal="1"/>
        </references>
      </pivotArea>
    </format>
    <format dxfId="353">
      <pivotArea dataOnly="0" outline="0" fieldPosition="0">
        <references count="1">
          <reference field="0" count="0" defaultSubtotal="1"/>
        </references>
      </pivotArea>
    </format>
    <format dxfId="352">
      <pivotArea dataOnly="0" outline="0" fieldPosition="0">
        <references count="1">
          <reference field="2" count="0" defaultSubtotal="1"/>
        </references>
      </pivotArea>
    </format>
    <format dxfId="351">
      <pivotArea dataOnly="0" outline="0" fieldPosition="0">
        <references count="1"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1F3D9A-D0C7-4D5F-96A0-C131035F9999}" name="Pivottabell9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9:I148" firstHeaderRow="1" firstDataRow="2" firstDataCol="6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h="1" x="13"/>
        <item h="1" x="12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x="10"/>
        <item h="1" x="11"/>
      </items>
    </pivotField>
    <pivotField axis="axisRow" compact="0" outline="0" multipleItemSelectionAllowed="1" showAll="0" sortType="ascending">
      <items count="40">
        <item x="15"/>
        <item x="0"/>
        <item x="8"/>
        <item x="28"/>
        <item x="14"/>
        <item x="16"/>
        <item h="1" m="1" x="38"/>
        <item h="1" x="9"/>
        <item h="1" x="13"/>
        <item h="1" x="30"/>
        <item h="1" x="12"/>
        <item h="1" x="3"/>
        <item x="1"/>
        <item x="31"/>
        <item x="32"/>
        <item x="6"/>
        <item x="29"/>
        <item x="24"/>
        <item x="20"/>
        <item x="34"/>
        <item x="17"/>
        <item x="18"/>
        <item x="25"/>
        <item x="35"/>
        <item x="36"/>
        <item x="26"/>
        <item x="19"/>
        <item h="1" x="33"/>
        <item x="7"/>
        <item x="27"/>
        <item x="21"/>
        <item x="22"/>
        <item x="23"/>
        <item x="2"/>
        <item x="11"/>
        <item x="10"/>
        <item x="4"/>
        <item x="5"/>
        <item x="37"/>
        <item t="default"/>
      </items>
    </pivotField>
    <pivotField compact="0" outline="0" showAll="0"/>
    <pivotField name="Anslag/ studieavgifter" axis="axisRow" compact="0" outline="0" showAll="0">
      <items count="5">
        <item x="0"/>
        <item x="1"/>
        <item x="2"/>
        <item x="3"/>
        <item t="default"/>
      </items>
    </pivotField>
    <pivotField name=" Kursansvarig inst" compact="0" outline="0" showAll="0" defaultSubtotal="0"/>
    <pivotField name="Inst, tolftedel" axis="axisRow" compact="0" outline="0" showAll="0">
      <items count="26">
        <item x="16"/>
        <item x="17"/>
        <item x="6"/>
        <item x="5"/>
        <item x="8"/>
        <item x="22"/>
        <item x="14"/>
        <item x="1"/>
        <item x="7"/>
        <item x="0"/>
        <item x="13"/>
        <item x="20"/>
        <item x="10"/>
        <item x="21"/>
        <item x="12"/>
        <item x="23"/>
        <item x="11"/>
        <item x="15"/>
        <item x="24"/>
        <item x="3"/>
        <item x="2"/>
        <item x="4"/>
        <item x="9"/>
        <item x="18"/>
        <item x="19"/>
        <item t="default"/>
      </items>
    </pivotField>
    <pivotField axis="axisRow" compact="0" outline="0" showAll="0" sortType="ascending" defaultSubtotal="0">
      <items count="628">
        <item x="275"/>
        <item x="135"/>
        <item x="599"/>
        <item x="624"/>
        <item x="276"/>
        <item x="87"/>
        <item x="406"/>
        <item x="364"/>
        <item x="131"/>
        <item x="177"/>
        <item x="176"/>
        <item x="183"/>
        <item x="182"/>
        <item x="132"/>
        <item x="42"/>
        <item x="520"/>
        <item x="297"/>
        <item x="70"/>
        <item x="71"/>
        <item x="286"/>
        <item x="287"/>
        <item x="288"/>
        <item x="355"/>
        <item x="435"/>
        <item x="440"/>
        <item x="186"/>
        <item x="190"/>
        <item x="191"/>
        <item x="415"/>
        <item x="193"/>
        <item x="351"/>
        <item x="352"/>
        <item x="353"/>
        <item x="425"/>
        <item x="490"/>
        <item x="491"/>
        <item x="7"/>
        <item x="13"/>
        <item x="26"/>
        <item x="9"/>
        <item x="537"/>
        <item x="378"/>
        <item x="384"/>
        <item x="389"/>
        <item x="536"/>
        <item x="535"/>
        <item x="613"/>
        <item x="611"/>
        <item x="612"/>
        <item x="531"/>
        <item x="541"/>
        <item x="395"/>
        <item x="2"/>
        <item x="172"/>
        <item x="25"/>
        <item x="220"/>
        <item x="219"/>
        <item x="560"/>
        <item x="561"/>
        <item x="562"/>
        <item x="563"/>
        <item x="564"/>
        <item x="565"/>
        <item x="227"/>
        <item x="399"/>
        <item x="388"/>
        <item x="590"/>
        <item x="385"/>
        <item x="380"/>
        <item x="484"/>
        <item x="362"/>
        <item x="503"/>
        <item x="387"/>
        <item x="371"/>
        <item x="394"/>
        <item x="468"/>
        <item x="244"/>
        <item x="250"/>
        <item x="251"/>
        <item x="500"/>
        <item x="519"/>
        <item x="365"/>
        <item x="505"/>
        <item x="360"/>
        <item x="549"/>
        <item x="381"/>
        <item x="354"/>
        <item x="133"/>
        <item x="140"/>
        <item x="150"/>
        <item x="161"/>
        <item x="404"/>
        <item x="431"/>
        <item x="543"/>
        <item x="4"/>
        <item x="396"/>
        <item x="58"/>
        <item x="59"/>
        <item x="609"/>
        <item x="147"/>
        <item x="155"/>
        <item x="467"/>
        <item x="472"/>
        <item x="548"/>
        <item x="558"/>
        <item x="546"/>
        <item x="547"/>
        <item x="557"/>
        <item x="192"/>
        <item x="570"/>
        <item x="249"/>
        <item x="358"/>
        <item x="28"/>
        <item x="602"/>
        <item x="517"/>
        <item x="475"/>
        <item x="459"/>
        <item x="625"/>
        <item x="65"/>
        <item x="615"/>
        <item x="169"/>
        <item x="307"/>
        <item x="292"/>
        <item x="289"/>
        <item x="278"/>
        <item x="270"/>
        <item x="266"/>
        <item x="262"/>
        <item x="257"/>
        <item x="247"/>
        <item x="248"/>
        <item x="238"/>
        <item x="233"/>
        <item x="225"/>
        <item x="400"/>
        <item x="121"/>
        <item x="447"/>
        <item x="90"/>
        <item x="215"/>
        <item x="207"/>
        <item x="487"/>
        <item x="426"/>
        <item x="194"/>
        <item x="187"/>
        <item x="555"/>
        <item x="129"/>
        <item x="77"/>
        <item x="511"/>
        <item x="277"/>
        <item x="268"/>
        <item x="373"/>
        <item x="476"/>
        <item x="464"/>
        <item x="61"/>
        <item x="304"/>
        <item x="497"/>
        <item x="11"/>
        <item x="374"/>
        <item x="499"/>
        <item x="482"/>
        <item x="321"/>
        <item x="318"/>
        <item x="316"/>
        <item x="320"/>
        <item x="514"/>
        <item x="63"/>
        <item x="578"/>
        <item x="93"/>
        <item x="64"/>
        <item x="221"/>
        <item x="222"/>
        <item x="539"/>
        <item x="504"/>
        <item x="366"/>
        <item x="145"/>
        <item x="211"/>
        <item x="206"/>
        <item x="345"/>
        <item x="427"/>
        <item x="607"/>
        <item x="576"/>
        <item x="619"/>
        <item x="212"/>
        <item x="518"/>
        <item x="198"/>
        <item x="573"/>
        <item x="226"/>
        <item x="346"/>
        <item x="269"/>
        <item x="610"/>
        <item x="461"/>
        <item x="604"/>
        <item x="230"/>
        <item x="196"/>
        <item x="617"/>
        <item x="608"/>
        <item x="433"/>
        <item x="203"/>
        <item x="605"/>
        <item x="19"/>
        <item x="23"/>
        <item x="463"/>
        <item x="525"/>
        <item x="369"/>
        <item x="167"/>
        <item x="171"/>
        <item x="591"/>
        <item x="462"/>
        <item x="618"/>
        <item x="67"/>
        <item x="466"/>
        <item x="197"/>
        <item x="397"/>
        <item x="1"/>
        <item x="588"/>
        <item x="545"/>
        <item x="521"/>
        <item x="526"/>
        <item x="480"/>
        <item x="571"/>
        <item x="512"/>
        <item x="495"/>
        <item x="544"/>
        <item x="306"/>
        <item x="357"/>
        <item x="188"/>
        <item x="363"/>
        <item x="458"/>
        <item x="477"/>
        <item x="428"/>
        <item x="383"/>
        <item x="603"/>
        <item x="492"/>
        <item x="534"/>
        <item x="139"/>
        <item x="151"/>
        <item x="160"/>
        <item x="367"/>
        <item x="12"/>
        <item x="18"/>
        <item x="22"/>
        <item x="153"/>
        <item x="522"/>
        <item x="567"/>
        <item x="568"/>
        <item x="579"/>
        <item x="575"/>
        <item x="574"/>
        <item x="572"/>
        <item x="444"/>
        <item x="434"/>
        <item x="442"/>
        <item x="43"/>
        <item x="51"/>
        <item x="429"/>
        <item x="592"/>
        <item x="596"/>
        <item x="35"/>
        <item x="540"/>
        <item x="416"/>
        <item x="420"/>
        <item x="449"/>
        <item x="581"/>
        <item x="583"/>
        <item x="584"/>
        <item x="348"/>
        <item x="393"/>
        <item x="469"/>
        <item x="533"/>
        <item x="154"/>
        <item x="178"/>
        <item x="501"/>
        <item x="302"/>
        <item x="234"/>
        <item x="372"/>
        <item x="142"/>
        <item x="508"/>
        <item x="315"/>
        <item x="594"/>
        <item x="600"/>
        <item x="37"/>
        <item x="40"/>
        <item x="44"/>
        <item x="52"/>
        <item x="53"/>
        <item x="566"/>
        <item x="502"/>
        <item x="237"/>
        <item x="267"/>
        <item x="259"/>
        <item x="255"/>
        <item x="569"/>
        <item x="101"/>
        <item x="105"/>
        <item x="108"/>
        <item x="113"/>
        <item x="347"/>
        <item x="359"/>
        <item x="465"/>
        <item x="137"/>
        <item x="417"/>
        <item x="523"/>
        <item x="391"/>
        <item x="376"/>
        <item x="377"/>
        <item x="582"/>
        <item x="524"/>
        <item x="349"/>
        <item x="498"/>
        <item x="460"/>
        <item x="213"/>
        <item x="8"/>
        <item x="509"/>
        <item x="507"/>
        <item x="401"/>
        <item x="370"/>
        <item x="538"/>
        <item x="513"/>
        <item x="585"/>
        <item x="39"/>
        <item x="123"/>
        <item x="136"/>
        <item x="143"/>
        <item x="175"/>
        <item x="181"/>
        <item x="224"/>
        <item x="402"/>
        <item x="283"/>
        <item x="279"/>
        <item x="284"/>
        <item x="285"/>
        <item x="263"/>
        <item x="264"/>
        <item x="265"/>
        <item x="260"/>
        <item x="256"/>
        <item x="282"/>
        <item x="281"/>
        <item x="290"/>
        <item x="291"/>
        <item x="231"/>
        <item x="311"/>
        <item x="232"/>
        <item x="236"/>
        <item x="228"/>
        <item x="185"/>
        <item x="239"/>
        <item x="240"/>
        <item x="241"/>
        <item x="407"/>
        <item x="409"/>
        <item x="418"/>
        <item x="421"/>
        <item x="423"/>
        <item x="126"/>
        <item x="128"/>
        <item x="100"/>
        <item x="104"/>
        <item x="107"/>
        <item x="111"/>
        <item x="116"/>
        <item x="120"/>
        <item x="99"/>
        <item x="102"/>
        <item x="106"/>
        <item x="110"/>
        <item x="115"/>
        <item x="119"/>
        <item x="103"/>
        <item x="112"/>
        <item x="117"/>
        <item x="168"/>
        <item x="122"/>
        <item x="127"/>
        <item x="138"/>
        <item x="158"/>
        <item x="165"/>
        <item x="180"/>
        <item x="148"/>
        <item x="157"/>
        <item x="164"/>
        <item x="173"/>
        <item x="141"/>
        <item x="152"/>
        <item x="159"/>
        <item x="375"/>
        <item x="350"/>
        <item x="86"/>
        <item x="405"/>
        <item x="606"/>
        <item x="261"/>
        <item x="597"/>
        <item x="601"/>
        <item x="436"/>
        <item x="598"/>
        <item x="258"/>
        <item x="246"/>
        <item x="10"/>
        <item x="124"/>
        <item x="14"/>
        <item x="130"/>
        <item x="20"/>
        <item x="146"/>
        <item x="29"/>
        <item x="163"/>
        <item x="55"/>
        <item x="179"/>
        <item x="60"/>
        <item x="481"/>
        <item x="586"/>
        <item x="457"/>
        <item x="488"/>
        <item x="217"/>
        <item x="209"/>
        <item x="489"/>
        <item x="542"/>
        <item x="493"/>
        <item x="3"/>
        <item x="218"/>
        <item x="506"/>
        <item x="483"/>
        <item x="48"/>
        <item x="204"/>
        <item x="471"/>
        <item x="593"/>
        <item x="149"/>
        <item x="156"/>
        <item x="166"/>
        <item x="170"/>
        <item x="553"/>
        <item x="437"/>
        <item x="6"/>
        <item x="34"/>
        <item x="448"/>
        <item x="445"/>
        <item x="73"/>
        <item x="75"/>
        <item x="81"/>
        <item x="85"/>
        <item x="89"/>
        <item x="94"/>
        <item x="69"/>
        <item x="80"/>
        <item x="84"/>
        <item x="252"/>
        <item x="408"/>
        <item x="410"/>
        <item x="205"/>
        <item x="210"/>
        <item x="32"/>
        <item x="309"/>
        <item x="450"/>
        <item x="74"/>
        <item x="79"/>
        <item x="88"/>
        <item x="54"/>
        <item x="56"/>
        <item x="438"/>
        <item x="577"/>
        <item x="109"/>
        <item x="114"/>
        <item x="97"/>
        <item x="66"/>
        <item x="382"/>
        <item x="17"/>
        <item x="78"/>
        <item x="296"/>
        <item x="310"/>
        <item x="443"/>
        <item x="430"/>
        <item x="33"/>
        <item x="229"/>
        <item x="76"/>
        <item x="83"/>
        <item x="92"/>
        <item x="622"/>
        <item x="36"/>
        <item x="47"/>
        <item x="446"/>
        <item x="422"/>
        <item x="595"/>
        <item x="626"/>
        <item x="361"/>
        <item x="616"/>
        <item x="208"/>
        <item x="559"/>
        <item x="554"/>
        <item x="424"/>
        <item x="412"/>
        <item x="413"/>
        <item x="419"/>
        <item x="199"/>
        <item x="474"/>
        <item x="46"/>
        <item x="15"/>
        <item x="50"/>
        <item x="49"/>
        <item x="57"/>
        <item x="38"/>
        <item x="134"/>
        <item x="21"/>
        <item x="335"/>
        <item x="341"/>
        <item x="331"/>
        <item x="338"/>
        <item x="339"/>
        <item x="337"/>
        <item x="332"/>
        <item x="336"/>
        <item x="329"/>
        <item x="326"/>
        <item x="327"/>
        <item x="330"/>
        <item x="334"/>
        <item x="328"/>
        <item x="343"/>
        <item x="323"/>
        <item x="325"/>
        <item x="344"/>
        <item x="322"/>
        <item x="324"/>
        <item x="342"/>
        <item x="340"/>
        <item x="333"/>
        <item x="550"/>
        <item x="271"/>
        <item x="272"/>
        <item x="201"/>
        <item x="478"/>
        <item x="144"/>
        <item x="162"/>
        <item x="174"/>
        <item x="451"/>
        <item x="452"/>
        <item x="453"/>
        <item x="454"/>
        <item x="455"/>
        <item x="456"/>
        <item x="551"/>
        <item x="41"/>
        <item x="528"/>
        <item x="530"/>
        <item x="529"/>
        <item x="379"/>
        <item x="470"/>
        <item x="473"/>
        <item x="485"/>
        <item x="486"/>
        <item x="392"/>
        <item x="386"/>
        <item x="479"/>
        <item x="202"/>
        <item x="118"/>
        <item x="200"/>
        <item x="45"/>
        <item x="510"/>
        <item x="317"/>
        <item x="319"/>
        <item x="293"/>
        <item x="398"/>
        <item x="589"/>
        <item x="0"/>
        <item x="98"/>
        <item x="580"/>
        <item x="552"/>
        <item x="494"/>
        <item x="432"/>
        <item x="223"/>
        <item x="243"/>
        <item x="516"/>
        <item x="441"/>
        <item x="24"/>
        <item x="587"/>
        <item x="295"/>
        <item x="390"/>
        <item x="621"/>
        <item x="31"/>
        <item x="274"/>
        <item x="280"/>
        <item x="273"/>
        <item x="245"/>
        <item x="5"/>
        <item x="16"/>
        <item x="27"/>
        <item x="30"/>
        <item x="356"/>
        <item x="623"/>
        <item x="189"/>
        <item x="532"/>
        <item x="496"/>
        <item x="515"/>
        <item x="527"/>
        <item x="125"/>
        <item x="242"/>
        <item x="235"/>
        <item x="253"/>
        <item x="254"/>
        <item x="91"/>
        <item x="72"/>
        <item x="82"/>
        <item x="95"/>
        <item x="439"/>
        <item x="614"/>
        <item x="96"/>
        <item x="294"/>
        <item x="214"/>
        <item x="216"/>
        <item x="313"/>
        <item x="314"/>
        <item x="312"/>
        <item x="301"/>
        <item x="305"/>
        <item x="303"/>
        <item x="308"/>
        <item x="299"/>
        <item x="300"/>
        <item x="298"/>
        <item x="620"/>
        <item x="368"/>
        <item x="195"/>
        <item x="411"/>
        <item x="414"/>
        <item x="403"/>
        <item x="184"/>
        <item x="68"/>
        <item x="62"/>
        <item x="556"/>
        <item x="627"/>
      </items>
    </pivotField>
    <pivotField axis="axisRow" compact="0" outline="0" showAll="0" defaultSubtotal="0">
      <items count="580">
        <item x="0"/>
        <item x="377"/>
        <item x="197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28">
    <i>
      <x v="13"/>
      <x/>
      <x/>
      <x v="12"/>
      <x/>
      <x v="106"/>
    </i>
    <i t="default" r="3">
      <x v="12"/>
    </i>
    <i r="3">
      <x v="17"/>
      <x/>
      <x v="52"/>
    </i>
    <i r="5">
      <x v="94"/>
    </i>
    <i r="5">
      <x v="215"/>
    </i>
    <i r="5">
      <x v="222"/>
    </i>
    <i r="5">
      <x v="429"/>
    </i>
    <i r="5">
      <x v="524"/>
    </i>
    <i r="5">
      <x v="564"/>
    </i>
    <i r="4">
      <x v="2"/>
      <x v="84"/>
    </i>
    <i t="default" r="3">
      <x v="17"/>
    </i>
    <i t="default" r="2">
      <x/>
    </i>
    <i r="2">
      <x v="1"/>
      <x v="17"/>
      <x/>
      <x v="107"/>
    </i>
    <i r="5">
      <x v="144"/>
    </i>
    <i r="5">
      <x v="486"/>
    </i>
    <i r="5">
      <x v="626"/>
    </i>
    <i t="default" r="3">
      <x v="17"/>
    </i>
    <i t="default" r="2">
      <x v="1"/>
    </i>
    <i t="default" r="1">
      <x/>
    </i>
    <i r="1">
      <x v="1"/>
      <x v="1"/>
      <x v="2"/>
      <x v="567"/>
      <x v="246"/>
    </i>
    <i t="default" r="3">
      <x v="2"/>
    </i>
    <i r="3">
      <x v="4"/>
      <x v="565"/>
      <x v="185"/>
    </i>
    <i t="default" r="3">
      <x v="4"/>
    </i>
    <i r="3">
      <x v="5"/>
      <x v="562"/>
      <x v="109"/>
    </i>
    <i t="default" r="3">
      <x v="5"/>
    </i>
    <i r="3">
      <x v="6"/>
      <x v="566"/>
      <x v="247"/>
    </i>
    <i r="4">
      <x v="568"/>
      <x v="246"/>
    </i>
    <i t="default" r="3">
      <x v="6"/>
    </i>
    <i r="3">
      <x v="7"/>
      <x v="563"/>
      <x v="219"/>
    </i>
    <i r="4">
      <x v="564"/>
      <x v="248"/>
    </i>
    <i r="4">
      <x v="565"/>
      <x v="185"/>
    </i>
    <i r="4">
      <x v="567"/>
      <x v="246"/>
    </i>
    <i r="4">
      <x v="568"/>
      <x v="246"/>
    </i>
    <i r="4">
      <x v="569"/>
      <x v="246"/>
    </i>
    <i r="4">
      <x v="570"/>
      <x v="246"/>
    </i>
    <i t="default" r="3">
      <x v="7"/>
    </i>
    <i r="3">
      <x v="9"/>
      <x v="562"/>
      <x v="109"/>
    </i>
    <i r="4">
      <x v="563"/>
      <x v="219"/>
    </i>
    <i r="4">
      <x v="564"/>
      <x v="248"/>
    </i>
    <i r="4">
      <x v="565"/>
      <x v="185"/>
    </i>
    <i r="4">
      <x v="566"/>
      <x v="247"/>
    </i>
    <i r="4">
      <x v="567"/>
      <x v="246"/>
    </i>
    <i r="4">
      <x v="568"/>
      <x v="246"/>
    </i>
    <i r="4">
      <x v="569"/>
      <x v="246"/>
    </i>
    <i r="4">
      <x v="570"/>
      <x v="246"/>
    </i>
    <i t="default" r="3">
      <x v="9"/>
    </i>
    <i r="3">
      <x v="10"/>
      <x v="566"/>
      <x v="247"/>
    </i>
    <i r="4">
      <x v="567"/>
      <x v="246"/>
    </i>
    <i t="default" r="3">
      <x v="10"/>
    </i>
    <i r="3">
      <x v="12"/>
      <x v="566"/>
      <x v="247"/>
    </i>
    <i t="default" r="3">
      <x v="12"/>
    </i>
    <i r="3">
      <x v="13"/>
      <x v="567"/>
      <x v="246"/>
    </i>
    <i r="4">
      <x v="568"/>
      <x v="246"/>
    </i>
    <i r="4">
      <x v="569"/>
      <x v="246"/>
    </i>
    <i r="4">
      <x v="570"/>
      <x v="246"/>
    </i>
    <i t="default" r="3">
      <x v="13"/>
    </i>
    <i r="3">
      <x v="14"/>
      <x v="564"/>
      <x v="248"/>
    </i>
    <i r="4">
      <x v="566"/>
      <x v="247"/>
    </i>
    <i t="default" r="3">
      <x v="14"/>
    </i>
    <i r="3">
      <x v="15"/>
      <x v="565"/>
      <x v="185"/>
    </i>
    <i t="default" r="3">
      <x v="15"/>
    </i>
    <i r="3">
      <x v="16"/>
      <x v="564"/>
      <x v="248"/>
    </i>
    <i r="4">
      <x v="566"/>
      <x v="247"/>
    </i>
    <i r="4">
      <x v="569"/>
      <x v="246"/>
    </i>
    <i t="default" r="3">
      <x v="16"/>
    </i>
    <i r="3">
      <x v="17"/>
      <x/>
      <x v="209"/>
    </i>
    <i r="5">
      <x v="485"/>
    </i>
    <i t="default" r="3">
      <x v="17"/>
    </i>
    <i t="default" r="2">
      <x v="1"/>
    </i>
    <i t="default" r="1">
      <x v="1"/>
    </i>
    <i t="default">
      <x v="13"/>
    </i>
    <i>
      <x v="14"/>
      <x/>
      <x/>
      <x v="1"/>
      <x/>
      <x v="103"/>
    </i>
    <i t="default" r="3">
      <x v="1"/>
    </i>
    <i r="3">
      <x v="2"/>
      <x/>
      <x v="103"/>
    </i>
    <i t="default" r="3">
      <x v="2"/>
    </i>
    <i r="3">
      <x v="12"/>
      <x/>
      <x v="106"/>
    </i>
    <i t="default" r="3">
      <x v="12"/>
    </i>
    <i r="3">
      <x v="17"/>
      <x/>
      <x v="52"/>
    </i>
    <i r="5">
      <x v="94"/>
    </i>
    <i r="5">
      <x v="105"/>
    </i>
    <i r="5">
      <x v="215"/>
    </i>
    <i r="5">
      <x v="222"/>
    </i>
    <i r="5">
      <x v="429"/>
    </i>
    <i r="5">
      <x v="538"/>
    </i>
    <i r="5">
      <x v="564"/>
    </i>
    <i r="4">
      <x v="2"/>
      <x v="84"/>
    </i>
    <i t="default" r="3">
      <x v="17"/>
    </i>
    <i t="default" r="2">
      <x/>
    </i>
    <i r="2">
      <x v="1"/>
      <x v="17"/>
      <x/>
      <x v="104"/>
    </i>
    <i r="5">
      <x v="626"/>
    </i>
    <i t="default" r="3">
      <x v="17"/>
    </i>
    <i t="default" r="2">
      <x v="1"/>
    </i>
    <i t="default" r="1">
      <x/>
    </i>
    <i r="1">
      <x v="1"/>
      <x v="1"/>
      <x/>
      <x v="551"/>
      <x v="62"/>
    </i>
    <i t="default" r="3">
      <x/>
    </i>
    <i r="3">
      <x v="1"/>
      <x v="547"/>
      <x v="58"/>
    </i>
    <i t="default" r="3">
      <x v="1"/>
    </i>
    <i r="3">
      <x v="2"/>
      <x v="546"/>
      <x v="57"/>
    </i>
    <i r="4">
      <x v="550"/>
      <x v="61"/>
    </i>
    <i t="default" r="3">
      <x v="2"/>
    </i>
    <i r="3">
      <x v="3"/>
      <x v="548"/>
      <x v="59"/>
    </i>
    <i r="4">
      <x v="549"/>
      <x v="60"/>
    </i>
    <i t="default" r="3">
      <x v="3"/>
    </i>
    <i r="3">
      <x v="5"/>
      <x v="561"/>
      <x v="291"/>
    </i>
    <i t="default" r="3">
      <x v="5"/>
    </i>
    <i r="3">
      <x v="6"/>
      <x v="1"/>
      <x v="245"/>
    </i>
    <i r="4">
      <x v="552"/>
      <x v="285"/>
    </i>
    <i r="4">
      <x v="553"/>
      <x v="243"/>
    </i>
    <i r="4">
      <x v="557"/>
      <x v="244"/>
    </i>
    <i t="default" r="3">
      <x v="6"/>
    </i>
    <i r="3">
      <x v="8"/>
      <x v="556"/>
      <x v="243"/>
    </i>
    <i r="4">
      <x v="559"/>
      <x v="244"/>
    </i>
    <i t="default" r="3">
      <x v="8"/>
    </i>
    <i r="3">
      <x v="9"/>
      <x v="1"/>
      <x v="245"/>
    </i>
    <i t="default" r="3">
      <x v="9"/>
    </i>
    <i r="3">
      <x v="10"/>
      <x v="1"/>
      <x v="245"/>
    </i>
    <i t="default" r="3">
      <x v="10"/>
    </i>
    <i r="3">
      <x v="11"/>
      <x v="554"/>
      <x v="243"/>
    </i>
    <i r="4">
      <x v="558"/>
      <x v="244"/>
    </i>
    <i t="default" r="3">
      <x v="11"/>
    </i>
    <i r="3">
      <x v="16"/>
      <x v="1"/>
      <x v="245"/>
    </i>
    <i r="4">
      <x v="555"/>
      <x v="243"/>
    </i>
    <i r="4">
      <x v="560"/>
      <x v="244"/>
    </i>
    <i t="default" r="3">
      <x v="16"/>
    </i>
    <i t="default" r="2">
      <x v="1"/>
    </i>
    <i t="default" r="1">
      <x v="1"/>
    </i>
    <i t="default">
      <x v="1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195" numFmtId="4"/>
    <dataField name=" Håp-ers tkr" fld="16" subtotal="average" baseField="6" baseItem="8" numFmtId="4"/>
    <dataField name=" Total ers tkr" fld="20" baseField="0" baseItem="0" numFmtId="166"/>
  </dataFields>
  <formats count="192">
    <format dxfId="350">
      <pivotArea type="all" dataOnly="0" outline="0" fieldPosition="0"/>
    </format>
    <format dxfId="349">
      <pivotArea field="8" type="button" dataOnly="0" labelOnly="1" outline="0" axis="axisRow" fieldPosition="4"/>
    </format>
    <format dxfId="348">
      <pivotArea dataOnly="0" labelOnly="1" grandRow="1" outline="0" fieldPosition="0"/>
    </format>
    <format dxfId="347">
      <pivotArea dataOnly="0" labelOnly="1" outline="0" fieldPosition="0">
        <references count="1">
          <reference field="7" count="0"/>
        </references>
      </pivotArea>
    </format>
    <format dxfId="346">
      <pivotArea dataOnly="0" labelOnly="1" outline="0" fieldPosition="0">
        <references count="1">
          <reference field="7" count="0"/>
        </references>
      </pivotArea>
    </format>
    <format dxfId="345">
      <pivotArea dataOnly="0" labelOnly="1" outline="0" fieldPosition="0">
        <references count="1">
          <reference field="8" count="0"/>
        </references>
      </pivotArea>
    </format>
    <format dxfId="344">
      <pivotArea field="2" type="button" dataOnly="0" labelOnly="1" outline="0" axis="axisRow" fieldPosition="0"/>
    </format>
    <format dxfId="343">
      <pivotArea field="7" type="button" dataOnly="0" labelOnly="1" outline="0" axis="axisRow" fieldPosition="5"/>
    </format>
    <format dxfId="342">
      <pivotArea field="8" type="button" dataOnly="0" labelOnly="1" outline="0" axis="axisRow" fieldPosition="4"/>
    </format>
    <format dxfId="34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40">
      <pivotArea dataOnly="0" labelOnly="1" outline="0" fieldPosition="0">
        <references count="1">
          <reference field="0" count="0"/>
        </references>
      </pivotArea>
    </format>
    <format dxfId="339">
      <pivotArea outline="0" fieldPosition="0">
        <references count="1">
          <reference field="4294967294" count="1">
            <x v="0"/>
          </reference>
        </references>
      </pivotArea>
    </format>
    <format dxfId="338">
      <pivotArea field="6" type="button" dataOnly="0" labelOnly="1" outline="0" axis="axisRow" fieldPosition="3"/>
    </format>
    <format dxfId="337">
      <pivotArea outline="0" fieldPosition="0">
        <references count="1">
          <reference field="4294967294" count="1" selected="0">
            <x v="1"/>
          </reference>
        </references>
      </pivotArea>
    </format>
    <format dxfId="336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335">
      <pivotArea outline="0" fieldPosition="0">
        <references count="1">
          <reference field="4294967294" count="1" selected="0">
            <x v="2"/>
          </reference>
        </references>
      </pivotArea>
    </format>
    <format dxfId="334">
      <pivotArea type="origin" dataOnly="0" labelOnly="1" outline="0" fieldPosition="0"/>
    </format>
    <format dxfId="333">
      <pivotArea field="-2" type="button" dataOnly="0" labelOnly="1" outline="0" axis="axisCol" fieldPosition="0"/>
    </format>
    <format dxfId="332">
      <pivotArea type="topRight" dataOnly="0" labelOnly="1" outline="0" fieldPosition="0"/>
    </format>
    <format dxfId="331">
      <pivotArea field="2" type="button" dataOnly="0" labelOnly="1" outline="0" axis="axisRow" fieldPosition="0"/>
    </format>
    <format dxfId="330">
      <pivotArea field="0" type="button" dataOnly="0" labelOnly="1" outline="0" axis="axisRow" fieldPosition="1"/>
    </format>
    <format dxfId="329">
      <pivotArea field="6" type="button" dataOnly="0" labelOnly="1" outline="0" axis="axisRow" fieldPosition="3"/>
    </format>
    <format dxfId="328">
      <pivotArea field="8" type="button" dataOnly="0" labelOnly="1" outline="0" axis="axisRow" fieldPosition="4"/>
    </format>
    <format dxfId="327">
      <pivotArea field="7" type="button" dataOnly="0" labelOnly="1" outline="0" axis="axisRow" fieldPosition="5"/>
    </format>
    <format dxfId="32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25">
      <pivotArea type="origin" dataOnly="0" labelOnly="1" outline="0" fieldPosition="0"/>
    </format>
    <format dxfId="324">
      <pivotArea field="-2" type="button" dataOnly="0" labelOnly="1" outline="0" axis="axisCol" fieldPosition="0"/>
    </format>
    <format dxfId="323">
      <pivotArea type="topRight" dataOnly="0" labelOnly="1" outline="0" fieldPosition="0"/>
    </format>
    <format dxfId="322">
      <pivotArea field="2" type="button" dataOnly="0" labelOnly="1" outline="0" axis="axisRow" fieldPosition="0"/>
    </format>
    <format dxfId="321">
      <pivotArea field="0" type="button" dataOnly="0" labelOnly="1" outline="0" axis="axisRow" fieldPosition="1"/>
    </format>
    <format dxfId="320">
      <pivotArea field="6" type="button" dataOnly="0" labelOnly="1" outline="0" axis="axisRow" fieldPosition="3"/>
    </format>
    <format dxfId="319">
      <pivotArea field="8" type="button" dataOnly="0" labelOnly="1" outline="0" axis="axisRow" fieldPosition="4"/>
    </format>
    <format dxfId="318">
      <pivotArea field="7" type="button" dataOnly="0" labelOnly="1" outline="0" axis="axisRow" fieldPosition="5"/>
    </format>
    <format dxfId="31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16">
      <pivotArea dataOnly="0" labelOnly="1" outline="0" fieldPosition="0">
        <references count="1">
          <reference field="2" count="0"/>
        </references>
      </pivotArea>
    </format>
    <format dxfId="315">
      <pivotArea dataOnly="0" labelOnly="1" outline="0" fieldPosition="0">
        <references count="1">
          <reference field="2" count="0"/>
        </references>
      </pivotArea>
    </format>
    <format dxfId="314">
      <pivotArea dataOnly="0" labelOnly="1" outline="0" fieldPosition="0">
        <references count="1">
          <reference field="0" count="0"/>
        </references>
      </pivotArea>
    </format>
    <format dxfId="313">
      <pivotArea dataOnly="0" labelOnly="1" outline="0" fieldPosition="0">
        <references count="1">
          <reference field="0" count="0"/>
        </references>
      </pivotArea>
    </format>
    <format dxfId="312">
      <pivotArea dataOnly="0" labelOnly="1" outline="0" fieldPosition="0">
        <references count="1">
          <reference field="6" count="0"/>
        </references>
      </pivotArea>
    </format>
    <format dxfId="311">
      <pivotArea type="origin" dataOnly="0" labelOnly="1" outline="0" fieldPosition="0"/>
    </format>
    <format dxfId="310">
      <pivotArea field="-2" type="button" dataOnly="0" labelOnly="1" outline="0" axis="axisCol" fieldPosition="0"/>
    </format>
    <format dxfId="309">
      <pivotArea type="topRight" dataOnly="0" labelOnly="1" outline="0" fieldPosition="0"/>
    </format>
    <format dxfId="308">
      <pivotArea field="2" type="button" dataOnly="0" labelOnly="1" outline="0" axis="axisRow" fieldPosition="0"/>
    </format>
    <format dxfId="307">
      <pivotArea field="0" type="button" dataOnly="0" labelOnly="1" outline="0" axis="axisRow" fieldPosition="1"/>
    </format>
    <format dxfId="306">
      <pivotArea field="4" type="button" dataOnly="0" labelOnly="1" outline="0" axis="axisRow" fieldPosition="2"/>
    </format>
    <format dxfId="305">
      <pivotArea field="6" type="button" dataOnly="0" labelOnly="1" outline="0" axis="axisRow" fieldPosition="3"/>
    </format>
    <format dxfId="304">
      <pivotArea field="8" type="button" dataOnly="0" labelOnly="1" outline="0" axis="axisRow" fieldPosition="4"/>
    </format>
    <format dxfId="303">
      <pivotArea field="7" type="button" dataOnly="0" labelOnly="1" outline="0" axis="axisRow" fieldPosition="5"/>
    </format>
    <format dxfId="30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01">
      <pivotArea type="origin" dataOnly="0" labelOnly="1" outline="0" fieldPosition="0"/>
    </format>
    <format dxfId="300">
      <pivotArea field="-2" type="button" dataOnly="0" labelOnly="1" outline="0" axis="axisCol" fieldPosition="0"/>
    </format>
    <format dxfId="299">
      <pivotArea type="topRight" dataOnly="0" labelOnly="1" outline="0" fieldPosition="0"/>
    </format>
    <format dxfId="298">
      <pivotArea field="2" type="button" dataOnly="0" labelOnly="1" outline="0" axis="axisRow" fieldPosition="0"/>
    </format>
    <format dxfId="297">
      <pivotArea field="0" type="button" dataOnly="0" labelOnly="1" outline="0" axis="axisRow" fieldPosition="1"/>
    </format>
    <format dxfId="296">
      <pivotArea field="4" type="button" dataOnly="0" labelOnly="1" outline="0" axis="axisRow" fieldPosition="2"/>
    </format>
    <format dxfId="295">
      <pivotArea field="6" type="button" dataOnly="0" labelOnly="1" outline="0" axis="axisRow" fieldPosition="3"/>
    </format>
    <format dxfId="294">
      <pivotArea field="8" type="button" dataOnly="0" labelOnly="1" outline="0" axis="axisRow" fieldPosition="4"/>
    </format>
    <format dxfId="293">
      <pivotArea field="7" type="button" dataOnly="0" labelOnly="1" outline="0" axis="axisRow" fieldPosition="5"/>
    </format>
    <format dxfId="29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91">
      <pivotArea outline="0" collapsedLevelsAreSubtotals="1" fieldPosition="0"/>
    </format>
    <format dxfId="290">
      <pivotArea dataOnly="0" labelOnly="1" outline="0" fieldPosition="0">
        <references count="1">
          <reference field="2" count="2">
            <x v="13"/>
            <x v="14"/>
          </reference>
        </references>
      </pivotArea>
    </format>
    <format dxfId="289">
      <pivotArea dataOnly="0" labelOnly="1" outline="0" fieldPosition="0">
        <references count="1">
          <reference field="2" count="2" defaultSubtotal="1">
            <x v="13"/>
            <x v="14"/>
          </reference>
        </references>
      </pivotArea>
    </format>
    <format dxfId="288">
      <pivotArea dataOnly="0" labelOnly="1" grandRow="1" outline="0" fieldPosition="0"/>
    </format>
    <format dxfId="287">
      <pivotArea dataOnly="0" labelOnly="1" outline="0" fieldPosition="0">
        <references count="2">
          <reference field="0" count="2">
            <x v="0"/>
            <x v="1"/>
          </reference>
          <reference field="2" count="1" selected="0">
            <x v="13"/>
          </reference>
        </references>
      </pivotArea>
    </format>
    <format dxfId="286">
      <pivotArea dataOnly="0" labelOnly="1" outline="0" fieldPosition="0">
        <references count="2">
          <reference field="0" count="2" defaultSubtotal="1">
            <x v="0"/>
            <x v="1"/>
          </reference>
          <reference field="2" count="1" selected="0">
            <x v="13"/>
          </reference>
        </references>
      </pivotArea>
    </format>
    <format dxfId="285">
      <pivotArea dataOnly="0" labelOnly="1" outline="0" fieldPosition="0">
        <references count="2">
          <reference field="0" count="2">
            <x v="0"/>
            <x v="1"/>
          </reference>
          <reference field="2" count="1" selected="0">
            <x v="14"/>
          </reference>
        </references>
      </pivotArea>
    </format>
    <format dxfId="284">
      <pivotArea dataOnly="0" labelOnly="1" outline="0" fieldPosition="0">
        <references count="2">
          <reference field="0" count="2" defaultSubtotal="1">
            <x v="0"/>
            <x v="1"/>
          </reference>
          <reference field="2" count="1" selected="0">
            <x v="14"/>
          </reference>
        </references>
      </pivotArea>
    </format>
    <format dxfId="283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13"/>
          </reference>
          <reference field="4" count="2">
            <x v="0"/>
            <x v="1"/>
          </reference>
        </references>
      </pivotArea>
    </format>
    <format dxfId="282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13"/>
          </reference>
          <reference field="4" count="2" defaultSubtotal="1">
            <x v="0"/>
            <x v="1"/>
          </reference>
        </references>
      </pivotArea>
    </format>
    <format dxfId="281">
      <pivotArea dataOnly="0" labelOnly="1" outline="0" fieldPosition="0">
        <references count="3">
          <reference field="0" count="1" selected="0">
            <x v="1"/>
          </reference>
          <reference field="2" count="1" selected="0">
            <x v="13"/>
          </reference>
          <reference field="4" count="1">
            <x v="1"/>
          </reference>
        </references>
      </pivotArea>
    </format>
    <format dxfId="280">
      <pivotArea dataOnly="0" labelOnly="1" outline="0" fieldPosition="0">
        <references count="3">
          <reference field="0" count="1" selected="0">
            <x v="1"/>
          </reference>
          <reference field="2" count="1" selected="0">
            <x v="13"/>
          </reference>
          <reference field="4" count="1" defaultSubtotal="1">
            <x v="1"/>
          </reference>
        </references>
      </pivotArea>
    </format>
    <format dxfId="279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14"/>
          </reference>
          <reference field="4" count="2">
            <x v="0"/>
            <x v="1"/>
          </reference>
        </references>
      </pivotArea>
    </format>
    <format dxfId="278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14"/>
          </reference>
          <reference field="4" count="2" defaultSubtotal="1">
            <x v="0"/>
            <x v="1"/>
          </reference>
        </references>
      </pivotArea>
    </format>
    <format dxfId="277">
      <pivotArea dataOnly="0" labelOnly="1" outline="0" fieldPosition="0">
        <references count="3">
          <reference field="0" count="1" selected="0">
            <x v="1"/>
          </reference>
          <reference field="2" count="1" selected="0">
            <x v="14"/>
          </reference>
          <reference field="4" count="1">
            <x v="1"/>
          </reference>
        </references>
      </pivotArea>
    </format>
    <format dxfId="276">
      <pivotArea dataOnly="0" labelOnly="1" outline="0" fieldPosition="0">
        <references count="3">
          <reference field="0" count="1" selected="0">
            <x v="1"/>
          </reference>
          <reference field="2" count="1" selected="0">
            <x v="14"/>
          </reference>
          <reference field="4" count="1" defaultSubtotal="1">
            <x v="1"/>
          </reference>
        </references>
      </pivotArea>
    </format>
    <format dxfId="275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13"/>
          </reference>
          <reference field="4" count="1" selected="0">
            <x v="0"/>
          </reference>
          <reference field="6" count="2">
            <x v="12"/>
            <x v="17"/>
          </reference>
        </references>
      </pivotArea>
    </format>
    <format dxfId="274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13"/>
          </reference>
          <reference field="4" count="1" selected="0">
            <x v="0"/>
          </reference>
          <reference field="6" count="2" defaultSubtotal="1">
            <x v="12"/>
            <x v="17"/>
          </reference>
        </references>
      </pivotArea>
    </format>
    <format dxfId="273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13"/>
          </reference>
          <reference field="4" count="1" selected="0">
            <x v="1"/>
          </reference>
          <reference field="6" count="1">
            <x v="17"/>
          </reference>
        </references>
      </pivotArea>
    </format>
    <format dxfId="272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13"/>
          </reference>
          <reference field="4" count="1" selected="0">
            <x v="1"/>
          </reference>
          <reference field="6" count="1" defaultSubtotal="1">
            <x v="17"/>
          </reference>
        </references>
      </pivotArea>
    </format>
    <format dxfId="271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3">
            <x v="2"/>
            <x v="4"/>
            <x v="5"/>
            <x v="6"/>
            <x v="7"/>
            <x v="9"/>
            <x v="10"/>
            <x v="12"/>
            <x v="13"/>
            <x v="14"/>
            <x v="15"/>
            <x v="16"/>
            <x v="17"/>
          </reference>
        </references>
      </pivotArea>
    </format>
    <format dxfId="270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3" defaultSubtotal="1">
            <x v="2"/>
            <x v="4"/>
            <x v="5"/>
            <x v="6"/>
            <x v="7"/>
            <x v="9"/>
            <x v="10"/>
            <x v="12"/>
            <x v="13"/>
            <x v="14"/>
            <x v="15"/>
            <x v="16"/>
            <x v="17"/>
          </reference>
        </references>
      </pivotArea>
    </format>
    <format dxfId="269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14"/>
          </reference>
          <reference field="4" count="1" selected="0">
            <x v="0"/>
          </reference>
          <reference field="6" count="4">
            <x v="1"/>
            <x v="2"/>
            <x v="12"/>
            <x v="17"/>
          </reference>
        </references>
      </pivotArea>
    </format>
    <format dxfId="268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14"/>
          </reference>
          <reference field="4" count="1" selected="0">
            <x v="0"/>
          </reference>
          <reference field="6" count="4" defaultSubtotal="1">
            <x v="1"/>
            <x v="2"/>
            <x v="12"/>
            <x v="17"/>
          </reference>
        </references>
      </pivotArea>
    </format>
    <format dxfId="267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14"/>
          </reference>
          <reference field="4" count="1" selected="0">
            <x v="1"/>
          </reference>
          <reference field="6" count="1">
            <x v="17"/>
          </reference>
        </references>
      </pivotArea>
    </format>
    <format dxfId="266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14"/>
          </reference>
          <reference field="4" count="1" selected="0">
            <x v="1"/>
          </reference>
          <reference field="6" count="1" defaultSubtotal="1">
            <x v="17"/>
          </reference>
        </references>
      </pivotArea>
    </format>
    <format dxfId="265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1">
            <x v="0"/>
            <x v="1"/>
            <x v="2"/>
            <x v="3"/>
            <x v="5"/>
            <x v="6"/>
            <x v="8"/>
            <x v="9"/>
            <x v="10"/>
            <x v="11"/>
            <x v="16"/>
          </reference>
        </references>
      </pivotArea>
    </format>
    <format dxfId="264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1" defaultSubtotal="1">
            <x v="0"/>
            <x v="1"/>
            <x v="2"/>
            <x v="3"/>
            <x v="5"/>
            <x v="6"/>
            <x v="8"/>
            <x v="9"/>
            <x v="10"/>
            <x v="11"/>
            <x v="16"/>
          </reference>
        </references>
      </pivotArea>
    </format>
    <format dxfId="263">
      <pivotArea dataOnly="0" labelOnly="1" outline="0" fieldPosition="0">
        <references count="5">
          <reference field="0" count="1" selected="0">
            <x v="0"/>
          </reference>
          <reference field="2" count="1" selected="0">
            <x v="13"/>
          </reference>
          <reference field="4" count="1" selected="0">
            <x v="0"/>
          </reference>
          <reference field="6" count="1" selected="0">
            <x v="12"/>
          </reference>
          <reference field="8" count="1">
            <x v="0"/>
          </reference>
        </references>
      </pivotArea>
    </format>
    <format dxfId="262">
      <pivotArea dataOnly="0" labelOnly="1" outline="0" fieldPosition="0">
        <references count="5">
          <reference field="0" count="1" selected="0">
            <x v="0"/>
          </reference>
          <reference field="2" count="1" selected="0">
            <x v="13"/>
          </reference>
          <reference field="4" count="1" selected="0">
            <x v="0"/>
          </reference>
          <reference field="6" count="1" selected="0">
            <x v="17"/>
          </reference>
          <reference field="8" count="2">
            <x v="0"/>
            <x v="2"/>
          </reference>
        </references>
      </pivotArea>
    </format>
    <format dxfId="261">
      <pivotArea dataOnly="0" labelOnly="1" outline="0" fieldPosition="0">
        <references count="5">
          <reference field="0" count="1" selected="0">
            <x v="0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7"/>
          </reference>
          <reference field="8" count="1">
            <x v="0"/>
          </reference>
        </references>
      </pivotArea>
    </format>
    <format dxfId="260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2"/>
          </reference>
          <reference field="8" count="1">
            <x v="567"/>
          </reference>
        </references>
      </pivotArea>
    </format>
    <format dxfId="259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4"/>
          </reference>
          <reference field="8" count="1">
            <x v="565"/>
          </reference>
        </references>
      </pivotArea>
    </format>
    <format dxfId="258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5"/>
          </reference>
          <reference field="8" count="1">
            <x v="562"/>
          </reference>
        </references>
      </pivotArea>
    </format>
    <format dxfId="257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6"/>
          </reference>
          <reference field="8" count="2">
            <x v="566"/>
            <x v="568"/>
          </reference>
        </references>
      </pivotArea>
    </format>
    <format dxfId="256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7"/>
          </reference>
          <reference field="8" count="7">
            <x v="563"/>
            <x v="564"/>
            <x v="565"/>
            <x v="567"/>
            <x v="568"/>
            <x v="569"/>
            <x v="570"/>
          </reference>
        </references>
      </pivotArea>
    </format>
    <format dxfId="255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9"/>
          </reference>
          <reference field="8" count="9">
            <x v="562"/>
            <x v="563"/>
            <x v="564"/>
            <x v="565"/>
            <x v="566"/>
            <x v="567"/>
            <x v="568"/>
            <x v="569"/>
            <x v="570"/>
          </reference>
        </references>
      </pivotArea>
    </format>
    <format dxfId="254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0"/>
          </reference>
          <reference field="8" count="2">
            <x v="566"/>
            <x v="567"/>
          </reference>
        </references>
      </pivotArea>
    </format>
    <format dxfId="253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2"/>
          </reference>
          <reference field="8" count="1">
            <x v="566"/>
          </reference>
        </references>
      </pivotArea>
    </format>
    <format dxfId="252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3"/>
          </reference>
          <reference field="8" count="4">
            <x v="567"/>
            <x v="568"/>
            <x v="569"/>
            <x v="570"/>
          </reference>
        </references>
      </pivotArea>
    </format>
    <format dxfId="251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4"/>
          </reference>
          <reference field="8" count="2">
            <x v="564"/>
            <x v="566"/>
          </reference>
        </references>
      </pivotArea>
    </format>
    <format dxfId="250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5"/>
          </reference>
          <reference field="8" count="1">
            <x v="565"/>
          </reference>
        </references>
      </pivotArea>
    </format>
    <format dxfId="249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6"/>
          </reference>
          <reference field="8" count="3">
            <x v="564"/>
            <x v="566"/>
            <x v="569"/>
          </reference>
        </references>
      </pivotArea>
    </format>
    <format dxfId="248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7"/>
          </reference>
          <reference field="8" count="1">
            <x v="0"/>
          </reference>
        </references>
      </pivotArea>
    </format>
    <format dxfId="247">
      <pivotArea dataOnly="0" labelOnly="1" outline="0" fieldPosition="0">
        <references count="5">
          <reference field="0" count="1" selected="0">
            <x v="0"/>
          </reference>
          <reference field="2" count="1" selected="0">
            <x v="14"/>
          </reference>
          <reference field="4" count="1" selected="0">
            <x v="0"/>
          </reference>
          <reference field="6" count="1" selected="0">
            <x v="1"/>
          </reference>
          <reference field="8" count="1">
            <x v="0"/>
          </reference>
        </references>
      </pivotArea>
    </format>
    <format dxfId="246">
      <pivotArea dataOnly="0" labelOnly="1" outline="0" fieldPosition="0">
        <references count="5">
          <reference field="0" count="1" selected="0">
            <x v="0"/>
          </reference>
          <reference field="2" count="1" selected="0">
            <x v="14"/>
          </reference>
          <reference field="4" count="1" selected="0">
            <x v="0"/>
          </reference>
          <reference field="6" count="1" selected="0">
            <x v="2"/>
          </reference>
          <reference field="8" count="1">
            <x v="0"/>
          </reference>
        </references>
      </pivotArea>
    </format>
    <format dxfId="245">
      <pivotArea dataOnly="0" labelOnly="1" outline="0" fieldPosition="0">
        <references count="5">
          <reference field="0" count="1" selected="0">
            <x v="0"/>
          </reference>
          <reference field="2" count="1" selected="0">
            <x v="14"/>
          </reference>
          <reference field="4" count="1" selected="0">
            <x v="0"/>
          </reference>
          <reference field="6" count="1" selected="0">
            <x v="12"/>
          </reference>
          <reference field="8" count="1">
            <x v="0"/>
          </reference>
        </references>
      </pivotArea>
    </format>
    <format dxfId="244">
      <pivotArea dataOnly="0" labelOnly="1" outline="0" fieldPosition="0">
        <references count="5">
          <reference field="0" count="1" selected="0">
            <x v="0"/>
          </reference>
          <reference field="2" count="1" selected="0">
            <x v="14"/>
          </reference>
          <reference field="4" count="1" selected="0">
            <x v="0"/>
          </reference>
          <reference field="6" count="1" selected="0">
            <x v="17"/>
          </reference>
          <reference field="8" count="2">
            <x v="0"/>
            <x v="2"/>
          </reference>
        </references>
      </pivotArea>
    </format>
    <format dxfId="243">
      <pivotArea dataOnly="0" labelOnly="1" outline="0" fieldPosition="0">
        <references count="5">
          <reference field="0" count="1" selected="0">
            <x v="0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17"/>
          </reference>
          <reference field="8" count="1">
            <x v="0"/>
          </reference>
        </references>
      </pivotArea>
    </format>
    <format dxfId="242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0"/>
          </reference>
          <reference field="8" count="1">
            <x v="551"/>
          </reference>
        </references>
      </pivotArea>
    </format>
    <format dxfId="241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1"/>
          </reference>
          <reference field="8" count="1">
            <x v="547"/>
          </reference>
        </references>
      </pivotArea>
    </format>
    <format dxfId="240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2"/>
          </reference>
          <reference field="8" count="2">
            <x v="546"/>
            <x v="550"/>
          </reference>
        </references>
      </pivotArea>
    </format>
    <format dxfId="239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3"/>
          </reference>
          <reference field="8" count="2">
            <x v="548"/>
            <x v="549"/>
          </reference>
        </references>
      </pivotArea>
    </format>
    <format dxfId="238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5"/>
          </reference>
          <reference field="8" count="1">
            <x v="561"/>
          </reference>
        </references>
      </pivotArea>
    </format>
    <format dxfId="237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6"/>
          </reference>
          <reference field="8" count="4">
            <x v="1"/>
            <x v="552"/>
            <x v="553"/>
            <x v="557"/>
          </reference>
        </references>
      </pivotArea>
    </format>
    <format dxfId="236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8"/>
          </reference>
          <reference field="8" count="2">
            <x v="556"/>
            <x v="559"/>
          </reference>
        </references>
      </pivotArea>
    </format>
    <format dxfId="235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9"/>
          </reference>
          <reference field="8" count="1">
            <x v="1"/>
          </reference>
        </references>
      </pivotArea>
    </format>
    <format dxfId="234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10"/>
          </reference>
          <reference field="8" count="1">
            <x v="1"/>
          </reference>
        </references>
      </pivotArea>
    </format>
    <format dxfId="233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11"/>
          </reference>
          <reference field="8" count="2">
            <x v="554"/>
            <x v="558"/>
          </reference>
        </references>
      </pivotArea>
    </format>
    <format dxfId="232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16"/>
          </reference>
          <reference field="8" count="3">
            <x v="1"/>
            <x v="555"/>
            <x v="560"/>
          </reference>
        </references>
      </pivotArea>
    </format>
    <format dxfId="231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13"/>
          </reference>
          <reference field="4" count="1" selected="0">
            <x v="0"/>
          </reference>
          <reference field="6" count="1" selected="0">
            <x v="12"/>
          </reference>
          <reference field="7" count="1">
            <x v="106"/>
          </reference>
          <reference field="8" count="1" selected="0">
            <x v="0"/>
          </reference>
        </references>
      </pivotArea>
    </format>
    <format dxfId="230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13"/>
          </reference>
          <reference field="4" count="1" selected="0">
            <x v="0"/>
          </reference>
          <reference field="6" count="1" selected="0">
            <x v="17"/>
          </reference>
          <reference field="7" count="7">
            <x v="52"/>
            <x v="94"/>
            <x v="215"/>
            <x v="222"/>
            <x v="429"/>
            <x v="524"/>
            <x v="564"/>
          </reference>
          <reference field="8" count="1" selected="0">
            <x v="0"/>
          </reference>
        </references>
      </pivotArea>
    </format>
    <format dxfId="229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13"/>
          </reference>
          <reference field="4" count="1" selected="0">
            <x v="0"/>
          </reference>
          <reference field="6" count="1" selected="0">
            <x v="17"/>
          </reference>
          <reference field="7" count="1">
            <x v="84"/>
          </reference>
          <reference field="8" count="1" selected="0">
            <x v="2"/>
          </reference>
        </references>
      </pivotArea>
    </format>
    <format dxfId="228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7"/>
          </reference>
          <reference field="7" count="4">
            <x v="107"/>
            <x v="144"/>
            <x v="486"/>
            <x v="626"/>
          </reference>
          <reference field="8" count="1" selected="0">
            <x v="0"/>
          </reference>
        </references>
      </pivotArea>
    </format>
    <format dxfId="227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2"/>
          </reference>
          <reference field="7" count="1">
            <x v="246"/>
          </reference>
          <reference field="8" count="1" selected="0">
            <x v="567"/>
          </reference>
        </references>
      </pivotArea>
    </format>
    <format dxfId="226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4"/>
          </reference>
          <reference field="7" count="1">
            <x v="185"/>
          </reference>
          <reference field="8" count="1" selected="0">
            <x v="565"/>
          </reference>
        </references>
      </pivotArea>
    </format>
    <format dxfId="225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5"/>
          </reference>
          <reference field="7" count="1">
            <x v="109"/>
          </reference>
          <reference field="8" count="1" selected="0">
            <x v="562"/>
          </reference>
        </references>
      </pivotArea>
    </format>
    <format dxfId="224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6"/>
          </reference>
          <reference field="7" count="1">
            <x v="247"/>
          </reference>
          <reference field="8" count="1" selected="0">
            <x v="566"/>
          </reference>
        </references>
      </pivotArea>
    </format>
    <format dxfId="223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6"/>
          </reference>
          <reference field="7" count="1">
            <x v="246"/>
          </reference>
          <reference field="8" count="1" selected="0">
            <x v="568"/>
          </reference>
        </references>
      </pivotArea>
    </format>
    <format dxfId="222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7"/>
          </reference>
          <reference field="7" count="1">
            <x v="219"/>
          </reference>
          <reference field="8" count="1" selected="0">
            <x v="563"/>
          </reference>
        </references>
      </pivotArea>
    </format>
    <format dxfId="221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7"/>
          </reference>
          <reference field="7" count="1">
            <x v="248"/>
          </reference>
          <reference field="8" count="1" selected="0">
            <x v="564"/>
          </reference>
        </references>
      </pivotArea>
    </format>
    <format dxfId="220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7"/>
          </reference>
          <reference field="7" count="1">
            <x v="185"/>
          </reference>
          <reference field="8" count="1" selected="0">
            <x v="565"/>
          </reference>
        </references>
      </pivotArea>
    </format>
    <format dxfId="219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7"/>
          </reference>
          <reference field="7" count="1">
            <x v="246"/>
          </reference>
          <reference field="8" count="1" selected="0">
            <x v="567"/>
          </reference>
        </references>
      </pivotArea>
    </format>
    <format dxfId="218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7"/>
          </reference>
          <reference field="7" count="1">
            <x v="246"/>
          </reference>
          <reference field="8" count="1" selected="0">
            <x v="568"/>
          </reference>
        </references>
      </pivotArea>
    </format>
    <format dxfId="217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7"/>
          </reference>
          <reference field="7" count="1">
            <x v="246"/>
          </reference>
          <reference field="8" count="1" selected="0">
            <x v="569"/>
          </reference>
        </references>
      </pivotArea>
    </format>
    <format dxfId="216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7"/>
          </reference>
          <reference field="7" count="1">
            <x v="246"/>
          </reference>
          <reference field="8" count="1" selected="0">
            <x v="570"/>
          </reference>
        </references>
      </pivotArea>
    </format>
    <format dxfId="215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9"/>
          </reference>
          <reference field="7" count="1">
            <x v="109"/>
          </reference>
          <reference field="8" count="1" selected="0">
            <x v="562"/>
          </reference>
        </references>
      </pivotArea>
    </format>
    <format dxfId="214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9"/>
          </reference>
          <reference field="7" count="1">
            <x v="219"/>
          </reference>
          <reference field="8" count="1" selected="0">
            <x v="563"/>
          </reference>
        </references>
      </pivotArea>
    </format>
    <format dxfId="213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9"/>
          </reference>
          <reference field="7" count="1">
            <x v="248"/>
          </reference>
          <reference field="8" count="1" selected="0">
            <x v="564"/>
          </reference>
        </references>
      </pivotArea>
    </format>
    <format dxfId="212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9"/>
          </reference>
          <reference field="7" count="1">
            <x v="185"/>
          </reference>
          <reference field="8" count="1" selected="0">
            <x v="565"/>
          </reference>
        </references>
      </pivotArea>
    </format>
    <format dxfId="211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9"/>
          </reference>
          <reference field="7" count="1">
            <x v="247"/>
          </reference>
          <reference field="8" count="1" selected="0">
            <x v="566"/>
          </reference>
        </references>
      </pivotArea>
    </format>
    <format dxfId="210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9"/>
          </reference>
          <reference field="7" count="1">
            <x v="246"/>
          </reference>
          <reference field="8" count="1" selected="0">
            <x v="567"/>
          </reference>
        </references>
      </pivotArea>
    </format>
    <format dxfId="209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9"/>
          </reference>
          <reference field="7" count="1">
            <x v="246"/>
          </reference>
          <reference field="8" count="1" selected="0">
            <x v="568"/>
          </reference>
        </references>
      </pivotArea>
    </format>
    <format dxfId="208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9"/>
          </reference>
          <reference field="7" count="1">
            <x v="246"/>
          </reference>
          <reference field="8" count="1" selected="0">
            <x v="569"/>
          </reference>
        </references>
      </pivotArea>
    </format>
    <format dxfId="207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9"/>
          </reference>
          <reference field="7" count="1">
            <x v="246"/>
          </reference>
          <reference field="8" count="1" selected="0">
            <x v="570"/>
          </reference>
        </references>
      </pivotArea>
    </format>
    <format dxfId="206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0"/>
          </reference>
          <reference field="7" count="1">
            <x v="247"/>
          </reference>
          <reference field="8" count="1" selected="0">
            <x v="566"/>
          </reference>
        </references>
      </pivotArea>
    </format>
    <format dxfId="205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0"/>
          </reference>
          <reference field="7" count="1">
            <x v="246"/>
          </reference>
          <reference field="8" count="1" selected="0">
            <x v="567"/>
          </reference>
        </references>
      </pivotArea>
    </format>
    <format dxfId="204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2"/>
          </reference>
          <reference field="7" count="1">
            <x v="247"/>
          </reference>
          <reference field="8" count="1" selected="0">
            <x v="566"/>
          </reference>
        </references>
      </pivotArea>
    </format>
    <format dxfId="203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3"/>
          </reference>
          <reference field="7" count="1">
            <x v="246"/>
          </reference>
          <reference field="8" count="1" selected="0">
            <x v="567"/>
          </reference>
        </references>
      </pivotArea>
    </format>
    <format dxfId="202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3"/>
          </reference>
          <reference field="7" count="1">
            <x v="246"/>
          </reference>
          <reference field="8" count="1" selected="0">
            <x v="568"/>
          </reference>
        </references>
      </pivotArea>
    </format>
    <format dxfId="201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3"/>
          </reference>
          <reference field="7" count="1">
            <x v="246"/>
          </reference>
          <reference field="8" count="1" selected="0">
            <x v="569"/>
          </reference>
        </references>
      </pivotArea>
    </format>
    <format dxfId="200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3"/>
          </reference>
          <reference field="7" count="1">
            <x v="246"/>
          </reference>
          <reference field="8" count="1" selected="0">
            <x v="570"/>
          </reference>
        </references>
      </pivotArea>
    </format>
    <format dxfId="199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4"/>
          </reference>
          <reference field="7" count="1">
            <x v="248"/>
          </reference>
          <reference field="8" count="1" selected="0">
            <x v="564"/>
          </reference>
        </references>
      </pivotArea>
    </format>
    <format dxfId="198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4"/>
          </reference>
          <reference field="7" count="1">
            <x v="247"/>
          </reference>
          <reference field="8" count="1" selected="0">
            <x v="566"/>
          </reference>
        </references>
      </pivotArea>
    </format>
    <format dxfId="197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5"/>
          </reference>
          <reference field="7" count="1">
            <x v="185"/>
          </reference>
          <reference field="8" count="1" selected="0">
            <x v="565"/>
          </reference>
        </references>
      </pivotArea>
    </format>
    <format dxfId="196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6"/>
          </reference>
          <reference field="7" count="1">
            <x v="248"/>
          </reference>
          <reference field="8" count="1" selected="0">
            <x v="564"/>
          </reference>
        </references>
      </pivotArea>
    </format>
    <format dxfId="195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6"/>
          </reference>
          <reference field="7" count="1">
            <x v="247"/>
          </reference>
          <reference field="8" count="1" selected="0">
            <x v="566"/>
          </reference>
        </references>
      </pivotArea>
    </format>
    <format dxfId="194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6"/>
          </reference>
          <reference field="7" count="1">
            <x v="246"/>
          </reference>
          <reference field="8" count="1" selected="0">
            <x v="569"/>
          </reference>
        </references>
      </pivotArea>
    </format>
    <format dxfId="193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3"/>
          </reference>
          <reference field="4" count="1" selected="0">
            <x v="1"/>
          </reference>
          <reference field="6" count="1" selected="0">
            <x v="17"/>
          </reference>
          <reference field="7" count="2">
            <x v="209"/>
            <x v="485"/>
          </reference>
          <reference field="8" count="1" selected="0">
            <x v="0"/>
          </reference>
        </references>
      </pivotArea>
    </format>
    <format dxfId="192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14"/>
          </reference>
          <reference field="4" count="1" selected="0">
            <x v="0"/>
          </reference>
          <reference field="6" count="1" selected="0">
            <x v="1"/>
          </reference>
          <reference field="7" count="1">
            <x v="103"/>
          </reference>
          <reference field="8" count="1" selected="0">
            <x v="0"/>
          </reference>
        </references>
      </pivotArea>
    </format>
    <format dxfId="191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14"/>
          </reference>
          <reference field="4" count="1" selected="0">
            <x v="0"/>
          </reference>
          <reference field="6" count="1" selected="0">
            <x v="2"/>
          </reference>
          <reference field="7" count="1">
            <x v="103"/>
          </reference>
          <reference field="8" count="1" selected="0">
            <x v="0"/>
          </reference>
        </references>
      </pivotArea>
    </format>
    <format dxfId="190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14"/>
          </reference>
          <reference field="4" count="1" selected="0">
            <x v="0"/>
          </reference>
          <reference field="6" count="1" selected="0">
            <x v="12"/>
          </reference>
          <reference field="7" count="1">
            <x v="106"/>
          </reference>
          <reference field="8" count="1" selected="0">
            <x v="0"/>
          </reference>
        </references>
      </pivotArea>
    </format>
    <format dxfId="189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14"/>
          </reference>
          <reference field="4" count="1" selected="0">
            <x v="0"/>
          </reference>
          <reference field="6" count="1" selected="0">
            <x v="17"/>
          </reference>
          <reference field="7" count="8">
            <x v="52"/>
            <x v="94"/>
            <x v="105"/>
            <x v="215"/>
            <x v="222"/>
            <x v="429"/>
            <x v="538"/>
            <x v="564"/>
          </reference>
          <reference field="8" count="1" selected="0">
            <x v="0"/>
          </reference>
        </references>
      </pivotArea>
    </format>
    <format dxfId="188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14"/>
          </reference>
          <reference field="4" count="1" selected="0">
            <x v="0"/>
          </reference>
          <reference field="6" count="1" selected="0">
            <x v="17"/>
          </reference>
          <reference field="7" count="1">
            <x v="84"/>
          </reference>
          <reference field="8" count="1" selected="0">
            <x v="2"/>
          </reference>
        </references>
      </pivotArea>
    </format>
    <format dxfId="187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17"/>
          </reference>
          <reference field="7" count="2">
            <x v="104"/>
            <x v="626"/>
          </reference>
          <reference field="8" count="1" selected="0">
            <x v="0"/>
          </reference>
        </references>
      </pivotArea>
    </format>
    <format dxfId="186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62"/>
          </reference>
          <reference field="8" count="1" selected="0">
            <x v="551"/>
          </reference>
        </references>
      </pivotArea>
    </format>
    <format dxfId="185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1"/>
          </reference>
          <reference field="7" count="1">
            <x v="58"/>
          </reference>
          <reference field="8" count="1" selected="0">
            <x v="547"/>
          </reference>
        </references>
      </pivotArea>
    </format>
    <format dxfId="184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2"/>
          </reference>
          <reference field="7" count="1">
            <x v="57"/>
          </reference>
          <reference field="8" count="1" selected="0">
            <x v="546"/>
          </reference>
        </references>
      </pivotArea>
    </format>
    <format dxfId="183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2"/>
          </reference>
          <reference field="7" count="1">
            <x v="61"/>
          </reference>
          <reference field="8" count="1" selected="0">
            <x v="550"/>
          </reference>
        </references>
      </pivotArea>
    </format>
    <format dxfId="182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3"/>
          </reference>
          <reference field="7" count="1">
            <x v="59"/>
          </reference>
          <reference field="8" count="1" selected="0">
            <x v="548"/>
          </reference>
        </references>
      </pivotArea>
    </format>
    <format dxfId="181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3"/>
          </reference>
          <reference field="7" count="1">
            <x v="60"/>
          </reference>
          <reference field="8" count="1" selected="0">
            <x v="549"/>
          </reference>
        </references>
      </pivotArea>
    </format>
    <format dxfId="180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5"/>
          </reference>
          <reference field="7" count="1">
            <x v="291"/>
          </reference>
          <reference field="8" count="1" selected="0">
            <x v="561"/>
          </reference>
        </references>
      </pivotArea>
    </format>
    <format dxfId="179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6"/>
          </reference>
          <reference field="7" count="1">
            <x v="245"/>
          </reference>
          <reference field="8" count="1" selected="0">
            <x v="1"/>
          </reference>
        </references>
      </pivotArea>
    </format>
    <format dxfId="178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6"/>
          </reference>
          <reference field="7" count="1">
            <x v="285"/>
          </reference>
          <reference field="8" count="1" selected="0">
            <x v="552"/>
          </reference>
        </references>
      </pivotArea>
    </format>
    <format dxfId="177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6"/>
          </reference>
          <reference field="7" count="1">
            <x v="243"/>
          </reference>
          <reference field="8" count="1" selected="0">
            <x v="553"/>
          </reference>
        </references>
      </pivotArea>
    </format>
    <format dxfId="176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6"/>
          </reference>
          <reference field="7" count="1">
            <x v="244"/>
          </reference>
          <reference field="8" count="1" selected="0">
            <x v="557"/>
          </reference>
        </references>
      </pivotArea>
    </format>
    <format dxfId="175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8"/>
          </reference>
          <reference field="7" count="1">
            <x v="243"/>
          </reference>
          <reference field="8" count="1" selected="0">
            <x v="556"/>
          </reference>
        </references>
      </pivotArea>
    </format>
    <format dxfId="174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8"/>
          </reference>
          <reference field="7" count="1">
            <x v="244"/>
          </reference>
          <reference field="8" count="1" selected="0">
            <x v="559"/>
          </reference>
        </references>
      </pivotArea>
    </format>
    <format dxfId="173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9"/>
          </reference>
          <reference field="7" count="1">
            <x v="245"/>
          </reference>
          <reference field="8" count="1" selected="0">
            <x v="1"/>
          </reference>
        </references>
      </pivotArea>
    </format>
    <format dxfId="172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10"/>
          </reference>
          <reference field="7" count="1">
            <x v="245"/>
          </reference>
          <reference field="8" count="1" selected="0">
            <x v="1"/>
          </reference>
        </references>
      </pivotArea>
    </format>
    <format dxfId="171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11"/>
          </reference>
          <reference field="7" count="1">
            <x v="243"/>
          </reference>
          <reference field="8" count="1" selected="0">
            <x v="554"/>
          </reference>
        </references>
      </pivotArea>
    </format>
    <format dxfId="170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11"/>
          </reference>
          <reference field="7" count="1">
            <x v="244"/>
          </reference>
          <reference field="8" count="1" selected="0">
            <x v="558"/>
          </reference>
        </references>
      </pivotArea>
    </format>
    <format dxfId="169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16"/>
          </reference>
          <reference field="7" count="1">
            <x v="245"/>
          </reference>
          <reference field="8" count="1" selected="0">
            <x v="1"/>
          </reference>
        </references>
      </pivotArea>
    </format>
    <format dxfId="168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16"/>
          </reference>
          <reference field="7" count="1">
            <x v="243"/>
          </reference>
          <reference field="8" count="1" selected="0">
            <x v="555"/>
          </reference>
        </references>
      </pivotArea>
    </format>
    <format dxfId="167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14"/>
          </reference>
          <reference field="4" count="1" selected="0">
            <x v="1"/>
          </reference>
          <reference field="6" count="1" selected="0">
            <x v="16"/>
          </reference>
          <reference field="7" count="1">
            <x v="244"/>
          </reference>
          <reference field="8" count="1" selected="0">
            <x v="560"/>
          </reference>
        </references>
      </pivotArea>
    </format>
    <format dxfId="166">
      <pivotArea dataOnly="0" outline="0" fieldPosition="0">
        <references count="1">
          <reference field="0" count="0" defaultSubtotal="1"/>
        </references>
      </pivotArea>
    </format>
    <format dxfId="165">
      <pivotArea dataOnly="0" outline="0" fieldPosition="0">
        <references count="1">
          <reference field="0" count="0" defaultSubtotal="1"/>
        </references>
      </pivotArea>
    </format>
    <format dxfId="164">
      <pivotArea field="4" type="button" dataOnly="0" labelOnly="1" outline="0" axis="axisRow" fieldPosition="2"/>
    </format>
    <format dxfId="16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6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61">
      <pivotArea dataOnly="0" outline="0" fieldPosition="0">
        <references count="1">
          <reference field="6" count="0" defaultSubtotal="1"/>
        </references>
      </pivotArea>
    </format>
    <format dxfId="160">
      <pivotArea dataOnly="0" outline="0" fieldPosition="0">
        <references count="1">
          <reference field="6" count="0" defaultSubtotal="1"/>
        </references>
      </pivotArea>
    </format>
    <format dxfId="159">
      <pivotArea dataOnly="0" outline="0" fieldPosition="0">
        <references count="1"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1FD529-BA32-4DAC-8899-76896D155614}" name="Pivottabell3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3:I43" firstHeaderRow="1" firstDataRow="2" firstDataCol="6" rowPageCount="1" colPageCount="1"/>
  <pivotFields count="39">
    <pivotField axis="axisRow" compact="0" outline="0" showAll="0">
      <items count="4">
        <item n="Programövergripande" x="0"/>
        <item n="Utbildningsuppdrag" x="1"/>
        <item x="2"/>
        <item t="default"/>
      </items>
    </pivotField>
    <pivotField axis="axisPage" compact="0" outline="0" multipleItemSelectionAllowed="1" showAll="0" defaultSubtotal="0">
      <items count="14">
        <item h="1" x="13"/>
        <item h="1" x="12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x="11"/>
      </items>
    </pivotField>
    <pivotField axis="axisRow" compact="0" outline="0" multipleItemSelectionAllowed="1" showAll="0" sortType="ascending">
      <items count="40">
        <item x="15"/>
        <item x="0"/>
        <item x="8"/>
        <item x="28"/>
        <item x="14"/>
        <item x="16"/>
        <item m="1" x="38"/>
        <item x="9"/>
        <item x="13"/>
        <item x="30"/>
        <item x="12"/>
        <item x="3"/>
        <item x="1"/>
        <item x="31"/>
        <item x="32"/>
        <item x="6"/>
        <item x="29"/>
        <item x="24"/>
        <item x="20"/>
        <item x="34"/>
        <item x="17"/>
        <item x="18"/>
        <item x="25"/>
        <item x="35"/>
        <item x="36"/>
        <item x="26"/>
        <item x="19"/>
        <item x="33"/>
        <item x="7"/>
        <item x="27"/>
        <item x="21"/>
        <item x="22"/>
        <item x="23"/>
        <item x="2"/>
        <item x="11"/>
        <item x="10"/>
        <item x="4"/>
        <item x="5"/>
        <item x="37"/>
        <item t="default"/>
      </items>
    </pivotField>
    <pivotField compact="0" outline="0" showAll="0"/>
    <pivotField name="Anslag/studie-avgifter" axis="axisRow" compact="0" outline="0" showAll="0">
      <items count="5">
        <item x="0"/>
        <item x="1"/>
        <item x="2"/>
        <item x="3"/>
        <item t="default"/>
      </items>
    </pivotField>
    <pivotField name="Moment-ansvarig inst" compact="0" outline="0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Kurs-ansvarig inst" axis="axisRow" compact="0" outline="0" showAll="0">
      <items count="26">
        <item x="19"/>
        <item x="24"/>
        <item x="3"/>
        <item x="6"/>
        <item x="0"/>
        <item x="1"/>
        <item x="2"/>
        <item x="4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0"/>
        <item x="21"/>
        <item x="22"/>
        <item x="23"/>
        <item t="default"/>
      </items>
    </pivotField>
    <pivotField axis="axisRow" compact="0" outline="0" showAll="0" sortType="ascending" defaultSubtotal="0">
      <items count="628">
        <item x="275"/>
        <item x="135"/>
        <item x="599"/>
        <item x="624"/>
        <item x="276"/>
        <item x="87"/>
        <item x="406"/>
        <item x="364"/>
        <item x="131"/>
        <item x="177"/>
        <item x="176"/>
        <item x="183"/>
        <item x="182"/>
        <item x="132"/>
        <item x="42"/>
        <item x="520"/>
        <item x="297"/>
        <item x="70"/>
        <item x="71"/>
        <item x="286"/>
        <item x="287"/>
        <item x="288"/>
        <item x="355"/>
        <item x="435"/>
        <item x="440"/>
        <item x="186"/>
        <item x="190"/>
        <item x="191"/>
        <item x="415"/>
        <item x="193"/>
        <item x="351"/>
        <item x="352"/>
        <item x="353"/>
        <item x="425"/>
        <item x="490"/>
        <item x="491"/>
        <item x="7"/>
        <item x="13"/>
        <item x="26"/>
        <item x="9"/>
        <item x="537"/>
        <item x="378"/>
        <item x="384"/>
        <item x="389"/>
        <item x="536"/>
        <item x="535"/>
        <item x="613"/>
        <item x="611"/>
        <item x="612"/>
        <item x="531"/>
        <item x="541"/>
        <item x="395"/>
        <item x="2"/>
        <item x="172"/>
        <item x="25"/>
        <item x="220"/>
        <item x="219"/>
        <item x="560"/>
        <item x="561"/>
        <item x="562"/>
        <item x="563"/>
        <item x="564"/>
        <item x="565"/>
        <item x="227"/>
        <item x="399"/>
        <item x="388"/>
        <item x="590"/>
        <item x="385"/>
        <item x="380"/>
        <item x="484"/>
        <item x="362"/>
        <item x="503"/>
        <item x="387"/>
        <item x="371"/>
        <item x="394"/>
        <item x="468"/>
        <item x="244"/>
        <item x="250"/>
        <item x="251"/>
        <item x="500"/>
        <item x="519"/>
        <item x="365"/>
        <item x="505"/>
        <item x="360"/>
        <item x="549"/>
        <item x="381"/>
        <item x="354"/>
        <item x="133"/>
        <item x="140"/>
        <item x="150"/>
        <item x="161"/>
        <item x="404"/>
        <item x="431"/>
        <item x="543"/>
        <item x="4"/>
        <item x="396"/>
        <item x="58"/>
        <item x="59"/>
        <item x="609"/>
        <item x="147"/>
        <item x="155"/>
        <item x="467"/>
        <item x="472"/>
        <item x="548"/>
        <item x="558"/>
        <item x="546"/>
        <item x="547"/>
        <item x="557"/>
        <item x="192"/>
        <item x="570"/>
        <item x="249"/>
        <item x="358"/>
        <item x="28"/>
        <item x="602"/>
        <item x="517"/>
        <item x="475"/>
        <item x="459"/>
        <item x="625"/>
        <item x="65"/>
        <item x="615"/>
        <item x="169"/>
        <item x="307"/>
        <item x="292"/>
        <item x="289"/>
        <item x="278"/>
        <item x="270"/>
        <item x="266"/>
        <item x="262"/>
        <item x="257"/>
        <item x="247"/>
        <item x="248"/>
        <item x="238"/>
        <item x="233"/>
        <item x="225"/>
        <item x="400"/>
        <item x="121"/>
        <item x="447"/>
        <item x="90"/>
        <item x="215"/>
        <item x="207"/>
        <item x="487"/>
        <item x="426"/>
        <item x="194"/>
        <item x="187"/>
        <item x="555"/>
        <item x="129"/>
        <item x="77"/>
        <item x="511"/>
        <item x="277"/>
        <item x="268"/>
        <item x="373"/>
        <item x="476"/>
        <item x="464"/>
        <item x="61"/>
        <item x="304"/>
        <item x="497"/>
        <item x="11"/>
        <item x="374"/>
        <item x="499"/>
        <item x="482"/>
        <item x="321"/>
        <item x="318"/>
        <item x="316"/>
        <item x="320"/>
        <item x="514"/>
        <item x="63"/>
        <item x="578"/>
        <item x="93"/>
        <item x="64"/>
        <item x="221"/>
        <item x="222"/>
        <item x="539"/>
        <item x="504"/>
        <item x="366"/>
        <item x="145"/>
        <item x="211"/>
        <item x="206"/>
        <item x="345"/>
        <item x="427"/>
        <item x="607"/>
        <item x="576"/>
        <item x="619"/>
        <item x="212"/>
        <item x="518"/>
        <item x="198"/>
        <item x="573"/>
        <item x="226"/>
        <item x="346"/>
        <item x="269"/>
        <item x="610"/>
        <item x="461"/>
        <item x="604"/>
        <item x="230"/>
        <item x="196"/>
        <item x="617"/>
        <item x="608"/>
        <item x="433"/>
        <item x="203"/>
        <item x="605"/>
        <item x="19"/>
        <item x="23"/>
        <item x="463"/>
        <item x="525"/>
        <item x="369"/>
        <item x="167"/>
        <item x="171"/>
        <item x="591"/>
        <item x="462"/>
        <item x="618"/>
        <item x="67"/>
        <item x="466"/>
        <item x="197"/>
        <item x="397"/>
        <item x="1"/>
        <item x="588"/>
        <item x="545"/>
        <item x="521"/>
        <item x="526"/>
        <item x="480"/>
        <item x="571"/>
        <item x="512"/>
        <item x="495"/>
        <item x="544"/>
        <item x="306"/>
        <item x="357"/>
        <item x="188"/>
        <item x="363"/>
        <item x="458"/>
        <item x="477"/>
        <item x="428"/>
        <item x="383"/>
        <item x="603"/>
        <item x="492"/>
        <item x="534"/>
        <item x="139"/>
        <item x="151"/>
        <item x="160"/>
        <item x="367"/>
        <item x="12"/>
        <item x="18"/>
        <item x="22"/>
        <item x="153"/>
        <item x="522"/>
        <item x="567"/>
        <item x="568"/>
        <item x="579"/>
        <item x="575"/>
        <item x="574"/>
        <item x="572"/>
        <item x="444"/>
        <item x="434"/>
        <item x="442"/>
        <item x="43"/>
        <item x="51"/>
        <item x="429"/>
        <item x="592"/>
        <item x="596"/>
        <item x="35"/>
        <item x="540"/>
        <item x="416"/>
        <item x="420"/>
        <item x="449"/>
        <item x="581"/>
        <item x="583"/>
        <item x="584"/>
        <item x="348"/>
        <item x="393"/>
        <item x="469"/>
        <item x="533"/>
        <item x="154"/>
        <item x="178"/>
        <item x="501"/>
        <item x="302"/>
        <item x="234"/>
        <item x="372"/>
        <item x="142"/>
        <item x="508"/>
        <item x="315"/>
        <item x="594"/>
        <item x="600"/>
        <item x="37"/>
        <item x="40"/>
        <item x="44"/>
        <item x="52"/>
        <item x="53"/>
        <item x="566"/>
        <item x="502"/>
        <item x="237"/>
        <item x="267"/>
        <item x="259"/>
        <item x="255"/>
        <item x="569"/>
        <item x="101"/>
        <item x="105"/>
        <item x="108"/>
        <item x="113"/>
        <item x="347"/>
        <item x="359"/>
        <item x="465"/>
        <item x="137"/>
        <item x="417"/>
        <item x="523"/>
        <item x="391"/>
        <item x="376"/>
        <item x="377"/>
        <item x="582"/>
        <item x="524"/>
        <item x="349"/>
        <item x="498"/>
        <item x="460"/>
        <item x="213"/>
        <item x="8"/>
        <item x="509"/>
        <item x="507"/>
        <item x="401"/>
        <item x="370"/>
        <item x="538"/>
        <item x="513"/>
        <item x="585"/>
        <item x="39"/>
        <item x="123"/>
        <item x="136"/>
        <item x="143"/>
        <item x="175"/>
        <item x="181"/>
        <item x="224"/>
        <item x="402"/>
        <item x="283"/>
        <item x="279"/>
        <item x="284"/>
        <item x="285"/>
        <item x="263"/>
        <item x="264"/>
        <item x="265"/>
        <item x="260"/>
        <item x="256"/>
        <item x="282"/>
        <item x="281"/>
        <item x="290"/>
        <item x="291"/>
        <item x="231"/>
        <item x="311"/>
        <item x="232"/>
        <item x="236"/>
        <item x="228"/>
        <item x="185"/>
        <item x="239"/>
        <item x="240"/>
        <item x="241"/>
        <item x="407"/>
        <item x="409"/>
        <item x="418"/>
        <item x="421"/>
        <item x="423"/>
        <item x="126"/>
        <item x="128"/>
        <item x="100"/>
        <item x="104"/>
        <item x="107"/>
        <item x="111"/>
        <item x="116"/>
        <item x="120"/>
        <item x="99"/>
        <item x="102"/>
        <item x="106"/>
        <item x="110"/>
        <item x="115"/>
        <item x="119"/>
        <item x="103"/>
        <item x="112"/>
        <item x="117"/>
        <item x="168"/>
        <item x="122"/>
        <item x="127"/>
        <item x="138"/>
        <item x="158"/>
        <item x="165"/>
        <item x="180"/>
        <item x="148"/>
        <item x="157"/>
        <item x="164"/>
        <item x="173"/>
        <item x="141"/>
        <item x="152"/>
        <item x="159"/>
        <item x="375"/>
        <item x="350"/>
        <item x="86"/>
        <item x="405"/>
        <item x="606"/>
        <item x="261"/>
        <item x="597"/>
        <item x="601"/>
        <item x="436"/>
        <item x="598"/>
        <item x="258"/>
        <item x="246"/>
        <item x="10"/>
        <item x="124"/>
        <item x="14"/>
        <item x="130"/>
        <item x="20"/>
        <item x="146"/>
        <item x="29"/>
        <item x="163"/>
        <item x="55"/>
        <item x="179"/>
        <item x="60"/>
        <item x="481"/>
        <item x="586"/>
        <item x="457"/>
        <item x="488"/>
        <item x="217"/>
        <item x="209"/>
        <item x="489"/>
        <item x="542"/>
        <item x="493"/>
        <item x="3"/>
        <item x="218"/>
        <item x="506"/>
        <item x="483"/>
        <item x="48"/>
        <item x="204"/>
        <item x="471"/>
        <item x="593"/>
        <item x="149"/>
        <item x="156"/>
        <item x="166"/>
        <item x="170"/>
        <item x="553"/>
        <item x="437"/>
        <item x="6"/>
        <item x="34"/>
        <item x="448"/>
        <item x="445"/>
        <item x="73"/>
        <item x="75"/>
        <item x="81"/>
        <item x="85"/>
        <item x="89"/>
        <item x="94"/>
        <item x="69"/>
        <item x="80"/>
        <item x="84"/>
        <item x="252"/>
        <item x="408"/>
        <item x="410"/>
        <item x="205"/>
        <item x="210"/>
        <item x="32"/>
        <item x="309"/>
        <item x="450"/>
        <item x="74"/>
        <item x="79"/>
        <item x="88"/>
        <item x="54"/>
        <item x="56"/>
        <item x="438"/>
        <item x="577"/>
        <item x="109"/>
        <item x="114"/>
        <item x="97"/>
        <item x="66"/>
        <item x="382"/>
        <item x="17"/>
        <item x="78"/>
        <item x="296"/>
        <item x="310"/>
        <item x="443"/>
        <item x="430"/>
        <item x="33"/>
        <item x="229"/>
        <item x="76"/>
        <item x="83"/>
        <item x="92"/>
        <item x="622"/>
        <item x="36"/>
        <item x="47"/>
        <item x="446"/>
        <item x="422"/>
        <item x="595"/>
        <item x="626"/>
        <item x="361"/>
        <item x="616"/>
        <item x="208"/>
        <item x="559"/>
        <item x="554"/>
        <item x="424"/>
        <item x="412"/>
        <item x="413"/>
        <item x="419"/>
        <item x="199"/>
        <item x="474"/>
        <item x="46"/>
        <item x="15"/>
        <item x="50"/>
        <item x="49"/>
        <item x="57"/>
        <item x="38"/>
        <item x="134"/>
        <item x="21"/>
        <item x="335"/>
        <item x="341"/>
        <item x="331"/>
        <item x="338"/>
        <item x="339"/>
        <item x="337"/>
        <item x="332"/>
        <item x="336"/>
        <item x="329"/>
        <item x="326"/>
        <item x="327"/>
        <item x="330"/>
        <item x="334"/>
        <item x="328"/>
        <item x="343"/>
        <item x="323"/>
        <item x="325"/>
        <item x="344"/>
        <item x="322"/>
        <item x="324"/>
        <item x="342"/>
        <item x="340"/>
        <item x="333"/>
        <item x="550"/>
        <item x="271"/>
        <item x="272"/>
        <item x="201"/>
        <item x="478"/>
        <item x="144"/>
        <item x="162"/>
        <item x="174"/>
        <item x="451"/>
        <item x="452"/>
        <item x="453"/>
        <item x="454"/>
        <item x="455"/>
        <item x="456"/>
        <item x="551"/>
        <item x="41"/>
        <item x="528"/>
        <item x="530"/>
        <item x="529"/>
        <item x="379"/>
        <item x="470"/>
        <item x="473"/>
        <item x="485"/>
        <item x="486"/>
        <item x="392"/>
        <item x="386"/>
        <item x="479"/>
        <item x="202"/>
        <item x="118"/>
        <item x="200"/>
        <item x="45"/>
        <item x="510"/>
        <item x="317"/>
        <item x="319"/>
        <item x="293"/>
        <item x="398"/>
        <item x="589"/>
        <item x="0"/>
        <item x="98"/>
        <item x="580"/>
        <item x="552"/>
        <item x="494"/>
        <item x="432"/>
        <item x="223"/>
        <item x="243"/>
        <item x="516"/>
        <item x="441"/>
        <item x="24"/>
        <item x="587"/>
        <item x="295"/>
        <item x="390"/>
        <item x="621"/>
        <item x="31"/>
        <item x="274"/>
        <item x="280"/>
        <item x="273"/>
        <item x="245"/>
        <item x="5"/>
        <item x="16"/>
        <item x="27"/>
        <item x="30"/>
        <item x="356"/>
        <item x="623"/>
        <item x="189"/>
        <item x="532"/>
        <item x="496"/>
        <item x="515"/>
        <item x="527"/>
        <item x="125"/>
        <item x="242"/>
        <item x="235"/>
        <item x="253"/>
        <item x="254"/>
        <item x="91"/>
        <item x="72"/>
        <item x="82"/>
        <item x="95"/>
        <item x="439"/>
        <item x="614"/>
        <item x="96"/>
        <item x="294"/>
        <item x="214"/>
        <item x="216"/>
        <item x="313"/>
        <item x="314"/>
        <item x="312"/>
        <item x="301"/>
        <item x="305"/>
        <item x="303"/>
        <item x="308"/>
        <item x="299"/>
        <item x="300"/>
        <item x="298"/>
        <item x="620"/>
        <item x="368"/>
        <item x="195"/>
        <item x="411"/>
        <item x="414"/>
        <item x="403"/>
        <item x="184"/>
        <item x="68"/>
        <item x="62"/>
        <item x="556"/>
        <item x="627"/>
      </items>
    </pivotField>
    <pivotField axis="axisRow" compact="0" outline="0" showAll="0" sortType="ascending" defaultSubtotal="0">
      <items count="580">
        <item x="0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15"/>
        <item x="23"/>
        <item x="6"/>
        <item x="10"/>
        <item x="16"/>
        <item x="24"/>
        <item x="11"/>
        <item x="1"/>
        <item x="12"/>
        <item x="13"/>
        <item x="20"/>
        <item x="21"/>
        <item x="22"/>
        <item x="2"/>
        <item x="7"/>
        <item x="25"/>
        <item x="26"/>
        <item x="3"/>
        <item x="4"/>
        <item x="8"/>
        <item x="5"/>
        <item x="14"/>
        <item x="17"/>
        <item x="18"/>
        <item x="19"/>
        <item x="9"/>
        <item x="465"/>
        <item x="495"/>
        <item x="466"/>
        <item x="467"/>
        <item x="468"/>
        <item x="498"/>
        <item x="469"/>
        <item x="470"/>
        <item x="472"/>
        <item x="471"/>
        <item x="481"/>
        <item x="474"/>
        <item x="476"/>
        <item x="475"/>
        <item x="489"/>
        <item x="488"/>
        <item x="487"/>
        <item x="486"/>
        <item x="482"/>
        <item x="483"/>
        <item x="497"/>
        <item x="496"/>
        <item x="479"/>
        <item x="477"/>
        <item x="478"/>
        <item x="493"/>
        <item x="491"/>
        <item x="492"/>
        <item x="490"/>
        <item x="480"/>
        <item x="485"/>
        <item x="484"/>
        <item x="494"/>
        <item x="473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94"/>
        <item x="406"/>
        <item x="403"/>
        <item x="391"/>
        <item x="400"/>
        <item x="388"/>
        <item x="387"/>
        <item x="393"/>
        <item x="392"/>
        <item x="390"/>
        <item x="395"/>
        <item x="397"/>
        <item x="396"/>
        <item x="399"/>
        <item x="401"/>
        <item x="398"/>
        <item x="405"/>
        <item x="404"/>
        <item x="407"/>
        <item x="389"/>
        <item x="408"/>
        <item x="402"/>
        <item x="69"/>
        <item x="64"/>
        <item x="74"/>
        <item x="83"/>
        <item x="70"/>
        <item x="75"/>
        <item x="76"/>
        <item x="79"/>
        <item x="80"/>
        <item x="84"/>
        <item x="81"/>
        <item x="65"/>
        <item x="71"/>
        <item x="85"/>
        <item x="87"/>
        <item x="73"/>
        <item x="66"/>
        <item x="88"/>
        <item x="67"/>
        <item x="77"/>
        <item x="86"/>
        <item x="89"/>
        <item x="68"/>
        <item x="78"/>
        <item x="82"/>
        <item x="72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2"/>
        <item x="113"/>
        <item x="90"/>
        <item x="111"/>
        <item x="271"/>
        <item x="272"/>
        <item x="273"/>
        <item x="274"/>
        <item x="267"/>
        <item x="268"/>
        <item x="269"/>
        <item x="270"/>
        <item x="198"/>
        <item x="204"/>
        <item x="202"/>
        <item x="200"/>
        <item x="203"/>
        <item x="205"/>
        <item x="199"/>
        <item x="201"/>
        <item x="257"/>
        <item x="258"/>
        <item x="259"/>
        <item x="260"/>
        <item x="261"/>
        <item x="262"/>
        <item x="263"/>
        <item x="264"/>
        <item x="265"/>
        <item x="266"/>
        <item x="249"/>
        <item x="250"/>
        <item x="251"/>
        <item x="252"/>
        <item x="253"/>
        <item x="254"/>
        <item x="255"/>
        <item x="256"/>
        <item x="244"/>
        <item x="245"/>
        <item x="246"/>
        <item x="247"/>
        <item x="240"/>
        <item x="241"/>
        <item x="242"/>
        <item x="243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27"/>
        <item x="63"/>
        <item x="28"/>
        <item x="29"/>
        <item x="30"/>
        <item x="33"/>
        <item x="34"/>
        <item x="35"/>
        <item x="41"/>
        <item x="39"/>
        <item x="38"/>
        <item x="40"/>
        <item x="44"/>
        <item x="45"/>
        <item x="49"/>
        <item x="59"/>
        <item x="60"/>
        <item x="61"/>
        <item x="62"/>
        <item x="31"/>
        <item x="32"/>
        <item x="37"/>
        <item x="36"/>
        <item x="42"/>
        <item x="43"/>
        <item x="47"/>
        <item x="48"/>
        <item x="46"/>
        <item x="50"/>
        <item x="52"/>
        <item x="54"/>
        <item x="51"/>
        <item x="53"/>
        <item x="56"/>
        <item x="57"/>
        <item x="58"/>
        <item x="55"/>
        <item x="526"/>
        <item x="527"/>
        <item x="528"/>
        <item x="529"/>
        <item x="530"/>
        <item x="531"/>
        <item x="532"/>
        <item x="533"/>
        <item x="534"/>
        <item x="236"/>
        <item x="237"/>
        <item x="238"/>
        <item x="230"/>
        <item x="231"/>
        <item x="232"/>
        <item x="233"/>
        <item x="234"/>
        <item x="235"/>
        <item x="224"/>
        <item x="225"/>
        <item x="226"/>
        <item x="227"/>
        <item x="228"/>
        <item x="409"/>
        <item x="413"/>
        <item x="414"/>
        <item x="415"/>
        <item x="419"/>
        <item x="425"/>
        <item x="427"/>
        <item x="428"/>
        <item x="426"/>
        <item x="429"/>
        <item x="412"/>
        <item x="430"/>
        <item x="422"/>
        <item x="421"/>
        <item x="418"/>
        <item x="410"/>
        <item x="420"/>
        <item x="424"/>
        <item x="423"/>
        <item x="416"/>
        <item x="417"/>
        <item x="411"/>
        <item x="431"/>
        <item x="217"/>
        <item x="218"/>
        <item x="219"/>
        <item x="220"/>
        <item x="221"/>
        <item x="239"/>
        <item x="222"/>
        <item x="248"/>
        <item x="229"/>
        <item x="22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39"/>
        <item x="161"/>
        <item x="162"/>
        <item x="163"/>
        <item x="164"/>
        <item x="165"/>
        <item x="166"/>
        <item x="167"/>
        <item x="168"/>
        <item x="169"/>
        <item x="148"/>
        <item x="155"/>
        <item x="170"/>
        <item x="171"/>
        <item x="172"/>
        <item x="173"/>
        <item x="174"/>
        <item x="175"/>
        <item x="176"/>
        <item x="211"/>
        <item x="212"/>
        <item x="213"/>
        <item x="214"/>
        <item x="215"/>
        <item x="216"/>
        <item x="181"/>
        <item x="186"/>
        <item x="183"/>
        <item x="180"/>
        <item x="177"/>
        <item x="187"/>
        <item x="184"/>
        <item x="185"/>
        <item x="182"/>
        <item x="178"/>
        <item x="179"/>
        <item x="499"/>
        <item x="500"/>
        <item x="501"/>
        <item x="502"/>
        <item x="504"/>
        <item x="503"/>
        <item x="505"/>
        <item x="506"/>
        <item x="507"/>
        <item x="508"/>
        <item x="509"/>
        <item x="433"/>
        <item x="434"/>
        <item x="435"/>
        <item x="436"/>
        <item x="438"/>
        <item x="437"/>
        <item x="432"/>
        <item x="379"/>
        <item x="386"/>
        <item x="383"/>
        <item x="384"/>
        <item x="385"/>
        <item x="381"/>
        <item x="380"/>
        <item x="382"/>
        <item x="37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544"/>
        <item x="545"/>
        <item x="546"/>
        <item x="547"/>
        <item x="548"/>
        <item x="549"/>
        <item x="552"/>
        <item x="550"/>
        <item x="554"/>
        <item x="553"/>
        <item x="555"/>
        <item x="556"/>
        <item x="551"/>
        <item x="457"/>
        <item x="459"/>
        <item x="460"/>
        <item x="461"/>
        <item x="462"/>
        <item x="463"/>
        <item x="464"/>
        <item x="45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4"/>
        <item x="455"/>
        <item x="453"/>
        <item x="451"/>
        <item x="452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38"/>
        <item x="539"/>
        <item x="540"/>
        <item x="541"/>
        <item x="542"/>
        <item x="543"/>
        <item x="196"/>
        <item x="191"/>
        <item x="188"/>
        <item x="190"/>
        <item x="189"/>
        <item x="192"/>
        <item x="193"/>
        <item x="194"/>
        <item x="195"/>
        <item x="456"/>
        <item x="571"/>
        <item x="572"/>
        <item x="574"/>
        <item x="579"/>
        <item x="575"/>
        <item x="576"/>
        <item x="577"/>
        <item x="573"/>
        <item x="578"/>
        <item x="372"/>
        <item x="373"/>
        <item x="374"/>
        <item x="375"/>
        <item x="376"/>
        <item x="206"/>
        <item x="209"/>
        <item x="210"/>
        <item x="207"/>
        <item x="208"/>
        <item x="295"/>
        <item x="296"/>
        <item x="297"/>
        <item x="298"/>
        <item x="299"/>
        <item x="300"/>
        <item x="535"/>
        <item x="536"/>
        <item x="537"/>
        <item x="288"/>
        <item x="289"/>
        <item x="290"/>
        <item x="291"/>
        <item x="292"/>
        <item x="293"/>
        <item x="294"/>
        <item x="377"/>
        <item x="19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29">
    <i>
      <x v="27"/>
      <x/>
      <x/>
      <x/>
      <x/>
      <x v="52"/>
    </i>
    <i r="5">
      <x v="94"/>
    </i>
    <i r="5">
      <x v="213"/>
    </i>
    <i r="5">
      <x v="417"/>
    </i>
    <i t="default" r="3">
      <x/>
    </i>
    <i t="default" r="2">
      <x/>
    </i>
    <i t="default" r="1">
      <x/>
    </i>
    <i r="1">
      <x v="1"/>
      <x v="1"/>
      <x/>
      <x/>
      <x v="209"/>
    </i>
    <i r="5">
      <x v="572"/>
    </i>
    <i r="4">
      <x v="527"/>
      <x v="262"/>
    </i>
    <i r="4">
      <x v="528"/>
      <x v="305"/>
    </i>
    <i r="4">
      <x v="529"/>
      <x v="263"/>
    </i>
    <i r="4">
      <x v="530"/>
      <x v="264"/>
    </i>
    <i r="4">
      <x v="531"/>
      <x v="318"/>
    </i>
    <i r="4">
      <x v="532"/>
      <x v="409"/>
    </i>
    <i t="default" r="3">
      <x/>
    </i>
    <i t="default" r="2">
      <x v="1"/>
    </i>
    <i r="2">
      <x v="2"/>
      <x/>
      <x/>
      <x v="572"/>
    </i>
    <i r="4">
      <x v="527"/>
      <x v="262"/>
    </i>
    <i r="4">
      <x v="528"/>
      <x v="305"/>
    </i>
    <i r="4">
      <x v="529"/>
      <x v="263"/>
    </i>
    <i r="4">
      <x v="530"/>
      <x v="264"/>
    </i>
    <i r="4">
      <x v="531"/>
      <x v="318"/>
    </i>
    <i r="4">
      <x v="532"/>
      <x v="409"/>
    </i>
    <i t="default" r="3">
      <x/>
    </i>
    <i t="default" r="2">
      <x v="2"/>
    </i>
    <i t="default" r="1">
      <x v="1"/>
    </i>
    <i t="default">
      <x v="27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4" baseItem="0" numFmtId="4"/>
    <dataField name="Håp-ers tkr " fld="16" subtotal="average" baseField="4" baseItem="0" numFmtId="4"/>
    <dataField name="Summa av Total ers tkr" fld="20" baseField="0" baseItem="0" numFmtId="166"/>
  </dataFields>
  <formats count="62">
    <format dxfId="1691">
      <pivotArea type="all" dataOnly="0" outline="0" fieldPosition="0"/>
    </format>
    <format dxfId="1690">
      <pivotArea field="8" type="button" dataOnly="0" labelOnly="1" outline="0" axis="axisRow" fieldPosition="4"/>
    </format>
    <format dxfId="1689">
      <pivotArea dataOnly="0" labelOnly="1" grandRow="1" outline="0" fieldPosition="0"/>
    </format>
    <format dxfId="1688">
      <pivotArea dataOnly="0" labelOnly="1" outline="0" fieldPosition="0">
        <references count="1">
          <reference field="7" count="0"/>
        </references>
      </pivotArea>
    </format>
    <format dxfId="1687">
      <pivotArea dataOnly="0" labelOnly="1" outline="0" fieldPosition="0">
        <references count="1">
          <reference field="7" count="0"/>
        </references>
      </pivotArea>
    </format>
    <format dxfId="1686">
      <pivotArea dataOnly="0" labelOnly="1" outline="0" fieldPosition="0">
        <references count="1">
          <reference field="8" count="0"/>
        </references>
      </pivotArea>
    </format>
    <format dxfId="1685">
      <pivotArea field="2" type="button" dataOnly="0" labelOnly="1" outline="0" axis="axisRow" fieldPosition="0"/>
    </format>
    <format dxfId="1684">
      <pivotArea field="7" type="button" dataOnly="0" labelOnly="1" outline="0" axis="axisRow" fieldPosition="5"/>
    </format>
    <format dxfId="1683">
      <pivotArea field="8" type="button" dataOnly="0" labelOnly="1" outline="0" axis="axisRow" fieldPosition="4"/>
    </format>
    <format dxfId="168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681">
      <pivotArea dataOnly="0" labelOnly="1" outline="0" fieldPosition="0">
        <references count="1">
          <reference field="0" count="0"/>
        </references>
      </pivotArea>
    </format>
    <format dxfId="1680">
      <pivotArea outline="0" fieldPosition="0">
        <references count="1">
          <reference field="4294967294" count="1">
            <x v="0"/>
          </reference>
        </references>
      </pivotArea>
    </format>
    <format dxfId="1679">
      <pivotArea field="6" type="button" dataOnly="0" labelOnly="1" outline="0" axis="axisRow" fieldPosition="3"/>
    </format>
    <format dxfId="1678">
      <pivotArea field="5" type="button" dataOnly="0" labelOnly="1" outline="0"/>
    </format>
    <format dxfId="1677">
      <pivotArea dataOnly="0" labelOnly="1" outline="0" fieldPosition="0">
        <references count="1">
          <reference field="2" count="0"/>
        </references>
      </pivotArea>
    </format>
    <format dxfId="1676">
      <pivotArea field="4" type="button" dataOnly="0" labelOnly="1" outline="0" axis="axisRow" fieldPosition="2"/>
    </format>
    <format dxfId="1675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674">
      <pivotArea outline="0" fieldPosition="0">
        <references count="1">
          <reference field="4294967294" count="1" selected="0">
            <x v="2"/>
          </reference>
        </references>
      </pivotArea>
    </format>
    <format dxfId="1673">
      <pivotArea type="origin" dataOnly="0" labelOnly="1" outline="0" fieldPosition="0"/>
    </format>
    <format dxfId="1672">
      <pivotArea field="-2" type="button" dataOnly="0" labelOnly="1" outline="0" axis="axisCol" fieldPosition="0"/>
    </format>
    <format dxfId="1671">
      <pivotArea type="topRight" dataOnly="0" labelOnly="1" outline="0" fieldPosition="0"/>
    </format>
    <format dxfId="1670">
      <pivotArea field="2" type="button" dataOnly="0" labelOnly="1" outline="0" axis="axisRow" fieldPosition="0"/>
    </format>
    <format dxfId="1669">
      <pivotArea field="0" type="button" dataOnly="0" labelOnly="1" outline="0" axis="axisRow" fieldPosition="1"/>
    </format>
    <format dxfId="1668">
      <pivotArea field="4" type="button" dataOnly="0" labelOnly="1" outline="0" axis="axisRow" fieldPosition="2"/>
    </format>
    <format dxfId="1667">
      <pivotArea field="6" type="button" dataOnly="0" labelOnly="1" outline="0" axis="axisRow" fieldPosition="3"/>
    </format>
    <format dxfId="1666">
      <pivotArea field="8" type="button" dataOnly="0" labelOnly="1" outline="0" axis="axisRow" fieldPosition="4"/>
    </format>
    <format dxfId="1665">
      <pivotArea field="7" type="button" dataOnly="0" labelOnly="1" outline="0" axis="axisRow" fieldPosition="5"/>
    </format>
    <format dxfId="166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663">
      <pivotArea type="origin" dataOnly="0" labelOnly="1" outline="0" fieldPosition="0"/>
    </format>
    <format dxfId="1662">
      <pivotArea field="-2" type="button" dataOnly="0" labelOnly="1" outline="0" axis="axisCol" fieldPosition="0"/>
    </format>
    <format dxfId="1661">
      <pivotArea type="topRight" dataOnly="0" labelOnly="1" outline="0" fieldPosition="0"/>
    </format>
    <format dxfId="1660">
      <pivotArea dataOnly="0" labelOnly="1" outline="0" fieldPosition="0">
        <references count="1">
          <reference field="2" count="1">
            <x v="27"/>
          </reference>
        </references>
      </pivotArea>
    </format>
    <format dxfId="1659">
      <pivotArea dataOnly="0" labelOnly="1" outline="0" fieldPosition="0">
        <references count="1">
          <reference field="2" count="1">
            <x v="27"/>
          </reference>
        </references>
      </pivotArea>
    </format>
    <format dxfId="1658">
      <pivotArea dataOnly="0" labelOnly="1" outline="0" fieldPosition="0">
        <references count="1">
          <reference field="0" count="0"/>
        </references>
      </pivotArea>
    </format>
    <format dxfId="1657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7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1656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7"/>
          </reference>
          <reference field="4" count="1" selected="0">
            <x v="1"/>
          </reference>
          <reference field="6" count="1">
            <x v="0"/>
          </reference>
        </references>
      </pivotArea>
    </format>
    <format dxfId="1655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7"/>
          </reference>
          <reference field="4" count="1" selected="0">
            <x v="2"/>
          </reference>
          <reference field="6" count="1">
            <x v="0"/>
          </reference>
        </references>
      </pivotArea>
    </format>
    <format dxfId="1654">
      <pivotArea dataOnly="0" outline="0" fieldPosition="0">
        <references count="1">
          <reference field="0" count="0" defaultSubtotal="1"/>
        </references>
      </pivotArea>
    </format>
    <format dxfId="1653">
      <pivotArea outline="0" fieldPosition="0">
        <references count="4">
          <reference field="0" count="1" selected="0">
            <x v="0"/>
          </reference>
          <reference field="2" count="1" selected="0">
            <x v="27"/>
          </reference>
          <reference field="4" count="1" selected="0">
            <x v="0"/>
          </reference>
          <reference field="6" count="1" selected="0" defaultSubtotal="1">
            <x v="0"/>
          </reference>
        </references>
      </pivotArea>
    </format>
    <format dxfId="1652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7"/>
          </reference>
          <reference field="4" count="1" selected="0">
            <x v="0"/>
          </reference>
          <reference field="6" count="1" defaultSubtotal="1">
            <x v="0"/>
          </reference>
        </references>
      </pivotArea>
    </format>
    <format dxfId="1651">
      <pivotArea outline="0" fieldPosition="0">
        <references count="4">
          <reference field="0" count="1" selected="0">
            <x v="1"/>
          </reference>
          <reference field="2" count="1" selected="0">
            <x v="27"/>
          </reference>
          <reference field="4" count="1" selected="0">
            <x v="1"/>
          </reference>
          <reference field="6" count="1" selected="0" defaultSubtotal="1">
            <x v="0"/>
          </reference>
        </references>
      </pivotArea>
    </format>
    <format dxfId="1650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7"/>
          </reference>
          <reference field="4" count="1" selected="0">
            <x v="1"/>
          </reference>
          <reference field="6" count="1" defaultSubtotal="1">
            <x v="0"/>
          </reference>
        </references>
      </pivotArea>
    </format>
    <format dxfId="1649">
      <pivotArea outline="0" fieldPosition="0">
        <references count="4">
          <reference field="0" count="1" selected="0">
            <x v="1"/>
          </reference>
          <reference field="2" count="1" selected="0">
            <x v="27"/>
          </reference>
          <reference field="4" count="1" selected="0">
            <x v="2"/>
          </reference>
          <reference field="6" count="1" selected="0" defaultSubtotal="1">
            <x v="0"/>
          </reference>
        </references>
      </pivotArea>
    </format>
    <format dxfId="1648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7"/>
          </reference>
          <reference field="4" count="1" selected="0">
            <x v="2"/>
          </reference>
          <reference field="6" count="1" defaultSubtotal="1">
            <x v="0"/>
          </reference>
        </references>
      </pivotArea>
    </format>
    <format dxfId="1647">
      <pivotArea dataOnly="0" labelOnly="1" outline="0" fieldPosition="0">
        <references count="1">
          <reference field="0" count="0"/>
        </references>
      </pivotArea>
    </format>
    <format dxfId="1646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7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1645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7"/>
          </reference>
          <reference field="4" count="1" selected="0">
            <x v="1"/>
          </reference>
          <reference field="6" count="1">
            <x v="0"/>
          </reference>
        </references>
      </pivotArea>
    </format>
    <format dxfId="1644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7"/>
          </reference>
          <reference field="4" count="1" selected="0">
            <x v="2"/>
          </reference>
          <reference field="6" count="1">
            <x v="0"/>
          </reference>
        </references>
      </pivotArea>
    </format>
    <format dxfId="1643">
      <pivotArea dataOnly="0" outline="0" fieldPosition="0">
        <references count="1">
          <reference field="2" count="0" defaultSubtotal="1"/>
        </references>
      </pivotArea>
    </format>
    <format dxfId="1642">
      <pivotArea dataOnly="0" outline="0" fieldPosition="0">
        <references count="1">
          <reference field="2" count="0" defaultSubtotal="1"/>
        </references>
      </pivotArea>
    </format>
    <format dxfId="1641">
      <pivotArea dataOnly="0" labelOnly="1" outline="0" fieldPosition="0">
        <references count="2">
          <reference field="0" count="1">
            <x v="0"/>
          </reference>
          <reference field="2" count="1" selected="0">
            <x v="27"/>
          </reference>
        </references>
      </pivotArea>
    </format>
    <format dxfId="1640">
      <pivotArea outline="0" fieldPosition="0">
        <references count="6">
          <reference field="0" count="1" selected="0">
            <x v="0"/>
          </reference>
          <reference field="2" count="1" selected="0">
            <x v="27"/>
          </reference>
          <reference field="4" count="1" selected="0">
            <x v="0"/>
          </reference>
          <reference field="6" count="1" selected="0">
            <x v="0"/>
          </reference>
          <reference field="7" count="1" selected="0">
            <x v="52"/>
          </reference>
          <reference field="8" count="1" selected="0">
            <x v="0"/>
          </reference>
        </references>
      </pivotArea>
    </format>
    <format dxfId="1639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7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1638">
      <pivotArea dataOnly="0" labelOnly="1" outline="0" fieldPosition="0">
        <references count="5">
          <reference field="0" count="1" selected="0">
            <x v="0"/>
          </reference>
          <reference field="2" count="1" selected="0">
            <x v="27"/>
          </reference>
          <reference field="4" count="1" selected="0">
            <x v="0"/>
          </reference>
          <reference field="6" count="1" selected="0">
            <x v="0"/>
          </reference>
          <reference field="8" count="1">
            <x v="0"/>
          </reference>
        </references>
      </pivotArea>
    </format>
    <format dxfId="1637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27"/>
          </reference>
          <reference field="4" count="1" selected="0">
            <x v="0"/>
          </reference>
          <reference field="6" count="1" selected="0">
            <x v="0"/>
          </reference>
          <reference field="7" count="1">
            <x v="52"/>
          </reference>
          <reference field="8" count="1" selected="0">
            <x v="0"/>
          </reference>
        </references>
      </pivotArea>
    </format>
    <format dxfId="1636">
      <pivotArea dataOnly="0" labelOnly="1" outline="0" fieldPosition="0">
        <references count="1">
          <reference field="2" count="0"/>
        </references>
      </pivotArea>
    </format>
    <format dxfId="1635">
      <pivotArea dataOnly="0" labelOnly="1" outline="0" fieldPosition="0">
        <references count="1">
          <reference field="2" count="0"/>
        </references>
      </pivotArea>
    </format>
    <format dxfId="1634">
      <pivotArea dataOnly="0" labelOnly="1" outline="0" fieldPosition="0">
        <references count="1">
          <reference field="2" count="1">
            <x v="27"/>
          </reference>
        </references>
      </pivotArea>
    </format>
    <format dxfId="1633">
      <pivotArea outline="0" fieldPosition="0">
        <references count="1">
          <reference field="2" count="1" selected="0" defaultSubtotal="1">
            <x v="27"/>
          </reference>
        </references>
      </pivotArea>
    </format>
    <format dxfId="1632">
      <pivotArea dataOnly="0" labelOnly="1" outline="0" fieldPosition="0">
        <references count="1">
          <reference field="2" count="1" defaultSubtotal="1">
            <x v="27"/>
          </reference>
        </references>
      </pivotArea>
    </format>
    <format dxfId="1631">
      <pivotArea outline="0" fieldPosition="0">
        <references count="1">
          <reference field="2" count="1" selected="0" defaultSubtotal="1">
            <x v="27"/>
          </reference>
        </references>
      </pivotArea>
    </format>
    <format dxfId="1630">
      <pivotArea dataOnly="0" outline="0" fieldPosition="0">
        <references count="1"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F7E8F5-0561-49C5-9DC4-C143F899F660}" name="Pivottabell11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8:G22" firstHeaderRow="1" firstDataRow="2" firstDataCol="4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x="10"/>
        <item h="1" x="13"/>
        <item h="1" x="12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1"/>
      </items>
    </pivotField>
    <pivotField axis="axisRow" compact="0" outline="0" showAll="0">
      <items count="40">
        <item m="1" x="38"/>
        <item h="1" x="31"/>
        <item h="1" x="32"/>
        <item h="1" x="37"/>
        <item h="1" x="34"/>
        <item h="1" x="35"/>
        <item h="1" x="36"/>
        <item h="1" x="0"/>
        <item h="1" x="1"/>
        <item h="1" x="2"/>
        <item h="1" x="4"/>
        <item h="1" x="5"/>
        <item h="1" x="6"/>
        <item h="1" x="7"/>
        <item h="1" x="8"/>
        <item h="1" x="10"/>
        <item h="1" x="11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x="3"/>
        <item x="9"/>
        <item x="12"/>
        <item x="13"/>
        <item x="30"/>
        <item h="1" x="33"/>
        <item t="default"/>
      </items>
    </pivotField>
    <pivotField compact="0" outline="0" showAll="0"/>
    <pivotField compact="0" outline="0" showAll="0" defaultSubtotal="0"/>
    <pivotField compact="0" outline="0" showAll="0" defaultSubtotal="0"/>
    <pivotField axis="axisRow" compact="0" outline="0" showAll="0">
      <items count="26">
        <item x="16"/>
        <item x="17"/>
        <item x="6"/>
        <item x="5"/>
        <item x="8"/>
        <item x="22"/>
        <item x="14"/>
        <item x="1"/>
        <item x="7"/>
        <item x="0"/>
        <item x="13"/>
        <item x="20"/>
        <item x="10"/>
        <item x="21"/>
        <item x="12"/>
        <item x="23"/>
        <item x="15"/>
        <item x="11"/>
        <item x="24"/>
        <item x="3"/>
        <item x="2"/>
        <item x="4"/>
        <item x="9"/>
        <item x="18"/>
        <item x="19"/>
        <item t="default"/>
      </items>
    </pivotField>
    <pivotField axis="axisRow" compact="0" outline="0" showAll="0" defaultSubtotal="0">
      <items count="628">
        <item x="4"/>
        <item x="67"/>
        <item x="544"/>
        <item x="553"/>
        <item x="559"/>
        <item x="97"/>
        <item x="548"/>
        <item x="547"/>
        <item x="557"/>
        <item x="555"/>
        <item x="554"/>
        <item x="575"/>
        <item x="552"/>
        <item x="577"/>
        <item x="570"/>
        <item x="571"/>
        <item x="572"/>
        <item x="573"/>
        <item x="574"/>
        <item x="576"/>
        <item x="578"/>
        <item x="2"/>
        <item x="1"/>
        <item x="0"/>
        <item x="560"/>
        <item x="561"/>
        <item x="562"/>
        <item x="563"/>
        <item x="564"/>
        <item x="627"/>
        <item x="546"/>
        <item x="550"/>
        <item x="565"/>
        <item x="566"/>
        <item x="567"/>
        <item x="568"/>
        <item x="569"/>
        <item x="579"/>
        <item x="551"/>
        <item x="580"/>
        <item x="545"/>
        <item x="549"/>
        <item x="558"/>
        <item x="556"/>
        <item x="588"/>
        <item x="3"/>
        <item x="589"/>
        <item x="590"/>
        <item x="591"/>
        <item x="592"/>
        <item x="593"/>
        <item x="594"/>
        <item x="595"/>
        <item x="24"/>
        <item x="596"/>
        <item x="597"/>
        <item x="598"/>
        <item x="599"/>
        <item x="600"/>
        <item x="601"/>
        <item x="602"/>
        <item x="361"/>
        <item x="603"/>
        <item x="604"/>
        <item x="605"/>
        <item x="606"/>
        <item x="607"/>
        <item x="608"/>
        <item x="609"/>
        <item x="610"/>
        <item x="47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81"/>
        <item x="582"/>
        <item x="583"/>
        <item x="584"/>
        <item x="585"/>
        <item x="586"/>
        <item x="587"/>
      </items>
    </pivotField>
    <pivotField compact="0" outline="0" showAll="0" sortType="ascending" defaultSubtotal="0">
      <items count="580">
        <item x="0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15"/>
        <item x="23"/>
        <item x="6"/>
        <item x="10"/>
        <item x="16"/>
        <item x="24"/>
        <item x="11"/>
        <item x="1"/>
        <item x="12"/>
        <item x="13"/>
        <item x="20"/>
        <item x="21"/>
        <item x="22"/>
        <item x="2"/>
        <item x="7"/>
        <item x="25"/>
        <item x="26"/>
        <item x="3"/>
        <item x="4"/>
        <item x="8"/>
        <item x="5"/>
        <item x="14"/>
        <item x="17"/>
        <item x="18"/>
        <item x="19"/>
        <item x="9"/>
        <item x="465"/>
        <item x="495"/>
        <item x="466"/>
        <item x="467"/>
        <item x="468"/>
        <item x="498"/>
        <item x="469"/>
        <item x="470"/>
        <item x="472"/>
        <item x="471"/>
        <item x="481"/>
        <item x="474"/>
        <item x="476"/>
        <item x="475"/>
        <item x="489"/>
        <item x="488"/>
        <item x="487"/>
        <item x="486"/>
        <item x="482"/>
        <item x="483"/>
        <item x="497"/>
        <item x="496"/>
        <item x="479"/>
        <item x="477"/>
        <item x="478"/>
        <item x="493"/>
        <item x="491"/>
        <item x="492"/>
        <item x="490"/>
        <item x="480"/>
        <item x="485"/>
        <item x="484"/>
        <item x="494"/>
        <item x="473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94"/>
        <item x="406"/>
        <item x="403"/>
        <item x="391"/>
        <item x="400"/>
        <item x="388"/>
        <item x="387"/>
        <item x="393"/>
        <item x="392"/>
        <item x="390"/>
        <item x="395"/>
        <item x="397"/>
        <item x="396"/>
        <item x="399"/>
        <item x="401"/>
        <item x="398"/>
        <item x="405"/>
        <item x="404"/>
        <item x="407"/>
        <item x="389"/>
        <item x="408"/>
        <item x="402"/>
        <item x="69"/>
        <item x="64"/>
        <item x="74"/>
        <item x="83"/>
        <item x="70"/>
        <item x="75"/>
        <item x="76"/>
        <item x="79"/>
        <item x="80"/>
        <item x="84"/>
        <item x="81"/>
        <item x="65"/>
        <item x="71"/>
        <item x="85"/>
        <item x="87"/>
        <item x="73"/>
        <item x="66"/>
        <item x="88"/>
        <item x="67"/>
        <item x="77"/>
        <item x="86"/>
        <item x="89"/>
        <item x="68"/>
        <item x="78"/>
        <item x="82"/>
        <item x="72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2"/>
        <item x="113"/>
        <item x="90"/>
        <item x="111"/>
        <item x="271"/>
        <item x="272"/>
        <item x="273"/>
        <item x="274"/>
        <item x="267"/>
        <item x="268"/>
        <item x="269"/>
        <item x="270"/>
        <item x="198"/>
        <item x="204"/>
        <item x="202"/>
        <item x="200"/>
        <item x="203"/>
        <item x="205"/>
        <item x="199"/>
        <item x="201"/>
        <item x="257"/>
        <item x="258"/>
        <item x="259"/>
        <item x="260"/>
        <item x="261"/>
        <item x="262"/>
        <item x="263"/>
        <item x="264"/>
        <item x="265"/>
        <item x="266"/>
        <item x="249"/>
        <item x="250"/>
        <item x="251"/>
        <item x="252"/>
        <item x="253"/>
        <item x="254"/>
        <item x="255"/>
        <item x="256"/>
        <item x="244"/>
        <item x="245"/>
        <item x="246"/>
        <item x="247"/>
        <item x="240"/>
        <item x="241"/>
        <item x="242"/>
        <item x="243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27"/>
        <item x="63"/>
        <item x="28"/>
        <item x="29"/>
        <item x="30"/>
        <item x="33"/>
        <item x="34"/>
        <item x="35"/>
        <item x="41"/>
        <item x="39"/>
        <item x="38"/>
        <item x="40"/>
        <item x="44"/>
        <item x="45"/>
        <item x="49"/>
        <item x="59"/>
        <item x="60"/>
        <item x="61"/>
        <item x="62"/>
        <item x="31"/>
        <item x="32"/>
        <item x="37"/>
        <item x="36"/>
        <item x="42"/>
        <item x="43"/>
        <item x="47"/>
        <item x="48"/>
        <item x="46"/>
        <item x="50"/>
        <item x="52"/>
        <item x="54"/>
        <item x="51"/>
        <item x="53"/>
        <item x="56"/>
        <item x="57"/>
        <item x="58"/>
        <item x="55"/>
        <item x="526"/>
        <item x="527"/>
        <item x="528"/>
        <item x="529"/>
        <item x="530"/>
        <item x="531"/>
        <item x="532"/>
        <item x="533"/>
        <item x="534"/>
        <item x="236"/>
        <item x="237"/>
        <item x="238"/>
        <item x="230"/>
        <item x="231"/>
        <item x="232"/>
        <item x="233"/>
        <item x="234"/>
        <item x="235"/>
        <item x="224"/>
        <item x="225"/>
        <item x="226"/>
        <item x="227"/>
        <item x="228"/>
        <item x="409"/>
        <item x="413"/>
        <item x="414"/>
        <item x="415"/>
        <item x="419"/>
        <item x="425"/>
        <item x="427"/>
        <item x="428"/>
        <item x="426"/>
        <item x="429"/>
        <item x="412"/>
        <item x="430"/>
        <item x="422"/>
        <item x="421"/>
        <item x="418"/>
        <item x="410"/>
        <item x="420"/>
        <item x="424"/>
        <item x="423"/>
        <item x="416"/>
        <item x="417"/>
        <item x="411"/>
        <item x="431"/>
        <item x="217"/>
        <item x="218"/>
        <item x="219"/>
        <item x="220"/>
        <item x="221"/>
        <item x="239"/>
        <item x="222"/>
        <item x="248"/>
        <item x="229"/>
        <item x="22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39"/>
        <item x="161"/>
        <item x="162"/>
        <item x="163"/>
        <item x="164"/>
        <item x="165"/>
        <item x="166"/>
        <item x="167"/>
        <item x="168"/>
        <item x="169"/>
        <item x="148"/>
        <item x="155"/>
        <item x="170"/>
        <item x="171"/>
        <item x="172"/>
        <item x="173"/>
        <item x="174"/>
        <item x="175"/>
        <item x="176"/>
        <item x="211"/>
        <item x="212"/>
        <item x="213"/>
        <item x="214"/>
        <item x="215"/>
        <item x="216"/>
        <item x="181"/>
        <item x="186"/>
        <item x="183"/>
        <item x="180"/>
        <item x="177"/>
        <item x="187"/>
        <item x="184"/>
        <item x="185"/>
        <item x="182"/>
        <item x="178"/>
        <item x="179"/>
        <item x="499"/>
        <item x="500"/>
        <item x="501"/>
        <item x="502"/>
        <item x="504"/>
        <item x="503"/>
        <item x="505"/>
        <item x="506"/>
        <item x="507"/>
        <item x="508"/>
        <item x="509"/>
        <item x="433"/>
        <item x="434"/>
        <item x="435"/>
        <item x="436"/>
        <item x="438"/>
        <item x="437"/>
        <item x="432"/>
        <item x="379"/>
        <item x="386"/>
        <item x="383"/>
        <item x="384"/>
        <item x="385"/>
        <item x="381"/>
        <item x="380"/>
        <item x="382"/>
        <item x="37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544"/>
        <item x="545"/>
        <item x="546"/>
        <item x="547"/>
        <item x="548"/>
        <item x="549"/>
        <item x="552"/>
        <item x="550"/>
        <item x="554"/>
        <item x="553"/>
        <item x="555"/>
        <item x="556"/>
        <item x="551"/>
        <item x="457"/>
        <item x="459"/>
        <item x="460"/>
        <item x="461"/>
        <item x="462"/>
        <item x="463"/>
        <item x="464"/>
        <item x="45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4"/>
        <item x="455"/>
        <item x="453"/>
        <item x="451"/>
        <item x="452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38"/>
        <item x="539"/>
        <item x="540"/>
        <item x="541"/>
        <item x="542"/>
        <item x="543"/>
        <item x="196"/>
        <item x="191"/>
        <item x="188"/>
        <item x="190"/>
        <item x="189"/>
        <item x="192"/>
        <item x="193"/>
        <item x="194"/>
        <item x="195"/>
        <item x="456"/>
        <item x="571"/>
        <item x="572"/>
        <item x="574"/>
        <item x="579"/>
        <item x="575"/>
        <item x="576"/>
        <item x="577"/>
        <item x="573"/>
        <item x="578"/>
        <item x="372"/>
        <item x="373"/>
        <item x="374"/>
        <item x="375"/>
        <item x="376"/>
        <item x="206"/>
        <item x="209"/>
        <item x="210"/>
        <item x="207"/>
        <item x="208"/>
        <item x="295"/>
        <item x="296"/>
        <item x="297"/>
        <item x="298"/>
        <item x="299"/>
        <item x="300"/>
        <item x="535"/>
        <item x="536"/>
        <item x="537"/>
        <item x="288"/>
        <item x="289"/>
        <item x="290"/>
        <item x="291"/>
        <item x="292"/>
        <item x="293"/>
        <item x="294"/>
        <item x="377"/>
        <item x="197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4">
    <field x="2"/>
    <field x="0"/>
    <field x="6"/>
    <field x="7"/>
  </rowFields>
  <rowItems count="13">
    <i>
      <x v="37"/>
      <x/>
      <x v="16"/>
      <x/>
    </i>
    <i r="3">
      <x v="5"/>
    </i>
    <i r="3">
      <x v="39"/>
    </i>
    <i t="default" r="2">
      <x v="16"/>
    </i>
    <i t="default" r="1">
      <x/>
    </i>
    <i r="1">
      <x v="1"/>
      <x v="8"/>
      <x v="19"/>
    </i>
    <i r="3">
      <x v="20"/>
    </i>
    <i t="default" r="2">
      <x v="8"/>
    </i>
    <i r="2">
      <x v="15"/>
      <x v="13"/>
    </i>
    <i t="default" r="2">
      <x v="15"/>
    </i>
    <i t="default" r="1">
      <x v="1"/>
    </i>
    <i t="default">
      <x v="37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20" numFmtId="2"/>
    <dataField name=" Total ers tkr" fld="20" baseField="0" baseItem="0" numFmtId="166"/>
  </dataFields>
  <formats count="49">
    <format dxfId="158">
      <pivotArea type="all" dataOnly="0" outline="0" fieldPosition="0"/>
    </format>
    <format dxfId="157">
      <pivotArea field="8" type="button" dataOnly="0" labelOnly="1" outline="0"/>
    </format>
    <format dxfId="156">
      <pivotArea dataOnly="0" labelOnly="1" grandRow="1" outline="0" fieldPosition="0"/>
    </format>
    <format dxfId="155">
      <pivotArea dataOnly="0" labelOnly="1" outline="0" fieldPosition="0">
        <references count="1">
          <reference field="7" count="0"/>
        </references>
      </pivotArea>
    </format>
    <format dxfId="154">
      <pivotArea dataOnly="0" labelOnly="1" outline="0" fieldPosition="0">
        <references count="1">
          <reference field="7" count="0"/>
        </references>
      </pivotArea>
    </format>
    <format dxfId="153">
      <pivotArea field="2" type="button" dataOnly="0" labelOnly="1" outline="0" axis="axisRow" fieldPosition="0"/>
    </format>
    <format dxfId="152">
      <pivotArea field="7" type="button" dataOnly="0" labelOnly="1" outline="0" axis="axisRow" fieldPosition="3"/>
    </format>
    <format dxfId="151">
      <pivotArea field="8" type="button" dataOnly="0" labelOnly="1" outline="0"/>
    </format>
    <format dxfId="15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49">
      <pivotArea dataOnly="0" labelOnly="1" outline="0" fieldPosition="0">
        <references count="1">
          <reference field="0" count="1">
            <x v="1"/>
          </reference>
        </references>
      </pivotArea>
    </format>
    <format dxfId="148">
      <pivotArea dataOnly="0" labelOnly="1" outline="0" fieldPosition="0">
        <references count="1">
          <reference field="0" count="1">
            <x v="0"/>
          </reference>
        </references>
      </pivotArea>
    </format>
    <format dxfId="147">
      <pivotArea dataOnly="0" labelOnly="1" outline="0" fieldPosition="0">
        <references count="1">
          <reference field="2" count="0"/>
        </references>
      </pivotArea>
    </format>
    <format dxfId="146">
      <pivotArea outline="0" fieldPosition="0">
        <references count="1">
          <reference field="4294967294" count="1" selected="0">
            <x v="1"/>
          </reference>
        </references>
      </pivotArea>
    </format>
    <format dxfId="145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44">
      <pivotArea outline="0" fieldPosition="0">
        <references count="1">
          <reference field="4294967294" count="1" selected="0">
            <x v="2"/>
          </reference>
        </references>
      </pivotArea>
    </format>
    <format dxfId="143">
      <pivotArea type="origin" dataOnly="0" labelOnly="1" outline="0" fieldPosition="0"/>
    </format>
    <format dxfId="142">
      <pivotArea field="-2" type="button" dataOnly="0" labelOnly="1" outline="0" axis="axisCol" fieldPosition="0"/>
    </format>
    <format dxfId="141">
      <pivotArea type="topRight" dataOnly="0" labelOnly="1" outline="0" fieldPosition="0"/>
    </format>
    <format dxfId="140">
      <pivotArea field="2" type="button" dataOnly="0" labelOnly="1" outline="0" axis="axisRow" fieldPosition="0"/>
    </format>
    <format dxfId="139">
      <pivotArea field="0" type="button" dataOnly="0" labelOnly="1" outline="0" axis="axisRow" fieldPosition="1"/>
    </format>
    <format dxfId="138">
      <pivotArea field="6" type="button" dataOnly="0" labelOnly="1" outline="0" axis="axisRow" fieldPosition="2"/>
    </format>
    <format dxfId="137">
      <pivotArea field="7" type="button" dataOnly="0" labelOnly="1" outline="0" axis="axisRow" fieldPosition="3"/>
    </format>
    <format dxfId="13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5">
      <pivotArea type="origin" dataOnly="0" labelOnly="1" outline="0" fieldPosition="0"/>
    </format>
    <format dxfId="134">
      <pivotArea field="-2" type="button" dataOnly="0" labelOnly="1" outline="0" axis="axisCol" fieldPosition="0"/>
    </format>
    <format dxfId="133">
      <pivotArea type="topRight" dataOnly="0" labelOnly="1" outline="0" fieldPosition="0"/>
    </format>
    <format dxfId="132">
      <pivotArea field="2" type="button" dataOnly="0" labelOnly="1" outline="0" axis="axisRow" fieldPosition="0"/>
    </format>
    <format dxfId="131">
      <pivotArea field="0" type="button" dataOnly="0" labelOnly="1" outline="0" axis="axisRow" fieldPosition="1"/>
    </format>
    <format dxfId="130">
      <pivotArea field="6" type="button" dataOnly="0" labelOnly="1" outline="0" axis="axisRow" fieldPosition="2"/>
    </format>
    <format dxfId="129">
      <pivotArea field="7" type="button" dataOnly="0" labelOnly="1" outline="0" axis="axisRow" fieldPosition="3"/>
    </format>
    <format dxfId="12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7">
      <pivotArea dataOnly="0" labelOnly="1" outline="0" fieldPosition="0">
        <references count="1">
          <reference field="2" count="0"/>
        </references>
      </pivotArea>
    </format>
    <format dxfId="126">
      <pivotArea dataOnly="0" labelOnly="1" outline="0" fieldPosition="0">
        <references count="1">
          <reference field="2" count="0"/>
        </references>
      </pivotArea>
    </format>
    <format dxfId="125">
      <pivotArea dataOnly="0" labelOnly="1" outline="0" fieldPosition="0">
        <references count="1">
          <reference field="0" count="0"/>
        </references>
      </pivotArea>
    </format>
    <format dxfId="124">
      <pivotArea dataOnly="0" labelOnly="1" outline="0" fieldPosition="0">
        <references count="1">
          <reference field="0" count="0"/>
        </references>
      </pivotArea>
    </format>
    <format dxfId="123">
      <pivotArea dataOnly="0" outline="0" fieldPosition="0">
        <references count="1">
          <reference field="6" count="0" defaultSubtotal="1"/>
        </references>
      </pivotArea>
    </format>
    <format dxfId="122">
      <pivotArea dataOnly="0" outline="0" fieldPosition="0">
        <references count="1">
          <reference field="6" count="0" defaultSubtotal="1"/>
        </references>
      </pivotArea>
    </format>
    <format dxfId="121">
      <pivotArea dataOnly="0" outline="0" fieldPosition="0">
        <references count="1">
          <reference field="2" count="0" defaultSubtotal="1"/>
        </references>
      </pivotArea>
    </format>
    <format dxfId="120">
      <pivotArea dataOnly="0" outline="0" fieldPosition="0">
        <references count="1">
          <reference field="2" count="0" defaultSubtotal="1"/>
        </references>
      </pivotArea>
    </format>
    <format dxfId="119">
      <pivotArea dataOnly="0" outline="0" fieldPosition="0">
        <references count="1">
          <reference field="0" count="0" defaultSubtotal="1"/>
        </references>
      </pivotArea>
    </format>
    <format dxfId="118">
      <pivotArea dataOnly="0" outline="0" fieldPosition="0">
        <references count="1">
          <reference field="0" count="0" defaultSubtotal="1"/>
        </references>
      </pivotArea>
    </format>
    <format dxfId="117">
      <pivotArea type="origin" dataOnly="0" labelOnly="1" outline="0" fieldPosition="0"/>
    </format>
    <format dxfId="116">
      <pivotArea field="-2" type="button" dataOnly="0" labelOnly="1" outline="0" axis="axisCol" fieldPosition="0"/>
    </format>
    <format dxfId="115">
      <pivotArea type="topRight" dataOnly="0" labelOnly="1" outline="0" fieldPosition="0"/>
    </format>
    <format dxfId="114">
      <pivotArea field="2" type="button" dataOnly="0" labelOnly="1" outline="0" axis="axisRow" fieldPosition="0"/>
    </format>
    <format dxfId="113">
      <pivotArea field="0" type="button" dataOnly="0" labelOnly="1" outline="0" axis="axisRow" fieldPosition="1"/>
    </format>
    <format dxfId="112">
      <pivotArea field="6" type="button" dataOnly="0" labelOnly="1" outline="0" axis="axisRow" fieldPosition="2"/>
    </format>
    <format dxfId="111">
      <pivotArea field="7" type="button" dataOnly="0" labelOnly="1" outline="0" axis="axisRow" fieldPosition="3"/>
    </format>
    <format dxfId="11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962448-90B2-45D3-8982-1D733DEBCD7A}" name="Pivottabell4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5:I149" firstHeaderRow="1" firstDataRow="2" firstDataCol="6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h="1" x="13"/>
        <item h="1" x="12"/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</items>
    </pivotField>
    <pivotField axis="axisRow" compact="0" outline="0" multipleItemSelectionAllowed="1" showAll="0" sortType="ascending">
      <items count="40">
        <item x="15"/>
        <item x="0"/>
        <item x="8"/>
        <item x="28"/>
        <item x="14"/>
        <item x="16"/>
        <item m="1" x="38"/>
        <item x="9"/>
        <item x="13"/>
        <item x="30"/>
        <item x="12"/>
        <item x="3"/>
        <item x="1"/>
        <item x="31"/>
        <item x="32"/>
        <item x="6"/>
        <item x="29"/>
        <item x="24"/>
        <item x="20"/>
        <item x="34"/>
        <item x="17"/>
        <item x="18"/>
        <item x="25"/>
        <item x="35"/>
        <item x="36"/>
        <item x="26"/>
        <item x="19"/>
        <item x="33"/>
        <item x="7"/>
        <item x="27"/>
        <item x="21"/>
        <item x="22"/>
        <item x="23"/>
        <item x="2"/>
        <item x="11"/>
        <item x="10"/>
        <item x="4"/>
        <item x="5"/>
        <item x="37"/>
        <item t="default"/>
      </items>
    </pivotField>
    <pivotField compact="0" outline="0" showAll="0"/>
    <pivotField axis="axisRow" compact="0" outline="0" showAll="0" defaultSubtotal="0">
      <items count="4">
        <item x="0"/>
        <item x="1"/>
        <item x="3"/>
        <item x="2"/>
      </items>
    </pivotField>
    <pivotField name="Moment-ansvarig inst" compact="0" outline="0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Kurs-ansvarig inst" axis="axisRow" compact="0" outline="0" showAll="0">
      <items count="26">
        <item x="3"/>
        <item x="24"/>
        <item x="6"/>
        <item x="0"/>
        <item x="1"/>
        <item x="2"/>
        <item x="4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Row" compact="0" outline="0" showAll="0" defaultSubtotal="0">
      <items count="628">
        <item x="2"/>
        <item x="67"/>
        <item x="4"/>
        <item x="1"/>
        <item x="3"/>
        <item x="47"/>
        <item x="24"/>
        <item x="62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361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0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</items>
    </pivotField>
    <pivotField axis="axisRow" compact="0" outline="0" showAll="0" sortType="ascending" defaultSubtotal="0">
      <items count="580">
        <item x="0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15"/>
        <item x="23"/>
        <item x="6"/>
        <item x="10"/>
        <item x="16"/>
        <item x="24"/>
        <item x="11"/>
        <item x="1"/>
        <item x="12"/>
        <item x="13"/>
        <item x="20"/>
        <item x="21"/>
        <item x="22"/>
        <item x="2"/>
        <item x="7"/>
        <item x="25"/>
        <item x="26"/>
        <item x="3"/>
        <item x="4"/>
        <item x="8"/>
        <item x="5"/>
        <item x="14"/>
        <item x="17"/>
        <item x="18"/>
        <item x="19"/>
        <item x="9"/>
        <item x="465"/>
        <item x="495"/>
        <item x="466"/>
        <item x="467"/>
        <item x="468"/>
        <item x="498"/>
        <item x="469"/>
        <item x="470"/>
        <item x="472"/>
        <item x="471"/>
        <item x="481"/>
        <item x="474"/>
        <item x="476"/>
        <item x="475"/>
        <item x="489"/>
        <item x="488"/>
        <item x="487"/>
        <item x="486"/>
        <item x="482"/>
        <item x="483"/>
        <item x="497"/>
        <item x="496"/>
        <item x="479"/>
        <item x="477"/>
        <item x="478"/>
        <item x="493"/>
        <item x="491"/>
        <item x="492"/>
        <item x="490"/>
        <item x="480"/>
        <item x="485"/>
        <item x="484"/>
        <item x="494"/>
        <item x="473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94"/>
        <item x="406"/>
        <item x="403"/>
        <item x="391"/>
        <item x="400"/>
        <item x="388"/>
        <item x="387"/>
        <item x="393"/>
        <item x="392"/>
        <item x="390"/>
        <item x="395"/>
        <item x="397"/>
        <item x="396"/>
        <item x="399"/>
        <item x="401"/>
        <item x="398"/>
        <item x="405"/>
        <item x="404"/>
        <item x="407"/>
        <item x="389"/>
        <item x="408"/>
        <item x="402"/>
        <item x="69"/>
        <item x="64"/>
        <item x="74"/>
        <item x="83"/>
        <item x="70"/>
        <item x="75"/>
        <item x="76"/>
        <item x="79"/>
        <item x="80"/>
        <item x="84"/>
        <item x="81"/>
        <item x="65"/>
        <item x="71"/>
        <item x="85"/>
        <item x="87"/>
        <item x="73"/>
        <item x="66"/>
        <item x="88"/>
        <item x="67"/>
        <item x="77"/>
        <item x="86"/>
        <item x="89"/>
        <item x="68"/>
        <item x="78"/>
        <item x="82"/>
        <item x="72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2"/>
        <item x="113"/>
        <item x="90"/>
        <item x="111"/>
        <item x="271"/>
        <item x="272"/>
        <item x="273"/>
        <item x="274"/>
        <item x="267"/>
        <item x="268"/>
        <item x="269"/>
        <item x="270"/>
        <item x="198"/>
        <item x="204"/>
        <item x="202"/>
        <item x="200"/>
        <item x="203"/>
        <item x="205"/>
        <item x="199"/>
        <item x="201"/>
        <item x="257"/>
        <item x="258"/>
        <item x="259"/>
        <item x="260"/>
        <item x="261"/>
        <item x="262"/>
        <item x="263"/>
        <item x="264"/>
        <item x="265"/>
        <item x="266"/>
        <item x="249"/>
        <item x="250"/>
        <item x="251"/>
        <item x="252"/>
        <item x="253"/>
        <item x="254"/>
        <item x="255"/>
        <item x="256"/>
        <item x="244"/>
        <item x="245"/>
        <item x="246"/>
        <item x="247"/>
        <item x="240"/>
        <item x="241"/>
        <item x="242"/>
        <item x="243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27"/>
        <item x="63"/>
        <item x="28"/>
        <item x="29"/>
        <item x="30"/>
        <item x="33"/>
        <item x="34"/>
        <item x="35"/>
        <item x="41"/>
        <item x="39"/>
        <item x="38"/>
        <item x="40"/>
        <item x="44"/>
        <item x="45"/>
        <item x="49"/>
        <item x="59"/>
        <item x="60"/>
        <item x="61"/>
        <item x="62"/>
        <item x="31"/>
        <item x="32"/>
        <item x="37"/>
        <item x="36"/>
        <item x="42"/>
        <item x="43"/>
        <item x="47"/>
        <item x="48"/>
        <item x="46"/>
        <item x="50"/>
        <item x="52"/>
        <item x="54"/>
        <item x="51"/>
        <item x="53"/>
        <item x="56"/>
        <item x="57"/>
        <item x="58"/>
        <item x="55"/>
        <item x="526"/>
        <item x="527"/>
        <item x="528"/>
        <item x="529"/>
        <item x="530"/>
        <item x="531"/>
        <item x="532"/>
        <item x="533"/>
        <item x="534"/>
        <item x="236"/>
        <item x="237"/>
        <item x="238"/>
        <item x="230"/>
        <item x="231"/>
        <item x="232"/>
        <item x="233"/>
        <item x="234"/>
        <item x="235"/>
        <item x="224"/>
        <item x="225"/>
        <item x="226"/>
        <item x="227"/>
        <item x="228"/>
        <item x="409"/>
        <item x="413"/>
        <item x="414"/>
        <item x="415"/>
        <item x="419"/>
        <item x="425"/>
        <item x="427"/>
        <item x="428"/>
        <item x="426"/>
        <item x="429"/>
        <item x="412"/>
        <item x="430"/>
        <item x="422"/>
        <item x="421"/>
        <item x="418"/>
        <item x="410"/>
        <item x="420"/>
        <item x="424"/>
        <item x="423"/>
        <item x="416"/>
        <item x="417"/>
        <item x="411"/>
        <item x="431"/>
        <item x="217"/>
        <item x="218"/>
        <item x="219"/>
        <item x="220"/>
        <item x="221"/>
        <item x="239"/>
        <item x="222"/>
        <item x="248"/>
        <item x="229"/>
        <item x="22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39"/>
        <item x="161"/>
        <item x="162"/>
        <item x="163"/>
        <item x="164"/>
        <item x="165"/>
        <item x="166"/>
        <item x="167"/>
        <item x="168"/>
        <item x="169"/>
        <item x="148"/>
        <item x="155"/>
        <item x="170"/>
        <item x="171"/>
        <item x="172"/>
        <item x="173"/>
        <item x="174"/>
        <item x="175"/>
        <item x="176"/>
        <item x="211"/>
        <item x="212"/>
        <item x="213"/>
        <item x="214"/>
        <item x="215"/>
        <item x="216"/>
        <item x="181"/>
        <item x="186"/>
        <item x="183"/>
        <item x="180"/>
        <item x="177"/>
        <item x="187"/>
        <item x="184"/>
        <item x="185"/>
        <item x="182"/>
        <item x="178"/>
        <item x="179"/>
        <item x="499"/>
        <item x="500"/>
        <item x="501"/>
        <item x="502"/>
        <item x="504"/>
        <item x="503"/>
        <item x="505"/>
        <item x="506"/>
        <item x="507"/>
        <item x="508"/>
        <item x="509"/>
        <item x="433"/>
        <item x="434"/>
        <item x="435"/>
        <item x="436"/>
        <item x="438"/>
        <item x="437"/>
        <item x="432"/>
        <item x="379"/>
        <item x="386"/>
        <item x="383"/>
        <item x="384"/>
        <item x="385"/>
        <item x="381"/>
        <item x="380"/>
        <item x="382"/>
        <item x="37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544"/>
        <item x="545"/>
        <item x="546"/>
        <item x="547"/>
        <item x="548"/>
        <item x="549"/>
        <item x="552"/>
        <item x="550"/>
        <item x="554"/>
        <item x="553"/>
        <item x="555"/>
        <item x="556"/>
        <item x="551"/>
        <item x="457"/>
        <item x="459"/>
        <item x="460"/>
        <item x="461"/>
        <item x="462"/>
        <item x="463"/>
        <item x="464"/>
        <item x="45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4"/>
        <item x="455"/>
        <item x="453"/>
        <item x="451"/>
        <item x="452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38"/>
        <item x="539"/>
        <item x="540"/>
        <item x="541"/>
        <item x="542"/>
        <item x="543"/>
        <item x="196"/>
        <item x="191"/>
        <item x="188"/>
        <item x="190"/>
        <item x="189"/>
        <item x="192"/>
        <item x="193"/>
        <item x="194"/>
        <item x="195"/>
        <item x="456"/>
        <item x="571"/>
        <item x="572"/>
        <item x="574"/>
        <item x="579"/>
        <item x="575"/>
        <item x="576"/>
        <item x="577"/>
        <item x="573"/>
        <item x="578"/>
        <item x="372"/>
        <item x="373"/>
        <item x="374"/>
        <item x="375"/>
        <item x="376"/>
        <item x="206"/>
        <item x="209"/>
        <item x="210"/>
        <item x="207"/>
        <item x="208"/>
        <item x="295"/>
        <item x="296"/>
        <item x="297"/>
        <item x="298"/>
        <item x="299"/>
        <item x="300"/>
        <item x="535"/>
        <item x="536"/>
        <item x="537"/>
        <item x="288"/>
        <item x="289"/>
        <item x="290"/>
        <item x="291"/>
        <item x="292"/>
        <item x="293"/>
        <item x="294"/>
        <item x="377"/>
        <item x="19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33">
    <i>
      <x v="1"/>
      <x/>
      <x/>
      <x v="3"/>
      <x/>
      <x/>
    </i>
    <i r="5">
      <x v="2"/>
    </i>
    <i r="5">
      <x v="3"/>
    </i>
    <i r="5">
      <x v="4"/>
    </i>
    <i r="5">
      <x v="48"/>
    </i>
    <i t="default" r="3">
      <x v="3"/>
    </i>
    <i t="default" r="1">
      <x/>
    </i>
    <i r="1">
      <x v="1"/>
      <x v="1"/>
      <x v="3"/>
      <x/>
      <x v="6"/>
    </i>
    <i r="5">
      <x v="75"/>
    </i>
    <i r="4">
      <x v="19"/>
      <x v="63"/>
    </i>
    <i r="4">
      <x v="20"/>
      <x v="71"/>
    </i>
    <i r="4">
      <x v="21"/>
      <x v="54"/>
    </i>
    <i r="4">
      <x v="22"/>
      <x v="58"/>
    </i>
    <i r="4">
      <x v="23"/>
      <x v="64"/>
    </i>
    <i r="4">
      <x v="24"/>
      <x v="72"/>
    </i>
    <i r="4">
      <x v="25"/>
      <x v="59"/>
    </i>
    <i r="4">
      <x v="26"/>
      <x v="49"/>
    </i>
    <i r="4">
      <x v="27"/>
      <x v="60"/>
    </i>
    <i r="4">
      <x v="28"/>
      <x v="61"/>
    </i>
    <i r="4">
      <x v="29"/>
      <x v="68"/>
    </i>
    <i r="4">
      <x v="30"/>
      <x v="69"/>
    </i>
    <i r="4">
      <x v="31"/>
      <x v="70"/>
    </i>
    <i r="4">
      <x v="32"/>
      <x v="50"/>
    </i>
    <i r="4">
      <x v="33"/>
      <x v="55"/>
    </i>
    <i r="4">
      <x v="34"/>
      <x v="73"/>
    </i>
    <i r="4">
      <x v="35"/>
      <x v="74"/>
    </i>
    <i r="4">
      <x v="36"/>
      <x v="51"/>
    </i>
    <i r="4">
      <x v="37"/>
      <x v="52"/>
    </i>
    <i r="4">
      <x v="38"/>
      <x v="56"/>
    </i>
    <i r="4">
      <x v="39"/>
      <x v="53"/>
    </i>
    <i r="4">
      <x v="40"/>
      <x v="62"/>
    </i>
    <i r="4">
      <x v="41"/>
      <x v="65"/>
    </i>
    <i r="4">
      <x v="42"/>
      <x v="66"/>
    </i>
    <i r="4">
      <x v="43"/>
      <x v="67"/>
    </i>
    <i r="4">
      <x v="44"/>
      <x v="57"/>
    </i>
    <i t="default" r="3">
      <x v="3"/>
    </i>
    <i t="default" r="1">
      <x v="1"/>
    </i>
    <i t="default">
      <x v="1"/>
    </i>
    <i>
      <x v="12"/>
      <x/>
      <x/>
      <x v="3"/>
      <x/>
      <x/>
    </i>
    <i r="5">
      <x v="2"/>
    </i>
    <i r="5">
      <x v="3"/>
    </i>
    <i r="5">
      <x v="4"/>
    </i>
    <i r="5">
      <x v="48"/>
    </i>
    <i t="default" r="3">
      <x v="3"/>
    </i>
    <i t="default" r="1">
      <x/>
    </i>
    <i r="1">
      <x v="1"/>
      <x v="1"/>
      <x v="3"/>
      <x/>
      <x v="1"/>
    </i>
    <i r="5">
      <x v="6"/>
    </i>
    <i r="5">
      <x v="75"/>
    </i>
    <i r="5">
      <x v="108"/>
    </i>
    <i r="4">
      <x v="262"/>
      <x v="76"/>
    </i>
    <i r="4">
      <x v="263"/>
      <x v="107"/>
    </i>
    <i r="4">
      <x v="264"/>
      <x v="77"/>
    </i>
    <i r="4">
      <x v="265"/>
      <x v="78"/>
    </i>
    <i r="4">
      <x v="266"/>
      <x v="79"/>
    </i>
    <i r="4">
      <x v="267"/>
      <x v="81"/>
    </i>
    <i r="4">
      <x v="268"/>
      <x v="82"/>
    </i>
    <i r="4">
      <x v="269"/>
      <x v="83"/>
    </i>
    <i r="4">
      <x v="270"/>
      <x v="88"/>
    </i>
    <i r="4">
      <x v="271"/>
      <x v="86"/>
    </i>
    <i r="4">
      <x v="272"/>
      <x v="85"/>
    </i>
    <i r="4">
      <x v="273"/>
      <x v="87"/>
    </i>
    <i r="4">
      <x v="274"/>
      <x v="5"/>
    </i>
    <i r="4">
      <x v="275"/>
      <x v="90"/>
    </i>
    <i r="4">
      <x v="276"/>
      <x v="93"/>
    </i>
    <i r="4">
      <x v="277"/>
      <x v="103"/>
    </i>
    <i r="4">
      <x v="278"/>
      <x v="104"/>
    </i>
    <i r="4">
      <x v="279"/>
      <x v="105"/>
    </i>
    <i r="4">
      <x v="280"/>
      <x v="106"/>
    </i>
    <i r="4">
      <x v="281"/>
      <x v="80"/>
    </i>
    <i r="4">
      <x v="282"/>
      <x v="54"/>
    </i>
    <i r="4">
      <x v="283"/>
      <x v="84"/>
    </i>
    <i r="4">
      <x v="284"/>
      <x v="58"/>
    </i>
    <i r="4">
      <x v="285"/>
      <x v="89"/>
    </i>
    <i r="4">
      <x v="286"/>
      <x v="64"/>
    </i>
    <i r="4">
      <x v="287"/>
      <x v="91"/>
    </i>
    <i r="4">
      <x v="288"/>
      <x v="92"/>
    </i>
    <i r="4">
      <x v="289"/>
      <x v="72"/>
    </i>
    <i r="4">
      <x v="290"/>
      <x v="94"/>
    </i>
    <i r="4">
      <x v="291"/>
      <x v="96"/>
    </i>
    <i r="4">
      <x v="292"/>
      <x v="98"/>
    </i>
    <i r="4">
      <x v="293"/>
      <x v="95"/>
    </i>
    <i r="4">
      <x v="294"/>
      <x v="97"/>
    </i>
    <i r="4">
      <x v="295"/>
      <x v="100"/>
    </i>
    <i r="4">
      <x v="296"/>
      <x v="101"/>
    </i>
    <i r="4">
      <x v="297"/>
      <x v="102"/>
    </i>
    <i r="4">
      <x v="298"/>
      <x v="99"/>
    </i>
    <i t="default" r="3">
      <x v="3"/>
    </i>
    <i t="default" r="1">
      <x v="1"/>
    </i>
    <i t="default">
      <x v="12"/>
    </i>
    <i>
      <x v="33"/>
      <x/>
      <x/>
      <x v="3"/>
      <x/>
      <x/>
    </i>
    <i r="5">
      <x v="2"/>
    </i>
    <i r="5">
      <x v="3"/>
    </i>
    <i r="5">
      <x v="4"/>
    </i>
    <i r="5">
      <x v="48"/>
    </i>
    <i r="5">
      <x v="109"/>
    </i>
    <i t="default" r="3">
      <x v="3"/>
    </i>
    <i t="default" r="1">
      <x/>
    </i>
    <i r="1">
      <x v="1"/>
      <x v="1"/>
      <x/>
      <x v="151"/>
      <x v="127"/>
    </i>
    <i t="default" r="3">
      <x/>
    </i>
    <i r="3">
      <x v="3"/>
      <x/>
      <x v="1"/>
    </i>
    <i r="5">
      <x v="134"/>
    </i>
    <i r="5">
      <x v="137"/>
    </i>
    <i r="4">
      <x v="141"/>
      <x v="115"/>
    </i>
    <i r="4">
      <x v="142"/>
      <x v="110"/>
    </i>
    <i r="4">
      <x v="143"/>
      <x v="120"/>
    </i>
    <i r="4">
      <x v="144"/>
      <x v="129"/>
    </i>
    <i r="4">
      <x v="145"/>
      <x v="116"/>
    </i>
    <i r="4">
      <x v="146"/>
      <x v="121"/>
    </i>
    <i r="4">
      <x v="147"/>
      <x v="122"/>
    </i>
    <i r="4">
      <x v="148"/>
      <x v="125"/>
    </i>
    <i r="4">
      <x v="149"/>
      <x v="126"/>
    </i>
    <i r="4">
      <x v="150"/>
      <x v="130"/>
    </i>
    <i r="4">
      <x v="152"/>
      <x v="111"/>
    </i>
    <i r="4">
      <x v="154"/>
      <x v="131"/>
    </i>
    <i r="4">
      <x v="155"/>
      <x v="133"/>
    </i>
    <i r="4">
      <x v="156"/>
      <x v="119"/>
    </i>
    <i r="4">
      <x v="157"/>
      <x v="112"/>
    </i>
    <i r="4">
      <x v="158"/>
      <x v="135"/>
    </i>
    <i r="4">
      <x v="159"/>
      <x v="113"/>
    </i>
    <i r="4">
      <x v="160"/>
      <x v="123"/>
    </i>
    <i r="4">
      <x v="161"/>
      <x v="132"/>
    </i>
    <i r="4">
      <x v="162"/>
      <x v="136"/>
    </i>
    <i r="4">
      <x v="163"/>
      <x v="114"/>
    </i>
    <i r="4">
      <x v="164"/>
      <x v="124"/>
    </i>
    <i r="4">
      <x v="165"/>
      <x v="128"/>
    </i>
    <i t="default" r="3">
      <x v="3"/>
    </i>
    <i r="3">
      <x v="4"/>
      <x v="153"/>
      <x v="117"/>
    </i>
    <i t="default" r="3">
      <x v="4"/>
    </i>
    <i r="3">
      <x v="5"/>
      <x v="166"/>
      <x v="118"/>
    </i>
    <i t="default" r="3">
      <x v="5"/>
    </i>
    <i t="default" r="1">
      <x v="1"/>
    </i>
    <i t="default">
      <x v="3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6" baseItem="213" numFmtId="4"/>
    <dataField name=" Håp-ers tkr" fld="16" subtotal="average" baseField="7" baseItem="41" numFmtId="4"/>
    <dataField name=" Total ers tkr" fld="20" baseField="0" baseItem="0" numFmtId="166"/>
  </dataFields>
  <formats count="107">
    <format dxfId="1629">
      <pivotArea type="all" dataOnly="0" outline="0" fieldPosition="0"/>
    </format>
    <format dxfId="1628">
      <pivotArea field="8" type="button" dataOnly="0" labelOnly="1" outline="0" axis="axisRow" fieldPosition="4"/>
    </format>
    <format dxfId="1627">
      <pivotArea dataOnly="0" labelOnly="1" grandRow="1" outline="0" fieldPosition="0"/>
    </format>
    <format dxfId="1626">
      <pivotArea dataOnly="0" labelOnly="1" outline="0" fieldPosition="0">
        <references count="1">
          <reference field="7" count="0"/>
        </references>
      </pivotArea>
    </format>
    <format dxfId="1625">
      <pivotArea dataOnly="0" labelOnly="1" outline="0" fieldPosition="0">
        <references count="1">
          <reference field="7" count="0"/>
        </references>
      </pivotArea>
    </format>
    <format dxfId="1624">
      <pivotArea dataOnly="0" labelOnly="1" outline="0" fieldPosition="0">
        <references count="1">
          <reference field="8" count="0"/>
        </references>
      </pivotArea>
    </format>
    <format dxfId="1623">
      <pivotArea field="2" type="button" dataOnly="0" labelOnly="1" outline="0" axis="axisRow" fieldPosition="0"/>
    </format>
    <format dxfId="1622">
      <pivotArea field="7" type="button" dataOnly="0" labelOnly="1" outline="0" axis="axisRow" fieldPosition="5"/>
    </format>
    <format dxfId="1621">
      <pivotArea field="8" type="button" dataOnly="0" labelOnly="1" outline="0" axis="axisRow" fieldPosition="4"/>
    </format>
    <format dxfId="162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619">
      <pivotArea dataOnly="0" labelOnly="1" outline="0" fieldPosition="0">
        <references count="1">
          <reference field="0" count="0"/>
        </references>
      </pivotArea>
    </format>
    <format dxfId="1618">
      <pivotArea outline="0" fieldPosition="0">
        <references count="1">
          <reference field="4294967294" count="1">
            <x v="0"/>
          </reference>
        </references>
      </pivotArea>
    </format>
    <format dxfId="1617">
      <pivotArea field="6" type="button" dataOnly="0" labelOnly="1" outline="0" axis="axisRow" fieldPosition="3"/>
    </format>
    <format dxfId="1616">
      <pivotArea field="5" type="button" dataOnly="0" labelOnly="1" outline="0"/>
    </format>
    <format dxfId="1615">
      <pivotArea dataOnly="0" labelOnly="1" outline="0" fieldPosition="0">
        <references count="1">
          <reference field="8" count="0"/>
        </references>
      </pivotArea>
    </format>
    <format dxfId="1614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613">
      <pivotArea outline="0" fieldPosition="0">
        <references count="1">
          <reference field="4294967294" count="1" selected="0">
            <x v="2"/>
          </reference>
        </references>
      </pivotArea>
    </format>
    <format dxfId="1612">
      <pivotArea type="origin" dataOnly="0" labelOnly="1" outline="0" fieldPosition="0"/>
    </format>
    <format dxfId="1611">
      <pivotArea field="-2" type="button" dataOnly="0" labelOnly="1" outline="0" axis="axisCol" fieldPosition="0"/>
    </format>
    <format dxfId="1610">
      <pivotArea type="topRight" dataOnly="0" labelOnly="1" outline="0" fieldPosition="0"/>
    </format>
    <format dxfId="1609">
      <pivotArea field="2" type="button" dataOnly="0" labelOnly="1" outline="0" axis="axisRow" fieldPosition="0"/>
    </format>
    <format dxfId="1608">
      <pivotArea field="0" type="button" dataOnly="0" labelOnly="1" outline="0" axis="axisRow" fieldPosition="1"/>
    </format>
    <format dxfId="1607">
      <pivotArea field="4" type="button" dataOnly="0" labelOnly="1" outline="0" axis="axisRow" fieldPosition="2"/>
    </format>
    <format dxfId="1606">
      <pivotArea field="6" type="button" dataOnly="0" labelOnly="1" outline="0" axis="axisRow" fieldPosition="3"/>
    </format>
    <format dxfId="1605">
      <pivotArea field="8" type="button" dataOnly="0" labelOnly="1" outline="0" axis="axisRow" fieldPosition="4"/>
    </format>
    <format dxfId="1604">
      <pivotArea field="7" type="button" dataOnly="0" labelOnly="1" outline="0" axis="axisRow" fieldPosition="5"/>
    </format>
    <format dxfId="160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602">
      <pivotArea dataOnly="0" labelOnly="1" outline="0" fieldPosition="0">
        <references count="1">
          <reference field="2" count="1">
            <x v="1"/>
          </reference>
        </references>
      </pivotArea>
    </format>
    <format dxfId="1601">
      <pivotArea dataOnly="0" labelOnly="1" outline="0" offset="A256" fieldPosition="0">
        <references count="1">
          <reference field="2" count="1" defaultSubtotal="1">
            <x v="1"/>
          </reference>
        </references>
      </pivotArea>
    </format>
    <format dxfId="1600">
      <pivotArea dataOnly="0" labelOnly="1" outline="0" fieldPosition="0">
        <references count="1">
          <reference field="2" count="1">
            <x v="12"/>
          </reference>
        </references>
      </pivotArea>
    </format>
    <format dxfId="1599">
      <pivotArea dataOnly="0" labelOnly="1" outline="0" offset="A256" fieldPosition="0">
        <references count="1">
          <reference field="2" count="1" defaultSubtotal="1">
            <x v="12"/>
          </reference>
        </references>
      </pivotArea>
    </format>
    <format dxfId="1598">
      <pivotArea dataOnly="0" labelOnly="1" outline="0" fieldPosition="0">
        <references count="1">
          <reference field="2" count="1">
            <x v="33"/>
          </reference>
        </references>
      </pivotArea>
    </format>
    <format dxfId="1597">
      <pivotArea dataOnly="0" labelOnly="1" outline="0" fieldPosition="0">
        <references count="1">
          <reference field="2" count="1">
            <x v="1"/>
          </reference>
        </references>
      </pivotArea>
    </format>
    <format dxfId="1596">
      <pivotArea dataOnly="0" labelOnly="1" outline="0" fieldPosition="0">
        <references count="1">
          <reference field="2" count="1" defaultSubtotal="1">
            <x v="1"/>
          </reference>
        </references>
      </pivotArea>
    </format>
    <format dxfId="1595">
      <pivotArea dataOnly="0" labelOnly="1" outline="0" fieldPosition="0">
        <references count="1">
          <reference field="2" count="1">
            <x v="12"/>
          </reference>
        </references>
      </pivotArea>
    </format>
    <format dxfId="1594">
      <pivotArea dataOnly="0" labelOnly="1" outline="0" fieldPosition="0">
        <references count="1">
          <reference field="2" count="1" defaultSubtotal="1">
            <x v="12"/>
          </reference>
        </references>
      </pivotArea>
    </format>
    <format dxfId="1593">
      <pivotArea dataOnly="0" labelOnly="1" outline="0" fieldPosition="0">
        <references count="1">
          <reference field="2" count="1">
            <x v="33"/>
          </reference>
        </references>
      </pivotArea>
    </format>
    <format dxfId="1592">
      <pivotArea dataOnly="0" labelOnly="1" outline="0" fieldPosition="0">
        <references count="1">
          <reference field="2" count="1">
            <x v="1"/>
          </reference>
        </references>
      </pivotArea>
    </format>
    <format dxfId="1591">
      <pivotArea dataOnly="0" labelOnly="1" outline="0" fieldPosition="0">
        <references count="1">
          <reference field="2" count="1">
            <x v="12"/>
          </reference>
        </references>
      </pivotArea>
    </format>
    <format dxfId="1590">
      <pivotArea dataOnly="0" labelOnly="1" outline="0" offset="A256" fieldPosition="0">
        <references count="1">
          <reference field="2" count="1" defaultSubtotal="1">
            <x v="12"/>
          </reference>
        </references>
      </pivotArea>
    </format>
    <format dxfId="1589">
      <pivotArea dataOnly="0" labelOnly="1" outline="0" fieldPosition="0">
        <references count="1">
          <reference field="2" count="1">
            <x v="33"/>
          </reference>
        </references>
      </pivotArea>
    </format>
    <format dxfId="1588">
      <pivotArea dataOnly="0" labelOnly="1" outline="0" fieldPosition="0">
        <references count="1">
          <reference field="0" count="0"/>
        </references>
      </pivotArea>
    </format>
    <format dxfId="1587">
      <pivotArea dataOnly="0" labelOnly="1" outline="0" fieldPosition="0">
        <references count="1">
          <reference field="0" count="0"/>
        </references>
      </pivotArea>
    </format>
    <format dxfId="1586">
      <pivotArea dataOnly="0" labelOnly="1" outline="0" fieldPosition="0">
        <references count="1">
          <reference field="6" count="0"/>
        </references>
      </pivotArea>
    </format>
    <format dxfId="1585">
      <pivotArea dataOnly="0" labelOnly="1" outline="0" fieldPosition="0">
        <references count="1">
          <reference field="6" count="0"/>
        </references>
      </pivotArea>
    </format>
    <format dxfId="1584">
      <pivotArea dataOnly="0" outline="0" fieldPosition="0">
        <references count="1">
          <reference field="0" count="0" defaultSubtotal="1"/>
        </references>
      </pivotArea>
    </format>
    <format dxfId="1583">
      <pivotArea dataOnly="0" outline="0" fieldPosition="0">
        <references count="1">
          <reference field="6" count="0" defaultSubtotal="1"/>
        </references>
      </pivotArea>
    </format>
    <format dxfId="1582">
      <pivotArea outline="0" fieldPosition="0">
        <references count="1">
          <reference field="2" count="1" selected="0" defaultSubtotal="1">
            <x v="1"/>
          </reference>
        </references>
      </pivotArea>
    </format>
    <format dxfId="1581">
      <pivotArea dataOnly="0" labelOnly="1" outline="0" offset="B256:IV256" fieldPosition="0">
        <references count="1">
          <reference field="2" count="1" defaultSubtotal="1">
            <x v="1"/>
          </reference>
        </references>
      </pivotArea>
    </format>
    <format dxfId="1580">
      <pivotArea outline="0" fieldPosition="0">
        <references count="1">
          <reference field="2" count="1" selected="0" defaultSubtotal="1">
            <x v="1"/>
          </reference>
        </references>
      </pivotArea>
    </format>
    <format dxfId="1579">
      <pivotArea outline="0" fieldPosition="0">
        <references count="1">
          <reference field="2" count="1" selected="0" defaultSubtotal="1">
            <x v="12"/>
          </reference>
        </references>
      </pivotArea>
    </format>
    <format dxfId="1578">
      <pivotArea dataOnly="0" labelOnly="1" outline="0" offset="B256:IV256" fieldPosition="0">
        <references count="1">
          <reference field="2" count="1" defaultSubtotal="1">
            <x v="12"/>
          </reference>
        </references>
      </pivotArea>
    </format>
    <format dxfId="1577">
      <pivotArea outline="0" fieldPosition="0">
        <references count="1">
          <reference field="2" count="1" selected="0" defaultSubtotal="1">
            <x v="12"/>
          </reference>
        </references>
      </pivotArea>
    </format>
    <format dxfId="1576">
      <pivotArea outline="0" fieldPosition="0">
        <references count="1">
          <reference field="2" count="1" selected="0" defaultSubtotal="1">
            <x v="33"/>
          </reference>
        </references>
      </pivotArea>
    </format>
    <format dxfId="1575">
      <pivotArea dataOnly="0" labelOnly="1" outline="0" fieldPosition="0">
        <references count="1">
          <reference field="2" count="1" defaultSubtotal="1">
            <x v="33"/>
          </reference>
        </references>
      </pivotArea>
    </format>
    <format dxfId="1574">
      <pivotArea outline="0" fieldPosition="0">
        <references count="1">
          <reference field="2" count="1" selected="0" defaultSubtotal="1">
            <x v="33"/>
          </reference>
        </references>
      </pivotArea>
    </format>
    <format dxfId="1573">
      <pivotArea dataOnly="0" labelOnly="1" outline="0" fieldPosition="0">
        <references count="1">
          <reference field="2" count="1" defaultSubtotal="1">
            <x v="33"/>
          </reference>
        </references>
      </pivotArea>
    </format>
    <format dxfId="1572">
      <pivotArea dataOnly="0" labelOnly="1" outline="0" fieldPosition="0">
        <references count="1">
          <reference field="2" count="1">
            <x v="1"/>
          </reference>
        </references>
      </pivotArea>
    </format>
    <format dxfId="1571">
      <pivotArea dataOnly="0" labelOnly="1" outline="0" fieldPosition="0">
        <references count="2">
          <reference field="0" count="1">
            <x v="0"/>
          </reference>
          <reference field="2" count="1" selected="0">
            <x v="1"/>
          </reference>
        </references>
      </pivotArea>
    </format>
    <format dxfId="1570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1"/>
          </reference>
          <reference field="4" count="1">
            <x v="0"/>
          </reference>
        </references>
      </pivotArea>
    </format>
    <format dxfId="1569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1"/>
          </reference>
          <reference field="4" count="1" selected="0">
            <x v="0"/>
          </reference>
          <reference field="6" count="1">
            <x v="3"/>
          </reference>
        </references>
      </pivotArea>
    </format>
    <format dxfId="1568">
      <pivotArea outline="0" fieldPosition="0">
        <references count="6">
          <reference field="0" count="1" selected="0">
            <x v="0"/>
          </reference>
          <reference field="2" count="1" selected="0">
            <x v="1"/>
          </reference>
          <reference field="4" count="1" selected="0">
            <x v="0"/>
          </reference>
          <reference field="6" count="1" selected="0">
            <x v="3"/>
          </reference>
          <reference field="7" count="1" selected="0">
            <x v="0"/>
          </reference>
          <reference field="8" count="1" selected="0">
            <x v="0"/>
          </reference>
        </references>
      </pivotArea>
    </format>
    <format dxfId="1567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1"/>
          </reference>
          <reference field="4" count="1" selected="0">
            <x v="0"/>
          </reference>
          <reference field="6" count="1" selected="0">
            <x v="3"/>
          </reference>
          <reference field="7" count="1">
            <x v="0"/>
          </reference>
          <reference field="8" count="1" selected="0">
            <x v="0"/>
          </reference>
        </references>
      </pivotArea>
    </format>
    <format dxfId="1566">
      <pivotArea outline="0" fieldPosition="0">
        <references count="6">
          <reference field="0" count="1" selected="0">
            <x v="0"/>
          </reference>
          <reference field="2" count="1" selected="0">
            <x v="12"/>
          </reference>
          <reference field="4" count="1" selected="0">
            <x v="0"/>
          </reference>
          <reference field="6" count="1" selected="0">
            <x v="3"/>
          </reference>
          <reference field="7" count="1" selected="0">
            <x v="0"/>
          </reference>
          <reference field="8" count="1" selected="0">
            <x v="0"/>
          </reference>
        </references>
      </pivotArea>
    </format>
    <format dxfId="1565">
      <pivotArea dataOnly="0" labelOnly="1" outline="0" fieldPosition="0">
        <references count="1">
          <reference field="2" count="1">
            <x v="12"/>
          </reference>
        </references>
      </pivotArea>
    </format>
    <format dxfId="1564">
      <pivotArea dataOnly="0" labelOnly="1" outline="0" fieldPosition="0">
        <references count="2">
          <reference field="0" count="1">
            <x v="0"/>
          </reference>
          <reference field="2" count="1" selected="0">
            <x v="12"/>
          </reference>
        </references>
      </pivotArea>
    </format>
    <format dxfId="1563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12"/>
          </reference>
          <reference field="4" count="1">
            <x v="0"/>
          </reference>
        </references>
      </pivotArea>
    </format>
    <format dxfId="1562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12"/>
          </reference>
          <reference field="4" count="1" selected="0">
            <x v="0"/>
          </reference>
          <reference field="6" count="1">
            <x v="3"/>
          </reference>
        </references>
      </pivotArea>
    </format>
    <format dxfId="1561">
      <pivotArea dataOnly="0" labelOnly="1" outline="0" fieldPosition="0">
        <references count="5">
          <reference field="0" count="1" selected="0">
            <x v="0"/>
          </reference>
          <reference field="2" count="1" selected="0">
            <x v="12"/>
          </reference>
          <reference field="4" count="1" selected="0">
            <x v="0"/>
          </reference>
          <reference field="6" count="1" selected="0">
            <x v="3"/>
          </reference>
          <reference field="8" count="1">
            <x v="0"/>
          </reference>
        </references>
      </pivotArea>
    </format>
    <format dxfId="1560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12"/>
          </reference>
          <reference field="4" count="1" selected="0">
            <x v="0"/>
          </reference>
          <reference field="6" count="1" selected="0">
            <x v="3"/>
          </reference>
          <reference field="7" count="1">
            <x v="0"/>
          </reference>
          <reference field="8" count="1" selected="0">
            <x v="0"/>
          </reference>
        </references>
      </pivotArea>
    </format>
    <format dxfId="1559">
      <pivotArea outline="0" fieldPosition="0">
        <references count="6">
          <reference field="0" count="1" selected="0">
            <x v="0"/>
          </reference>
          <reference field="2" count="1" selected="0">
            <x v="33"/>
          </reference>
          <reference field="4" count="1" selected="0">
            <x v="0"/>
          </reference>
          <reference field="6" count="1" selected="0">
            <x v="3"/>
          </reference>
          <reference field="7" count="1" selected="0">
            <x v="0"/>
          </reference>
          <reference field="8" count="1" selected="0">
            <x v="0"/>
          </reference>
        </references>
      </pivotArea>
    </format>
    <format dxfId="1558">
      <pivotArea dataOnly="0" labelOnly="1" outline="0" fieldPosition="0">
        <references count="1">
          <reference field="2" count="1">
            <x v="33"/>
          </reference>
        </references>
      </pivotArea>
    </format>
    <format dxfId="1557">
      <pivotArea dataOnly="0" labelOnly="1" outline="0" fieldPosition="0">
        <references count="2">
          <reference field="0" count="1">
            <x v="0"/>
          </reference>
          <reference field="2" count="1" selected="0">
            <x v="33"/>
          </reference>
        </references>
      </pivotArea>
    </format>
    <format dxfId="1556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33"/>
          </reference>
          <reference field="4" count="1">
            <x v="0"/>
          </reference>
        </references>
      </pivotArea>
    </format>
    <format dxfId="1555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33"/>
          </reference>
          <reference field="4" count="1" selected="0">
            <x v="0"/>
          </reference>
          <reference field="6" count="1">
            <x v="3"/>
          </reference>
        </references>
      </pivotArea>
    </format>
    <format dxfId="1554">
      <pivotArea dataOnly="0" labelOnly="1" outline="0" fieldPosition="0">
        <references count="5">
          <reference field="0" count="1" selected="0">
            <x v="0"/>
          </reference>
          <reference field="2" count="1" selected="0">
            <x v="33"/>
          </reference>
          <reference field="4" count="1" selected="0">
            <x v="0"/>
          </reference>
          <reference field="6" count="1" selected="0">
            <x v="3"/>
          </reference>
          <reference field="8" count="1">
            <x v="0"/>
          </reference>
        </references>
      </pivotArea>
    </format>
    <format dxfId="1553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33"/>
          </reference>
          <reference field="4" count="1" selected="0">
            <x v="0"/>
          </reference>
          <reference field="6" count="1" selected="0">
            <x v="3"/>
          </reference>
          <reference field="7" count="1">
            <x v="0"/>
          </reference>
          <reference field="8" count="1" selected="0">
            <x v="0"/>
          </reference>
        </references>
      </pivotArea>
    </format>
    <format dxfId="1552">
      <pivotArea dataOnly="0" labelOnly="1" outline="0" fieldPosition="0">
        <references count="1">
          <reference field="2" count="0"/>
        </references>
      </pivotArea>
    </format>
    <format dxfId="1551">
      <pivotArea dataOnly="0" labelOnly="1" outline="0" fieldPosition="0">
        <references count="1">
          <reference field="2" count="0"/>
        </references>
      </pivotArea>
    </format>
    <format dxfId="1550">
      <pivotArea dataOnly="0" outline="0" fieldPosition="0">
        <references count="1">
          <reference field="2" count="0" defaultSubtotal="1"/>
        </references>
      </pivotArea>
    </format>
    <format dxfId="1549">
      <pivotArea dataOnly="0" outline="0" fieldPosition="0">
        <references count="1">
          <reference field="2" count="0" defaultSubtotal="1"/>
        </references>
      </pivotArea>
    </format>
    <format dxfId="1548">
      <pivotArea dataOnly="0" outline="0" fieldPosition="0">
        <references count="1">
          <reference field="2" count="0" defaultSubtotal="1"/>
        </references>
      </pivotArea>
    </format>
    <format dxfId="1547">
      <pivotArea type="origin" dataOnly="0" labelOnly="1" outline="0" fieldPosition="0"/>
    </format>
    <format dxfId="1546">
      <pivotArea field="-2" type="button" dataOnly="0" labelOnly="1" outline="0" axis="axisCol" fieldPosition="0"/>
    </format>
    <format dxfId="1545">
      <pivotArea type="topRight" dataOnly="0" labelOnly="1" outline="0" fieldPosition="0"/>
    </format>
    <format dxfId="1544">
      <pivotArea field="2" type="button" dataOnly="0" labelOnly="1" outline="0" axis="axisRow" fieldPosition="0"/>
    </format>
    <format dxfId="1543">
      <pivotArea field="0" type="button" dataOnly="0" labelOnly="1" outline="0" axis="axisRow" fieldPosition="1"/>
    </format>
    <format dxfId="1542">
      <pivotArea field="4" type="button" dataOnly="0" labelOnly="1" outline="0" axis="axisRow" fieldPosition="2"/>
    </format>
    <format dxfId="1541">
      <pivotArea field="6" type="button" dataOnly="0" labelOnly="1" outline="0" axis="axisRow" fieldPosition="3"/>
    </format>
    <format dxfId="1540">
      <pivotArea field="8" type="button" dataOnly="0" labelOnly="1" outline="0" axis="axisRow" fieldPosition="4"/>
    </format>
    <format dxfId="1539">
      <pivotArea field="7" type="button" dataOnly="0" labelOnly="1" outline="0" axis="axisRow" fieldPosition="5"/>
    </format>
    <format dxfId="153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537">
      <pivotArea dataOnly="0" labelOnly="1" outline="0" fieldPosition="0">
        <references count="1">
          <reference field="2" count="0"/>
        </references>
      </pivotArea>
    </format>
    <format dxfId="1536">
      <pivotArea dataOnly="0" outline="0" fieldPosition="0">
        <references count="1">
          <reference field="2" count="0" defaultSubtotal="1"/>
        </references>
      </pivotArea>
    </format>
    <format dxfId="109">
      <pivotArea dataOnly="0" labelOnly="1" outline="0" offset="A256" fieldPosition="0">
        <references count="1">
          <reference field="2" count="1" defaultSubtotal="1">
            <x v="1"/>
          </reference>
        </references>
      </pivotArea>
    </format>
    <format dxfId="108">
      <pivotArea dataOnly="0" labelOnly="1" outline="0" offset="A256" fieldPosition="0">
        <references count="1">
          <reference field="2" count="1" defaultSubtotal="1">
            <x v="12"/>
          </reference>
        </references>
      </pivotArea>
    </format>
    <format dxfId="107">
      <pivotArea dataOnly="0" labelOnly="1" outline="0" fieldPosition="0">
        <references count="1">
          <reference field="2" count="0"/>
        </references>
      </pivotArea>
    </format>
    <format dxfId="103">
      <pivotArea type="origin" dataOnly="0" labelOnly="1" outline="0" fieldPosition="0"/>
    </format>
    <format dxfId="102">
      <pivotArea field="-2" type="button" dataOnly="0" labelOnly="1" outline="0" axis="axisCol" fieldPosition="0"/>
    </format>
    <format dxfId="101">
      <pivotArea type="topRight" dataOnly="0" labelOnly="1" outline="0" fieldPosition="0"/>
    </format>
    <format dxfId="100">
      <pivotArea field="2" type="button" dataOnly="0" labelOnly="1" outline="0" axis="axisRow" fieldPosition="0"/>
    </format>
    <format dxfId="99">
      <pivotArea field="0" type="button" dataOnly="0" labelOnly="1" outline="0" axis="axisRow" fieldPosition="1"/>
    </format>
    <format dxfId="98">
      <pivotArea field="4" type="button" dataOnly="0" labelOnly="1" outline="0" axis="axisRow" fieldPosition="2"/>
    </format>
    <format dxfId="97">
      <pivotArea field="6" type="button" dataOnly="0" labelOnly="1" outline="0" axis="axisRow" fieldPosition="3"/>
    </format>
    <format dxfId="96">
      <pivotArea field="8" type="button" dataOnly="0" labelOnly="1" outline="0" axis="axisRow" fieldPosition="4"/>
    </format>
    <format dxfId="95">
      <pivotArea field="7" type="button" dataOnly="0" labelOnly="1" outline="0" axis="axisRow" fieldPosition="5"/>
    </format>
    <format dxfId="9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C907BE-5E59-4381-9F68-25BEAB0DA265}" name="Pivottabell5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9:I131" firstHeaderRow="1" firstDataRow="2" firstDataCol="6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showAll="0" defaultSubtotal="0">
      <items count="14">
        <item x="13"/>
        <item x="12"/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Row" compact="0" outline="0" showAll="0">
      <items count="40">
        <item x="37"/>
        <item x="34"/>
        <item x="35"/>
        <item x="36"/>
        <item x="0"/>
        <item x="1"/>
        <item x="2"/>
        <item m="1" x="38"/>
        <item x="4"/>
        <item x="5"/>
        <item x="6"/>
        <item x="7"/>
        <item x="8"/>
        <item x="10"/>
        <item x="11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1"/>
        <item x="32"/>
        <item x="3"/>
        <item x="9"/>
        <item x="12"/>
        <item x="13"/>
        <item x="30"/>
        <item x="33"/>
        <item t="default"/>
      </items>
    </pivotField>
    <pivotField compact="0" outline="0" showAll="0"/>
    <pivotField axis="axisRow" compact="0" outline="0" showAll="0" defaultSubtotal="0">
      <items count="4">
        <item x="0"/>
        <item x="1"/>
        <item x="3"/>
        <item x="2"/>
      </items>
    </pivotField>
    <pivotField compact="0" outline="0" showAll="0" defaultSubtotal="0"/>
    <pivotField name="Kurs-ansvarig inst" axis="axisRow" compact="0" outline="0" showAll="0">
      <items count="26">
        <item x="16"/>
        <item x="6"/>
        <item x="1"/>
        <item x="21"/>
        <item x="12"/>
        <item x="24"/>
        <item x="3"/>
        <item x="0"/>
        <item x="2"/>
        <item x="4"/>
        <item x="5"/>
        <item x="7"/>
        <item x="8"/>
        <item x="9"/>
        <item x="10"/>
        <item x="11"/>
        <item x="13"/>
        <item x="14"/>
        <item x="15"/>
        <item x="17"/>
        <item x="18"/>
        <item x="19"/>
        <item x="20"/>
        <item x="22"/>
        <item x="23"/>
        <item t="default"/>
      </items>
    </pivotField>
    <pivotField axis="axisRow" compact="0" outline="0" showAll="0" sortType="ascending" defaultSubtotal="0">
      <items count="628">
        <item x="275"/>
        <item x="135"/>
        <item x="599"/>
        <item x="624"/>
        <item x="276"/>
        <item x="87"/>
        <item x="406"/>
        <item x="364"/>
        <item x="131"/>
        <item x="177"/>
        <item x="176"/>
        <item x="183"/>
        <item x="182"/>
        <item x="132"/>
        <item x="42"/>
        <item x="520"/>
        <item x="297"/>
        <item x="70"/>
        <item x="71"/>
        <item x="286"/>
        <item x="287"/>
        <item x="288"/>
        <item x="355"/>
        <item x="435"/>
        <item x="440"/>
        <item x="186"/>
        <item x="190"/>
        <item x="191"/>
        <item x="415"/>
        <item x="193"/>
        <item x="351"/>
        <item x="352"/>
        <item x="353"/>
        <item x="425"/>
        <item x="490"/>
        <item x="491"/>
        <item x="7"/>
        <item x="13"/>
        <item x="26"/>
        <item x="9"/>
        <item x="537"/>
        <item x="378"/>
        <item x="384"/>
        <item x="389"/>
        <item x="536"/>
        <item x="535"/>
        <item x="613"/>
        <item x="611"/>
        <item x="612"/>
        <item x="531"/>
        <item x="541"/>
        <item x="395"/>
        <item x="2"/>
        <item x="172"/>
        <item x="25"/>
        <item x="220"/>
        <item x="219"/>
        <item x="560"/>
        <item x="561"/>
        <item x="562"/>
        <item x="563"/>
        <item x="564"/>
        <item x="565"/>
        <item x="227"/>
        <item x="399"/>
        <item x="388"/>
        <item x="590"/>
        <item x="385"/>
        <item x="380"/>
        <item x="484"/>
        <item x="362"/>
        <item x="503"/>
        <item x="387"/>
        <item x="371"/>
        <item x="394"/>
        <item x="468"/>
        <item x="244"/>
        <item x="250"/>
        <item x="251"/>
        <item x="500"/>
        <item x="519"/>
        <item x="365"/>
        <item x="505"/>
        <item x="360"/>
        <item x="549"/>
        <item x="381"/>
        <item x="354"/>
        <item x="133"/>
        <item x="140"/>
        <item x="150"/>
        <item x="161"/>
        <item x="404"/>
        <item x="431"/>
        <item x="543"/>
        <item x="4"/>
        <item x="396"/>
        <item x="58"/>
        <item x="59"/>
        <item x="609"/>
        <item x="147"/>
        <item x="155"/>
        <item x="467"/>
        <item x="472"/>
        <item x="548"/>
        <item x="558"/>
        <item x="546"/>
        <item x="547"/>
        <item x="557"/>
        <item x="192"/>
        <item x="570"/>
        <item x="249"/>
        <item x="358"/>
        <item x="28"/>
        <item x="602"/>
        <item x="517"/>
        <item x="475"/>
        <item x="459"/>
        <item x="625"/>
        <item x="65"/>
        <item x="615"/>
        <item x="169"/>
        <item x="307"/>
        <item x="292"/>
        <item x="289"/>
        <item x="278"/>
        <item x="270"/>
        <item x="266"/>
        <item x="262"/>
        <item x="257"/>
        <item x="247"/>
        <item x="248"/>
        <item x="238"/>
        <item x="233"/>
        <item x="225"/>
        <item x="400"/>
        <item x="121"/>
        <item x="447"/>
        <item x="90"/>
        <item x="215"/>
        <item x="207"/>
        <item x="487"/>
        <item x="426"/>
        <item x="194"/>
        <item x="187"/>
        <item x="555"/>
        <item x="129"/>
        <item x="77"/>
        <item x="511"/>
        <item x="277"/>
        <item x="268"/>
        <item x="373"/>
        <item x="476"/>
        <item x="464"/>
        <item x="61"/>
        <item x="304"/>
        <item x="497"/>
        <item x="11"/>
        <item x="374"/>
        <item x="499"/>
        <item x="482"/>
        <item x="321"/>
        <item x="318"/>
        <item x="316"/>
        <item x="320"/>
        <item x="514"/>
        <item x="63"/>
        <item x="578"/>
        <item x="93"/>
        <item x="64"/>
        <item x="221"/>
        <item x="222"/>
        <item x="539"/>
        <item x="504"/>
        <item x="366"/>
        <item x="145"/>
        <item x="211"/>
        <item x="206"/>
        <item x="345"/>
        <item x="427"/>
        <item x="607"/>
        <item x="576"/>
        <item x="619"/>
        <item x="212"/>
        <item x="518"/>
        <item x="198"/>
        <item x="573"/>
        <item x="226"/>
        <item x="346"/>
        <item x="269"/>
        <item x="610"/>
        <item x="461"/>
        <item x="604"/>
        <item x="230"/>
        <item x="196"/>
        <item x="617"/>
        <item x="608"/>
        <item x="433"/>
        <item x="203"/>
        <item x="605"/>
        <item x="19"/>
        <item x="23"/>
        <item x="463"/>
        <item x="525"/>
        <item x="369"/>
        <item x="167"/>
        <item x="171"/>
        <item x="591"/>
        <item x="462"/>
        <item x="618"/>
        <item x="67"/>
        <item x="466"/>
        <item x="197"/>
        <item x="397"/>
        <item x="1"/>
        <item x="588"/>
        <item x="545"/>
        <item x="521"/>
        <item x="526"/>
        <item x="480"/>
        <item x="571"/>
        <item x="512"/>
        <item x="495"/>
        <item x="544"/>
        <item x="306"/>
        <item x="357"/>
        <item x="188"/>
        <item x="363"/>
        <item x="458"/>
        <item x="477"/>
        <item x="428"/>
        <item x="383"/>
        <item x="603"/>
        <item x="492"/>
        <item x="534"/>
        <item x="139"/>
        <item x="151"/>
        <item x="160"/>
        <item x="367"/>
        <item x="12"/>
        <item x="18"/>
        <item x="22"/>
        <item x="153"/>
        <item x="522"/>
        <item x="567"/>
        <item x="568"/>
        <item x="579"/>
        <item x="575"/>
        <item x="574"/>
        <item x="572"/>
        <item x="444"/>
        <item x="434"/>
        <item x="442"/>
        <item x="43"/>
        <item x="51"/>
        <item x="429"/>
        <item x="592"/>
        <item x="596"/>
        <item x="35"/>
        <item x="540"/>
        <item x="416"/>
        <item x="420"/>
        <item x="449"/>
        <item x="581"/>
        <item x="583"/>
        <item x="584"/>
        <item x="348"/>
        <item x="393"/>
        <item x="469"/>
        <item x="533"/>
        <item x="154"/>
        <item x="178"/>
        <item x="501"/>
        <item x="302"/>
        <item x="234"/>
        <item x="372"/>
        <item x="142"/>
        <item x="508"/>
        <item x="315"/>
        <item x="594"/>
        <item x="600"/>
        <item x="37"/>
        <item x="40"/>
        <item x="44"/>
        <item x="52"/>
        <item x="53"/>
        <item x="566"/>
        <item x="502"/>
        <item x="237"/>
        <item x="267"/>
        <item x="259"/>
        <item x="255"/>
        <item x="569"/>
        <item x="101"/>
        <item x="105"/>
        <item x="108"/>
        <item x="113"/>
        <item x="347"/>
        <item x="359"/>
        <item x="465"/>
        <item x="137"/>
        <item x="417"/>
        <item x="523"/>
        <item x="391"/>
        <item x="376"/>
        <item x="377"/>
        <item x="582"/>
        <item x="524"/>
        <item x="349"/>
        <item x="498"/>
        <item x="460"/>
        <item x="213"/>
        <item x="8"/>
        <item x="509"/>
        <item x="507"/>
        <item x="401"/>
        <item x="370"/>
        <item x="538"/>
        <item x="513"/>
        <item x="585"/>
        <item x="39"/>
        <item x="123"/>
        <item x="136"/>
        <item x="143"/>
        <item x="175"/>
        <item x="181"/>
        <item x="224"/>
        <item x="402"/>
        <item x="283"/>
        <item x="279"/>
        <item x="284"/>
        <item x="285"/>
        <item x="263"/>
        <item x="264"/>
        <item x="265"/>
        <item x="260"/>
        <item x="256"/>
        <item x="282"/>
        <item x="281"/>
        <item x="290"/>
        <item x="291"/>
        <item x="231"/>
        <item x="311"/>
        <item x="232"/>
        <item x="236"/>
        <item x="228"/>
        <item x="185"/>
        <item x="239"/>
        <item x="240"/>
        <item x="241"/>
        <item x="407"/>
        <item x="409"/>
        <item x="418"/>
        <item x="421"/>
        <item x="423"/>
        <item x="126"/>
        <item x="128"/>
        <item x="100"/>
        <item x="104"/>
        <item x="107"/>
        <item x="111"/>
        <item x="116"/>
        <item x="120"/>
        <item x="99"/>
        <item x="102"/>
        <item x="106"/>
        <item x="110"/>
        <item x="115"/>
        <item x="119"/>
        <item x="103"/>
        <item x="112"/>
        <item x="117"/>
        <item x="168"/>
        <item x="122"/>
        <item x="127"/>
        <item x="138"/>
        <item x="158"/>
        <item x="165"/>
        <item x="180"/>
        <item x="148"/>
        <item x="157"/>
        <item x="164"/>
        <item x="173"/>
        <item x="141"/>
        <item x="152"/>
        <item x="159"/>
        <item x="375"/>
        <item x="350"/>
        <item x="86"/>
        <item x="405"/>
        <item x="606"/>
        <item x="261"/>
        <item x="597"/>
        <item x="601"/>
        <item x="436"/>
        <item x="598"/>
        <item x="258"/>
        <item x="246"/>
        <item x="10"/>
        <item x="124"/>
        <item x="14"/>
        <item x="130"/>
        <item x="20"/>
        <item x="146"/>
        <item x="29"/>
        <item x="163"/>
        <item x="55"/>
        <item x="179"/>
        <item x="60"/>
        <item x="481"/>
        <item x="586"/>
        <item x="457"/>
        <item x="488"/>
        <item x="217"/>
        <item x="209"/>
        <item x="489"/>
        <item x="542"/>
        <item x="493"/>
        <item x="3"/>
        <item x="218"/>
        <item x="506"/>
        <item x="483"/>
        <item x="48"/>
        <item x="204"/>
        <item x="471"/>
        <item x="593"/>
        <item x="149"/>
        <item x="156"/>
        <item x="166"/>
        <item x="170"/>
        <item x="553"/>
        <item x="437"/>
        <item x="6"/>
        <item x="34"/>
        <item x="448"/>
        <item x="445"/>
        <item x="73"/>
        <item x="75"/>
        <item x="81"/>
        <item x="85"/>
        <item x="89"/>
        <item x="94"/>
        <item x="69"/>
        <item x="80"/>
        <item x="84"/>
        <item x="252"/>
        <item x="408"/>
        <item x="410"/>
        <item x="205"/>
        <item x="210"/>
        <item x="32"/>
        <item x="309"/>
        <item x="450"/>
        <item x="74"/>
        <item x="79"/>
        <item x="88"/>
        <item x="54"/>
        <item x="56"/>
        <item x="438"/>
        <item x="577"/>
        <item x="109"/>
        <item x="114"/>
        <item x="97"/>
        <item x="66"/>
        <item x="382"/>
        <item x="17"/>
        <item x="78"/>
        <item x="296"/>
        <item x="310"/>
        <item x="443"/>
        <item x="430"/>
        <item x="33"/>
        <item x="229"/>
        <item x="76"/>
        <item x="83"/>
        <item x="92"/>
        <item x="622"/>
        <item x="36"/>
        <item x="47"/>
        <item x="446"/>
        <item x="422"/>
        <item x="595"/>
        <item x="626"/>
        <item x="361"/>
        <item x="616"/>
        <item x="208"/>
        <item x="559"/>
        <item x="554"/>
        <item x="424"/>
        <item x="412"/>
        <item x="413"/>
        <item x="419"/>
        <item x="199"/>
        <item x="474"/>
        <item x="46"/>
        <item x="15"/>
        <item x="50"/>
        <item x="49"/>
        <item x="57"/>
        <item x="38"/>
        <item x="134"/>
        <item x="21"/>
        <item x="335"/>
        <item x="341"/>
        <item x="331"/>
        <item x="338"/>
        <item x="339"/>
        <item x="337"/>
        <item x="332"/>
        <item x="336"/>
        <item x="329"/>
        <item x="326"/>
        <item x="327"/>
        <item x="330"/>
        <item x="334"/>
        <item x="328"/>
        <item x="343"/>
        <item x="323"/>
        <item x="325"/>
        <item x="344"/>
        <item x="322"/>
        <item x="324"/>
        <item x="342"/>
        <item x="340"/>
        <item x="333"/>
        <item x="550"/>
        <item x="271"/>
        <item x="272"/>
        <item x="201"/>
        <item x="478"/>
        <item x="144"/>
        <item x="162"/>
        <item x="174"/>
        <item x="451"/>
        <item x="452"/>
        <item x="453"/>
        <item x="454"/>
        <item x="455"/>
        <item x="456"/>
        <item x="551"/>
        <item x="41"/>
        <item x="528"/>
        <item x="530"/>
        <item x="529"/>
        <item x="379"/>
        <item x="470"/>
        <item x="473"/>
        <item x="485"/>
        <item x="486"/>
        <item x="392"/>
        <item x="386"/>
        <item x="479"/>
        <item x="202"/>
        <item x="118"/>
        <item x="200"/>
        <item x="45"/>
        <item x="510"/>
        <item x="317"/>
        <item x="319"/>
        <item x="293"/>
        <item x="398"/>
        <item x="589"/>
        <item x="0"/>
        <item x="98"/>
        <item x="580"/>
        <item x="552"/>
        <item x="494"/>
        <item x="432"/>
        <item x="223"/>
        <item x="243"/>
        <item x="516"/>
        <item x="441"/>
        <item x="24"/>
        <item x="587"/>
        <item x="295"/>
        <item x="390"/>
        <item x="621"/>
        <item x="31"/>
        <item x="274"/>
        <item x="280"/>
        <item x="273"/>
        <item x="245"/>
        <item x="5"/>
        <item x="16"/>
        <item x="27"/>
        <item x="30"/>
        <item x="356"/>
        <item x="623"/>
        <item x="189"/>
        <item x="532"/>
        <item x="496"/>
        <item x="515"/>
        <item x="527"/>
        <item x="125"/>
        <item x="242"/>
        <item x="235"/>
        <item x="253"/>
        <item x="254"/>
        <item x="91"/>
        <item x="72"/>
        <item x="82"/>
        <item x="95"/>
        <item x="439"/>
        <item x="614"/>
        <item x="96"/>
        <item x="294"/>
        <item x="214"/>
        <item x="216"/>
        <item x="313"/>
        <item x="314"/>
        <item x="312"/>
        <item x="301"/>
        <item x="305"/>
        <item x="303"/>
        <item x="308"/>
        <item x="299"/>
        <item x="300"/>
        <item x="298"/>
        <item x="620"/>
        <item x="368"/>
        <item x="195"/>
        <item x="411"/>
        <item x="414"/>
        <item x="403"/>
        <item x="184"/>
        <item x="68"/>
        <item x="62"/>
        <item x="556"/>
        <item x="627"/>
      </items>
    </pivotField>
    <pivotField axis="axisRow" compact="0" outline="0" showAll="0" sortType="ascending" defaultSubtotal="0">
      <items count="580">
        <item x="0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15"/>
        <item x="23"/>
        <item x="6"/>
        <item x="10"/>
        <item x="16"/>
        <item x="24"/>
        <item x="11"/>
        <item x="1"/>
        <item x="12"/>
        <item x="13"/>
        <item x="20"/>
        <item x="21"/>
        <item x="22"/>
        <item x="2"/>
        <item x="7"/>
        <item x="25"/>
        <item x="26"/>
        <item x="3"/>
        <item x="4"/>
        <item x="8"/>
        <item x="5"/>
        <item x="14"/>
        <item x="17"/>
        <item x="18"/>
        <item x="19"/>
        <item x="9"/>
        <item x="465"/>
        <item x="495"/>
        <item x="466"/>
        <item x="467"/>
        <item x="468"/>
        <item x="498"/>
        <item x="469"/>
        <item x="470"/>
        <item x="472"/>
        <item x="471"/>
        <item x="481"/>
        <item x="474"/>
        <item x="476"/>
        <item x="475"/>
        <item x="489"/>
        <item x="488"/>
        <item x="487"/>
        <item x="486"/>
        <item x="482"/>
        <item x="483"/>
        <item x="497"/>
        <item x="496"/>
        <item x="479"/>
        <item x="477"/>
        <item x="478"/>
        <item x="493"/>
        <item x="491"/>
        <item x="492"/>
        <item x="490"/>
        <item x="480"/>
        <item x="485"/>
        <item x="484"/>
        <item x="494"/>
        <item x="473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94"/>
        <item x="406"/>
        <item x="403"/>
        <item x="391"/>
        <item x="400"/>
        <item x="388"/>
        <item x="387"/>
        <item x="393"/>
        <item x="392"/>
        <item x="390"/>
        <item x="395"/>
        <item x="397"/>
        <item x="396"/>
        <item x="399"/>
        <item x="401"/>
        <item x="398"/>
        <item x="405"/>
        <item x="404"/>
        <item x="407"/>
        <item x="389"/>
        <item x="408"/>
        <item x="402"/>
        <item x="69"/>
        <item x="64"/>
        <item x="74"/>
        <item x="83"/>
        <item x="70"/>
        <item x="75"/>
        <item x="76"/>
        <item x="79"/>
        <item x="80"/>
        <item x="84"/>
        <item x="81"/>
        <item x="65"/>
        <item x="71"/>
        <item x="85"/>
        <item x="87"/>
        <item x="73"/>
        <item x="66"/>
        <item x="88"/>
        <item x="67"/>
        <item x="77"/>
        <item x="86"/>
        <item x="89"/>
        <item x="68"/>
        <item x="78"/>
        <item x="82"/>
        <item x="72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2"/>
        <item x="113"/>
        <item x="90"/>
        <item x="111"/>
        <item x="271"/>
        <item x="272"/>
        <item x="273"/>
        <item x="274"/>
        <item x="267"/>
        <item x="268"/>
        <item x="269"/>
        <item x="270"/>
        <item x="198"/>
        <item x="204"/>
        <item x="202"/>
        <item x="200"/>
        <item x="203"/>
        <item x="205"/>
        <item x="199"/>
        <item x="201"/>
        <item x="257"/>
        <item x="258"/>
        <item x="259"/>
        <item x="260"/>
        <item x="261"/>
        <item x="262"/>
        <item x="263"/>
        <item x="264"/>
        <item x="265"/>
        <item x="266"/>
        <item x="249"/>
        <item x="250"/>
        <item x="251"/>
        <item x="252"/>
        <item x="253"/>
        <item x="254"/>
        <item x="255"/>
        <item x="256"/>
        <item x="244"/>
        <item x="245"/>
        <item x="246"/>
        <item x="247"/>
        <item x="240"/>
        <item x="241"/>
        <item x="242"/>
        <item x="243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27"/>
        <item x="63"/>
        <item x="28"/>
        <item x="29"/>
        <item x="30"/>
        <item x="33"/>
        <item x="34"/>
        <item x="35"/>
        <item x="41"/>
        <item x="39"/>
        <item x="38"/>
        <item x="40"/>
        <item x="44"/>
        <item x="45"/>
        <item x="49"/>
        <item x="59"/>
        <item x="60"/>
        <item x="61"/>
        <item x="62"/>
        <item x="31"/>
        <item x="32"/>
        <item x="37"/>
        <item x="36"/>
        <item x="42"/>
        <item x="43"/>
        <item x="47"/>
        <item x="48"/>
        <item x="46"/>
        <item x="50"/>
        <item x="52"/>
        <item x="54"/>
        <item x="51"/>
        <item x="53"/>
        <item x="56"/>
        <item x="57"/>
        <item x="58"/>
        <item x="55"/>
        <item x="526"/>
        <item x="527"/>
        <item x="528"/>
        <item x="529"/>
        <item x="530"/>
        <item x="531"/>
        <item x="532"/>
        <item x="533"/>
        <item x="534"/>
        <item x="236"/>
        <item x="237"/>
        <item x="238"/>
        <item x="230"/>
        <item x="231"/>
        <item x="232"/>
        <item x="233"/>
        <item x="234"/>
        <item x="235"/>
        <item x="224"/>
        <item x="225"/>
        <item x="226"/>
        <item x="227"/>
        <item x="228"/>
        <item x="409"/>
        <item x="413"/>
        <item x="414"/>
        <item x="415"/>
        <item x="419"/>
        <item x="425"/>
        <item x="427"/>
        <item x="428"/>
        <item x="426"/>
        <item x="429"/>
        <item x="412"/>
        <item x="430"/>
        <item x="422"/>
        <item x="421"/>
        <item x="418"/>
        <item x="410"/>
        <item x="420"/>
        <item x="424"/>
        <item x="423"/>
        <item x="416"/>
        <item x="417"/>
        <item x="411"/>
        <item x="431"/>
        <item x="217"/>
        <item x="218"/>
        <item x="219"/>
        <item x="220"/>
        <item x="221"/>
        <item x="239"/>
        <item x="222"/>
        <item x="248"/>
        <item x="229"/>
        <item x="22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39"/>
        <item x="161"/>
        <item x="162"/>
        <item x="163"/>
        <item x="164"/>
        <item x="165"/>
        <item x="166"/>
        <item x="167"/>
        <item x="168"/>
        <item x="169"/>
        <item x="148"/>
        <item x="155"/>
        <item x="170"/>
        <item x="171"/>
        <item x="172"/>
        <item x="173"/>
        <item x="174"/>
        <item x="175"/>
        <item x="176"/>
        <item x="211"/>
        <item x="212"/>
        <item x="213"/>
        <item x="214"/>
        <item x="215"/>
        <item x="216"/>
        <item x="181"/>
        <item x="186"/>
        <item x="183"/>
        <item x="180"/>
        <item x="177"/>
        <item x="187"/>
        <item x="184"/>
        <item x="185"/>
        <item x="182"/>
        <item x="178"/>
        <item x="179"/>
        <item x="499"/>
        <item x="500"/>
        <item x="501"/>
        <item x="502"/>
        <item x="504"/>
        <item x="503"/>
        <item x="505"/>
        <item x="506"/>
        <item x="507"/>
        <item x="508"/>
        <item x="509"/>
        <item x="433"/>
        <item x="434"/>
        <item x="435"/>
        <item x="436"/>
        <item x="438"/>
        <item x="437"/>
        <item x="432"/>
        <item x="379"/>
        <item x="386"/>
        <item x="383"/>
        <item x="384"/>
        <item x="385"/>
        <item x="381"/>
        <item x="380"/>
        <item x="382"/>
        <item x="37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544"/>
        <item x="545"/>
        <item x="546"/>
        <item x="547"/>
        <item x="548"/>
        <item x="549"/>
        <item x="552"/>
        <item x="550"/>
        <item x="554"/>
        <item x="553"/>
        <item x="555"/>
        <item x="556"/>
        <item x="551"/>
        <item x="457"/>
        <item x="459"/>
        <item x="460"/>
        <item x="461"/>
        <item x="462"/>
        <item x="463"/>
        <item x="464"/>
        <item x="45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4"/>
        <item x="455"/>
        <item x="453"/>
        <item x="451"/>
        <item x="452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38"/>
        <item x="539"/>
        <item x="540"/>
        <item x="541"/>
        <item x="542"/>
        <item x="543"/>
        <item x="196"/>
        <item x="191"/>
        <item x="188"/>
        <item x="190"/>
        <item x="189"/>
        <item x="192"/>
        <item x="193"/>
        <item x="194"/>
        <item x="195"/>
        <item x="456"/>
        <item x="571"/>
        <item x="572"/>
        <item x="574"/>
        <item x="579"/>
        <item x="575"/>
        <item x="576"/>
        <item x="577"/>
        <item x="573"/>
        <item x="578"/>
        <item x="372"/>
        <item x="373"/>
        <item x="374"/>
        <item x="375"/>
        <item x="376"/>
        <item x="206"/>
        <item x="209"/>
        <item x="210"/>
        <item x="207"/>
        <item x="208"/>
        <item x="295"/>
        <item x="296"/>
        <item x="297"/>
        <item x="298"/>
        <item x="299"/>
        <item x="300"/>
        <item x="535"/>
        <item x="536"/>
        <item x="537"/>
        <item x="288"/>
        <item x="289"/>
        <item x="290"/>
        <item x="291"/>
        <item x="292"/>
        <item x="293"/>
        <item x="294"/>
        <item x="377"/>
        <item x="197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11">
    <i>
      <x v="21"/>
      <x/>
      <x/>
      <x v="4"/>
      <x/>
      <x v="51"/>
    </i>
    <i r="5">
      <x v="95"/>
    </i>
    <i r="5">
      <x v="212"/>
    </i>
    <i r="5">
      <x v="417"/>
    </i>
    <i r="5">
      <x v="559"/>
    </i>
    <i t="default" r="3">
      <x v="4"/>
    </i>
    <i t="default" r="1">
      <x/>
    </i>
    <i r="1">
      <x v="1"/>
      <x v="1"/>
      <x v="4"/>
      <x v="453"/>
      <x v="134"/>
    </i>
    <i r="4">
      <x v="454"/>
      <x v="622"/>
    </i>
    <i r="4">
      <x v="455"/>
      <x v="64"/>
    </i>
    <i r="4">
      <x v="456"/>
      <x v="91"/>
    </i>
    <i r="4">
      <x v="457"/>
      <x v="388"/>
    </i>
    <i r="4">
      <x v="458"/>
      <x v="326"/>
    </i>
    <i r="4">
      <x v="459"/>
      <x v="314"/>
    </i>
    <i r="4">
      <x v="460"/>
      <x v="622"/>
    </i>
    <i r="4">
      <x v="461"/>
      <x v="64"/>
    </i>
    <i t="default" r="3">
      <x v="4"/>
    </i>
    <i t="default" r="1">
      <x v="1"/>
    </i>
    <i t="default">
      <x v="21"/>
    </i>
    <i>
      <x v="22"/>
      <x/>
      <x/>
      <x v="4"/>
      <x/>
      <x v="51"/>
    </i>
    <i r="5">
      <x v="95"/>
    </i>
    <i r="5">
      <x v="212"/>
    </i>
    <i r="5">
      <x v="417"/>
    </i>
    <i r="5">
      <x v="559"/>
    </i>
    <i t="default" r="3">
      <x v="4"/>
    </i>
    <i t="default" r="1">
      <x/>
    </i>
    <i r="1">
      <x v="1"/>
      <x v="1"/>
      <x/>
      <x v="123"/>
      <x v="300"/>
    </i>
    <i t="default" r="3">
      <x/>
    </i>
    <i r="3">
      <x v="1"/>
      <x v="119"/>
      <x v="145"/>
    </i>
    <i t="default" r="3">
      <x v="1"/>
    </i>
    <i r="3">
      <x v="3"/>
      <x v="122"/>
      <x v="385"/>
    </i>
    <i t="default" r="3">
      <x v="3"/>
    </i>
    <i r="3">
      <x v="4"/>
      <x/>
      <x v="209"/>
    </i>
    <i r="4">
      <x v="120"/>
      <x v="479"/>
    </i>
    <i r="4">
      <x v="121"/>
      <x v="134"/>
    </i>
    <i r="4">
      <x v="124"/>
      <x v="349"/>
    </i>
    <i r="4">
      <x v="125"/>
      <x v="6"/>
    </i>
    <i r="4">
      <x v="126"/>
      <x v="620"/>
    </i>
    <i r="4">
      <x v="127"/>
      <x v="446"/>
    </i>
    <i r="4">
      <x v="128"/>
      <x v="350"/>
    </i>
    <i r="4">
      <x v="129"/>
      <x v="488"/>
    </i>
    <i r="4">
      <x v="130"/>
      <x v="621"/>
    </i>
    <i r="4">
      <x v="131"/>
      <x v="489"/>
    </i>
    <i r="4">
      <x v="132"/>
      <x v="259"/>
    </i>
    <i r="4">
      <x v="133"/>
      <x v="351"/>
    </i>
    <i r="4">
      <x v="134"/>
      <x v="28"/>
    </i>
    <i r="4">
      <x v="135"/>
      <x v="352"/>
    </i>
    <i r="4">
      <x v="136"/>
      <x v="260"/>
    </i>
    <i r="4">
      <x v="137"/>
      <x v="353"/>
    </i>
    <i r="4">
      <x v="138"/>
      <x v="445"/>
    </i>
    <i r="4">
      <x v="139"/>
      <x v="487"/>
    </i>
    <i r="4">
      <x v="140"/>
      <x v="490"/>
    </i>
    <i r="4">
      <x v="579"/>
      <x v="571"/>
    </i>
    <i t="default" r="3">
      <x v="4"/>
    </i>
    <i t="default" r="1">
      <x v="1"/>
    </i>
    <i t="default">
      <x v="22"/>
    </i>
    <i>
      <x v="23"/>
      <x/>
      <x/>
      <x v="4"/>
      <x/>
      <x v="33"/>
    </i>
    <i r="5">
      <x v="51"/>
    </i>
    <i r="5">
      <x v="95"/>
    </i>
    <i r="5">
      <x v="212"/>
    </i>
    <i r="5">
      <x v="417"/>
    </i>
    <i t="default" r="3">
      <x v="4"/>
    </i>
    <i t="default" r="1">
      <x/>
    </i>
    <i r="1">
      <x v="1"/>
      <x v="1"/>
      <x v="2"/>
      <x v="335"/>
      <x v="457"/>
    </i>
    <i t="default" r="3">
      <x v="2"/>
    </i>
    <i r="3">
      <x v="4"/>
      <x/>
      <x v="209"/>
    </i>
    <i r="5">
      <x v="261"/>
    </i>
    <i r="5">
      <x v="451"/>
    </i>
    <i r="5">
      <x v="570"/>
    </i>
    <i r="4">
      <x v="322"/>
      <x v="141"/>
    </i>
    <i r="4">
      <x v="323"/>
      <x v="469"/>
    </i>
    <i r="4">
      <x v="324"/>
      <x v="92"/>
    </i>
    <i r="4">
      <x v="325"/>
      <x v="566"/>
    </i>
    <i r="4">
      <x v="326"/>
      <x v="393"/>
    </i>
    <i r="4">
      <x v="327"/>
      <x v="468"/>
    </i>
    <i r="4">
      <x v="328"/>
      <x v="434"/>
    </i>
    <i r="4">
      <x v="329"/>
      <x v="478"/>
    </i>
    <i r="4">
      <x v="330"/>
      <x v="249"/>
    </i>
    <i r="4">
      <x v="331"/>
      <x v="136"/>
    </i>
    <i r="4">
      <x v="332"/>
      <x v="254"/>
    </i>
    <i r="4">
      <x v="333"/>
      <x v="433"/>
    </i>
    <i r="4">
      <x v="334"/>
      <x v="601"/>
    </i>
    <i r="4">
      <x v="336"/>
      <x v="23"/>
    </i>
    <i r="4">
      <x v="337"/>
      <x v="178"/>
    </i>
    <i r="4">
      <x v="338"/>
      <x v="430"/>
    </i>
    <i r="4">
      <x v="339"/>
      <x v="251"/>
    </i>
    <i r="4">
      <x v="340"/>
      <x v="24"/>
    </i>
    <i r="4">
      <x v="341"/>
      <x v="196"/>
    </i>
    <i r="4">
      <x v="342"/>
      <x v="250"/>
    </i>
    <i r="4">
      <x v="343"/>
      <x v="229"/>
    </i>
    <i t="default" r="3">
      <x v="4"/>
    </i>
    <i t="default" r="1">
      <x v="1"/>
    </i>
    <i t="default">
      <x v="23"/>
    </i>
    <i>
      <x v="24"/>
      <x/>
      <x/>
      <x v="4"/>
      <x/>
      <x v="33"/>
    </i>
    <i r="5">
      <x v="51"/>
    </i>
    <i r="5">
      <x v="95"/>
    </i>
    <i r="5">
      <x v="212"/>
    </i>
    <i r="5">
      <x v="417"/>
    </i>
    <i t="default" r="3">
      <x v="4"/>
    </i>
    <i t="default" r="1">
      <x/>
    </i>
    <i r="1">
      <x v="1"/>
      <x v="1"/>
      <x v="4"/>
      <x v="344"/>
      <x v="532"/>
    </i>
    <i r="5">
      <x v="533"/>
    </i>
    <i r="5">
      <x v="534"/>
    </i>
    <i r="5">
      <x v="535"/>
    </i>
    <i r="5">
      <x v="536"/>
    </i>
    <i r="5">
      <x v="537"/>
    </i>
    <i r="4">
      <x v="579"/>
      <x v="451"/>
    </i>
    <i t="default" r="3">
      <x v="4"/>
    </i>
    <i t="default" r="1">
      <x v="1"/>
    </i>
    <i t="default">
      <x v="2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8" hier="-1"/>
  </pageFields>
  <dataFields count="3">
    <dataField name=" Antal håp" fld="17" baseField="5" baseItem="565" numFmtId="2"/>
    <dataField name=" Håp-ers tkr" fld="16" subtotal="average" baseField="7" baseItem="17" numFmtId="2"/>
    <dataField name=" Total ers tkr" fld="20" baseField="0" baseItem="0" numFmtId="166"/>
  </dataFields>
  <formats count="102">
    <format dxfId="1535">
      <pivotArea type="all" dataOnly="0" outline="0" fieldPosition="0"/>
    </format>
    <format dxfId="1534">
      <pivotArea field="8" type="button" dataOnly="0" labelOnly="1" outline="0" axis="axisRow" fieldPosition="4"/>
    </format>
    <format dxfId="1533">
      <pivotArea dataOnly="0" labelOnly="1" grandRow="1" outline="0" fieldPosition="0"/>
    </format>
    <format dxfId="1532">
      <pivotArea dataOnly="0" labelOnly="1" outline="0" fieldPosition="0">
        <references count="1">
          <reference field="7" count="0"/>
        </references>
      </pivotArea>
    </format>
    <format dxfId="1531">
      <pivotArea dataOnly="0" labelOnly="1" outline="0" fieldPosition="0">
        <references count="1">
          <reference field="2" count="0"/>
        </references>
      </pivotArea>
    </format>
    <format dxfId="1530">
      <pivotArea dataOnly="0" labelOnly="1" outline="0" fieldPosition="0">
        <references count="1">
          <reference field="2" count="0"/>
        </references>
      </pivotArea>
    </format>
    <format dxfId="1529">
      <pivotArea dataOnly="0" labelOnly="1" outline="0" fieldPosition="0">
        <references count="1">
          <reference field="7" count="0"/>
        </references>
      </pivotArea>
    </format>
    <format dxfId="1528">
      <pivotArea dataOnly="0" labelOnly="1" outline="0" fieldPosition="0">
        <references count="1">
          <reference field="8" count="0"/>
        </references>
      </pivotArea>
    </format>
    <format dxfId="1527">
      <pivotArea field="2" type="button" dataOnly="0" labelOnly="1" outline="0" axis="axisRow" fieldPosition="0"/>
    </format>
    <format dxfId="1526">
      <pivotArea field="7" type="button" dataOnly="0" labelOnly="1" outline="0" axis="axisRow" fieldPosition="5"/>
    </format>
    <format dxfId="1525">
      <pivotArea field="8" type="button" dataOnly="0" labelOnly="1" outline="0" axis="axisRow" fieldPosition="4"/>
    </format>
    <format dxfId="152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523">
      <pivotArea dataOnly="0" labelOnly="1" outline="0" fieldPosition="0">
        <references count="1">
          <reference field="0" count="0"/>
        </references>
      </pivotArea>
    </format>
    <format dxfId="1522">
      <pivotArea field="6" type="button" dataOnly="0" labelOnly="1" outline="0" axis="axisRow" fieldPosition="3"/>
    </format>
    <format dxfId="1521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520">
      <pivotArea outline="0" fieldPosition="0">
        <references count="1">
          <reference field="4294967294" count="1" selected="0">
            <x v="2"/>
          </reference>
        </references>
      </pivotArea>
    </format>
    <format dxfId="1519">
      <pivotArea type="origin" dataOnly="0" labelOnly="1" outline="0" fieldPosition="0"/>
    </format>
    <format dxfId="1518">
      <pivotArea field="-2" type="button" dataOnly="0" labelOnly="1" outline="0" axis="axisCol" fieldPosition="0"/>
    </format>
    <format dxfId="1517">
      <pivotArea type="topRight" dataOnly="0" labelOnly="1" outline="0" fieldPosition="0"/>
    </format>
    <format dxfId="1516">
      <pivotArea field="2" type="button" dataOnly="0" labelOnly="1" outline="0" axis="axisRow" fieldPosition="0"/>
    </format>
    <format dxfId="1515">
      <pivotArea field="0" type="button" dataOnly="0" labelOnly="1" outline="0" axis="axisRow" fieldPosition="1"/>
    </format>
    <format dxfId="1514">
      <pivotArea field="4" type="button" dataOnly="0" labelOnly="1" outline="0" axis="axisRow" fieldPosition="2"/>
    </format>
    <format dxfId="1513">
      <pivotArea field="6" type="button" dataOnly="0" labelOnly="1" outline="0" axis="axisRow" fieldPosition="3"/>
    </format>
    <format dxfId="1512">
      <pivotArea field="8" type="button" dataOnly="0" labelOnly="1" outline="0" axis="axisRow" fieldPosition="4"/>
    </format>
    <format dxfId="1511">
      <pivotArea field="7" type="button" dataOnly="0" labelOnly="1" outline="0" axis="axisRow" fieldPosition="5"/>
    </format>
    <format dxfId="151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509">
      <pivotArea type="topRight" dataOnly="0" labelOnly="1" outline="0" fieldPosition="0"/>
    </format>
    <format dxfId="150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507">
      <pivotArea dataOnly="0" labelOnly="1" outline="0" fieldPosition="0">
        <references count="1">
          <reference field="2" count="0"/>
        </references>
      </pivotArea>
    </format>
    <format dxfId="1506">
      <pivotArea dataOnly="0" labelOnly="1" outline="0" fieldPosition="0">
        <references count="1">
          <reference field="2" count="0"/>
        </references>
      </pivotArea>
    </format>
    <format dxfId="1505">
      <pivotArea dataOnly="0" outline="0" fieldPosition="0">
        <references count="2">
          <reference field="1" count="1" selected="0">
            <x v="8"/>
          </reference>
          <reference field="2" count="0" defaultSubtotal="1"/>
        </references>
      </pivotArea>
    </format>
    <format dxfId="1504">
      <pivotArea dataOnly="0" outline="0" fieldPosition="0">
        <references count="2">
          <reference field="1" count="1" selected="0">
            <x v="8"/>
          </reference>
          <reference field="2" count="0" defaultSubtotal="1"/>
        </references>
      </pivotArea>
    </format>
    <format dxfId="1503">
      <pivotArea dataOnly="0" labelOnly="1" outline="0" fieldPosition="0">
        <references count="1">
          <reference field="2" count="0"/>
        </references>
      </pivotArea>
    </format>
    <format dxfId="1502">
      <pivotArea dataOnly="0" labelOnly="1" outline="0" fieldPosition="0">
        <references count="1">
          <reference field="0" count="0"/>
        </references>
      </pivotArea>
    </format>
    <format dxfId="1501">
      <pivotArea dataOnly="0" outline="0" fieldPosition="0">
        <references count="2">
          <reference field="0" count="0" defaultSubtotal="1"/>
          <reference field="1" count="1" selected="0">
            <x v="8"/>
          </reference>
        </references>
      </pivotArea>
    </format>
    <format dxfId="1500">
      <pivotArea outline="0" fieldPosition="0">
        <references count="4">
          <reference field="0" count="1" selected="0">
            <x v="0"/>
          </reference>
          <reference field="2" count="1" selected="0">
            <x v="21"/>
          </reference>
          <reference field="4" count="1" selected="0">
            <x v="0"/>
          </reference>
          <reference field="6" count="1" selected="0" defaultSubtotal="1">
            <x v="4"/>
          </reference>
        </references>
      </pivotArea>
    </format>
    <format dxfId="1499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1"/>
          </reference>
          <reference field="4" count="1" selected="0">
            <x v="0"/>
          </reference>
          <reference field="6" count="1" defaultSubtotal="1">
            <x v="4"/>
          </reference>
        </references>
      </pivotArea>
    </format>
    <format dxfId="1498">
      <pivotArea outline="0" fieldPosition="0">
        <references count="4">
          <reference field="0" count="1" selected="0">
            <x v="1"/>
          </reference>
          <reference field="2" count="1" selected="0">
            <x v="21"/>
          </reference>
          <reference field="4" count="1" selected="0">
            <x v="1"/>
          </reference>
          <reference field="6" count="1" selected="0" defaultSubtotal="1">
            <x v="4"/>
          </reference>
        </references>
      </pivotArea>
    </format>
    <format dxfId="1497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1"/>
          </reference>
          <reference field="4" count="1" selected="0">
            <x v="1"/>
          </reference>
          <reference field="6" count="1" defaultSubtotal="1">
            <x v="4"/>
          </reference>
        </references>
      </pivotArea>
    </format>
    <format dxfId="1496">
      <pivotArea outline="0" fieldPosition="0">
        <references count="4">
          <reference field="0" count="1" selected="0">
            <x v="0"/>
          </reference>
          <reference field="2" count="1" selected="0">
            <x v="22"/>
          </reference>
          <reference field="4" count="1" selected="0">
            <x v="0"/>
          </reference>
          <reference field="6" count="1" selected="0" defaultSubtotal="1">
            <x v="4"/>
          </reference>
        </references>
      </pivotArea>
    </format>
    <format dxfId="1495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2"/>
          </reference>
          <reference field="4" count="1" selected="0">
            <x v="0"/>
          </reference>
          <reference field="6" count="1" defaultSubtotal="1">
            <x v="4"/>
          </reference>
        </references>
      </pivotArea>
    </format>
    <format dxfId="1494">
      <pivotArea outline="0" fieldPosition="0">
        <references count="4">
          <reference field="0" count="1" selected="0">
            <x v="1"/>
          </reference>
          <reference field="2" count="1" selected="0">
            <x v="22"/>
          </reference>
          <reference field="4" count="1" selected="0">
            <x v="1"/>
          </reference>
          <reference field="6" count="1" selected="0" defaultSubtotal="1">
            <x v="0"/>
          </reference>
        </references>
      </pivotArea>
    </format>
    <format dxfId="1493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2"/>
          </reference>
          <reference field="4" count="1" selected="0">
            <x v="1"/>
          </reference>
          <reference field="6" count="1" defaultSubtotal="1">
            <x v="0"/>
          </reference>
        </references>
      </pivotArea>
    </format>
    <format dxfId="1492">
      <pivotArea outline="0" fieldPosition="0">
        <references count="4">
          <reference field="0" count="1" selected="0">
            <x v="1"/>
          </reference>
          <reference field="2" count="1" selected="0">
            <x v="22"/>
          </reference>
          <reference field="4" count="1" selected="0">
            <x v="1"/>
          </reference>
          <reference field="6" count="1" selected="0" defaultSubtotal="1">
            <x v="1"/>
          </reference>
        </references>
      </pivotArea>
    </format>
    <format dxfId="1491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2"/>
          </reference>
          <reference field="4" count="1" selected="0">
            <x v="1"/>
          </reference>
          <reference field="6" count="1" defaultSubtotal="1">
            <x v="1"/>
          </reference>
        </references>
      </pivotArea>
    </format>
    <format dxfId="1490">
      <pivotArea outline="0" fieldPosition="0">
        <references count="4">
          <reference field="0" count="1" selected="0">
            <x v="1"/>
          </reference>
          <reference field="2" count="1" selected="0">
            <x v="22"/>
          </reference>
          <reference field="4" count="1" selected="0">
            <x v="1"/>
          </reference>
          <reference field="6" count="1" selected="0" defaultSubtotal="1">
            <x v="3"/>
          </reference>
        </references>
      </pivotArea>
    </format>
    <format dxfId="1489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2"/>
          </reference>
          <reference field="4" count="1" selected="0">
            <x v="1"/>
          </reference>
          <reference field="6" count="1" defaultSubtotal="1">
            <x v="3"/>
          </reference>
        </references>
      </pivotArea>
    </format>
    <format dxfId="1488">
      <pivotArea outline="0" fieldPosition="0">
        <references count="4">
          <reference field="0" count="1" selected="0">
            <x v="1"/>
          </reference>
          <reference field="2" count="1" selected="0">
            <x v="22"/>
          </reference>
          <reference field="4" count="1" selected="0">
            <x v="1"/>
          </reference>
          <reference field="6" count="1" selected="0" defaultSubtotal="1">
            <x v="4"/>
          </reference>
        </references>
      </pivotArea>
    </format>
    <format dxfId="1487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2"/>
          </reference>
          <reference field="4" count="1" selected="0">
            <x v="1"/>
          </reference>
          <reference field="6" count="1" defaultSubtotal="1">
            <x v="4"/>
          </reference>
        </references>
      </pivotArea>
    </format>
    <format dxfId="1486">
      <pivotArea outline="0" fieldPosition="0">
        <references count="4">
          <reference field="0" count="1" selected="0">
            <x v="0"/>
          </reference>
          <reference field="2" count="1" selected="0">
            <x v="23"/>
          </reference>
          <reference field="4" count="1" selected="0">
            <x v="0"/>
          </reference>
          <reference field="6" count="1" selected="0" defaultSubtotal="1">
            <x v="4"/>
          </reference>
        </references>
      </pivotArea>
    </format>
    <format dxfId="1485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3"/>
          </reference>
          <reference field="4" count="1" selected="0">
            <x v="0"/>
          </reference>
          <reference field="6" count="1" defaultSubtotal="1">
            <x v="4"/>
          </reference>
        </references>
      </pivotArea>
    </format>
    <format dxfId="1484">
      <pivotArea outline="0" fieldPosition="0">
        <references count="4">
          <reference field="0" count="1" selected="0">
            <x v="1"/>
          </reference>
          <reference field="2" count="1" selected="0">
            <x v="23"/>
          </reference>
          <reference field="4" count="1" selected="0">
            <x v="1"/>
          </reference>
          <reference field="6" count="1" selected="0" defaultSubtotal="1">
            <x v="2"/>
          </reference>
        </references>
      </pivotArea>
    </format>
    <format dxfId="1483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3"/>
          </reference>
          <reference field="4" count="1" selected="0">
            <x v="1"/>
          </reference>
          <reference field="6" count="1" defaultSubtotal="1">
            <x v="2"/>
          </reference>
        </references>
      </pivotArea>
    </format>
    <format dxfId="1482">
      <pivotArea outline="0" fieldPosition="0">
        <references count="4">
          <reference field="0" count="1" selected="0">
            <x v="1"/>
          </reference>
          <reference field="2" count="1" selected="0">
            <x v="23"/>
          </reference>
          <reference field="4" count="1" selected="0">
            <x v="1"/>
          </reference>
          <reference field="6" count="1" selected="0" defaultSubtotal="1">
            <x v="4"/>
          </reference>
        </references>
      </pivotArea>
    </format>
    <format dxfId="1481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3"/>
          </reference>
          <reference field="4" count="1" selected="0">
            <x v="1"/>
          </reference>
          <reference field="6" count="1" defaultSubtotal="1">
            <x v="4"/>
          </reference>
        </references>
      </pivotArea>
    </format>
    <format dxfId="1480">
      <pivotArea outline="0" fieldPosition="0">
        <references count="4">
          <reference field="0" count="1" selected="0">
            <x v="0"/>
          </reference>
          <reference field="2" count="1" selected="0">
            <x v="24"/>
          </reference>
          <reference field="4" count="1" selected="0">
            <x v="0"/>
          </reference>
          <reference field="6" count="1" selected="0" defaultSubtotal="1">
            <x v="4"/>
          </reference>
        </references>
      </pivotArea>
    </format>
    <format dxfId="1479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4"/>
          </reference>
          <reference field="4" count="1" selected="0">
            <x v="0"/>
          </reference>
          <reference field="6" count="1" defaultSubtotal="1">
            <x v="4"/>
          </reference>
        </references>
      </pivotArea>
    </format>
    <format dxfId="1478">
      <pivotArea outline="0" fieldPosition="0">
        <references count="4">
          <reference field="0" count="1" selected="0">
            <x v="1"/>
          </reference>
          <reference field="2" count="1" selected="0">
            <x v="24"/>
          </reference>
          <reference field="4" count="1" selected="0">
            <x v="1"/>
          </reference>
          <reference field="6" count="1" selected="0" defaultSubtotal="1">
            <x v="4"/>
          </reference>
        </references>
      </pivotArea>
    </format>
    <format dxfId="1477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4"/>
          </reference>
          <reference field="4" count="1" selected="0">
            <x v="1"/>
          </reference>
          <reference field="6" count="1" defaultSubtotal="1">
            <x v="4"/>
          </reference>
        </references>
      </pivotArea>
    </format>
    <format dxfId="1476">
      <pivotArea dataOnly="0" labelOnly="1" outline="0" fieldPosition="0">
        <references count="1">
          <reference field="6" count="0"/>
        </references>
      </pivotArea>
    </format>
    <format dxfId="1475">
      <pivotArea dataOnly="0" labelOnly="1" outline="0" fieldPosition="0">
        <references count="1">
          <reference field="0" count="0"/>
        </references>
      </pivotArea>
    </format>
    <format dxfId="1474">
      <pivotArea dataOnly="0" labelOnly="1" outline="0" fieldPosition="0">
        <references count="1">
          <reference field="6" count="0"/>
        </references>
      </pivotArea>
    </format>
    <format dxfId="1473">
      <pivotArea outline="0" fieldPosition="0">
        <references count="6">
          <reference field="0" count="1" selected="0">
            <x v="0"/>
          </reference>
          <reference field="2" count="1" selected="0">
            <x v="21"/>
          </reference>
          <reference field="4" count="1" selected="0">
            <x v="0"/>
          </reference>
          <reference field="6" count="1" selected="0">
            <x v="4"/>
          </reference>
          <reference field="7" count="1" selected="0">
            <x v="51"/>
          </reference>
          <reference field="8" count="1" selected="0">
            <x v="0"/>
          </reference>
        </references>
      </pivotArea>
    </format>
    <format dxfId="1472">
      <pivotArea dataOnly="0" labelOnly="1" outline="0" fieldPosition="0">
        <references count="1">
          <reference field="2" count="1">
            <x v="21"/>
          </reference>
        </references>
      </pivotArea>
    </format>
    <format dxfId="1471">
      <pivotArea dataOnly="0" labelOnly="1" outline="0" fieldPosition="0">
        <references count="2">
          <reference field="0" count="1">
            <x v="0"/>
          </reference>
          <reference field="2" count="1" selected="0">
            <x v="21"/>
          </reference>
        </references>
      </pivotArea>
    </format>
    <format dxfId="1470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21"/>
          </reference>
          <reference field="4" count="1">
            <x v="0"/>
          </reference>
        </references>
      </pivotArea>
    </format>
    <format dxfId="1469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1"/>
          </reference>
          <reference field="4" count="1" selected="0">
            <x v="0"/>
          </reference>
          <reference field="6" count="1">
            <x v="4"/>
          </reference>
        </references>
      </pivotArea>
    </format>
    <format dxfId="1468">
      <pivotArea dataOnly="0" labelOnly="1" outline="0" fieldPosition="0">
        <references count="5">
          <reference field="0" count="1" selected="0">
            <x v="0"/>
          </reference>
          <reference field="2" count="1" selected="0">
            <x v="21"/>
          </reference>
          <reference field="4" count="1" selected="0">
            <x v="0"/>
          </reference>
          <reference field="6" count="1" selected="0">
            <x v="4"/>
          </reference>
          <reference field="8" count="1">
            <x v="0"/>
          </reference>
        </references>
      </pivotArea>
    </format>
    <format dxfId="1467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21"/>
          </reference>
          <reference field="4" count="1" selected="0">
            <x v="0"/>
          </reference>
          <reference field="6" count="1" selected="0">
            <x v="4"/>
          </reference>
          <reference field="7" count="1">
            <x v="51"/>
          </reference>
          <reference field="8" count="1" selected="0">
            <x v="0"/>
          </reference>
        </references>
      </pivotArea>
    </format>
    <format dxfId="1466">
      <pivotArea outline="0" fieldPosition="0">
        <references count="6">
          <reference field="0" count="1" selected="0">
            <x v="0"/>
          </reference>
          <reference field="2" count="1" selected="0">
            <x v="22"/>
          </reference>
          <reference field="4" count="1" selected="0">
            <x v="0"/>
          </reference>
          <reference field="6" count="1" selected="0">
            <x v="4"/>
          </reference>
          <reference field="7" count="1" selected="0">
            <x v="51"/>
          </reference>
          <reference field="8" count="1" selected="0">
            <x v="0"/>
          </reference>
        </references>
      </pivotArea>
    </format>
    <format dxfId="1465">
      <pivotArea dataOnly="0" labelOnly="1" outline="0" fieldPosition="0">
        <references count="1">
          <reference field="2" count="1">
            <x v="22"/>
          </reference>
        </references>
      </pivotArea>
    </format>
    <format dxfId="1464">
      <pivotArea dataOnly="0" labelOnly="1" outline="0" fieldPosition="0">
        <references count="2">
          <reference field="0" count="1">
            <x v="0"/>
          </reference>
          <reference field="2" count="1" selected="0">
            <x v="22"/>
          </reference>
        </references>
      </pivotArea>
    </format>
    <format dxfId="1463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22"/>
          </reference>
          <reference field="4" count="1">
            <x v="0"/>
          </reference>
        </references>
      </pivotArea>
    </format>
    <format dxfId="1462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2"/>
          </reference>
          <reference field="4" count="1" selected="0">
            <x v="0"/>
          </reference>
          <reference field="6" count="1">
            <x v="4"/>
          </reference>
        </references>
      </pivotArea>
    </format>
    <format dxfId="1461">
      <pivotArea dataOnly="0" labelOnly="1" outline="0" fieldPosition="0">
        <references count="5">
          <reference field="0" count="1" selected="0">
            <x v="0"/>
          </reference>
          <reference field="2" count="1" selected="0">
            <x v="22"/>
          </reference>
          <reference field="4" count="1" selected="0">
            <x v="0"/>
          </reference>
          <reference field="6" count="1" selected="0">
            <x v="4"/>
          </reference>
          <reference field="8" count="1">
            <x v="0"/>
          </reference>
        </references>
      </pivotArea>
    </format>
    <format dxfId="1460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22"/>
          </reference>
          <reference field="4" count="1" selected="0">
            <x v="0"/>
          </reference>
          <reference field="6" count="1" selected="0">
            <x v="4"/>
          </reference>
          <reference field="7" count="1">
            <x v="51"/>
          </reference>
          <reference field="8" count="1" selected="0">
            <x v="0"/>
          </reference>
        </references>
      </pivotArea>
    </format>
    <format dxfId="1459">
      <pivotArea dataOnly="0" labelOnly="1" outline="0" fieldPosition="0">
        <references count="1">
          <reference field="2" count="0"/>
        </references>
      </pivotArea>
    </format>
    <format dxfId="1458">
      <pivotArea dataOnly="0" labelOnly="1" outline="0" fieldPosition="0">
        <references count="1">
          <reference field="2" count="0"/>
        </references>
      </pivotArea>
    </format>
    <format dxfId="1457">
      <pivotArea dataOnly="0" labelOnly="1" outline="0" fieldPosition="0">
        <references count="1">
          <reference field="2" count="0"/>
        </references>
      </pivotArea>
    </format>
    <format dxfId="1456">
      <pivotArea type="origin" dataOnly="0" labelOnly="1" outline="0" fieldPosition="0"/>
    </format>
    <format dxfId="1455">
      <pivotArea field="-2" type="button" dataOnly="0" labelOnly="1" outline="0" axis="axisCol" fieldPosition="0"/>
    </format>
    <format dxfId="1454">
      <pivotArea type="topRight" dataOnly="0" labelOnly="1" outline="0" offset="A1" fieldPosition="0"/>
    </format>
    <format dxfId="1453">
      <pivotArea field="2" type="button" dataOnly="0" labelOnly="1" outline="0" axis="axisRow" fieldPosition="0"/>
    </format>
    <format dxfId="1452">
      <pivotArea field="0" type="button" dataOnly="0" labelOnly="1" outline="0" axis="axisRow" fieldPosition="1"/>
    </format>
    <format dxfId="1451">
      <pivotArea field="4" type="button" dataOnly="0" labelOnly="1" outline="0" axis="axisRow" fieldPosition="2"/>
    </format>
    <format dxfId="1450">
      <pivotArea field="6" type="button" dataOnly="0" labelOnly="1" outline="0" axis="axisRow" fieldPosition="3"/>
    </format>
    <format dxfId="1449">
      <pivotArea field="8" type="button" dataOnly="0" labelOnly="1" outline="0" axis="axisRow" fieldPosition="4"/>
    </format>
    <format dxfId="1448">
      <pivotArea field="7" type="button" dataOnly="0" labelOnly="1" outline="0" axis="axisRow" fieldPosition="5"/>
    </format>
    <format dxfId="144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446">
      <pivotArea dataOnly="0" outline="0" fieldPosition="0">
        <references count="2">
          <reference field="1" count="1" selected="0">
            <x v="8"/>
          </reference>
          <reference field="2" count="0" defaultSubtotal="1"/>
        </references>
      </pivotArea>
    </format>
    <format dxfId="1445">
      <pivotArea dataOnly="0" outline="0" fieldPosition="0">
        <references count="2">
          <reference field="1" count="1" selected="0">
            <x v="8"/>
          </reference>
          <reference field="2" count="0" defaultSubtotal="1"/>
        </references>
      </pivotArea>
    </format>
    <format dxfId="1444">
      <pivotArea dataOnly="0" outline="0" fieldPosition="0">
        <references count="2">
          <reference field="1" count="1" selected="0">
            <x v="8"/>
          </reference>
          <reference field="2" count="0" defaultSubtotal="1"/>
        </references>
      </pivotArea>
    </format>
    <format dxfId="93">
      <pivotArea type="origin" dataOnly="0" labelOnly="1" outline="0" fieldPosition="0"/>
    </format>
    <format dxfId="92">
      <pivotArea field="-2" type="button" dataOnly="0" labelOnly="1" outline="0" axis="axisCol" fieldPosition="0"/>
    </format>
    <format dxfId="91">
      <pivotArea type="topRight" dataOnly="0" labelOnly="1" outline="0" fieldPosition="0"/>
    </format>
    <format dxfId="90">
      <pivotArea field="2" type="button" dataOnly="0" labelOnly="1" outline="0" axis="axisRow" fieldPosition="0"/>
    </format>
    <format dxfId="89">
      <pivotArea field="0" type="button" dataOnly="0" labelOnly="1" outline="0" axis="axisRow" fieldPosition="1"/>
    </format>
    <format dxfId="88">
      <pivotArea field="4" type="button" dataOnly="0" labelOnly="1" outline="0" axis="axisRow" fieldPosition="2"/>
    </format>
    <format dxfId="87">
      <pivotArea field="6" type="button" dataOnly="0" labelOnly="1" outline="0" axis="axisRow" fieldPosition="3"/>
    </format>
    <format dxfId="86">
      <pivotArea field="8" type="button" dataOnly="0" labelOnly="1" outline="0" axis="axisRow" fieldPosition="4"/>
    </format>
    <format dxfId="85">
      <pivotArea field="7" type="button" dataOnly="0" labelOnly="1" outline="0" axis="axisRow" fieldPosition="5"/>
    </format>
    <format dxfId="8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15B33B-EC9B-4A61-ACB2-2B254B49EA5B}" name="Pivottabell7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3:I128" firstHeaderRow="1" firstDataRow="2" firstDataCol="6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showAll="0" defaultSubtotal="0">
      <items count="14">
        <item x="1"/>
        <item x="13"/>
        <item x="12"/>
        <item x="0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Row" compact="0" outline="0" showAll="0" sortType="ascending">
      <items count="40">
        <item h="1" x="15"/>
        <item h="1" x="0"/>
        <item h="1" x="8"/>
        <item h="1" x="28"/>
        <item h="1" x="14"/>
        <item h="1" x="16"/>
        <item h="1" m="1" x="38"/>
        <item h="1" x="9"/>
        <item h="1" x="13"/>
        <item h="1" x="30"/>
        <item h="1" x="12"/>
        <item h="1" x="3"/>
        <item h="1" x="1"/>
        <item h="1" x="31"/>
        <item h="1" x="32"/>
        <item h="1" x="6"/>
        <item h="1" x="29"/>
        <item h="1" x="24"/>
        <item h="1" x="20"/>
        <item h="1" x="34"/>
        <item h="1" x="17"/>
        <item h="1" x="18"/>
        <item h="1" x="25"/>
        <item h="1" x="35"/>
        <item h="1" x="36"/>
        <item h="1" x="26"/>
        <item h="1" x="19"/>
        <item h="1" x="33"/>
        <item h="1" x="7"/>
        <item h="1" x="27"/>
        <item h="1" x="21"/>
        <item h="1" x="22"/>
        <item h="1" x="23"/>
        <item h="1" x="2"/>
        <item h="1" x="11"/>
        <item h="1" x="10"/>
        <item x="4"/>
        <item x="5"/>
        <item h="1" x="37"/>
        <item t="default"/>
      </items>
    </pivotField>
    <pivotField compact="0" outline="0" showAll="0"/>
    <pivotField axis="axisRow" compact="0" outline="0" showAll="0" defaultSubtotal="0">
      <items count="4">
        <item x="0"/>
        <item x="1"/>
        <item x="3"/>
        <item x="2"/>
      </items>
    </pivotField>
    <pivotField compact="0" outline="0" showAll="0" defaultSubtotal="0"/>
    <pivotField name="Kurs-ansvarig inst" axis="axisRow" compact="0" outline="0" showAll="0">
      <items count="26">
        <item x="6"/>
        <item x="5"/>
        <item x="3"/>
        <item x="2"/>
        <item x="7"/>
        <item x="0"/>
        <item x="4"/>
        <item x="24"/>
        <item x="1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Row" compact="0" outline="0" showAll="0" sortType="ascending" defaultSubtotal="0">
      <items count="628">
        <item x="275"/>
        <item x="135"/>
        <item x="599"/>
        <item x="624"/>
        <item x="276"/>
        <item x="87"/>
        <item x="406"/>
        <item x="364"/>
        <item x="131"/>
        <item x="177"/>
        <item x="176"/>
        <item x="183"/>
        <item x="182"/>
        <item x="132"/>
        <item x="42"/>
        <item x="520"/>
        <item x="297"/>
        <item x="70"/>
        <item x="71"/>
        <item x="286"/>
        <item x="287"/>
        <item x="288"/>
        <item x="355"/>
        <item x="435"/>
        <item x="440"/>
        <item x="186"/>
        <item x="190"/>
        <item x="191"/>
        <item x="415"/>
        <item x="193"/>
        <item x="351"/>
        <item x="352"/>
        <item x="353"/>
        <item x="425"/>
        <item x="490"/>
        <item x="491"/>
        <item x="7"/>
        <item x="13"/>
        <item x="26"/>
        <item x="9"/>
        <item x="537"/>
        <item x="378"/>
        <item x="384"/>
        <item x="389"/>
        <item x="536"/>
        <item x="535"/>
        <item x="613"/>
        <item x="611"/>
        <item x="612"/>
        <item x="531"/>
        <item x="541"/>
        <item x="395"/>
        <item x="2"/>
        <item x="172"/>
        <item x="25"/>
        <item x="220"/>
        <item x="219"/>
        <item x="560"/>
        <item x="561"/>
        <item x="562"/>
        <item x="563"/>
        <item x="564"/>
        <item x="565"/>
        <item x="227"/>
        <item x="399"/>
        <item x="388"/>
        <item x="590"/>
        <item x="385"/>
        <item x="380"/>
        <item x="484"/>
        <item x="362"/>
        <item x="503"/>
        <item x="387"/>
        <item x="371"/>
        <item x="394"/>
        <item x="468"/>
        <item x="244"/>
        <item x="250"/>
        <item x="251"/>
        <item x="500"/>
        <item x="519"/>
        <item x="365"/>
        <item x="505"/>
        <item x="360"/>
        <item x="549"/>
        <item x="381"/>
        <item x="354"/>
        <item x="133"/>
        <item x="140"/>
        <item x="150"/>
        <item x="161"/>
        <item x="404"/>
        <item x="431"/>
        <item x="543"/>
        <item x="4"/>
        <item x="396"/>
        <item x="58"/>
        <item x="59"/>
        <item x="609"/>
        <item x="147"/>
        <item x="155"/>
        <item x="467"/>
        <item x="472"/>
        <item x="548"/>
        <item x="558"/>
        <item x="546"/>
        <item x="547"/>
        <item x="557"/>
        <item x="192"/>
        <item x="570"/>
        <item x="249"/>
        <item x="358"/>
        <item x="28"/>
        <item x="602"/>
        <item x="517"/>
        <item x="475"/>
        <item x="459"/>
        <item x="625"/>
        <item x="65"/>
        <item x="615"/>
        <item x="169"/>
        <item x="307"/>
        <item x="292"/>
        <item x="289"/>
        <item x="278"/>
        <item x="270"/>
        <item x="266"/>
        <item x="262"/>
        <item x="257"/>
        <item x="247"/>
        <item x="248"/>
        <item x="238"/>
        <item x="233"/>
        <item x="225"/>
        <item x="400"/>
        <item x="121"/>
        <item x="447"/>
        <item x="90"/>
        <item x="215"/>
        <item x="207"/>
        <item x="487"/>
        <item x="426"/>
        <item x="194"/>
        <item x="187"/>
        <item x="555"/>
        <item x="129"/>
        <item x="77"/>
        <item x="511"/>
        <item x="277"/>
        <item x="268"/>
        <item x="373"/>
        <item x="476"/>
        <item x="464"/>
        <item x="61"/>
        <item x="304"/>
        <item x="497"/>
        <item x="11"/>
        <item x="374"/>
        <item x="499"/>
        <item x="482"/>
        <item x="321"/>
        <item x="318"/>
        <item x="316"/>
        <item x="320"/>
        <item x="514"/>
        <item x="63"/>
        <item x="578"/>
        <item x="93"/>
        <item x="64"/>
        <item x="221"/>
        <item x="222"/>
        <item x="539"/>
        <item x="504"/>
        <item x="366"/>
        <item x="145"/>
        <item x="211"/>
        <item x="206"/>
        <item x="345"/>
        <item x="427"/>
        <item x="607"/>
        <item x="576"/>
        <item x="619"/>
        <item x="212"/>
        <item x="518"/>
        <item x="198"/>
        <item x="573"/>
        <item x="226"/>
        <item x="346"/>
        <item x="269"/>
        <item x="610"/>
        <item x="461"/>
        <item x="604"/>
        <item x="230"/>
        <item x="196"/>
        <item x="617"/>
        <item x="608"/>
        <item x="433"/>
        <item x="203"/>
        <item x="605"/>
        <item x="19"/>
        <item x="23"/>
        <item x="463"/>
        <item x="525"/>
        <item x="369"/>
        <item x="167"/>
        <item x="171"/>
        <item x="591"/>
        <item x="462"/>
        <item x="618"/>
        <item x="67"/>
        <item x="466"/>
        <item x="197"/>
        <item x="397"/>
        <item x="1"/>
        <item x="588"/>
        <item x="545"/>
        <item x="521"/>
        <item x="526"/>
        <item x="480"/>
        <item x="571"/>
        <item x="512"/>
        <item x="495"/>
        <item x="544"/>
        <item x="306"/>
        <item x="357"/>
        <item x="188"/>
        <item x="363"/>
        <item x="458"/>
        <item x="477"/>
        <item x="428"/>
        <item x="383"/>
        <item x="603"/>
        <item x="492"/>
        <item x="534"/>
        <item x="139"/>
        <item x="151"/>
        <item x="160"/>
        <item x="367"/>
        <item x="12"/>
        <item x="18"/>
        <item x="22"/>
        <item x="153"/>
        <item x="522"/>
        <item x="567"/>
        <item x="568"/>
        <item x="579"/>
        <item x="575"/>
        <item x="574"/>
        <item x="572"/>
        <item x="444"/>
        <item x="434"/>
        <item x="442"/>
        <item x="43"/>
        <item x="51"/>
        <item x="429"/>
        <item x="592"/>
        <item x="596"/>
        <item x="35"/>
        <item x="540"/>
        <item x="416"/>
        <item x="420"/>
        <item x="449"/>
        <item x="581"/>
        <item x="583"/>
        <item x="584"/>
        <item x="348"/>
        <item x="393"/>
        <item x="469"/>
        <item x="533"/>
        <item x="154"/>
        <item x="178"/>
        <item x="501"/>
        <item x="302"/>
        <item x="234"/>
        <item x="372"/>
        <item x="142"/>
        <item x="508"/>
        <item x="315"/>
        <item x="594"/>
        <item x="600"/>
        <item x="37"/>
        <item x="40"/>
        <item x="44"/>
        <item x="52"/>
        <item x="53"/>
        <item x="566"/>
        <item x="502"/>
        <item x="237"/>
        <item x="267"/>
        <item x="259"/>
        <item x="255"/>
        <item x="569"/>
        <item x="101"/>
        <item x="105"/>
        <item x="108"/>
        <item x="113"/>
        <item x="347"/>
        <item x="359"/>
        <item x="465"/>
        <item x="137"/>
        <item x="417"/>
        <item x="523"/>
        <item x="391"/>
        <item x="376"/>
        <item x="377"/>
        <item x="582"/>
        <item x="524"/>
        <item x="349"/>
        <item x="498"/>
        <item x="460"/>
        <item x="213"/>
        <item x="8"/>
        <item x="509"/>
        <item x="507"/>
        <item x="401"/>
        <item x="370"/>
        <item x="538"/>
        <item x="513"/>
        <item x="585"/>
        <item x="39"/>
        <item x="123"/>
        <item x="136"/>
        <item x="143"/>
        <item x="175"/>
        <item x="181"/>
        <item x="224"/>
        <item x="402"/>
        <item x="283"/>
        <item x="279"/>
        <item x="284"/>
        <item x="285"/>
        <item x="263"/>
        <item x="264"/>
        <item x="265"/>
        <item x="260"/>
        <item x="256"/>
        <item x="282"/>
        <item x="281"/>
        <item x="290"/>
        <item x="291"/>
        <item x="231"/>
        <item x="311"/>
        <item x="232"/>
        <item x="236"/>
        <item x="228"/>
        <item x="185"/>
        <item x="239"/>
        <item x="240"/>
        <item x="241"/>
        <item x="407"/>
        <item x="409"/>
        <item x="418"/>
        <item x="421"/>
        <item x="423"/>
        <item x="126"/>
        <item x="128"/>
        <item x="100"/>
        <item x="104"/>
        <item x="107"/>
        <item x="111"/>
        <item x="116"/>
        <item x="120"/>
        <item x="99"/>
        <item x="102"/>
        <item x="106"/>
        <item x="110"/>
        <item x="115"/>
        <item x="119"/>
        <item x="103"/>
        <item x="112"/>
        <item x="117"/>
        <item x="168"/>
        <item x="122"/>
        <item x="127"/>
        <item x="138"/>
        <item x="158"/>
        <item x="165"/>
        <item x="180"/>
        <item x="148"/>
        <item x="157"/>
        <item x="164"/>
        <item x="173"/>
        <item x="141"/>
        <item x="152"/>
        <item x="159"/>
        <item x="375"/>
        <item x="350"/>
        <item x="86"/>
        <item x="405"/>
        <item x="606"/>
        <item x="261"/>
        <item x="597"/>
        <item x="601"/>
        <item x="436"/>
        <item x="598"/>
        <item x="258"/>
        <item x="246"/>
        <item x="10"/>
        <item x="124"/>
        <item x="14"/>
        <item x="130"/>
        <item x="20"/>
        <item x="146"/>
        <item x="29"/>
        <item x="163"/>
        <item x="55"/>
        <item x="179"/>
        <item x="60"/>
        <item x="481"/>
        <item x="586"/>
        <item x="457"/>
        <item x="488"/>
        <item x="217"/>
        <item x="209"/>
        <item x="489"/>
        <item x="542"/>
        <item x="493"/>
        <item x="3"/>
        <item x="218"/>
        <item x="506"/>
        <item x="483"/>
        <item x="48"/>
        <item x="204"/>
        <item x="471"/>
        <item x="593"/>
        <item x="149"/>
        <item x="156"/>
        <item x="166"/>
        <item x="170"/>
        <item x="553"/>
        <item x="437"/>
        <item x="6"/>
        <item x="34"/>
        <item x="448"/>
        <item x="445"/>
        <item x="73"/>
        <item x="75"/>
        <item x="81"/>
        <item x="85"/>
        <item x="89"/>
        <item x="94"/>
        <item x="69"/>
        <item x="80"/>
        <item x="84"/>
        <item x="252"/>
        <item x="408"/>
        <item x="410"/>
        <item x="205"/>
        <item x="210"/>
        <item x="32"/>
        <item x="309"/>
        <item x="450"/>
        <item x="74"/>
        <item x="79"/>
        <item x="88"/>
        <item x="54"/>
        <item x="56"/>
        <item x="438"/>
        <item x="577"/>
        <item x="109"/>
        <item x="114"/>
        <item x="97"/>
        <item x="66"/>
        <item x="382"/>
        <item x="17"/>
        <item x="78"/>
        <item x="296"/>
        <item x="310"/>
        <item x="443"/>
        <item x="430"/>
        <item x="33"/>
        <item x="229"/>
        <item x="76"/>
        <item x="83"/>
        <item x="92"/>
        <item x="622"/>
        <item x="36"/>
        <item x="47"/>
        <item x="446"/>
        <item x="422"/>
        <item x="595"/>
        <item x="626"/>
        <item x="361"/>
        <item x="616"/>
        <item x="208"/>
        <item x="559"/>
        <item x="554"/>
        <item x="424"/>
        <item x="412"/>
        <item x="413"/>
        <item x="419"/>
        <item x="199"/>
        <item x="474"/>
        <item x="46"/>
        <item x="15"/>
        <item x="50"/>
        <item x="49"/>
        <item x="57"/>
        <item x="38"/>
        <item x="134"/>
        <item x="21"/>
        <item x="335"/>
        <item x="341"/>
        <item x="331"/>
        <item x="338"/>
        <item x="339"/>
        <item x="337"/>
        <item x="332"/>
        <item x="336"/>
        <item x="329"/>
        <item x="326"/>
        <item x="327"/>
        <item x="330"/>
        <item x="334"/>
        <item x="328"/>
        <item x="343"/>
        <item x="323"/>
        <item x="325"/>
        <item x="344"/>
        <item x="322"/>
        <item x="324"/>
        <item x="342"/>
        <item x="340"/>
        <item x="333"/>
        <item x="550"/>
        <item x="271"/>
        <item x="272"/>
        <item x="201"/>
        <item x="478"/>
        <item x="144"/>
        <item x="162"/>
        <item x="174"/>
        <item x="451"/>
        <item x="452"/>
        <item x="453"/>
        <item x="454"/>
        <item x="455"/>
        <item x="456"/>
        <item x="551"/>
        <item x="41"/>
        <item x="528"/>
        <item x="530"/>
        <item x="529"/>
        <item x="379"/>
        <item x="470"/>
        <item x="473"/>
        <item x="485"/>
        <item x="486"/>
        <item x="392"/>
        <item x="386"/>
        <item x="479"/>
        <item x="202"/>
        <item x="118"/>
        <item x="200"/>
        <item x="45"/>
        <item x="510"/>
        <item x="317"/>
        <item x="319"/>
        <item x="293"/>
        <item x="398"/>
        <item x="589"/>
        <item x="0"/>
        <item x="98"/>
        <item x="580"/>
        <item x="552"/>
        <item x="494"/>
        <item x="432"/>
        <item x="223"/>
        <item x="243"/>
        <item x="516"/>
        <item x="441"/>
        <item x="24"/>
        <item x="587"/>
        <item x="295"/>
        <item x="390"/>
        <item x="621"/>
        <item x="31"/>
        <item x="274"/>
        <item x="280"/>
        <item x="273"/>
        <item x="245"/>
        <item x="5"/>
        <item x="16"/>
        <item x="27"/>
        <item x="30"/>
        <item x="356"/>
        <item x="623"/>
        <item x="189"/>
        <item x="532"/>
        <item x="496"/>
        <item x="515"/>
        <item x="527"/>
        <item x="125"/>
        <item x="242"/>
        <item x="235"/>
        <item x="253"/>
        <item x="254"/>
        <item x="91"/>
        <item x="72"/>
        <item x="82"/>
        <item x="95"/>
        <item x="439"/>
        <item x="614"/>
        <item x="96"/>
        <item x="294"/>
        <item x="214"/>
        <item x="216"/>
        <item x="313"/>
        <item x="314"/>
        <item x="312"/>
        <item x="301"/>
        <item x="305"/>
        <item x="303"/>
        <item x="308"/>
        <item x="299"/>
        <item x="300"/>
        <item x="298"/>
        <item x="620"/>
        <item x="368"/>
        <item x="195"/>
        <item x="411"/>
        <item x="414"/>
        <item x="403"/>
        <item x="184"/>
        <item x="68"/>
        <item x="62"/>
        <item x="556"/>
        <item x="627"/>
      </items>
    </pivotField>
    <pivotField axis="axisRow" compact="0" outline="0" showAll="0" defaultSubtotal="0">
      <items count="580">
        <item x="0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39"/>
        <item x="148"/>
        <item x="161"/>
        <item x="162"/>
        <item x="163"/>
        <item x="164"/>
        <item x="165"/>
        <item x="166"/>
        <item x="167"/>
        <item x="168"/>
        <item x="169"/>
        <item x="155"/>
        <item x="170"/>
        <item x="171"/>
        <item x="172"/>
        <item x="173"/>
        <item x="174"/>
        <item x="175"/>
        <item x="176"/>
        <item x="197"/>
        <item x="111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14">
    <i>
      <x v="36"/>
      <x/>
      <x/>
      <x v="6"/>
      <x/>
      <x v="52"/>
    </i>
    <i r="5">
      <x v="94"/>
    </i>
    <i r="5">
      <x v="213"/>
    </i>
    <i r="5">
      <x v="417"/>
    </i>
    <i t="default" r="3">
      <x v="6"/>
    </i>
    <i t="default" r="1">
      <x/>
    </i>
    <i r="1">
      <x v="1"/>
      <x v="1"/>
      <x v="6"/>
      <x/>
      <x v="209"/>
    </i>
    <i r="4">
      <x v="1"/>
      <x v="362"/>
    </i>
    <i r="4">
      <x v="2"/>
      <x v="356"/>
    </i>
    <i r="4">
      <x v="3"/>
      <x v="292"/>
    </i>
    <i r="4">
      <x v="4"/>
      <x v="363"/>
    </i>
    <i r="4">
      <x v="5"/>
      <x v="368"/>
    </i>
    <i r="4">
      <x v="6"/>
      <x v="357"/>
    </i>
    <i r="4">
      <x v="7"/>
      <x v="293"/>
    </i>
    <i r="4">
      <x v="8"/>
      <x v="364"/>
    </i>
    <i r="4">
      <x v="9"/>
      <x v="358"/>
    </i>
    <i r="4">
      <x v="10"/>
      <x v="294"/>
    </i>
    <i r="4">
      <x v="11"/>
      <x v="459"/>
    </i>
    <i r="4">
      <x v="12"/>
      <x v="365"/>
    </i>
    <i r="4">
      <x v="13"/>
      <x v="359"/>
    </i>
    <i r="4">
      <x v="14"/>
      <x v="369"/>
    </i>
    <i r="4">
      <x v="15"/>
      <x v="295"/>
    </i>
    <i r="4">
      <x v="16"/>
      <x v="460"/>
    </i>
    <i r="4">
      <x v="17"/>
      <x v="366"/>
    </i>
    <i r="4">
      <x v="18"/>
      <x v="360"/>
    </i>
    <i r="4">
      <x v="19"/>
      <x v="370"/>
    </i>
    <i r="4">
      <x v="20"/>
      <x v="552"/>
    </i>
    <i r="4">
      <x v="21"/>
      <x v="367"/>
    </i>
    <i r="4">
      <x v="22"/>
      <x v="135"/>
    </i>
    <i r="4">
      <x v="23"/>
      <x v="372"/>
    </i>
    <i r="4">
      <x v="88"/>
      <x v="361"/>
    </i>
    <i t="default" r="3">
      <x v="6"/>
    </i>
    <i t="default" r="1">
      <x v="1"/>
    </i>
    <i t="default">
      <x v="36"/>
    </i>
    <i>
      <x v="37"/>
      <x/>
      <x/>
      <x v="6"/>
      <x/>
      <x v="52"/>
    </i>
    <i r="5">
      <x v="94"/>
    </i>
    <i r="5">
      <x v="213"/>
    </i>
    <i r="5">
      <x v="417"/>
    </i>
    <i t="default" r="3">
      <x v="6"/>
    </i>
    <i t="default" r="1">
      <x/>
    </i>
    <i r="1">
      <x v="1"/>
      <x v="1"/>
      <x/>
      <x v="30"/>
      <x v="145"/>
    </i>
    <i r="4">
      <x v="53"/>
      <x v="241"/>
    </i>
    <i t="default" r="3">
      <x/>
    </i>
    <i r="3">
      <x v="1"/>
      <x v="28"/>
      <x v="373"/>
    </i>
    <i t="default" r="3">
      <x v="1"/>
    </i>
    <i r="3">
      <x v="2"/>
      <x v="35"/>
      <x v="499"/>
    </i>
    <i t="default" r="3">
      <x v="2"/>
    </i>
    <i r="3">
      <x v="3"/>
      <x v="27"/>
      <x v="354"/>
    </i>
    <i r="4">
      <x v="32"/>
      <x v="8"/>
    </i>
    <i r="4">
      <x v="38"/>
      <x v="299"/>
    </i>
    <i t="default" r="3">
      <x v="3"/>
    </i>
    <i r="3">
      <x v="4"/>
      <x v="33"/>
      <x v="13"/>
    </i>
    <i t="default" r="3">
      <x v="4"/>
    </i>
    <i r="3">
      <x v="5"/>
      <x v="85"/>
      <x v="623"/>
    </i>
    <i r="4">
      <x v="86"/>
      <x v="345"/>
    </i>
    <i t="default" r="3">
      <x v="5"/>
    </i>
    <i r="3">
      <x v="6"/>
      <x/>
      <x v="209"/>
    </i>
    <i r="4">
      <x v="24"/>
      <x v="320"/>
    </i>
    <i r="4">
      <x v="25"/>
      <x v="398"/>
    </i>
    <i r="4">
      <x v="26"/>
      <x v="592"/>
    </i>
    <i r="4">
      <x v="29"/>
      <x v="355"/>
    </i>
    <i r="4">
      <x v="31"/>
      <x v="400"/>
    </i>
    <i r="4">
      <x v="34"/>
      <x v="87"/>
    </i>
    <i r="4">
      <x v="36"/>
      <x v="1"/>
    </i>
    <i r="4">
      <x v="37"/>
      <x v="321"/>
    </i>
    <i r="4">
      <x v="39"/>
      <x v="374"/>
    </i>
    <i r="4">
      <x v="40"/>
      <x v="234"/>
    </i>
    <i r="4">
      <x v="41"/>
      <x v="88"/>
    </i>
    <i r="4">
      <x v="42"/>
      <x v="382"/>
    </i>
    <i r="4">
      <x v="43"/>
      <x v="275"/>
    </i>
    <i r="4">
      <x v="44"/>
      <x v="322"/>
    </i>
    <i r="4">
      <x v="45"/>
      <x v="529"/>
    </i>
    <i r="4">
      <x v="46"/>
      <x v="174"/>
    </i>
    <i r="4">
      <x v="47"/>
      <x v="402"/>
    </i>
    <i r="4">
      <x v="48"/>
      <x v="99"/>
    </i>
    <i r="4">
      <x v="49"/>
      <x v="425"/>
    </i>
    <i r="4">
      <x v="50"/>
      <x v="89"/>
    </i>
    <i r="4">
      <x v="51"/>
      <x v="235"/>
    </i>
    <i r="4">
      <x v="52"/>
      <x v="383"/>
    </i>
    <i r="4">
      <x v="54"/>
      <x v="269"/>
    </i>
    <i r="4">
      <x v="55"/>
      <x v="100"/>
    </i>
    <i r="4">
      <x v="56"/>
      <x v="426"/>
    </i>
    <i r="4">
      <x v="57"/>
      <x v="375"/>
    </i>
    <i r="4">
      <x v="58"/>
      <x v="384"/>
    </i>
    <i r="4">
      <x v="59"/>
      <x v="236"/>
    </i>
    <i r="4">
      <x v="60"/>
      <x v="90"/>
    </i>
    <i r="4">
      <x v="61"/>
      <x v="530"/>
    </i>
    <i r="4">
      <x v="62"/>
      <x v="404"/>
    </i>
    <i r="4">
      <x v="63"/>
      <x v="376"/>
    </i>
    <i r="4">
      <x v="64"/>
      <x v="427"/>
    </i>
    <i r="4">
      <x v="65"/>
      <x v="204"/>
    </i>
    <i r="4">
      <x v="66"/>
      <x v="371"/>
    </i>
    <i r="4">
      <x v="67"/>
      <x v="120"/>
    </i>
    <i r="4">
      <x v="68"/>
      <x v="378"/>
    </i>
    <i r="4">
      <x v="69"/>
      <x v="379"/>
    </i>
    <i r="4">
      <x v="70"/>
      <x v="428"/>
    </i>
    <i r="4">
      <x v="71"/>
      <x v="205"/>
    </i>
    <i r="4">
      <x v="72"/>
      <x v="53"/>
    </i>
    <i r="4">
      <x v="73"/>
      <x v="381"/>
    </i>
    <i r="4">
      <x v="74"/>
      <x v="531"/>
    </i>
    <i r="4">
      <x v="75"/>
      <x v="323"/>
    </i>
    <i r="4">
      <x v="76"/>
      <x v="10"/>
    </i>
    <i r="4">
      <x v="77"/>
      <x v="9"/>
    </i>
    <i r="4">
      <x v="78"/>
      <x v="270"/>
    </i>
    <i r="4">
      <x v="79"/>
      <x v="380"/>
    </i>
    <i r="4">
      <x v="80"/>
      <x v="406"/>
    </i>
    <i r="4">
      <x v="81"/>
      <x v="377"/>
    </i>
    <i r="4">
      <x v="82"/>
      <x v="324"/>
    </i>
    <i r="4">
      <x v="83"/>
      <x v="12"/>
    </i>
    <i r="4">
      <x v="84"/>
      <x v="11"/>
    </i>
    <i t="default" r="3">
      <x v="6"/>
    </i>
    <i t="default" r="1">
      <x v="1"/>
    </i>
    <i t="default">
      <x v="37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0" hier="-1"/>
  </pageFields>
  <dataFields count="3">
    <dataField name=" Antal håp" fld="17" baseField="5" baseItem="565" numFmtId="2"/>
    <dataField name=" Håp-ers tkr" fld="16" subtotal="average" baseField="7" baseItem="70" numFmtId="2"/>
    <dataField name="Summa av Total ers tkr" fld="20" baseField="0" baseItem="0" numFmtId="170"/>
  </dataFields>
  <formats count="77">
    <format dxfId="1443">
      <pivotArea type="all" dataOnly="0" outline="0" fieldPosition="0"/>
    </format>
    <format dxfId="1442">
      <pivotArea field="8" type="button" dataOnly="0" labelOnly="1" outline="0" axis="axisRow" fieldPosition="4"/>
    </format>
    <format dxfId="1441">
      <pivotArea dataOnly="0" labelOnly="1" grandRow="1" outline="0" fieldPosition="0"/>
    </format>
    <format dxfId="1440">
      <pivotArea dataOnly="0" labelOnly="1" outline="0" fieldPosition="0">
        <references count="1">
          <reference field="7" count="0"/>
        </references>
      </pivotArea>
    </format>
    <format dxfId="1439">
      <pivotArea dataOnly="0" labelOnly="1" outline="0" fieldPosition="0">
        <references count="1">
          <reference field="2" count="0"/>
        </references>
      </pivotArea>
    </format>
    <format dxfId="1438">
      <pivotArea dataOnly="0" labelOnly="1" outline="0" fieldPosition="0">
        <references count="1">
          <reference field="2" count="0"/>
        </references>
      </pivotArea>
    </format>
    <format dxfId="1437">
      <pivotArea dataOnly="0" labelOnly="1" outline="0" fieldPosition="0">
        <references count="1">
          <reference field="7" count="0"/>
        </references>
      </pivotArea>
    </format>
    <format dxfId="1436">
      <pivotArea dataOnly="0" labelOnly="1" outline="0" fieldPosition="0">
        <references count="1">
          <reference field="8" count="0"/>
        </references>
      </pivotArea>
    </format>
    <format dxfId="1435">
      <pivotArea field="2" type="button" dataOnly="0" labelOnly="1" outline="0" axis="axisRow" fieldPosition="0"/>
    </format>
    <format dxfId="1434">
      <pivotArea field="8" type="button" dataOnly="0" labelOnly="1" outline="0" axis="axisRow" fieldPosition="4"/>
    </format>
    <format dxfId="1433">
      <pivotArea field="7" type="button" dataOnly="0" labelOnly="1" outline="0" axis="axisRow" fieldPosition="5"/>
    </format>
    <format dxfId="143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431">
      <pivotArea field="6" type="button" dataOnly="0" labelOnly="1" outline="0" axis="axisRow" fieldPosition="3"/>
    </format>
    <format dxfId="1430">
      <pivotArea outline="0" fieldPosition="0">
        <references count="1">
          <reference field="4294967294" count="1" selected="0">
            <x v="1"/>
          </reference>
        </references>
      </pivotArea>
    </format>
    <format dxfId="1429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42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427">
      <pivotArea type="all" dataOnly="0" outline="0" fieldPosition="0"/>
    </format>
    <format dxfId="1426">
      <pivotArea type="origin" dataOnly="0" labelOnly="1" outline="0" fieldPosition="0"/>
    </format>
    <format dxfId="1425">
      <pivotArea field="2" type="button" dataOnly="0" labelOnly="1" outline="0" axis="axisRow" fieldPosition="0"/>
    </format>
    <format dxfId="1424">
      <pivotArea field="0" type="button" dataOnly="0" labelOnly="1" outline="0" axis="axisRow" fieldPosition="1"/>
    </format>
    <format dxfId="1423">
      <pivotArea field="4" type="button" dataOnly="0" labelOnly="1" outline="0" axis="axisRow" fieldPosition="2"/>
    </format>
    <format dxfId="1422">
      <pivotArea field="6" type="button" dataOnly="0" labelOnly="1" outline="0" axis="axisRow" fieldPosition="3"/>
    </format>
    <format dxfId="1421">
      <pivotArea field="8" type="button" dataOnly="0" labelOnly="1" outline="0" axis="axisRow" fieldPosition="4"/>
    </format>
    <format dxfId="1420">
      <pivotArea field="7" type="button" dataOnly="0" labelOnly="1" outline="0" axis="axisRow" fieldPosition="5"/>
    </format>
    <format dxfId="1419">
      <pivotArea dataOnly="0" labelOnly="1" outline="0" fieldPosition="0">
        <references count="1">
          <reference field="2" count="0"/>
        </references>
      </pivotArea>
    </format>
    <format dxfId="1418">
      <pivotArea dataOnly="0" labelOnly="1" outline="0" fieldPosition="0">
        <references count="1">
          <reference field="2" count="0" defaultSubtotal="1"/>
        </references>
      </pivotArea>
    </format>
    <format dxfId="1417">
      <pivotArea dataOnly="0" labelOnly="1" grandRow="1" outline="0" fieldPosition="0"/>
    </format>
    <format dxfId="1416">
      <pivotArea outline="0" collapsedLevelsAreSubtotals="1" fieldPosition="0"/>
    </format>
    <format dxfId="1415">
      <pivotArea field="-2" type="button" dataOnly="0" labelOnly="1" outline="0" axis="axisCol" fieldPosition="0"/>
    </format>
    <format dxfId="1414">
      <pivotArea type="topRight" dataOnly="0" labelOnly="1" outline="0" fieldPosition="0"/>
    </format>
    <format dxfId="141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412">
      <pivotArea outline="0" fieldPosition="0">
        <references count="1">
          <reference field="4294967294" count="1" selected="0">
            <x v="2"/>
          </reference>
        </references>
      </pivotArea>
    </format>
    <format dxfId="1411">
      <pivotArea type="origin" dataOnly="0" labelOnly="1" outline="0" fieldPosition="0"/>
    </format>
    <format dxfId="1410">
      <pivotArea field="-2" type="button" dataOnly="0" labelOnly="1" outline="0" axis="axisCol" fieldPosition="0"/>
    </format>
    <format dxfId="1409">
      <pivotArea type="topRight" dataOnly="0" labelOnly="1" outline="0" fieldPosition="0"/>
    </format>
    <format dxfId="1408">
      <pivotArea field="2" type="button" dataOnly="0" labelOnly="1" outline="0" axis="axisRow" fieldPosition="0"/>
    </format>
    <format dxfId="1407">
      <pivotArea field="0" type="button" dataOnly="0" labelOnly="1" outline="0" axis="axisRow" fieldPosition="1"/>
    </format>
    <format dxfId="1406">
      <pivotArea field="6" type="button" dataOnly="0" labelOnly="1" outline="0" axis="axisRow" fieldPosition="3"/>
    </format>
    <format dxfId="1405">
      <pivotArea field="8" type="button" dataOnly="0" labelOnly="1" outline="0" axis="axisRow" fieldPosition="4"/>
    </format>
    <format dxfId="1404">
      <pivotArea field="7" type="button" dataOnly="0" labelOnly="1" outline="0" axis="axisRow" fieldPosition="5"/>
    </format>
    <format dxfId="140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402">
      <pivotArea type="origin" dataOnly="0" labelOnly="1" outline="0" fieldPosition="0"/>
    </format>
    <format dxfId="1401">
      <pivotArea field="-2" type="button" dataOnly="0" labelOnly="1" outline="0" axis="axisCol" fieldPosition="0"/>
    </format>
    <format dxfId="1400">
      <pivotArea type="topRight" dataOnly="0" labelOnly="1" outline="0" fieldPosition="0"/>
    </format>
    <format dxfId="1399">
      <pivotArea field="2" type="button" dataOnly="0" labelOnly="1" outline="0" axis="axisRow" fieldPosition="0"/>
    </format>
    <format dxfId="1398">
      <pivotArea field="0" type="button" dataOnly="0" labelOnly="1" outline="0" axis="axisRow" fieldPosition="1"/>
    </format>
    <format dxfId="1397">
      <pivotArea field="6" type="button" dataOnly="0" labelOnly="1" outline="0" axis="axisRow" fieldPosition="3"/>
    </format>
    <format dxfId="1396">
      <pivotArea field="8" type="button" dataOnly="0" labelOnly="1" outline="0" axis="axisRow" fieldPosition="4"/>
    </format>
    <format dxfId="1395">
      <pivotArea field="7" type="button" dataOnly="0" labelOnly="1" outline="0" axis="axisRow" fieldPosition="5"/>
    </format>
    <format dxfId="139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93">
      <pivotArea dataOnly="0" labelOnly="1" outline="0" fieldPosition="0">
        <references count="1">
          <reference field="2" count="0"/>
        </references>
      </pivotArea>
    </format>
    <format dxfId="1392">
      <pivotArea dataOnly="0" labelOnly="1" outline="0" fieldPosition="0">
        <references count="1">
          <reference field="2" count="0"/>
        </references>
      </pivotArea>
    </format>
    <format dxfId="1391">
      <pivotArea dataOnly="0" labelOnly="1" outline="0" fieldPosition="0">
        <references count="1">
          <reference field="0" count="0"/>
        </references>
      </pivotArea>
    </format>
    <format dxfId="1390">
      <pivotArea dataOnly="0" labelOnly="1" outline="0" fieldPosition="0">
        <references count="1">
          <reference field="0" count="0"/>
        </references>
      </pivotArea>
    </format>
    <format dxfId="1389">
      <pivotArea dataOnly="0" labelOnly="1" outline="0" fieldPosition="0">
        <references count="1">
          <reference field="8" count="0"/>
        </references>
      </pivotArea>
    </format>
    <format dxfId="1388">
      <pivotArea dataOnly="0" labelOnly="1" outline="0" fieldPosition="0">
        <references count="1">
          <reference field="8" count="0"/>
        </references>
      </pivotArea>
    </format>
    <format dxfId="1387">
      <pivotArea dataOnly="0" outline="0" fieldPosition="0">
        <references count="2">
          <reference field="0" count="0" defaultSubtotal="1"/>
          <reference field="1" count="1" selected="0">
            <x v="0"/>
          </reference>
        </references>
      </pivotArea>
    </format>
    <format dxfId="1386">
      <pivotArea dataOnly="0" outline="0" fieldPosition="0">
        <references count="2">
          <reference field="1" count="1" selected="0">
            <x v="0"/>
          </reference>
          <reference field="2" count="0" defaultSubtotal="1"/>
        </references>
      </pivotArea>
    </format>
    <format dxfId="1385">
      <pivotArea dataOnly="0" labelOnly="1" outline="0" fieldPosition="0">
        <references count="1">
          <reference field="2" count="0"/>
        </references>
      </pivotArea>
    </format>
    <format dxfId="1384">
      <pivotArea dataOnly="0" outline="0" fieldPosition="0">
        <references count="2">
          <reference field="1" count="1" selected="0">
            <x v="0"/>
          </reference>
          <reference field="2" count="0" defaultSubtotal="1"/>
        </references>
      </pivotArea>
    </format>
    <format dxfId="1383">
      <pivotArea outline="0" fieldPosition="0">
        <references count="5">
          <reference field="0" count="1" selected="0">
            <x v="0"/>
          </reference>
          <reference field="2" count="1" selected="0">
            <x v="36"/>
          </reference>
          <reference field="6" count="1" selected="0">
            <x v="6"/>
          </reference>
          <reference field="7" count="1" selected="0">
            <x v="52"/>
          </reference>
          <reference field="8" count="1" selected="0">
            <x v="0"/>
          </reference>
        </references>
      </pivotArea>
    </format>
    <format dxfId="1382">
      <pivotArea dataOnly="0" labelOnly="1" outline="0" fieldPosition="0">
        <references count="1">
          <reference field="2" count="1">
            <x v="36"/>
          </reference>
        </references>
      </pivotArea>
    </format>
    <format dxfId="1381">
      <pivotArea dataOnly="0" labelOnly="1" outline="0" fieldPosition="0">
        <references count="2">
          <reference field="0" count="1">
            <x v="0"/>
          </reference>
          <reference field="2" count="1" selected="0">
            <x v="36"/>
          </reference>
        </references>
      </pivotArea>
    </format>
    <format dxfId="1380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36"/>
          </reference>
          <reference field="6" count="1">
            <x v="6"/>
          </reference>
        </references>
      </pivotArea>
    </format>
    <format dxfId="1379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36"/>
          </reference>
          <reference field="6" count="1" selected="0">
            <x v="6"/>
          </reference>
          <reference field="8" count="1">
            <x v="0"/>
          </reference>
        </references>
      </pivotArea>
    </format>
    <format dxfId="1378">
      <pivotArea dataOnly="0" labelOnly="1" outline="0" fieldPosition="0">
        <references count="5">
          <reference field="0" count="1" selected="0">
            <x v="0"/>
          </reference>
          <reference field="2" count="1" selected="0">
            <x v="36"/>
          </reference>
          <reference field="6" count="1" selected="0">
            <x v="6"/>
          </reference>
          <reference field="7" count="1">
            <x v="52"/>
          </reference>
          <reference field="8" count="1" selected="0">
            <x v="0"/>
          </reference>
        </references>
      </pivotArea>
    </format>
    <format dxfId="1377">
      <pivotArea dataOnly="0" labelOnly="1" outline="0" fieldPosition="0">
        <references count="1">
          <reference field="6" count="0"/>
        </references>
      </pivotArea>
    </format>
    <format dxfId="1376">
      <pivotArea dataOnly="0" labelOnly="1" outline="0" fieldPosition="0">
        <references count="1">
          <reference field="6" count="0"/>
        </references>
      </pivotArea>
    </format>
    <format dxfId="1375">
      <pivotArea dataOnly="0" labelOnly="1" outline="0" fieldPosition="0">
        <references count="1">
          <reference field="8" count="0"/>
        </references>
      </pivotArea>
    </format>
    <format dxfId="1374">
      <pivotArea field="4" type="button" dataOnly="0" labelOnly="1" outline="0" axis="axisRow" fieldPosition="2"/>
    </format>
    <format dxfId="1373">
      <pivotArea dataOnly="0" outline="0" fieldPosition="0">
        <references count="2">
          <reference field="1" count="1" selected="0">
            <x v="0"/>
          </reference>
          <reference field="6" count="0" defaultSubtotal="1"/>
        </references>
      </pivotArea>
    </format>
    <format dxfId="1372">
      <pivotArea dataOnly="0" labelOnly="1" outline="0" fieldPosition="0">
        <references count="1">
          <reference field="2" count="0"/>
        </references>
      </pivotArea>
    </format>
    <format dxfId="1371">
      <pivotArea dataOnly="0" labelOnly="1" outline="0" fieldPosition="0">
        <references count="1">
          <reference field="2" count="0"/>
        </references>
      </pivotArea>
    </format>
    <format dxfId="1370">
      <pivotArea dataOnly="0" labelOnly="1" outline="0" fieldPosition="0">
        <references count="1">
          <reference field="2" count="0"/>
        </references>
      </pivotArea>
    </format>
    <format dxfId="1369">
      <pivotArea dataOnly="0" outline="0" fieldPosition="0">
        <references count="2">
          <reference field="1" count="1" selected="0">
            <x v="0"/>
          </reference>
          <reference field="2" count="0" defaultSubtotal="1"/>
        </references>
      </pivotArea>
    </format>
    <format dxfId="1368">
      <pivotArea dataOnly="0" outline="0" fieldPosition="0">
        <references count="2">
          <reference field="1" count="1" selected="0">
            <x v="0"/>
          </reference>
          <reference field="2" count="0" defaultSubtotal="1"/>
        </references>
      </pivotArea>
    </format>
    <format dxfId="1367">
      <pivotArea dataOnly="0" outline="0" fieldPosition="0">
        <references count="2">
          <reference field="1" count="1" selected="0">
            <x v="0"/>
          </reference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0E966E-D570-447A-B799-21AE52898E7D}" name="Pivottabell8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9:I17" firstHeaderRow="1" firstDataRow="2" firstDataCol="6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h="1" x="13"/>
        <item h="1" x="12"/>
        <item h="1" x="0"/>
        <item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</items>
    </pivotField>
    <pivotField axis="axisRow" compact="0" outline="0" showAll="0">
      <items count="40">
        <item h="1" x="37"/>
        <item h="1" x="34"/>
        <item h="1" x="35"/>
        <item h="1" x="36"/>
        <item h="1" x="0"/>
        <item h="1" x="1"/>
        <item h="1" x="2"/>
        <item m="1" x="38"/>
        <item h="1" x="4"/>
        <item h="1" x="5"/>
        <item h="1" x="6"/>
        <item h="1" x="7"/>
        <item h="1" x="8"/>
        <item h="1" x="10"/>
        <item h="1" x="11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1"/>
        <item h="1" x="32"/>
        <item x="3"/>
        <item x="9"/>
        <item x="12"/>
        <item x="13"/>
        <item x="30"/>
        <item h="1" x="33"/>
        <item t="default"/>
      </items>
    </pivotField>
    <pivotField compact="0" outline="0" showAll="0"/>
    <pivotField axis="axisRow" compact="0" outline="0" showAll="0" defaultSubtotal="0">
      <items count="4">
        <item x="0"/>
        <item x="1"/>
        <item x="3"/>
        <item x="2"/>
      </items>
    </pivotField>
    <pivotField compact="0" outline="0" showAll="0" defaultSubtotal="0"/>
    <pivotField name="Kurs-ansvarig inst" axis="axisRow" compact="0" outline="0" showAll="0" defaultSubtotal="0">
      <items count="25">
        <item x="6"/>
        <item x="3"/>
        <item x="2"/>
        <item x="0"/>
        <item x="24"/>
        <item x="1"/>
        <item x="4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axis="axisRow" compact="0" outline="0" showAll="0" defaultSubtotal="0">
      <items count="628">
        <item x="4"/>
        <item x="67"/>
        <item x="627"/>
        <item x="3"/>
        <item x="2"/>
        <item x="1"/>
        <item x="588"/>
        <item x="589"/>
        <item x="590"/>
        <item x="591"/>
        <item x="592"/>
        <item x="593"/>
        <item x="594"/>
        <item x="595"/>
        <item x="24"/>
        <item x="596"/>
        <item x="597"/>
        <item x="598"/>
        <item x="599"/>
        <item x="600"/>
        <item x="601"/>
        <item x="602"/>
        <item x="361"/>
        <item x="603"/>
        <item x="604"/>
        <item x="605"/>
        <item x="606"/>
        <item x="607"/>
        <item x="608"/>
        <item x="609"/>
        <item x="610"/>
        <item x="47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0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</items>
    </pivotField>
    <pivotField axis="axisRow" compact="0" outline="0" showAll="0" defaultSubtotal="0">
      <items count="580">
        <item x="197"/>
        <item x="0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7">
    <i>
      <x v="33"/>
      <x/>
      <x/>
      <x v="6"/>
      <x v="1"/>
      <x/>
    </i>
    <i r="5">
      <x v="138"/>
    </i>
    <i t="default" r="1">
      <x/>
    </i>
    <i r="1">
      <x v="1"/>
      <x v="1"/>
      <x v="6"/>
      <x v="1"/>
      <x v="139"/>
    </i>
    <i t="default" r="1">
      <x v="1"/>
    </i>
    <i t="default">
      <x v="3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23" numFmtId="2"/>
    <dataField name="Summa av Total ers tkr" fld="20" baseField="0" baseItem="0" numFmtId="166"/>
  </dataFields>
  <formats count="61">
    <format dxfId="1366">
      <pivotArea type="all" dataOnly="0" outline="0" fieldPosition="0"/>
    </format>
    <format dxfId="1365">
      <pivotArea field="8" type="button" dataOnly="0" labelOnly="1" outline="0" axis="axisRow" fieldPosition="4"/>
    </format>
    <format dxfId="1364">
      <pivotArea dataOnly="0" labelOnly="1" grandRow="1" outline="0" fieldPosition="0"/>
    </format>
    <format dxfId="1363">
      <pivotArea dataOnly="0" labelOnly="1" outline="0" fieldPosition="0">
        <references count="1">
          <reference field="7" count="0"/>
        </references>
      </pivotArea>
    </format>
    <format dxfId="1362">
      <pivotArea dataOnly="0" labelOnly="1" outline="0" fieldPosition="0">
        <references count="1">
          <reference field="2" count="0"/>
        </references>
      </pivotArea>
    </format>
    <format dxfId="1361">
      <pivotArea dataOnly="0" labelOnly="1" outline="0" fieldPosition="0">
        <references count="1">
          <reference field="2" count="0"/>
        </references>
      </pivotArea>
    </format>
    <format dxfId="1360">
      <pivotArea dataOnly="0" labelOnly="1" outline="0" fieldPosition="0">
        <references count="1">
          <reference field="7" count="0"/>
        </references>
      </pivotArea>
    </format>
    <format dxfId="1359">
      <pivotArea field="2" type="button" dataOnly="0" labelOnly="1" outline="0" axis="axisRow" fieldPosition="0"/>
    </format>
    <format dxfId="1358">
      <pivotArea field="8" type="button" dataOnly="0" labelOnly="1" outline="0" axis="axisRow" fieldPosition="4"/>
    </format>
    <format dxfId="1357">
      <pivotArea field="7" type="button" dataOnly="0" labelOnly="1" outline="0" axis="axisRow" fieldPosition="5"/>
    </format>
    <format dxfId="135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355">
      <pivotArea dataOnly="0" labelOnly="1" outline="0" fieldPosition="0">
        <references count="1">
          <reference field="0" count="0"/>
        </references>
      </pivotArea>
    </format>
    <format dxfId="1354">
      <pivotArea field="6" type="button" dataOnly="0" labelOnly="1" outline="0" axis="axisRow" fieldPosition="3"/>
    </format>
    <format dxfId="1353">
      <pivotArea outline="0" fieldPosition="0">
        <references count="1">
          <reference field="4294967294" count="1" selected="0">
            <x v="1"/>
          </reference>
        </references>
      </pivotArea>
    </format>
    <format dxfId="1352">
      <pivotArea outline="0" fieldPosition="0">
        <references count="1">
          <reference field="4294967294" count="1" selected="0">
            <x v="1"/>
          </reference>
        </references>
      </pivotArea>
    </format>
    <format dxfId="1351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350">
      <pivotArea outline="0" fieldPosition="0">
        <references count="1">
          <reference field="4294967294" count="1" selected="0">
            <x v="2"/>
          </reference>
        </references>
      </pivotArea>
    </format>
    <format dxfId="1349">
      <pivotArea outline="0" fieldPosition="0">
        <references count="1">
          <reference field="4294967294" count="1" selected="0">
            <x v="2"/>
          </reference>
        </references>
      </pivotArea>
    </format>
    <format dxfId="1348">
      <pivotArea type="origin" dataOnly="0" labelOnly="1" outline="0" fieldPosition="0"/>
    </format>
    <format dxfId="1347">
      <pivotArea field="-2" type="button" dataOnly="0" labelOnly="1" outline="0" axis="axisCol" fieldPosition="0"/>
    </format>
    <format dxfId="1346">
      <pivotArea type="topRight" dataOnly="0" labelOnly="1" outline="0" fieldPosition="0"/>
    </format>
    <format dxfId="1345">
      <pivotArea field="2" type="button" dataOnly="0" labelOnly="1" outline="0" axis="axisRow" fieldPosition="0"/>
    </format>
    <format dxfId="1344">
      <pivotArea field="0" type="button" dataOnly="0" labelOnly="1" outline="0" axis="axisRow" fieldPosition="1"/>
    </format>
    <format dxfId="1343">
      <pivotArea field="4" type="button" dataOnly="0" labelOnly="1" outline="0" axis="axisRow" fieldPosition="2"/>
    </format>
    <format dxfId="1342">
      <pivotArea field="6" type="button" dataOnly="0" labelOnly="1" outline="0" axis="axisRow" fieldPosition="3"/>
    </format>
    <format dxfId="1341">
      <pivotArea field="8" type="button" dataOnly="0" labelOnly="1" outline="0" axis="axisRow" fieldPosition="4"/>
    </format>
    <format dxfId="1340">
      <pivotArea field="7" type="button" dataOnly="0" labelOnly="1" outline="0" axis="axisRow" fieldPosition="5"/>
    </format>
    <format dxfId="13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38">
      <pivotArea type="origin" dataOnly="0" labelOnly="1" outline="0" fieldPosition="0"/>
    </format>
    <format dxfId="1337">
      <pivotArea field="-2" type="button" dataOnly="0" labelOnly="1" outline="0" axis="axisCol" fieldPosition="0"/>
    </format>
    <format dxfId="1336">
      <pivotArea type="topRight" dataOnly="0" labelOnly="1" outline="0" fieldPosition="0"/>
    </format>
    <format dxfId="1335">
      <pivotArea field="2" type="button" dataOnly="0" labelOnly="1" outline="0" axis="axisRow" fieldPosition="0"/>
    </format>
    <format dxfId="1334">
      <pivotArea field="0" type="button" dataOnly="0" labelOnly="1" outline="0" axis="axisRow" fieldPosition="1"/>
    </format>
    <format dxfId="1333">
      <pivotArea field="4" type="button" dataOnly="0" labelOnly="1" outline="0" axis="axisRow" fieldPosition="2"/>
    </format>
    <format dxfId="1332">
      <pivotArea field="6" type="button" dataOnly="0" labelOnly="1" outline="0" axis="axisRow" fieldPosition="3"/>
    </format>
    <format dxfId="1331">
      <pivotArea field="8" type="button" dataOnly="0" labelOnly="1" outline="0" axis="axisRow" fieldPosition="4"/>
    </format>
    <format dxfId="1330">
      <pivotArea field="7" type="button" dataOnly="0" labelOnly="1" outline="0" axis="axisRow" fieldPosition="5"/>
    </format>
    <format dxfId="132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28">
      <pivotArea dataOnly="0" labelOnly="1" outline="0" fieldPosition="0">
        <references count="1">
          <reference field="2" count="0"/>
        </references>
      </pivotArea>
    </format>
    <format dxfId="1327">
      <pivotArea dataOnly="0" labelOnly="1" outline="0" fieldPosition="0">
        <references count="1">
          <reference field="2" count="0"/>
        </references>
      </pivotArea>
    </format>
    <format dxfId="1326">
      <pivotArea dataOnly="0" labelOnly="1" outline="0" fieldPosition="0">
        <references count="1">
          <reference field="2" count="0"/>
        </references>
      </pivotArea>
    </format>
    <format dxfId="1325">
      <pivotArea dataOnly="0" labelOnly="1" outline="0" fieldPosition="0">
        <references count="1">
          <reference field="0" count="0"/>
        </references>
      </pivotArea>
    </format>
    <format dxfId="1324">
      <pivotArea dataOnly="0" labelOnly="1" outline="0" fieldPosition="0">
        <references count="1">
          <reference field="6" count="0"/>
        </references>
      </pivotArea>
    </format>
    <format dxfId="1323">
      <pivotArea dataOnly="0" labelOnly="1" outline="0" fieldPosition="0">
        <references count="2">
          <reference field="0" count="1">
            <x v="0"/>
          </reference>
          <reference field="2" count="1" selected="0">
            <x v="33"/>
          </reference>
        </references>
      </pivotArea>
    </format>
    <format dxfId="1322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33"/>
          </reference>
          <reference field="4" count="1" selected="0">
            <x v="0"/>
          </reference>
          <reference field="6" count="1">
            <x v="6"/>
          </reference>
        </references>
      </pivotArea>
    </format>
    <format dxfId="1321">
      <pivotArea dataOnly="0" outline="0" fieldPosition="0">
        <references count="1">
          <reference field="0" count="0" defaultSubtotal="1"/>
        </references>
      </pivotArea>
    </format>
    <format dxfId="1320">
      <pivotArea dataOnly="0" labelOnly="1" outline="0" fieldPosition="0">
        <references count="2">
          <reference field="0" count="1">
            <x v="1"/>
          </reference>
          <reference field="2" count="1" selected="0">
            <x v="33"/>
          </reference>
        </references>
      </pivotArea>
    </format>
    <format dxfId="1319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33"/>
          </reference>
          <reference field="4" count="1" selected="0">
            <x v="1"/>
          </reference>
          <reference field="6" count="1">
            <x v="6"/>
          </reference>
        </references>
      </pivotArea>
    </format>
    <format dxfId="1318">
      <pivotArea dataOnly="0" outline="0" fieldPosition="0">
        <references count="1">
          <reference field="2" count="1" defaultSubtotal="1">
            <x v="33"/>
          </reference>
        </references>
      </pivotArea>
    </format>
    <format dxfId="1317">
      <pivotArea dataOnly="0" outline="0" fieldPosition="0">
        <references count="1">
          <reference field="2" count="1" defaultSubtotal="1">
            <x v="33"/>
          </reference>
        </references>
      </pivotArea>
    </format>
    <format dxfId="1316">
      <pivotArea dataOnly="0" labelOnly="1" outline="0" fieldPosition="0">
        <references count="2">
          <reference field="0" count="1">
            <x v="0"/>
          </reference>
          <reference field="2" count="1" selected="0">
            <x v="33"/>
          </reference>
        </references>
      </pivotArea>
    </format>
    <format dxfId="1315">
      <pivotArea outline="0" fieldPosition="0">
        <references count="6">
          <reference field="0" count="1" selected="0">
            <x v="0"/>
          </reference>
          <reference field="2" count="1" selected="0">
            <x v="33"/>
          </reference>
          <reference field="4" count="1" selected="0">
            <x v="0"/>
          </reference>
          <reference field="6" count="1" selected="0">
            <x v="6"/>
          </reference>
          <reference field="7" count="1" selected="0">
            <x v="0"/>
          </reference>
          <reference field="8" count="1" selected="0">
            <x v="1"/>
          </reference>
        </references>
      </pivotArea>
    </format>
    <format dxfId="1314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33"/>
          </reference>
          <reference field="4" count="1" selected="0">
            <x v="0"/>
          </reference>
          <reference field="6" count="1">
            <x v="6"/>
          </reference>
        </references>
      </pivotArea>
    </format>
    <format dxfId="1313">
      <pivotArea dataOnly="0" labelOnly="1" outline="0" fieldPosition="0">
        <references count="5">
          <reference field="0" count="1" selected="0">
            <x v="0"/>
          </reference>
          <reference field="2" count="1" selected="0">
            <x v="33"/>
          </reference>
          <reference field="4" count="1" selected="0">
            <x v="0"/>
          </reference>
          <reference field="6" count="1" selected="0">
            <x v="6"/>
          </reference>
          <reference field="8" count="1">
            <x v="1"/>
          </reference>
        </references>
      </pivotArea>
    </format>
    <format dxfId="1312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33"/>
          </reference>
          <reference field="4" count="1" selected="0">
            <x v="0"/>
          </reference>
          <reference field="6" count="1" selected="0">
            <x v="6"/>
          </reference>
          <reference field="7" count="1">
            <x v="0"/>
          </reference>
          <reference field="8" count="1" selected="0">
            <x v="1"/>
          </reference>
        </references>
      </pivotArea>
    </format>
    <format dxfId="1311">
      <pivotArea dataOnly="0" labelOnly="1" outline="0" fieldPosition="0">
        <references count="1">
          <reference field="2" count="0"/>
        </references>
      </pivotArea>
    </format>
    <format dxfId="1310">
      <pivotArea dataOnly="0" labelOnly="1" outline="0" fieldPosition="0">
        <references count="1">
          <reference field="2" count="0"/>
        </references>
      </pivotArea>
    </format>
    <format dxfId="1309">
      <pivotArea dataOnly="0" labelOnly="1" outline="0" fieldPosition="0">
        <references count="1">
          <reference field="2" count="0"/>
        </references>
      </pivotArea>
    </format>
    <format dxfId="1308">
      <pivotArea dataOnly="0" outline="0" fieldPosition="0">
        <references count="1">
          <reference field="2" count="0" defaultSubtotal="1"/>
        </references>
      </pivotArea>
    </format>
    <format dxfId="1307">
      <pivotArea dataOnly="0" outline="0" fieldPosition="0">
        <references count="1">
          <reference field="2" count="0" defaultSubtotal="1"/>
        </references>
      </pivotArea>
    </format>
    <format dxfId="1306">
      <pivotArea dataOnly="0" outline="0" fieldPosition="0">
        <references count="1"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A3B295-6654-4217-A772-02271AE80286}" name="Pivottabell3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1:I41" firstHeaderRow="1" firstDataRow="2" firstDataCol="6" rowPageCount="1" colPageCount="1"/>
  <pivotFields count="39">
    <pivotField axis="axisRow" compact="0" outline="0" showAll="0">
      <items count="4">
        <item n="Programövergripande" x="0"/>
        <item n="Utbildningsuppdrag" x="1"/>
        <item x="2"/>
        <item t="default"/>
      </items>
    </pivotField>
    <pivotField axis="axisPage" compact="0" outline="0" showAll="0" defaultSubtotal="0">
      <items count="14">
        <item x="13"/>
        <item x="12"/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Row" compact="0" outline="0" multipleItemSelectionAllowed="1" showAll="0" sortType="ascending">
      <items count="40">
        <item x="15"/>
        <item x="0"/>
        <item x="8"/>
        <item h="1" x="28"/>
        <item x="14"/>
        <item x="16"/>
        <item m="1" x="38"/>
        <item h="1" x="9"/>
        <item h="1" x="13"/>
        <item h="1" x="30"/>
        <item h="1" x="12"/>
        <item h="1" x="3"/>
        <item x="1"/>
        <item h="1" x="31"/>
        <item h="1" x="32"/>
        <item x="6"/>
        <item h="1" x="29"/>
        <item x="24"/>
        <item x="20"/>
        <item x="34"/>
        <item x="17"/>
        <item x="18"/>
        <item x="25"/>
        <item x="35"/>
        <item x="36"/>
        <item x="26"/>
        <item x="19"/>
        <item h="1" x="33"/>
        <item x="7"/>
        <item x="27"/>
        <item x="21"/>
        <item x="22"/>
        <item x="23"/>
        <item x="2"/>
        <item x="11"/>
        <item x="10"/>
        <item x="4"/>
        <item x="5"/>
        <item h="1" x="37"/>
        <item t="default"/>
      </items>
    </pivotField>
    <pivotField compact="0" outline="0" showAll="0"/>
    <pivotField name="Anslag/studie-avgifter" axis="axisRow" compact="0" outline="0" showAll="0" defaultSubtotal="0">
      <items count="4">
        <item x="0"/>
        <item x="1"/>
        <item x="3"/>
        <item x="2"/>
      </items>
    </pivotField>
    <pivotField name="Moment-ansvarig inst" compact="0" outline="0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Kurs-ansvarig inst" axis="axisRow" compact="0" outline="0" showAll="0">
      <items count="26">
        <item x="6"/>
        <item x="24"/>
        <item x="3"/>
        <item x="0"/>
        <item x="1"/>
        <item x="2"/>
        <item x="4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Row" compact="0" outline="0" showAll="0" sortType="ascending" defaultSubtotal="0">
      <items count="628">
        <item x="275"/>
        <item x="135"/>
        <item x="599"/>
        <item x="624"/>
        <item x="276"/>
        <item x="87"/>
        <item x="406"/>
        <item x="364"/>
        <item x="131"/>
        <item x="177"/>
        <item x="176"/>
        <item x="183"/>
        <item x="182"/>
        <item x="132"/>
        <item x="42"/>
        <item x="520"/>
        <item x="297"/>
        <item x="70"/>
        <item x="71"/>
        <item x="286"/>
        <item x="287"/>
        <item x="288"/>
        <item x="355"/>
        <item x="435"/>
        <item x="440"/>
        <item x="186"/>
        <item x="190"/>
        <item x="191"/>
        <item x="415"/>
        <item x="193"/>
        <item x="351"/>
        <item x="352"/>
        <item x="353"/>
        <item x="425"/>
        <item x="490"/>
        <item x="491"/>
        <item x="7"/>
        <item x="13"/>
        <item x="26"/>
        <item x="9"/>
        <item x="537"/>
        <item x="378"/>
        <item x="384"/>
        <item x="389"/>
        <item x="536"/>
        <item x="535"/>
        <item x="613"/>
        <item x="611"/>
        <item x="612"/>
        <item x="531"/>
        <item x="541"/>
        <item x="395"/>
        <item x="2"/>
        <item x="172"/>
        <item x="25"/>
        <item x="220"/>
        <item x="219"/>
        <item x="560"/>
        <item x="561"/>
        <item x="562"/>
        <item x="563"/>
        <item x="564"/>
        <item x="565"/>
        <item x="227"/>
        <item x="399"/>
        <item x="388"/>
        <item x="590"/>
        <item x="385"/>
        <item x="380"/>
        <item x="484"/>
        <item x="362"/>
        <item x="503"/>
        <item x="387"/>
        <item x="371"/>
        <item x="394"/>
        <item x="468"/>
        <item x="244"/>
        <item x="250"/>
        <item x="251"/>
        <item x="500"/>
        <item x="519"/>
        <item x="365"/>
        <item x="505"/>
        <item x="360"/>
        <item x="549"/>
        <item x="381"/>
        <item x="354"/>
        <item x="133"/>
        <item x="140"/>
        <item x="150"/>
        <item x="161"/>
        <item x="404"/>
        <item x="431"/>
        <item x="543"/>
        <item x="4"/>
        <item x="396"/>
        <item x="58"/>
        <item x="59"/>
        <item x="609"/>
        <item x="147"/>
        <item x="155"/>
        <item x="467"/>
        <item x="472"/>
        <item x="548"/>
        <item x="558"/>
        <item x="546"/>
        <item x="547"/>
        <item x="557"/>
        <item x="192"/>
        <item x="570"/>
        <item x="249"/>
        <item x="358"/>
        <item x="28"/>
        <item x="602"/>
        <item x="517"/>
        <item x="475"/>
        <item x="459"/>
        <item x="625"/>
        <item x="65"/>
        <item x="615"/>
        <item x="169"/>
        <item x="307"/>
        <item x="292"/>
        <item x="289"/>
        <item x="278"/>
        <item x="270"/>
        <item x="266"/>
        <item x="262"/>
        <item x="257"/>
        <item x="247"/>
        <item x="248"/>
        <item x="238"/>
        <item x="233"/>
        <item x="225"/>
        <item x="400"/>
        <item x="121"/>
        <item x="447"/>
        <item x="90"/>
        <item x="215"/>
        <item x="207"/>
        <item x="487"/>
        <item x="426"/>
        <item x="194"/>
        <item x="187"/>
        <item x="555"/>
        <item x="129"/>
        <item x="77"/>
        <item x="511"/>
        <item x="277"/>
        <item x="268"/>
        <item x="373"/>
        <item x="476"/>
        <item x="464"/>
        <item x="61"/>
        <item x="304"/>
        <item x="497"/>
        <item x="11"/>
        <item x="374"/>
        <item x="499"/>
        <item x="482"/>
        <item x="321"/>
        <item x="318"/>
        <item x="316"/>
        <item x="320"/>
        <item x="514"/>
        <item x="63"/>
        <item x="578"/>
        <item x="93"/>
        <item x="64"/>
        <item x="221"/>
        <item x="222"/>
        <item x="539"/>
        <item x="504"/>
        <item x="366"/>
        <item x="145"/>
        <item x="211"/>
        <item x="206"/>
        <item x="345"/>
        <item x="427"/>
        <item x="607"/>
        <item x="576"/>
        <item x="619"/>
        <item x="212"/>
        <item x="518"/>
        <item x="198"/>
        <item x="573"/>
        <item x="226"/>
        <item x="346"/>
        <item x="269"/>
        <item x="610"/>
        <item x="461"/>
        <item x="604"/>
        <item x="230"/>
        <item x="196"/>
        <item x="617"/>
        <item x="608"/>
        <item x="433"/>
        <item x="203"/>
        <item x="605"/>
        <item x="19"/>
        <item x="23"/>
        <item x="463"/>
        <item x="525"/>
        <item x="369"/>
        <item x="167"/>
        <item x="171"/>
        <item x="591"/>
        <item x="462"/>
        <item x="618"/>
        <item x="67"/>
        <item x="466"/>
        <item x="197"/>
        <item x="397"/>
        <item x="588"/>
        <item n="Institutionskompensation för programdirektor, bitr GUA" x="1"/>
        <item x="545"/>
        <item x="521"/>
        <item x="526"/>
        <item x="480"/>
        <item x="571"/>
        <item x="512"/>
        <item x="495"/>
        <item x="544"/>
        <item x="306"/>
        <item x="357"/>
        <item x="188"/>
        <item x="363"/>
        <item x="458"/>
        <item x="477"/>
        <item x="428"/>
        <item x="383"/>
        <item x="603"/>
        <item x="492"/>
        <item x="534"/>
        <item x="139"/>
        <item x="151"/>
        <item x="160"/>
        <item x="367"/>
        <item x="12"/>
        <item x="18"/>
        <item x="22"/>
        <item x="153"/>
        <item x="522"/>
        <item x="567"/>
        <item x="568"/>
        <item x="579"/>
        <item x="575"/>
        <item x="574"/>
        <item x="572"/>
        <item x="444"/>
        <item x="434"/>
        <item x="442"/>
        <item x="43"/>
        <item x="51"/>
        <item x="429"/>
        <item x="592"/>
        <item x="596"/>
        <item x="35"/>
        <item x="540"/>
        <item x="416"/>
        <item x="420"/>
        <item x="449"/>
        <item x="581"/>
        <item x="583"/>
        <item x="584"/>
        <item x="348"/>
        <item x="393"/>
        <item x="469"/>
        <item x="533"/>
        <item x="154"/>
        <item x="178"/>
        <item x="501"/>
        <item x="302"/>
        <item x="234"/>
        <item x="372"/>
        <item x="142"/>
        <item x="508"/>
        <item x="315"/>
        <item x="594"/>
        <item x="600"/>
        <item x="37"/>
        <item x="40"/>
        <item x="44"/>
        <item x="52"/>
        <item x="53"/>
        <item x="566"/>
        <item x="502"/>
        <item x="237"/>
        <item x="267"/>
        <item x="259"/>
        <item x="255"/>
        <item x="569"/>
        <item x="101"/>
        <item x="105"/>
        <item x="108"/>
        <item x="113"/>
        <item x="347"/>
        <item x="359"/>
        <item x="465"/>
        <item x="137"/>
        <item x="417"/>
        <item x="523"/>
        <item x="391"/>
        <item x="376"/>
        <item x="377"/>
        <item x="582"/>
        <item x="524"/>
        <item x="349"/>
        <item x="498"/>
        <item x="460"/>
        <item x="213"/>
        <item x="8"/>
        <item x="509"/>
        <item x="507"/>
        <item x="401"/>
        <item x="370"/>
        <item x="538"/>
        <item x="513"/>
        <item x="585"/>
        <item x="39"/>
        <item x="123"/>
        <item x="136"/>
        <item x="143"/>
        <item x="175"/>
        <item x="181"/>
        <item x="224"/>
        <item x="402"/>
        <item x="283"/>
        <item x="279"/>
        <item x="284"/>
        <item x="285"/>
        <item x="263"/>
        <item x="264"/>
        <item x="265"/>
        <item x="260"/>
        <item x="256"/>
        <item x="282"/>
        <item x="281"/>
        <item x="290"/>
        <item x="291"/>
        <item x="231"/>
        <item x="311"/>
        <item x="232"/>
        <item x="236"/>
        <item x="228"/>
        <item x="185"/>
        <item x="239"/>
        <item x="240"/>
        <item x="241"/>
        <item x="407"/>
        <item x="409"/>
        <item x="418"/>
        <item x="421"/>
        <item x="423"/>
        <item x="126"/>
        <item x="128"/>
        <item x="100"/>
        <item x="104"/>
        <item x="107"/>
        <item x="111"/>
        <item x="116"/>
        <item x="120"/>
        <item x="99"/>
        <item x="102"/>
        <item x="106"/>
        <item x="110"/>
        <item x="115"/>
        <item x="119"/>
        <item x="103"/>
        <item x="112"/>
        <item x="117"/>
        <item x="168"/>
        <item x="122"/>
        <item x="127"/>
        <item x="138"/>
        <item x="158"/>
        <item x="165"/>
        <item x="180"/>
        <item x="148"/>
        <item x="157"/>
        <item x="164"/>
        <item x="173"/>
        <item x="141"/>
        <item x="152"/>
        <item x="159"/>
        <item x="375"/>
        <item x="350"/>
        <item x="86"/>
        <item x="405"/>
        <item x="606"/>
        <item x="261"/>
        <item x="597"/>
        <item x="601"/>
        <item x="436"/>
        <item x="598"/>
        <item x="258"/>
        <item x="246"/>
        <item x="10"/>
        <item x="124"/>
        <item x="14"/>
        <item x="130"/>
        <item x="20"/>
        <item x="146"/>
        <item x="29"/>
        <item x="163"/>
        <item x="55"/>
        <item x="179"/>
        <item x="60"/>
        <item x="481"/>
        <item x="586"/>
        <item x="457"/>
        <item x="488"/>
        <item x="217"/>
        <item x="209"/>
        <item x="489"/>
        <item x="542"/>
        <item x="493"/>
        <item x="218"/>
        <item n="Programövergripande administration och ansvar, meritvärdering" x="3"/>
        <item x="506"/>
        <item x="483"/>
        <item x="48"/>
        <item x="204"/>
        <item x="471"/>
        <item x="593"/>
        <item x="149"/>
        <item x="156"/>
        <item x="166"/>
        <item x="170"/>
        <item x="553"/>
        <item x="437"/>
        <item x="6"/>
        <item x="34"/>
        <item x="448"/>
        <item x="445"/>
        <item x="73"/>
        <item x="75"/>
        <item x="81"/>
        <item x="85"/>
        <item x="89"/>
        <item x="94"/>
        <item x="69"/>
        <item x="80"/>
        <item x="84"/>
        <item x="252"/>
        <item x="408"/>
        <item x="410"/>
        <item x="205"/>
        <item x="210"/>
        <item x="32"/>
        <item x="309"/>
        <item x="450"/>
        <item x="74"/>
        <item x="79"/>
        <item x="88"/>
        <item x="54"/>
        <item x="56"/>
        <item x="438"/>
        <item x="577"/>
        <item x="109"/>
        <item x="114"/>
        <item x="97"/>
        <item x="66"/>
        <item x="382"/>
        <item x="17"/>
        <item x="78"/>
        <item x="296"/>
        <item x="310"/>
        <item x="443"/>
        <item x="430"/>
        <item x="33"/>
        <item x="229"/>
        <item x="76"/>
        <item x="83"/>
        <item x="92"/>
        <item x="622"/>
        <item x="36"/>
        <item x="47"/>
        <item x="446"/>
        <item x="422"/>
        <item x="595"/>
        <item x="626"/>
        <item x="361"/>
        <item x="616"/>
        <item x="208"/>
        <item x="559"/>
        <item x="554"/>
        <item x="424"/>
        <item x="412"/>
        <item x="413"/>
        <item x="419"/>
        <item x="199"/>
        <item x="474"/>
        <item x="46"/>
        <item x="15"/>
        <item x="50"/>
        <item x="49"/>
        <item x="57"/>
        <item x="38"/>
        <item x="134"/>
        <item x="21"/>
        <item x="335"/>
        <item x="341"/>
        <item x="331"/>
        <item x="338"/>
        <item x="339"/>
        <item x="337"/>
        <item x="332"/>
        <item x="336"/>
        <item x="329"/>
        <item x="326"/>
        <item x="327"/>
        <item x="330"/>
        <item x="334"/>
        <item x="328"/>
        <item x="343"/>
        <item x="323"/>
        <item x="325"/>
        <item x="344"/>
        <item x="322"/>
        <item x="324"/>
        <item x="342"/>
        <item x="340"/>
        <item x="333"/>
        <item x="550"/>
        <item x="271"/>
        <item x="272"/>
        <item x="201"/>
        <item x="478"/>
        <item x="144"/>
        <item x="162"/>
        <item x="174"/>
        <item x="451"/>
        <item x="452"/>
        <item x="453"/>
        <item x="454"/>
        <item x="455"/>
        <item x="456"/>
        <item x="551"/>
        <item x="41"/>
        <item x="528"/>
        <item x="530"/>
        <item x="529"/>
        <item x="379"/>
        <item x="470"/>
        <item x="473"/>
        <item x="485"/>
        <item x="486"/>
        <item x="392"/>
        <item x="386"/>
        <item x="479"/>
        <item x="202"/>
        <item x="118"/>
        <item x="200"/>
        <item x="45"/>
        <item x="510"/>
        <item x="317"/>
        <item x="319"/>
        <item x="293"/>
        <item x="398"/>
        <item x="589"/>
        <item x="0"/>
        <item x="98"/>
        <item x="580"/>
        <item x="552"/>
        <item x="494"/>
        <item x="432"/>
        <item x="223"/>
        <item x="243"/>
        <item x="516"/>
        <item x="441"/>
        <item x="24"/>
        <item x="587"/>
        <item x="295"/>
        <item x="390"/>
        <item x="621"/>
        <item x="31"/>
        <item x="274"/>
        <item x="280"/>
        <item x="273"/>
        <item x="245"/>
        <item x="5"/>
        <item x="16"/>
        <item x="27"/>
        <item x="30"/>
        <item x="356"/>
        <item x="623"/>
        <item x="189"/>
        <item x="532"/>
        <item x="496"/>
        <item x="515"/>
        <item x="527"/>
        <item x="125"/>
        <item x="242"/>
        <item x="235"/>
        <item x="253"/>
        <item x="254"/>
        <item x="91"/>
        <item x="72"/>
        <item x="82"/>
        <item x="95"/>
        <item x="439"/>
        <item x="614"/>
        <item x="96"/>
        <item x="294"/>
        <item x="214"/>
        <item x="216"/>
        <item x="313"/>
        <item x="314"/>
        <item x="312"/>
        <item x="301"/>
        <item x="305"/>
        <item x="303"/>
        <item x="308"/>
        <item x="299"/>
        <item x="300"/>
        <item x="298"/>
        <item x="620"/>
        <item x="368"/>
        <item x="195"/>
        <item x="411"/>
        <item x="414"/>
        <item x="403"/>
        <item x="184"/>
        <item x="68"/>
        <item x="62"/>
        <item x="556"/>
        <item x="627"/>
      </items>
    </pivotField>
    <pivotField axis="axisRow" compact="0" outline="0" showAll="0" sortType="ascending" defaultSubtotal="0">
      <items count="580">
        <item x="0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15"/>
        <item x="23"/>
        <item x="6"/>
        <item x="10"/>
        <item x="16"/>
        <item x="24"/>
        <item x="11"/>
        <item x="1"/>
        <item x="12"/>
        <item x="13"/>
        <item x="20"/>
        <item x="21"/>
        <item x="22"/>
        <item x="2"/>
        <item x="7"/>
        <item x="25"/>
        <item x="26"/>
        <item x="3"/>
        <item x="4"/>
        <item x="8"/>
        <item x="5"/>
        <item x="14"/>
        <item x="17"/>
        <item x="18"/>
        <item x="19"/>
        <item x="9"/>
        <item x="465"/>
        <item x="495"/>
        <item x="466"/>
        <item x="467"/>
        <item x="468"/>
        <item x="498"/>
        <item x="469"/>
        <item x="470"/>
        <item x="472"/>
        <item x="471"/>
        <item x="481"/>
        <item x="474"/>
        <item x="476"/>
        <item x="475"/>
        <item x="489"/>
        <item x="488"/>
        <item x="487"/>
        <item x="486"/>
        <item x="482"/>
        <item x="483"/>
        <item x="497"/>
        <item x="496"/>
        <item x="479"/>
        <item x="477"/>
        <item x="478"/>
        <item x="493"/>
        <item x="491"/>
        <item x="492"/>
        <item x="490"/>
        <item x="480"/>
        <item x="485"/>
        <item x="484"/>
        <item x="494"/>
        <item x="473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94"/>
        <item x="406"/>
        <item x="403"/>
        <item x="391"/>
        <item x="400"/>
        <item x="388"/>
        <item x="387"/>
        <item x="393"/>
        <item x="392"/>
        <item x="390"/>
        <item x="395"/>
        <item x="397"/>
        <item x="396"/>
        <item x="399"/>
        <item x="401"/>
        <item x="398"/>
        <item x="405"/>
        <item x="404"/>
        <item x="407"/>
        <item x="389"/>
        <item x="408"/>
        <item x="402"/>
        <item x="69"/>
        <item x="64"/>
        <item x="74"/>
        <item x="83"/>
        <item x="70"/>
        <item x="75"/>
        <item x="76"/>
        <item x="79"/>
        <item x="80"/>
        <item x="84"/>
        <item x="81"/>
        <item x="65"/>
        <item x="71"/>
        <item x="85"/>
        <item x="87"/>
        <item x="73"/>
        <item x="66"/>
        <item x="88"/>
        <item x="67"/>
        <item x="77"/>
        <item x="86"/>
        <item x="89"/>
        <item x="68"/>
        <item x="78"/>
        <item x="82"/>
        <item x="72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2"/>
        <item x="113"/>
        <item x="90"/>
        <item x="111"/>
        <item x="271"/>
        <item x="272"/>
        <item x="273"/>
        <item x="274"/>
        <item x="267"/>
        <item x="268"/>
        <item x="269"/>
        <item x="270"/>
        <item x="198"/>
        <item x="204"/>
        <item x="202"/>
        <item x="200"/>
        <item x="203"/>
        <item x="205"/>
        <item x="199"/>
        <item x="201"/>
        <item x="257"/>
        <item x="258"/>
        <item x="259"/>
        <item x="260"/>
        <item x="261"/>
        <item x="262"/>
        <item x="263"/>
        <item x="264"/>
        <item x="265"/>
        <item x="266"/>
        <item x="249"/>
        <item x="250"/>
        <item x="251"/>
        <item x="252"/>
        <item x="253"/>
        <item x="254"/>
        <item x="255"/>
        <item x="256"/>
        <item x="244"/>
        <item x="245"/>
        <item x="246"/>
        <item x="247"/>
        <item x="240"/>
        <item x="241"/>
        <item x="242"/>
        <item x="243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27"/>
        <item x="63"/>
        <item x="28"/>
        <item x="29"/>
        <item x="30"/>
        <item x="33"/>
        <item x="34"/>
        <item x="35"/>
        <item x="41"/>
        <item x="39"/>
        <item x="38"/>
        <item x="40"/>
        <item x="44"/>
        <item x="45"/>
        <item x="49"/>
        <item x="59"/>
        <item x="60"/>
        <item x="61"/>
        <item x="62"/>
        <item x="31"/>
        <item x="32"/>
        <item x="37"/>
        <item x="36"/>
        <item x="42"/>
        <item x="43"/>
        <item x="47"/>
        <item x="48"/>
        <item x="46"/>
        <item x="50"/>
        <item x="52"/>
        <item x="54"/>
        <item x="51"/>
        <item x="53"/>
        <item x="56"/>
        <item x="57"/>
        <item x="58"/>
        <item x="55"/>
        <item x="526"/>
        <item x="527"/>
        <item x="528"/>
        <item x="529"/>
        <item x="530"/>
        <item x="531"/>
        <item x="532"/>
        <item x="533"/>
        <item x="534"/>
        <item x="236"/>
        <item x="237"/>
        <item x="238"/>
        <item x="230"/>
        <item x="231"/>
        <item x="232"/>
        <item x="233"/>
        <item x="234"/>
        <item x="235"/>
        <item x="224"/>
        <item x="225"/>
        <item x="226"/>
        <item x="227"/>
        <item x="228"/>
        <item x="409"/>
        <item x="413"/>
        <item x="414"/>
        <item x="415"/>
        <item x="419"/>
        <item x="425"/>
        <item x="427"/>
        <item x="428"/>
        <item x="426"/>
        <item x="429"/>
        <item x="412"/>
        <item x="430"/>
        <item x="422"/>
        <item x="421"/>
        <item x="418"/>
        <item x="410"/>
        <item x="420"/>
        <item x="424"/>
        <item x="423"/>
        <item x="416"/>
        <item x="417"/>
        <item x="411"/>
        <item x="431"/>
        <item x="217"/>
        <item x="218"/>
        <item x="219"/>
        <item x="220"/>
        <item x="221"/>
        <item x="239"/>
        <item x="222"/>
        <item x="248"/>
        <item x="229"/>
        <item x="22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39"/>
        <item x="161"/>
        <item x="162"/>
        <item x="163"/>
        <item x="164"/>
        <item x="165"/>
        <item x="166"/>
        <item x="167"/>
        <item x="168"/>
        <item x="169"/>
        <item x="148"/>
        <item x="155"/>
        <item x="170"/>
        <item x="171"/>
        <item x="172"/>
        <item x="173"/>
        <item x="174"/>
        <item x="175"/>
        <item x="176"/>
        <item x="211"/>
        <item x="212"/>
        <item x="213"/>
        <item x="214"/>
        <item x="215"/>
        <item x="216"/>
        <item x="181"/>
        <item x="186"/>
        <item x="183"/>
        <item x="180"/>
        <item x="177"/>
        <item x="187"/>
        <item x="184"/>
        <item x="185"/>
        <item x="182"/>
        <item x="178"/>
        <item x="179"/>
        <item x="499"/>
        <item x="500"/>
        <item x="501"/>
        <item x="502"/>
        <item x="504"/>
        <item x="503"/>
        <item x="505"/>
        <item x="506"/>
        <item x="507"/>
        <item x="508"/>
        <item x="509"/>
        <item x="433"/>
        <item x="434"/>
        <item x="435"/>
        <item x="436"/>
        <item x="438"/>
        <item x="437"/>
        <item x="432"/>
        <item x="379"/>
        <item x="386"/>
        <item x="383"/>
        <item x="384"/>
        <item x="385"/>
        <item x="381"/>
        <item x="380"/>
        <item x="382"/>
        <item x="37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544"/>
        <item x="545"/>
        <item x="546"/>
        <item x="547"/>
        <item x="548"/>
        <item x="549"/>
        <item x="552"/>
        <item x="550"/>
        <item x="554"/>
        <item x="553"/>
        <item x="555"/>
        <item x="556"/>
        <item x="551"/>
        <item x="457"/>
        <item x="459"/>
        <item x="460"/>
        <item x="461"/>
        <item x="462"/>
        <item x="463"/>
        <item x="464"/>
        <item x="45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4"/>
        <item x="455"/>
        <item x="453"/>
        <item x="451"/>
        <item x="452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38"/>
        <item x="539"/>
        <item x="540"/>
        <item x="541"/>
        <item x="542"/>
        <item x="543"/>
        <item x="196"/>
        <item x="191"/>
        <item x="188"/>
        <item x="190"/>
        <item x="189"/>
        <item x="192"/>
        <item x="193"/>
        <item x="194"/>
        <item x="195"/>
        <item x="456"/>
        <item x="571"/>
        <item x="572"/>
        <item x="574"/>
        <item x="579"/>
        <item x="575"/>
        <item x="576"/>
        <item x="577"/>
        <item x="573"/>
        <item x="578"/>
        <item x="372"/>
        <item x="373"/>
        <item x="374"/>
        <item x="375"/>
        <item x="376"/>
        <item x="206"/>
        <item x="209"/>
        <item x="210"/>
        <item x="207"/>
        <item x="208"/>
        <item x="295"/>
        <item x="296"/>
        <item x="297"/>
        <item x="298"/>
        <item x="299"/>
        <item x="300"/>
        <item x="535"/>
        <item x="536"/>
        <item x="537"/>
        <item x="288"/>
        <item x="289"/>
        <item x="290"/>
        <item x="291"/>
        <item x="292"/>
        <item x="293"/>
        <item x="294"/>
        <item x="377"/>
        <item x="19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29">
    <i>
      <x v="29"/>
      <x/>
      <x/>
      <x/>
      <x/>
      <x v="52"/>
    </i>
    <i r="5">
      <x v="94"/>
    </i>
    <i r="5">
      <x v="214"/>
    </i>
    <i r="5">
      <x v="418"/>
    </i>
    <i t="default" r="3">
      <x/>
    </i>
    <i t="default" r="1">
      <x/>
    </i>
    <i r="1">
      <x v="1"/>
      <x v="1"/>
      <x/>
      <x v="488"/>
      <x v="218"/>
    </i>
    <i r="4">
      <x v="489"/>
      <x v="159"/>
    </i>
    <i r="4">
      <x v="490"/>
      <x v="420"/>
    </i>
    <i r="4">
      <x v="491"/>
      <x v="69"/>
    </i>
    <i r="4">
      <x v="492"/>
      <x v="546"/>
    </i>
    <i r="4">
      <x v="493"/>
      <x v="547"/>
    </i>
    <i r="4">
      <x v="494"/>
      <x v="140"/>
    </i>
    <i r="4">
      <x v="495"/>
      <x v="408"/>
    </i>
    <i r="4">
      <x v="579"/>
      <x v="571"/>
    </i>
    <i t="default" r="3">
      <x/>
    </i>
    <i r="2">
      <x v="3"/>
      <x/>
      <x v="488"/>
      <x v="218"/>
    </i>
    <i r="4">
      <x v="489"/>
      <x v="159"/>
    </i>
    <i r="4">
      <x v="490"/>
      <x v="420"/>
    </i>
    <i r="4">
      <x v="491"/>
      <x v="69"/>
    </i>
    <i r="4">
      <x v="492"/>
      <x v="546"/>
    </i>
    <i r="4">
      <x v="493"/>
      <x v="547"/>
    </i>
    <i r="4">
      <x v="494"/>
      <x v="140"/>
    </i>
    <i r="4">
      <x v="495"/>
      <x v="408"/>
    </i>
    <i r="4">
      <x v="579"/>
      <x v="571"/>
    </i>
    <i t="default" r="3">
      <x/>
    </i>
    <i t="default" r="1">
      <x v="1"/>
    </i>
    <i t="default">
      <x v="29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0" hier="-1"/>
  </pageFields>
  <dataFields count="3">
    <dataField name=" Antal håp" fld="17" baseField="4" baseItem="0" numFmtId="4"/>
    <dataField name="Håp-ers tkr " fld="16" subtotal="average" baseField="4" baseItem="0" numFmtId="4"/>
    <dataField name="Summa av Total ers tkr" fld="20" baseField="0" baseItem="0" numFmtId="166"/>
  </dataFields>
  <formats count="62">
    <format dxfId="1305">
      <pivotArea type="all" dataOnly="0" outline="0" fieldPosition="0"/>
    </format>
    <format dxfId="1304">
      <pivotArea field="8" type="button" dataOnly="0" labelOnly="1" outline="0" axis="axisRow" fieldPosition="4"/>
    </format>
    <format dxfId="1303">
      <pivotArea dataOnly="0" labelOnly="1" grandRow="1" outline="0" fieldPosition="0"/>
    </format>
    <format dxfId="1302">
      <pivotArea dataOnly="0" labelOnly="1" outline="0" fieldPosition="0">
        <references count="1">
          <reference field="7" count="0"/>
        </references>
      </pivotArea>
    </format>
    <format dxfId="1301">
      <pivotArea dataOnly="0" labelOnly="1" outline="0" fieldPosition="0">
        <references count="1">
          <reference field="7" count="0"/>
        </references>
      </pivotArea>
    </format>
    <format dxfId="1300">
      <pivotArea dataOnly="0" labelOnly="1" outline="0" fieldPosition="0">
        <references count="1">
          <reference field="8" count="0"/>
        </references>
      </pivotArea>
    </format>
    <format dxfId="1299">
      <pivotArea field="2" type="button" dataOnly="0" labelOnly="1" outline="0" axis="axisRow" fieldPosition="0"/>
    </format>
    <format dxfId="1298">
      <pivotArea field="7" type="button" dataOnly="0" labelOnly="1" outline="0" axis="axisRow" fieldPosition="5"/>
    </format>
    <format dxfId="1297">
      <pivotArea field="8" type="button" dataOnly="0" labelOnly="1" outline="0" axis="axisRow" fieldPosition="4"/>
    </format>
    <format dxfId="129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295">
      <pivotArea dataOnly="0" labelOnly="1" outline="0" fieldPosition="0">
        <references count="1">
          <reference field="0" count="0"/>
        </references>
      </pivotArea>
    </format>
    <format dxfId="1294">
      <pivotArea outline="0" fieldPosition="0">
        <references count="1">
          <reference field="4294967294" count="1">
            <x v="0"/>
          </reference>
        </references>
      </pivotArea>
    </format>
    <format dxfId="1293">
      <pivotArea field="6" type="button" dataOnly="0" labelOnly="1" outline="0" axis="axisRow" fieldPosition="3"/>
    </format>
    <format dxfId="1292">
      <pivotArea field="5" type="button" dataOnly="0" labelOnly="1" outline="0"/>
    </format>
    <format dxfId="1291">
      <pivotArea dataOnly="0" labelOnly="1" outline="0" fieldPosition="0">
        <references count="1">
          <reference field="2" count="0"/>
        </references>
      </pivotArea>
    </format>
    <format dxfId="1290">
      <pivotArea field="4" type="button" dataOnly="0" labelOnly="1" outline="0" axis="axisRow" fieldPosition="2"/>
    </format>
    <format dxfId="1289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288">
      <pivotArea type="origin" dataOnly="0" labelOnly="1" outline="0" fieldPosition="0"/>
    </format>
    <format dxfId="1287">
      <pivotArea field="-2" type="button" dataOnly="0" labelOnly="1" outline="0" axis="axisCol" fieldPosition="0"/>
    </format>
    <format dxfId="1286">
      <pivotArea type="topRight" dataOnly="0" labelOnly="1" outline="0" fieldPosition="0"/>
    </format>
    <format dxfId="1285">
      <pivotArea field="2" type="button" dataOnly="0" labelOnly="1" outline="0" axis="axisRow" fieldPosition="0"/>
    </format>
    <format dxfId="1284">
      <pivotArea field="0" type="button" dataOnly="0" labelOnly="1" outline="0" axis="axisRow" fieldPosition="1"/>
    </format>
    <format dxfId="1283">
      <pivotArea field="4" type="button" dataOnly="0" labelOnly="1" outline="0" axis="axisRow" fieldPosition="2"/>
    </format>
    <format dxfId="1282">
      <pivotArea field="6" type="button" dataOnly="0" labelOnly="1" outline="0" axis="axisRow" fieldPosition="3"/>
    </format>
    <format dxfId="1281">
      <pivotArea field="8" type="button" dataOnly="0" labelOnly="1" outline="0" axis="axisRow" fieldPosition="4"/>
    </format>
    <format dxfId="1280">
      <pivotArea field="7" type="button" dataOnly="0" labelOnly="1" outline="0" axis="axisRow" fieldPosition="5"/>
    </format>
    <format dxfId="127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78">
      <pivotArea type="origin" dataOnly="0" labelOnly="1" outline="0" fieldPosition="0"/>
    </format>
    <format dxfId="1277">
      <pivotArea field="-2" type="button" dataOnly="0" labelOnly="1" outline="0" axis="axisCol" fieldPosition="0"/>
    </format>
    <format dxfId="1276">
      <pivotArea type="topRight" dataOnly="0" labelOnly="1" outline="0" fieldPosition="0"/>
    </format>
    <format dxfId="1275">
      <pivotArea field="2" type="button" dataOnly="0" labelOnly="1" outline="0" axis="axisRow" fieldPosition="0"/>
    </format>
    <format dxfId="1274">
      <pivotArea field="0" type="button" dataOnly="0" labelOnly="1" outline="0" axis="axisRow" fieldPosition="1"/>
    </format>
    <format dxfId="1273">
      <pivotArea field="4" type="button" dataOnly="0" labelOnly="1" outline="0" axis="axisRow" fieldPosition="2"/>
    </format>
    <format dxfId="1272">
      <pivotArea field="6" type="button" dataOnly="0" labelOnly="1" outline="0" axis="axisRow" fieldPosition="3"/>
    </format>
    <format dxfId="1271">
      <pivotArea field="8" type="button" dataOnly="0" labelOnly="1" outline="0" axis="axisRow" fieldPosition="4"/>
    </format>
    <format dxfId="1270">
      <pivotArea field="7" type="button" dataOnly="0" labelOnly="1" outline="0" axis="axisRow" fieldPosition="5"/>
    </format>
    <format dxfId="126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68">
      <pivotArea dataOnly="0" labelOnly="1" outline="0" fieldPosition="0">
        <references count="1">
          <reference field="2" count="0"/>
        </references>
      </pivotArea>
    </format>
    <format dxfId="1267">
      <pivotArea dataOnly="0" labelOnly="1" outline="0" fieldPosition="0">
        <references count="1">
          <reference field="2" count="0"/>
        </references>
      </pivotArea>
    </format>
    <format dxfId="1266">
      <pivotArea dataOnly="0" labelOnly="1" outline="0" fieldPosition="0">
        <references count="1">
          <reference field="2" count="0"/>
        </references>
      </pivotArea>
    </format>
    <format dxfId="1265">
      <pivotArea dataOnly="0" labelOnly="1" outline="0" fieldPosition="0">
        <references count="1">
          <reference field="0" count="0"/>
        </references>
      </pivotArea>
    </format>
    <format dxfId="1264">
      <pivotArea dataOnly="0" labelOnly="1" outline="0" fieldPosition="0">
        <references count="1">
          <reference field="0" count="0"/>
        </references>
      </pivotArea>
    </format>
    <format dxfId="1263">
      <pivotArea outline="0" fieldPosition="0">
        <references count="6">
          <reference field="0" count="1" selected="0">
            <x v="0"/>
          </reference>
          <reference field="2" count="1" selected="0">
            <x v="29"/>
          </reference>
          <reference field="4" count="1" selected="0">
            <x v="0"/>
          </reference>
          <reference field="6" count="1" selected="0">
            <x v="0"/>
          </reference>
          <reference field="7" count="1" selected="0">
            <x v="52"/>
          </reference>
          <reference field="8" count="1" selected="0">
            <x v="0"/>
          </reference>
        </references>
      </pivotArea>
    </format>
    <format dxfId="1262">
      <pivotArea dataOnly="0" labelOnly="1" outline="0" fieldPosition="0">
        <references count="1">
          <reference field="2" count="1">
            <x v="29"/>
          </reference>
        </references>
      </pivotArea>
    </format>
    <format dxfId="1261">
      <pivotArea dataOnly="0" labelOnly="1" outline="0" fieldPosition="0">
        <references count="2">
          <reference field="0" count="1">
            <x v="0"/>
          </reference>
          <reference field="2" count="1" selected="0">
            <x v="29"/>
          </reference>
        </references>
      </pivotArea>
    </format>
    <format dxfId="1260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29"/>
          </reference>
          <reference field="4" count="1">
            <x v="0"/>
          </reference>
        </references>
      </pivotArea>
    </format>
    <format dxfId="1259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9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1258">
      <pivotArea dataOnly="0" labelOnly="1" outline="0" fieldPosition="0">
        <references count="5">
          <reference field="0" count="1" selected="0">
            <x v="0"/>
          </reference>
          <reference field="2" count="1" selected="0">
            <x v="29"/>
          </reference>
          <reference field="4" count="1" selected="0">
            <x v="0"/>
          </reference>
          <reference field="6" count="1" selected="0">
            <x v="0"/>
          </reference>
          <reference field="8" count="1">
            <x v="0"/>
          </reference>
        </references>
      </pivotArea>
    </format>
    <format dxfId="1257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29"/>
          </reference>
          <reference field="4" count="1" selected="0">
            <x v="0"/>
          </reference>
          <reference field="6" count="1" selected="0">
            <x v="0"/>
          </reference>
          <reference field="7" count="1">
            <x v="52"/>
          </reference>
          <reference field="8" count="1" selected="0">
            <x v="0"/>
          </reference>
        </references>
      </pivotArea>
    </format>
    <format dxfId="1256">
      <pivotArea dataOnly="0" labelOnly="1" outline="0" fieldPosition="0">
        <references count="1">
          <reference field="6" count="0"/>
        </references>
      </pivotArea>
    </format>
    <format dxfId="1255">
      <pivotArea dataOnly="0" labelOnly="1" outline="0" fieldPosition="0">
        <references count="1">
          <reference field="6" count="0"/>
        </references>
      </pivotArea>
    </format>
    <format dxfId="1254">
      <pivotArea outline="0" fieldPosition="0">
        <references count="1">
          <reference field="2" count="1" selected="0" defaultSubtotal="1">
            <x v="29"/>
          </reference>
        </references>
      </pivotArea>
    </format>
    <format dxfId="1253">
      <pivotArea dataOnly="0" labelOnly="1" outline="0" fieldPosition="0">
        <references count="1">
          <reference field="2" count="1" defaultSubtotal="1">
            <x v="29"/>
          </reference>
        </references>
      </pivotArea>
    </format>
    <format dxfId="1252">
      <pivotArea outline="0" fieldPosition="0">
        <references count="1">
          <reference field="2" count="1" selected="0" defaultSubtotal="1">
            <x v="29"/>
          </reference>
        </references>
      </pivotArea>
    </format>
    <format dxfId="1251">
      <pivotArea dataOnly="0" labelOnly="1" outline="0" fieldPosition="0">
        <references count="1">
          <reference field="2" count="1" defaultSubtotal="1">
            <x v="29"/>
          </reference>
        </references>
      </pivotArea>
    </format>
    <format dxfId="1250">
      <pivotArea outline="0" fieldPosition="0">
        <references count="1">
          <reference field="4294967294" count="1" selected="0">
            <x v="2"/>
          </reference>
        </references>
      </pivotArea>
    </format>
    <format dxfId="1249">
      <pivotArea dataOnly="0" labelOnly="1" outline="0" fieldPosition="0">
        <references count="1">
          <reference field="2" count="0"/>
        </references>
      </pivotArea>
    </format>
    <format dxfId="1248">
      <pivotArea dataOnly="0" labelOnly="1" outline="0" fieldPosition="0">
        <references count="1">
          <reference field="2" count="0"/>
        </references>
      </pivotArea>
    </format>
    <format dxfId="1247">
      <pivotArea dataOnly="0" labelOnly="1" outline="0" fieldPosition="0">
        <references count="1">
          <reference field="2" count="0"/>
        </references>
      </pivotArea>
    </format>
    <format dxfId="1246">
      <pivotArea dataOnly="0" outline="0" fieldPosition="0">
        <references count="2">
          <reference field="1" count="1" selected="0">
            <x v="10"/>
          </reference>
          <reference field="2" count="0" defaultSubtotal="1"/>
        </references>
      </pivotArea>
    </format>
    <format dxfId="1245">
      <pivotArea dataOnly="0" outline="0" fieldPosition="0">
        <references count="2">
          <reference field="1" count="1" selected="0">
            <x v="10"/>
          </reference>
          <reference field="2" count="0" defaultSubtotal="1"/>
        </references>
      </pivotArea>
    </format>
    <format dxfId="1244">
      <pivotArea dataOnly="0" outline="0" fieldPosition="0">
        <references count="2">
          <reference field="1" count="1" selected="0">
            <x v="10"/>
          </reference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297857-6DFA-4E03-8589-910AE6D8E996}" name="Pivottabell5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22:I125" firstHeaderRow="1" firstDataRow="2" firstDataCol="6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x="13"/>
        <item h="1" x="12"/>
        <item h="1" x="0"/>
        <item h="1" x="1"/>
        <item h="1" x="2"/>
        <item h="1" x="3"/>
        <item h="1" x="4"/>
        <item h="1" x="5"/>
        <item h="1" x="6"/>
        <item x="7"/>
        <item h="1" x="8"/>
        <item h="1" x="9"/>
        <item h="1" x="10"/>
        <item h="1" x="11"/>
      </items>
    </pivotField>
    <pivotField axis="axisRow" compact="0" outline="0" multipleItemSelectionAllowed="1" showAll="0">
      <items count="40">
        <item h="1" x="37"/>
        <item x="34"/>
        <item x="35"/>
        <item x="36"/>
        <item x="0"/>
        <item x="1"/>
        <item x="2"/>
        <item m="1" x="38"/>
        <item x="4"/>
        <item x="5"/>
        <item x="6"/>
        <item x="7"/>
        <item x="8"/>
        <item x="10"/>
        <item x="11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h="1" x="27"/>
        <item h="1" x="28"/>
        <item h="1" x="29"/>
        <item h="1" x="31"/>
        <item h="1" x="32"/>
        <item h="1" x="3"/>
        <item h="1" x="9"/>
        <item h="1" x="12"/>
        <item h="1" x="13"/>
        <item h="1" x="30"/>
        <item h="1" x="33"/>
        <item t="default"/>
      </items>
    </pivotField>
    <pivotField compact="0" outline="0" showAll="0"/>
    <pivotField name="Anslag/ studieavgift" axis="axisRow" compact="0" outline="0" showAll="0">
      <items count="5">
        <item x="1"/>
        <item x="3"/>
        <item x="2"/>
        <item x="0"/>
        <item t="default"/>
      </items>
    </pivotField>
    <pivotField compact="0" outline="0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Kurs-ansvarig inst" axis="axisRow" compact="0" outline="0" showAll="0">
      <items count="26">
        <item x="8"/>
        <item x="24"/>
        <item x="20"/>
        <item x="3"/>
        <item x="6"/>
        <item x="0"/>
        <item x="1"/>
        <item x="2"/>
        <item x="4"/>
        <item x="5"/>
        <item x="7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t="default"/>
      </items>
    </pivotField>
    <pivotField axis="axisRow" compact="0" outline="0" showAll="0" sortType="ascending" defaultSubtotal="0">
      <items count="628">
        <item x="275"/>
        <item x="135"/>
        <item x="599"/>
        <item x="624"/>
        <item x="276"/>
        <item x="87"/>
        <item x="406"/>
        <item x="364"/>
        <item x="131"/>
        <item x="177"/>
        <item x="176"/>
        <item x="183"/>
        <item x="182"/>
        <item x="132"/>
        <item x="42"/>
        <item x="520"/>
        <item x="297"/>
        <item x="70"/>
        <item x="71"/>
        <item x="286"/>
        <item x="287"/>
        <item x="288"/>
        <item x="355"/>
        <item x="435"/>
        <item x="440"/>
        <item x="186"/>
        <item x="190"/>
        <item x="191"/>
        <item x="415"/>
        <item x="193"/>
        <item x="351"/>
        <item x="352"/>
        <item x="353"/>
        <item x="425"/>
        <item x="490"/>
        <item x="491"/>
        <item x="7"/>
        <item x="13"/>
        <item x="26"/>
        <item x="9"/>
        <item x="537"/>
        <item x="378"/>
        <item x="384"/>
        <item x="389"/>
        <item x="536"/>
        <item x="535"/>
        <item x="613"/>
        <item x="611"/>
        <item x="612"/>
        <item x="531"/>
        <item x="541"/>
        <item x="395"/>
        <item x="2"/>
        <item x="172"/>
        <item x="25"/>
        <item x="220"/>
        <item x="219"/>
        <item x="560"/>
        <item x="561"/>
        <item x="562"/>
        <item x="563"/>
        <item x="564"/>
        <item x="565"/>
        <item x="227"/>
        <item x="399"/>
        <item x="388"/>
        <item x="590"/>
        <item x="385"/>
        <item x="380"/>
        <item x="484"/>
        <item x="362"/>
        <item x="503"/>
        <item x="387"/>
        <item x="371"/>
        <item x="394"/>
        <item x="468"/>
        <item x="244"/>
        <item x="250"/>
        <item x="251"/>
        <item x="500"/>
        <item x="519"/>
        <item x="365"/>
        <item x="505"/>
        <item x="360"/>
        <item x="549"/>
        <item x="381"/>
        <item x="354"/>
        <item x="133"/>
        <item x="140"/>
        <item x="150"/>
        <item x="161"/>
        <item x="404"/>
        <item x="431"/>
        <item x="543"/>
        <item x="4"/>
        <item x="396"/>
        <item x="58"/>
        <item x="59"/>
        <item x="609"/>
        <item x="147"/>
        <item x="155"/>
        <item x="467"/>
        <item x="472"/>
        <item x="548"/>
        <item x="558"/>
        <item x="546"/>
        <item x="547"/>
        <item x="557"/>
        <item x="192"/>
        <item x="570"/>
        <item x="249"/>
        <item x="358"/>
        <item x="28"/>
        <item x="602"/>
        <item x="517"/>
        <item x="475"/>
        <item x="459"/>
        <item x="625"/>
        <item x="65"/>
        <item x="615"/>
        <item x="169"/>
        <item x="307"/>
        <item x="292"/>
        <item x="289"/>
        <item x="278"/>
        <item x="270"/>
        <item x="266"/>
        <item x="262"/>
        <item x="257"/>
        <item x="247"/>
        <item x="248"/>
        <item x="238"/>
        <item x="233"/>
        <item x="225"/>
        <item x="400"/>
        <item x="121"/>
        <item x="447"/>
        <item x="90"/>
        <item x="215"/>
        <item x="207"/>
        <item x="487"/>
        <item x="426"/>
        <item x="194"/>
        <item x="187"/>
        <item x="555"/>
        <item x="129"/>
        <item x="77"/>
        <item x="511"/>
        <item x="277"/>
        <item x="268"/>
        <item x="373"/>
        <item x="476"/>
        <item x="464"/>
        <item x="61"/>
        <item x="304"/>
        <item x="497"/>
        <item x="11"/>
        <item x="374"/>
        <item x="499"/>
        <item x="482"/>
        <item x="321"/>
        <item x="318"/>
        <item x="316"/>
        <item x="320"/>
        <item x="514"/>
        <item x="63"/>
        <item x="578"/>
        <item x="93"/>
        <item x="64"/>
        <item x="221"/>
        <item x="222"/>
        <item x="539"/>
        <item x="504"/>
        <item x="366"/>
        <item x="145"/>
        <item x="211"/>
        <item x="206"/>
        <item x="345"/>
        <item x="427"/>
        <item x="607"/>
        <item x="576"/>
        <item x="619"/>
        <item x="212"/>
        <item x="518"/>
        <item x="198"/>
        <item x="573"/>
        <item x="226"/>
        <item x="346"/>
        <item x="269"/>
        <item x="610"/>
        <item x="461"/>
        <item x="604"/>
        <item x="230"/>
        <item x="196"/>
        <item x="617"/>
        <item x="608"/>
        <item x="433"/>
        <item x="203"/>
        <item x="605"/>
        <item x="19"/>
        <item x="23"/>
        <item x="463"/>
        <item x="525"/>
        <item x="369"/>
        <item x="167"/>
        <item x="171"/>
        <item x="591"/>
        <item x="462"/>
        <item x="618"/>
        <item x="67"/>
        <item x="466"/>
        <item x="197"/>
        <item x="397"/>
        <item x="1"/>
        <item x="588"/>
        <item x="545"/>
        <item x="521"/>
        <item x="526"/>
        <item x="480"/>
        <item x="571"/>
        <item x="512"/>
        <item x="495"/>
        <item x="544"/>
        <item x="306"/>
        <item x="357"/>
        <item x="188"/>
        <item x="363"/>
        <item x="458"/>
        <item x="477"/>
        <item x="428"/>
        <item x="383"/>
        <item x="603"/>
        <item x="492"/>
        <item x="534"/>
        <item x="139"/>
        <item x="151"/>
        <item x="160"/>
        <item x="367"/>
        <item x="12"/>
        <item x="18"/>
        <item x="22"/>
        <item x="153"/>
        <item x="522"/>
        <item x="567"/>
        <item x="568"/>
        <item x="579"/>
        <item x="575"/>
        <item x="574"/>
        <item x="572"/>
        <item x="444"/>
        <item x="434"/>
        <item x="442"/>
        <item x="43"/>
        <item x="51"/>
        <item x="429"/>
        <item x="592"/>
        <item x="596"/>
        <item x="35"/>
        <item x="540"/>
        <item x="416"/>
        <item x="420"/>
        <item x="449"/>
        <item x="581"/>
        <item x="583"/>
        <item x="584"/>
        <item x="348"/>
        <item x="393"/>
        <item x="469"/>
        <item x="533"/>
        <item x="154"/>
        <item x="178"/>
        <item x="501"/>
        <item x="302"/>
        <item x="234"/>
        <item x="372"/>
        <item x="142"/>
        <item x="508"/>
        <item x="315"/>
        <item x="594"/>
        <item x="600"/>
        <item x="37"/>
        <item x="40"/>
        <item x="44"/>
        <item x="52"/>
        <item x="53"/>
        <item x="566"/>
        <item x="502"/>
        <item x="237"/>
        <item x="267"/>
        <item x="259"/>
        <item x="255"/>
        <item x="569"/>
        <item x="101"/>
        <item x="105"/>
        <item x="108"/>
        <item x="113"/>
        <item x="347"/>
        <item x="359"/>
        <item x="465"/>
        <item x="137"/>
        <item x="417"/>
        <item x="523"/>
        <item x="391"/>
        <item x="376"/>
        <item x="377"/>
        <item x="582"/>
        <item x="524"/>
        <item x="349"/>
        <item x="498"/>
        <item x="460"/>
        <item x="213"/>
        <item x="8"/>
        <item x="509"/>
        <item x="507"/>
        <item x="401"/>
        <item x="370"/>
        <item x="538"/>
        <item x="513"/>
        <item x="585"/>
        <item x="39"/>
        <item x="123"/>
        <item x="136"/>
        <item x="143"/>
        <item x="175"/>
        <item x="181"/>
        <item x="224"/>
        <item x="402"/>
        <item x="283"/>
        <item x="279"/>
        <item x="284"/>
        <item x="285"/>
        <item x="263"/>
        <item x="264"/>
        <item x="265"/>
        <item x="260"/>
        <item x="256"/>
        <item x="282"/>
        <item x="281"/>
        <item x="290"/>
        <item x="291"/>
        <item x="231"/>
        <item x="311"/>
        <item x="232"/>
        <item x="236"/>
        <item x="228"/>
        <item x="185"/>
        <item x="239"/>
        <item x="240"/>
        <item x="241"/>
        <item x="407"/>
        <item x="409"/>
        <item x="418"/>
        <item x="421"/>
        <item x="423"/>
        <item x="126"/>
        <item x="128"/>
        <item x="100"/>
        <item x="104"/>
        <item x="107"/>
        <item x="111"/>
        <item x="116"/>
        <item x="120"/>
        <item x="99"/>
        <item x="102"/>
        <item x="106"/>
        <item x="110"/>
        <item x="115"/>
        <item x="119"/>
        <item x="103"/>
        <item x="112"/>
        <item x="117"/>
        <item x="168"/>
        <item x="122"/>
        <item x="127"/>
        <item x="138"/>
        <item x="158"/>
        <item x="165"/>
        <item x="180"/>
        <item x="148"/>
        <item x="157"/>
        <item x="164"/>
        <item x="173"/>
        <item x="141"/>
        <item x="152"/>
        <item x="159"/>
        <item x="375"/>
        <item x="350"/>
        <item x="86"/>
        <item x="405"/>
        <item x="606"/>
        <item x="261"/>
        <item x="597"/>
        <item x="601"/>
        <item x="436"/>
        <item x="598"/>
        <item x="258"/>
        <item x="246"/>
        <item x="10"/>
        <item x="124"/>
        <item x="14"/>
        <item x="130"/>
        <item x="20"/>
        <item x="146"/>
        <item x="29"/>
        <item x="163"/>
        <item x="55"/>
        <item x="179"/>
        <item x="60"/>
        <item x="481"/>
        <item x="586"/>
        <item x="457"/>
        <item x="488"/>
        <item x="217"/>
        <item x="209"/>
        <item x="489"/>
        <item x="542"/>
        <item x="493"/>
        <item x="3"/>
        <item x="218"/>
        <item x="506"/>
        <item x="483"/>
        <item x="48"/>
        <item x="204"/>
        <item x="471"/>
        <item x="593"/>
        <item x="149"/>
        <item x="156"/>
        <item x="166"/>
        <item x="170"/>
        <item x="553"/>
        <item x="437"/>
        <item x="6"/>
        <item x="34"/>
        <item x="448"/>
        <item x="445"/>
        <item x="73"/>
        <item x="75"/>
        <item x="81"/>
        <item x="85"/>
        <item x="89"/>
        <item x="94"/>
        <item x="69"/>
        <item x="80"/>
        <item x="84"/>
        <item x="252"/>
        <item x="408"/>
        <item x="410"/>
        <item x="205"/>
        <item x="210"/>
        <item x="32"/>
        <item x="309"/>
        <item x="450"/>
        <item x="74"/>
        <item x="79"/>
        <item x="88"/>
        <item x="54"/>
        <item x="56"/>
        <item x="438"/>
        <item x="577"/>
        <item x="109"/>
        <item x="114"/>
        <item x="97"/>
        <item x="66"/>
        <item x="382"/>
        <item x="17"/>
        <item x="78"/>
        <item x="296"/>
        <item x="310"/>
        <item x="443"/>
        <item x="430"/>
        <item x="33"/>
        <item x="229"/>
        <item x="76"/>
        <item x="83"/>
        <item x="92"/>
        <item x="622"/>
        <item x="36"/>
        <item x="47"/>
        <item x="446"/>
        <item x="422"/>
        <item x="595"/>
        <item x="626"/>
        <item x="361"/>
        <item x="616"/>
        <item x="208"/>
        <item x="559"/>
        <item x="554"/>
        <item x="424"/>
        <item x="412"/>
        <item x="413"/>
        <item x="419"/>
        <item x="199"/>
        <item x="474"/>
        <item x="46"/>
        <item x="15"/>
        <item x="50"/>
        <item x="49"/>
        <item x="57"/>
        <item x="38"/>
        <item x="134"/>
        <item x="21"/>
        <item x="335"/>
        <item x="341"/>
        <item x="331"/>
        <item x="338"/>
        <item x="339"/>
        <item x="337"/>
        <item x="332"/>
        <item x="336"/>
        <item x="329"/>
        <item x="326"/>
        <item x="327"/>
        <item x="330"/>
        <item x="334"/>
        <item x="328"/>
        <item x="343"/>
        <item x="323"/>
        <item x="325"/>
        <item x="344"/>
        <item x="322"/>
        <item x="324"/>
        <item x="342"/>
        <item x="340"/>
        <item x="333"/>
        <item x="550"/>
        <item x="271"/>
        <item x="272"/>
        <item x="201"/>
        <item x="478"/>
        <item x="144"/>
        <item x="162"/>
        <item x="174"/>
        <item x="451"/>
        <item x="452"/>
        <item x="453"/>
        <item x="454"/>
        <item x="455"/>
        <item x="456"/>
        <item x="551"/>
        <item x="41"/>
        <item x="528"/>
        <item x="530"/>
        <item x="529"/>
        <item x="379"/>
        <item x="470"/>
        <item x="473"/>
        <item x="485"/>
        <item x="486"/>
        <item x="392"/>
        <item x="386"/>
        <item x="479"/>
        <item x="202"/>
        <item x="118"/>
        <item x="200"/>
        <item x="45"/>
        <item x="510"/>
        <item x="317"/>
        <item x="319"/>
        <item x="293"/>
        <item x="398"/>
        <item x="589"/>
        <item x="0"/>
        <item x="98"/>
        <item x="580"/>
        <item x="552"/>
        <item x="494"/>
        <item x="432"/>
        <item x="223"/>
        <item x="243"/>
        <item x="516"/>
        <item x="441"/>
        <item x="24"/>
        <item x="587"/>
        <item x="295"/>
        <item x="390"/>
        <item x="621"/>
        <item x="31"/>
        <item x="274"/>
        <item x="280"/>
        <item x="273"/>
        <item x="245"/>
        <item x="5"/>
        <item x="16"/>
        <item x="27"/>
        <item x="30"/>
        <item x="356"/>
        <item x="623"/>
        <item x="189"/>
        <item x="532"/>
        <item x="496"/>
        <item x="515"/>
        <item x="527"/>
        <item x="125"/>
        <item x="242"/>
        <item x="235"/>
        <item x="253"/>
        <item x="254"/>
        <item x="91"/>
        <item x="72"/>
        <item x="82"/>
        <item x="95"/>
        <item x="439"/>
        <item x="614"/>
        <item x="96"/>
        <item x="294"/>
        <item x="214"/>
        <item x="216"/>
        <item x="313"/>
        <item x="314"/>
        <item x="312"/>
        <item x="301"/>
        <item x="305"/>
        <item x="303"/>
        <item x="308"/>
        <item x="299"/>
        <item x="300"/>
        <item x="298"/>
        <item x="620"/>
        <item x="368"/>
        <item x="195"/>
        <item x="411"/>
        <item x="414"/>
        <item x="403"/>
        <item x="184"/>
        <item x="68"/>
        <item x="62"/>
        <item x="556"/>
        <item x="627"/>
      </items>
    </pivotField>
    <pivotField axis="axisRow" compact="0" outline="0" showAll="0" sortType="ascending" defaultSubtotal="0">
      <items count="580">
        <item x="0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15"/>
        <item x="23"/>
        <item x="6"/>
        <item x="10"/>
        <item x="16"/>
        <item x="24"/>
        <item x="11"/>
        <item x="1"/>
        <item x="12"/>
        <item x="13"/>
        <item x="20"/>
        <item x="21"/>
        <item x="22"/>
        <item x="2"/>
        <item x="7"/>
        <item x="25"/>
        <item x="26"/>
        <item x="3"/>
        <item x="4"/>
        <item x="8"/>
        <item x="5"/>
        <item x="14"/>
        <item x="17"/>
        <item x="18"/>
        <item x="19"/>
        <item x="9"/>
        <item x="465"/>
        <item x="495"/>
        <item x="466"/>
        <item x="467"/>
        <item x="468"/>
        <item x="498"/>
        <item x="469"/>
        <item x="470"/>
        <item x="472"/>
        <item x="471"/>
        <item x="481"/>
        <item x="474"/>
        <item x="476"/>
        <item x="475"/>
        <item x="489"/>
        <item x="488"/>
        <item x="487"/>
        <item x="486"/>
        <item x="482"/>
        <item x="483"/>
        <item x="497"/>
        <item x="496"/>
        <item x="479"/>
        <item x="477"/>
        <item x="478"/>
        <item x="493"/>
        <item x="491"/>
        <item x="492"/>
        <item x="490"/>
        <item x="480"/>
        <item x="485"/>
        <item x="484"/>
        <item x="494"/>
        <item x="473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94"/>
        <item x="406"/>
        <item x="403"/>
        <item x="391"/>
        <item x="400"/>
        <item x="388"/>
        <item x="387"/>
        <item x="393"/>
        <item x="392"/>
        <item x="390"/>
        <item x="395"/>
        <item x="397"/>
        <item x="396"/>
        <item x="399"/>
        <item x="401"/>
        <item x="398"/>
        <item x="405"/>
        <item x="404"/>
        <item x="407"/>
        <item x="389"/>
        <item x="408"/>
        <item x="402"/>
        <item x="69"/>
        <item x="64"/>
        <item x="74"/>
        <item x="83"/>
        <item x="70"/>
        <item x="75"/>
        <item x="76"/>
        <item x="79"/>
        <item x="80"/>
        <item x="84"/>
        <item x="81"/>
        <item x="65"/>
        <item x="71"/>
        <item x="85"/>
        <item x="87"/>
        <item x="73"/>
        <item x="66"/>
        <item x="88"/>
        <item x="67"/>
        <item x="77"/>
        <item x="86"/>
        <item x="89"/>
        <item x="68"/>
        <item x="78"/>
        <item x="82"/>
        <item x="72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2"/>
        <item x="113"/>
        <item x="90"/>
        <item x="111"/>
        <item x="271"/>
        <item x="272"/>
        <item x="273"/>
        <item x="274"/>
        <item x="267"/>
        <item x="268"/>
        <item x="269"/>
        <item x="270"/>
        <item x="198"/>
        <item x="204"/>
        <item x="202"/>
        <item x="200"/>
        <item x="203"/>
        <item x="205"/>
        <item x="199"/>
        <item x="201"/>
        <item x="257"/>
        <item x="258"/>
        <item x="259"/>
        <item x="260"/>
        <item x="261"/>
        <item x="262"/>
        <item x="263"/>
        <item x="264"/>
        <item x="265"/>
        <item x="266"/>
        <item x="249"/>
        <item x="250"/>
        <item x="251"/>
        <item x="252"/>
        <item x="253"/>
        <item x="254"/>
        <item x="255"/>
        <item x="256"/>
        <item x="244"/>
        <item x="245"/>
        <item x="246"/>
        <item x="247"/>
        <item x="240"/>
        <item x="241"/>
        <item x="242"/>
        <item x="243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27"/>
        <item x="63"/>
        <item x="28"/>
        <item x="29"/>
        <item x="30"/>
        <item x="33"/>
        <item x="34"/>
        <item x="35"/>
        <item x="41"/>
        <item x="39"/>
        <item x="38"/>
        <item x="40"/>
        <item x="44"/>
        <item x="45"/>
        <item x="49"/>
        <item x="59"/>
        <item x="60"/>
        <item x="61"/>
        <item x="62"/>
        <item x="31"/>
        <item x="32"/>
        <item x="37"/>
        <item x="36"/>
        <item x="42"/>
        <item x="43"/>
        <item x="47"/>
        <item x="48"/>
        <item x="46"/>
        <item x="50"/>
        <item x="52"/>
        <item x="54"/>
        <item x="51"/>
        <item x="53"/>
        <item x="56"/>
        <item x="57"/>
        <item x="58"/>
        <item x="55"/>
        <item x="526"/>
        <item x="527"/>
        <item x="528"/>
        <item x="529"/>
        <item x="530"/>
        <item x="531"/>
        <item x="532"/>
        <item x="533"/>
        <item x="534"/>
        <item x="236"/>
        <item x="237"/>
        <item x="238"/>
        <item x="230"/>
        <item x="231"/>
        <item x="232"/>
        <item x="233"/>
        <item x="234"/>
        <item x="235"/>
        <item x="224"/>
        <item x="225"/>
        <item x="226"/>
        <item x="227"/>
        <item x="228"/>
        <item x="409"/>
        <item x="413"/>
        <item x="414"/>
        <item x="415"/>
        <item x="419"/>
        <item x="425"/>
        <item x="427"/>
        <item x="428"/>
        <item x="426"/>
        <item x="429"/>
        <item x="412"/>
        <item x="430"/>
        <item x="422"/>
        <item x="421"/>
        <item x="418"/>
        <item x="410"/>
        <item x="420"/>
        <item x="424"/>
        <item x="423"/>
        <item x="416"/>
        <item x="417"/>
        <item x="411"/>
        <item x="431"/>
        <item x="217"/>
        <item x="218"/>
        <item x="219"/>
        <item x="220"/>
        <item x="221"/>
        <item x="239"/>
        <item x="222"/>
        <item x="248"/>
        <item x="229"/>
        <item x="22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39"/>
        <item x="161"/>
        <item x="162"/>
        <item x="163"/>
        <item x="164"/>
        <item x="165"/>
        <item x="166"/>
        <item x="167"/>
        <item x="168"/>
        <item x="169"/>
        <item x="148"/>
        <item x="155"/>
        <item x="170"/>
        <item x="171"/>
        <item x="172"/>
        <item x="173"/>
        <item x="174"/>
        <item x="175"/>
        <item x="176"/>
        <item x="211"/>
        <item x="212"/>
        <item x="213"/>
        <item x="214"/>
        <item x="215"/>
        <item x="216"/>
        <item x="181"/>
        <item x="186"/>
        <item x="183"/>
        <item x="180"/>
        <item x="177"/>
        <item x="187"/>
        <item x="184"/>
        <item x="185"/>
        <item x="182"/>
        <item x="178"/>
        <item x="179"/>
        <item x="499"/>
        <item x="500"/>
        <item x="501"/>
        <item x="502"/>
        <item x="504"/>
        <item x="503"/>
        <item x="505"/>
        <item x="506"/>
        <item x="507"/>
        <item x="508"/>
        <item x="509"/>
        <item x="433"/>
        <item x="434"/>
        <item x="435"/>
        <item x="436"/>
        <item x="438"/>
        <item x="437"/>
        <item x="432"/>
        <item x="379"/>
        <item x="386"/>
        <item x="383"/>
        <item x="384"/>
        <item x="385"/>
        <item x="381"/>
        <item x="380"/>
        <item x="382"/>
        <item x="37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544"/>
        <item x="545"/>
        <item x="546"/>
        <item x="547"/>
        <item x="548"/>
        <item x="549"/>
        <item x="552"/>
        <item x="550"/>
        <item x="554"/>
        <item x="553"/>
        <item x="555"/>
        <item x="556"/>
        <item x="551"/>
        <item x="457"/>
        <item x="459"/>
        <item x="460"/>
        <item x="461"/>
        <item x="462"/>
        <item x="463"/>
        <item x="464"/>
        <item x="45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4"/>
        <item x="455"/>
        <item x="453"/>
        <item x="451"/>
        <item x="452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38"/>
        <item x="539"/>
        <item x="540"/>
        <item x="541"/>
        <item x="542"/>
        <item x="543"/>
        <item x="196"/>
        <item x="191"/>
        <item x="188"/>
        <item x="190"/>
        <item x="189"/>
        <item x="192"/>
        <item x="193"/>
        <item x="194"/>
        <item x="195"/>
        <item x="456"/>
        <item x="571"/>
        <item x="572"/>
        <item x="574"/>
        <item x="579"/>
        <item x="575"/>
        <item x="576"/>
        <item x="577"/>
        <item x="573"/>
        <item x="578"/>
        <item x="372"/>
        <item x="373"/>
        <item x="374"/>
        <item x="375"/>
        <item x="376"/>
        <item x="206"/>
        <item x="209"/>
        <item x="210"/>
        <item x="207"/>
        <item x="208"/>
        <item x="295"/>
        <item x="296"/>
        <item x="297"/>
        <item x="298"/>
        <item x="299"/>
        <item x="300"/>
        <item x="535"/>
        <item x="536"/>
        <item x="537"/>
        <item x="288"/>
        <item x="289"/>
        <item x="290"/>
        <item x="291"/>
        <item x="292"/>
        <item x="293"/>
        <item x="294"/>
        <item x="377"/>
        <item x="197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02">
    <i>
      <x v="25"/>
      <x/>
      <x v="1"/>
      <x v="24"/>
      <x/>
      <x v="52"/>
    </i>
    <i r="5">
      <x v="94"/>
    </i>
    <i r="5">
      <x v="410"/>
    </i>
    <i r="5">
      <x v="417"/>
    </i>
    <i r="5">
      <x v="561"/>
    </i>
    <i t="default" r="3">
      <x v="24"/>
    </i>
    <i t="default" r="2">
      <x v="1"/>
    </i>
    <i t="default" r="1">
      <x/>
    </i>
    <i r="1">
      <x v="1"/>
      <x/>
      <x v="24"/>
      <x/>
      <x v="209"/>
    </i>
    <i r="4">
      <x v="446"/>
      <x v="153"/>
    </i>
    <i r="4">
      <x v="447"/>
      <x v="116"/>
    </i>
    <i r="4">
      <x v="448"/>
      <x v="309"/>
    </i>
    <i r="4">
      <x v="449"/>
      <x v="190"/>
    </i>
    <i r="4">
      <x v="450"/>
      <x v="201"/>
    </i>
    <i r="4">
      <x v="451"/>
      <x v="207"/>
    </i>
    <i r="4">
      <x v="452"/>
      <x v="227"/>
    </i>
    <i t="default" r="3">
      <x v="24"/>
    </i>
    <i t="default" r="2">
      <x/>
    </i>
    <i r="2">
      <x v="2"/>
      <x v="24"/>
      <x v="446"/>
      <x v="153"/>
    </i>
    <i r="4">
      <x v="447"/>
      <x v="116"/>
    </i>
    <i r="4">
      <x v="448"/>
      <x v="309"/>
    </i>
    <i r="4">
      <x v="449"/>
      <x v="190"/>
    </i>
    <i r="4">
      <x v="450"/>
      <x v="201"/>
    </i>
    <i r="4">
      <x v="451"/>
      <x v="207"/>
    </i>
    <i r="4">
      <x v="452"/>
      <x v="227"/>
    </i>
    <i r="4">
      <x v="579"/>
      <x v="450"/>
    </i>
    <i t="default" r="3">
      <x v="24"/>
    </i>
    <i t="default" r="2">
      <x v="2"/>
    </i>
    <i t="default" r="1">
      <x v="1"/>
    </i>
    <i t="default">
      <x v="25"/>
    </i>
    <i>
      <x v="26"/>
      <x/>
      <x v="1"/>
      <x v="24"/>
      <x/>
      <x v="52"/>
    </i>
    <i r="5">
      <x v="94"/>
    </i>
    <i r="5">
      <x v="213"/>
    </i>
    <i r="5">
      <x v="417"/>
    </i>
    <i r="5">
      <x v="561"/>
    </i>
    <i t="default" r="3">
      <x v="24"/>
    </i>
    <i t="default" r="2">
      <x v="1"/>
    </i>
    <i t="default" r="1">
      <x/>
    </i>
    <i r="1">
      <x v="1"/>
      <x/>
      <x/>
      <x v="497"/>
      <x v="298"/>
    </i>
    <i r="4">
      <x v="500"/>
      <x v="101"/>
    </i>
    <i r="4">
      <x v="510"/>
      <x v="228"/>
    </i>
    <i t="default" r="3">
      <x/>
    </i>
    <i r="3">
      <x v="2"/>
      <x v="511"/>
      <x v="492"/>
    </i>
    <i t="default" r="3">
      <x v="2"/>
    </i>
    <i r="3">
      <x v="24"/>
      <x/>
      <x v="450"/>
    </i>
    <i r="4">
      <x v="496"/>
      <x v="151"/>
    </i>
    <i r="5">
      <x v="152"/>
    </i>
    <i r="4">
      <x v="498"/>
      <x v="74"/>
    </i>
    <i r="4">
      <x v="499"/>
      <x v="210"/>
    </i>
    <i r="4">
      <x v="501"/>
      <x v="75"/>
    </i>
    <i r="4">
      <x v="502"/>
      <x v="267"/>
    </i>
    <i r="4">
      <x v="503"/>
      <x v="544"/>
    </i>
    <i r="4">
      <x v="504"/>
      <x v="601"/>
    </i>
    <i r="4">
      <x v="505"/>
      <x v="423"/>
    </i>
    <i r="4">
      <x v="506"/>
      <x v="102"/>
    </i>
    <i r="4">
      <x v="507"/>
      <x v="545"/>
    </i>
    <i r="4">
      <x v="508"/>
      <x v="528"/>
    </i>
    <i r="4">
      <x v="509"/>
      <x v="550"/>
    </i>
    <i r="4">
      <x v="512"/>
      <x v="115"/>
    </i>
    <i t="default" r="3">
      <x v="24"/>
    </i>
    <i t="default" r="2">
      <x/>
    </i>
    <i r="2">
      <x v="2"/>
      <x/>
      <x v="497"/>
      <x v="298"/>
    </i>
    <i r="4">
      <x v="500"/>
      <x v="101"/>
    </i>
    <i r="4">
      <x v="510"/>
      <x v="228"/>
    </i>
    <i t="default" r="3">
      <x/>
    </i>
    <i r="3">
      <x v="2"/>
      <x v="511"/>
      <x v="492"/>
    </i>
    <i t="default" r="3">
      <x v="2"/>
    </i>
    <i r="3">
      <x v="24"/>
      <x v="496"/>
      <x v="151"/>
    </i>
    <i r="5">
      <x v="152"/>
    </i>
    <i r="4">
      <x v="498"/>
      <x v="74"/>
    </i>
    <i r="4">
      <x v="499"/>
      <x v="210"/>
    </i>
    <i r="4">
      <x v="501"/>
      <x v="75"/>
    </i>
    <i r="4">
      <x v="502"/>
      <x v="267"/>
    </i>
    <i r="4">
      <x v="503"/>
      <x v="544"/>
    </i>
    <i r="4">
      <x v="504"/>
      <x v="601"/>
    </i>
    <i r="4">
      <x v="505"/>
      <x v="423"/>
    </i>
    <i r="4">
      <x v="506"/>
      <x v="102"/>
    </i>
    <i r="4">
      <x v="507"/>
      <x v="545"/>
    </i>
    <i r="4">
      <x v="508"/>
      <x v="528"/>
    </i>
    <i r="4">
      <x v="509"/>
      <x v="550"/>
    </i>
    <i r="4">
      <x v="512"/>
      <x v="115"/>
    </i>
    <i t="default" r="3">
      <x v="24"/>
    </i>
    <i t="default" r="2">
      <x v="2"/>
    </i>
    <i t="default" r="1">
      <x v="1"/>
    </i>
    <i t="default">
      <x v="26"/>
    </i>
    <i>
      <x v="27"/>
      <x/>
      <x v="1"/>
      <x v="24"/>
      <x/>
      <x v="52"/>
    </i>
    <i r="5">
      <x v="94"/>
    </i>
    <i r="5">
      <x v="410"/>
    </i>
    <i r="5">
      <x v="417"/>
    </i>
    <i r="5">
      <x v="561"/>
    </i>
    <i t="default" r="3">
      <x v="24"/>
    </i>
    <i t="default" r="2">
      <x v="1"/>
    </i>
    <i t="default" r="1">
      <x/>
    </i>
    <i r="1">
      <x v="1"/>
      <x/>
      <x v="24"/>
      <x v="542"/>
      <x v="108"/>
    </i>
    <i t="default" r="3">
      <x v="24"/>
    </i>
    <i t="default" r="2">
      <x/>
    </i>
    <i r="2">
      <x v="2"/>
      <x v="24"/>
      <x v="542"/>
      <x v="108"/>
    </i>
    <i t="default" r="3">
      <x v="24"/>
    </i>
    <i t="default" r="2">
      <x v="2"/>
    </i>
    <i t="default" r="1">
      <x v="1"/>
    </i>
    <i t="default">
      <x v="27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934" numFmtId="4"/>
    <dataField name=" Håp-ers tkr" fld="16" subtotal="average" baseField="7" baseItem="35" numFmtId="4"/>
    <dataField name=" Total ers tkr" fld="20" baseField="0" baseItem="0" numFmtId="166"/>
  </dataFields>
  <formats count="92">
    <format dxfId="1243">
      <pivotArea type="all" dataOnly="0" outline="0" fieldPosition="0"/>
    </format>
    <format dxfId="1242">
      <pivotArea field="8" type="button" dataOnly="0" labelOnly="1" outline="0" axis="axisRow" fieldPosition="4"/>
    </format>
    <format dxfId="1241">
      <pivotArea dataOnly="0" labelOnly="1" grandRow="1" outline="0" fieldPosition="0"/>
    </format>
    <format dxfId="1240">
      <pivotArea dataOnly="0" labelOnly="1" outline="0" fieldPosition="0">
        <references count="1">
          <reference field="7" count="0"/>
        </references>
      </pivotArea>
    </format>
    <format dxfId="1239">
      <pivotArea dataOnly="0" labelOnly="1" outline="0" fieldPosition="0">
        <references count="1">
          <reference field="7" count="0"/>
        </references>
      </pivotArea>
    </format>
    <format dxfId="1238">
      <pivotArea dataOnly="0" labelOnly="1" outline="0" fieldPosition="0">
        <references count="1">
          <reference field="8" count="0"/>
        </references>
      </pivotArea>
    </format>
    <format dxfId="1237">
      <pivotArea field="2" type="button" dataOnly="0" labelOnly="1" outline="0" axis="axisRow" fieldPosition="0"/>
    </format>
    <format dxfId="1236">
      <pivotArea field="7" type="button" dataOnly="0" labelOnly="1" outline="0" axis="axisRow" fieldPosition="5"/>
    </format>
    <format dxfId="1235">
      <pivotArea field="8" type="button" dataOnly="0" labelOnly="1" outline="0" axis="axisRow" fieldPosition="4"/>
    </format>
    <format dxfId="123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233">
      <pivotArea dataOnly="0" labelOnly="1" outline="0" fieldPosition="0">
        <references count="1">
          <reference field="0" count="0"/>
        </references>
      </pivotArea>
    </format>
    <format dxfId="1232">
      <pivotArea outline="0" fieldPosition="0">
        <references count="1">
          <reference field="4294967294" count="1">
            <x v="0"/>
          </reference>
        </references>
      </pivotArea>
    </format>
    <format dxfId="1231">
      <pivotArea field="6" type="button" dataOnly="0" labelOnly="1" outline="0" axis="axisRow" fieldPosition="3"/>
    </format>
    <format dxfId="1230">
      <pivotArea field="5" type="button" dataOnly="0" labelOnly="1" outline="0"/>
    </format>
    <format dxfId="1229">
      <pivotArea dataOnly="0" labelOnly="1" outline="0" fieldPosition="0">
        <references count="1">
          <reference field="2" count="0"/>
        </references>
      </pivotArea>
    </format>
    <format dxfId="1228">
      <pivotArea field="4" type="button" dataOnly="0" labelOnly="1" outline="0" axis="axisRow" fieldPosition="2"/>
    </format>
    <format dxfId="1227">
      <pivotArea outline="0" fieldPosition="0">
        <references count="1">
          <reference field="4294967294" count="1" selected="0">
            <x v="1"/>
          </reference>
        </references>
      </pivotArea>
    </format>
    <format dxfId="1226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225">
      <pivotArea outline="0" fieldPosition="0">
        <references count="1">
          <reference field="4294967294" count="1" selected="0">
            <x v="2"/>
          </reference>
        </references>
      </pivotArea>
    </format>
    <format dxfId="1224">
      <pivotArea type="origin" dataOnly="0" labelOnly="1" outline="0" fieldPosition="0"/>
    </format>
    <format dxfId="1223">
      <pivotArea field="-2" type="button" dataOnly="0" labelOnly="1" outline="0" axis="axisCol" fieldPosition="0"/>
    </format>
    <format dxfId="1222">
      <pivotArea type="topRight" dataOnly="0" labelOnly="1" outline="0" fieldPosition="0"/>
    </format>
    <format dxfId="1221">
      <pivotArea field="2" type="button" dataOnly="0" labelOnly="1" outline="0" axis="axisRow" fieldPosition="0"/>
    </format>
    <format dxfId="1220">
      <pivotArea field="0" type="button" dataOnly="0" labelOnly="1" outline="0" axis="axisRow" fieldPosition="1"/>
    </format>
    <format dxfId="1219">
      <pivotArea field="4" type="button" dataOnly="0" labelOnly="1" outline="0" axis="axisRow" fieldPosition="2"/>
    </format>
    <format dxfId="1218">
      <pivotArea field="6" type="button" dataOnly="0" labelOnly="1" outline="0" axis="axisRow" fieldPosition="3"/>
    </format>
    <format dxfId="1217">
      <pivotArea field="8" type="button" dataOnly="0" labelOnly="1" outline="0" axis="axisRow" fieldPosition="4"/>
    </format>
    <format dxfId="1216">
      <pivotArea field="7" type="button" dataOnly="0" labelOnly="1" outline="0" axis="axisRow" fieldPosition="5"/>
    </format>
    <format dxfId="121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14">
      <pivotArea type="origin" dataOnly="0" labelOnly="1" outline="0" fieldPosition="0"/>
    </format>
    <format dxfId="1213">
      <pivotArea field="-2" type="button" dataOnly="0" labelOnly="1" outline="0" axis="axisCol" fieldPosition="0"/>
    </format>
    <format dxfId="1212">
      <pivotArea type="topRight" dataOnly="0" labelOnly="1" outline="0" fieldPosition="0"/>
    </format>
    <format dxfId="1211">
      <pivotArea field="2" type="button" dataOnly="0" labelOnly="1" outline="0" axis="axisRow" fieldPosition="0"/>
    </format>
    <format dxfId="1210">
      <pivotArea field="0" type="button" dataOnly="0" labelOnly="1" outline="0" axis="axisRow" fieldPosition="1"/>
    </format>
    <format dxfId="1209">
      <pivotArea field="4" type="button" dataOnly="0" labelOnly="1" outline="0" axis="axisRow" fieldPosition="2"/>
    </format>
    <format dxfId="1208">
      <pivotArea field="6" type="button" dataOnly="0" labelOnly="1" outline="0" axis="axisRow" fieldPosition="3"/>
    </format>
    <format dxfId="1207">
      <pivotArea field="8" type="button" dataOnly="0" labelOnly="1" outline="0" axis="axisRow" fieldPosition="4"/>
    </format>
    <format dxfId="1206">
      <pivotArea field="7" type="button" dataOnly="0" labelOnly="1" outline="0" axis="axisRow" fieldPosition="5"/>
    </format>
    <format dxfId="120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04">
      <pivotArea dataOnly="0" labelOnly="1" outline="0" fieldPosition="0">
        <references count="1">
          <reference field="2" count="1">
            <x v="25"/>
          </reference>
        </references>
      </pivotArea>
    </format>
    <format dxfId="1203">
      <pivotArea dataOnly="0" labelOnly="1" outline="0" offset="A256" fieldPosition="0">
        <references count="1">
          <reference field="2" count="1" defaultSubtotal="1">
            <x v="25"/>
          </reference>
        </references>
      </pivotArea>
    </format>
    <format dxfId="1202">
      <pivotArea dataOnly="0" labelOnly="1" outline="0" fieldPosition="0">
        <references count="1">
          <reference field="2" count="1">
            <x v="26"/>
          </reference>
        </references>
      </pivotArea>
    </format>
    <format dxfId="1201">
      <pivotArea dataOnly="0" labelOnly="1" outline="0" offset="A256" fieldPosition="0">
        <references count="1">
          <reference field="2" count="1" defaultSubtotal="1">
            <x v="26"/>
          </reference>
        </references>
      </pivotArea>
    </format>
    <format dxfId="1200">
      <pivotArea dataOnly="0" labelOnly="1" outline="0" fieldPosition="0">
        <references count="1">
          <reference field="2" count="1">
            <x v="27"/>
          </reference>
        </references>
      </pivotArea>
    </format>
    <format dxfId="1199">
      <pivotArea dataOnly="0" labelOnly="1" outline="0" offset="A256" fieldPosition="0">
        <references count="1">
          <reference field="2" count="1" defaultSubtotal="1">
            <x v="27"/>
          </reference>
        </references>
      </pivotArea>
    </format>
    <format dxfId="1198">
      <pivotArea dataOnly="0" labelOnly="1" outline="0" fieldPosition="0">
        <references count="1">
          <reference field="2" count="1">
            <x v="25"/>
          </reference>
        </references>
      </pivotArea>
    </format>
    <format dxfId="1197">
      <pivotArea dataOnly="0" labelOnly="1" outline="0" offset="A256" fieldPosition="0">
        <references count="1">
          <reference field="2" count="1" defaultSubtotal="1">
            <x v="25"/>
          </reference>
        </references>
      </pivotArea>
    </format>
    <format dxfId="1196">
      <pivotArea dataOnly="0" labelOnly="1" outline="0" fieldPosition="0">
        <references count="1">
          <reference field="2" count="1">
            <x v="26"/>
          </reference>
        </references>
      </pivotArea>
    </format>
    <format dxfId="1195">
      <pivotArea dataOnly="0" labelOnly="1" outline="0" offset="A256" fieldPosition="0">
        <references count="1">
          <reference field="2" count="1" defaultSubtotal="1">
            <x v="26"/>
          </reference>
        </references>
      </pivotArea>
    </format>
    <format dxfId="1194">
      <pivotArea dataOnly="0" labelOnly="1" outline="0" fieldPosition="0">
        <references count="1">
          <reference field="2" count="1">
            <x v="27"/>
          </reference>
        </references>
      </pivotArea>
    </format>
    <format dxfId="1193">
      <pivotArea dataOnly="0" labelOnly="1" outline="0" offset="A256" fieldPosition="0">
        <references count="1">
          <reference field="2" count="1" defaultSubtotal="1">
            <x v="27"/>
          </reference>
        </references>
      </pivotArea>
    </format>
    <format dxfId="1192">
      <pivotArea dataOnly="0" labelOnly="1" outline="0" fieldPosition="0">
        <references count="1">
          <reference field="0" count="0"/>
        </references>
      </pivotArea>
    </format>
    <format dxfId="1191">
      <pivotArea dataOnly="0" labelOnly="1" outline="0" fieldPosition="0">
        <references count="1">
          <reference field="0" count="0"/>
        </references>
      </pivotArea>
    </format>
    <format dxfId="1190">
      <pivotArea dataOnly="0" labelOnly="1" outline="0" fieldPosition="0">
        <references count="1">
          <reference field="6" count="0"/>
        </references>
      </pivotArea>
    </format>
    <format dxfId="1189">
      <pivotArea dataOnly="0" labelOnly="1" outline="0" fieldPosition="0">
        <references count="1">
          <reference field="6" count="0"/>
        </references>
      </pivotArea>
    </format>
    <format dxfId="1188">
      <pivotArea dataOnly="0" outline="0" fieldPosition="0">
        <references count="1">
          <reference field="6" count="0" defaultSubtotal="1"/>
        </references>
      </pivotArea>
    </format>
    <format dxfId="1187">
      <pivotArea dataOnly="0" outline="0" fieldPosition="0">
        <references count="1">
          <reference field="0" count="0" defaultSubtotal="1"/>
        </references>
      </pivotArea>
    </format>
    <format dxfId="1186">
      <pivotArea outline="0" fieldPosition="0">
        <references count="6">
          <reference field="0" count="1" selected="0">
            <x v="0"/>
          </reference>
          <reference field="2" count="1" selected="0">
            <x v="25"/>
          </reference>
          <reference field="4" count="1" selected="0">
            <x v="1"/>
          </reference>
          <reference field="6" count="1" selected="0">
            <x v="24"/>
          </reference>
          <reference field="7" count="1" selected="0">
            <x v="52"/>
          </reference>
          <reference field="8" count="1" selected="0">
            <x v="0"/>
          </reference>
        </references>
      </pivotArea>
    </format>
    <format dxfId="1185">
      <pivotArea dataOnly="0" labelOnly="1" outline="0" fieldPosition="0">
        <references count="1">
          <reference field="2" count="1">
            <x v="25"/>
          </reference>
        </references>
      </pivotArea>
    </format>
    <format dxfId="1184">
      <pivotArea dataOnly="0" labelOnly="1" outline="0" fieldPosition="0">
        <references count="2">
          <reference field="0" count="1">
            <x v="0"/>
          </reference>
          <reference field="2" count="1" selected="0">
            <x v="25"/>
          </reference>
        </references>
      </pivotArea>
    </format>
    <format dxfId="1183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25"/>
          </reference>
          <reference field="4" count="1">
            <x v="1"/>
          </reference>
        </references>
      </pivotArea>
    </format>
    <format dxfId="1182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5"/>
          </reference>
          <reference field="4" count="1" selected="0">
            <x v="1"/>
          </reference>
          <reference field="6" count="1">
            <x v="24"/>
          </reference>
        </references>
      </pivotArea>
    </format>
    <format dxfId="1181">
      <pivotArea dataOnly="0" labelOnly="1" outline="0" fieldPosition="0">
        <references count="5">
          <reference field="0" count="1" selected="0">
            <x v="0"/>
          </reference>
          <reference field="2" count="1" selected="0">
            <x v="25"/>
          </reference>
          <reference field="4" count="1" selected="0">
            <x v="1"/>
          </reference>
          <reference field="6" count="1" selected="0">
            <x v="24"/>
          </reference>
          <reference field="8" count="1">
            <x v="0"/>
          </reference>
        </references>
      </pivotArea>
    </format>
    <format dxfId="1180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25"/>
          </reference>
          <reference field="4" count="1" selected="0">
            <x v="1"/>
          </reference>
          <reference field="6" count="1" selected="0">
            <x v="24"/>
          </reference>
          <reference field="7" count="1">
            <x v="52"/>
          </reference>
          <reference field="8" count="1" selected="0">
            <x v="0"/>
          </reference>
        </references>
      </pivotArea>
    </format>
    <format dxfId="1179">
      <pivotArea outline="0" fieldPosition="0">
        <references count="1">
          <reference field="2" count="1" selected="0" defaultSubtotal="1">
            <x v="25"/>
          </reference>
        </references>
      </pivotArea>
    </format>
    <format dxfId="1178">
      <pivotArea dataOnly="0" labelOnly="1" outline="0" offset="B256:IV256" fieldPosition="0">
        <references count="1">
          <reference field="2" count="1" defaultSubtotal="1">
            <x v="25"/>
          </reference>
        </references>
      </pivotArea>
    </format>
    <format dxfId="1177">
      <pivotArea outline="0" fieldPosition="0">
        <references count="1">
          <reference field="2" count="1" selected="0" defaultSubtotal="1">
            <x v="25"/>
          </reference>
        </references>
      </pivotArea>
    </format>
    <format dxfId="1176">
      <pivotArea outline="0" fieldPosition="0">
        <references count="1">
          <reference field="2" count="1" selected="0" defaultSubtotal="1">
            <x v="26"/>
          </reference>
        </references>
      </pivotArea>
    </format>
    <format dxfId="1175">
      <pivotArea dataOnly="0" labelOnly="1" outline="0" offset="B256:IV256" fieldPosition="0">
        <references count="1">
          <reference field="2" count="1" defaultSubtotal="1">
            <x v="26"/>
          </reference>
        </references>
      </pivotArea>
    </format>
    <format dxfId="1174">
      <pivotArea dataOnly="0" labelOnly="1" outline="0" fieldPosition="0">
        <references count="1">
          <reference field="2" count="1">
            <x v="25"/>
          </reference>
        </references>
      </pivotArea>
    </format>
    <format dxfId="1173">
      <pivotArea dataOnly="0" labelOnly="1" outline="0" fieldPosition="0">
        <references count="1">
          <reference field="2" count="1" defaultSubtotal="1">
            <x v="25"/>
          </reference>
        </references>
      </pivotArea>
    </format>
    <format dxfId="1172">
      <pivotArea dataOnly="0" labelOnly="1" outline="0" fieldPosition="0">
        <references count="1">
          <reference field="2" count="1">
            <x v="26"/>
          </reference>
        </references>
      </pivotArea>
    </format>
    <format dxfId="1171">
      <pivotArea dataOnly="0" labelOnly="1" outline="0" fieldPosition="0">
        <references count="1">
          <reference field="2" count="1" defaultSubtotal="1">
            <x v="26"/>
          </reference>
        </references>
      </pivotArea>
    </format>
    <format dxfId="1170">
      <pivotArea dataOnly="0" labelOnly="1" outline="0" fieldPosition="0">
        <references count="1">
          <reference field="2" count="1">
            <x v="27"/>
          </reference>
        </references>
      </pivotArea>
    </format>
    <format dxfId="1169">
      <pivotArea dataOnly="0" labelOnly="1" outline="0" fieldPosition="0">
        <references count="1">
          <reference field="2" count="1" defaultSubtotal="1">
            <x v="27"/>
          </reference>
        </references>
      </pivotArea>
    </format>
    <format dxfId="1168">
      <pivotArea outline="0" fieldPosition="0">
        <references count="6">
          <reference field="0" count="1" selected="0">
            <x v="1"/>
          </reference>
          <reference field="2" count="1" selected="0">
            <x v="26"/>
          </reference>
          <reference field="4" count="1" selected="0">
            <x v="0"/>
          </reference>
          <reference field="6" count="1" selected="0">
            <x v="0"/>
          </reference>
          <reference field="7" count="1" selected="0">
            <x v="298"/>
          </reference>
          <reference field="8" count="1" selected="0">
            <x v="497"/>
          </reference>
        </references>
      </pivotArea>
    </format>
    <format dxfId="1167">
      <pivotArea dataOnly="0" labelOnly="1" outline="0" fieldPosition="0">
        <references count="2">
          <reference field="0" count="1">
            <x v="1"/>
          </reference>
          <reference field="2" count="1" selected="0">
            <x v="26"/>
          </reference>
        </references>
      </pivotArea>
    </format>
    <format dxfId="1166">
      <pivotArea dataOnly="0" labelOnly="1" outline="0" fieldPosition="0">
        <references count="3">
          <reference field="0" count="1" selected="0">
            <x v="1"/>
          </reference>
          <reference field="2" count="1" selected="0">
            <x v="26"/>
          </reference>
          <reference field="4" count="1">
            <x v="0"/>
          </reference>
        </references>
      </pivotArea>
    </format>
    <format dxfId="1165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6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1164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26"/>
          </reference>
          <reference field="4" count="1" selected="0">
            <x v="0"/>
          </reference>
          <reference field="6" count="1" selected="0">
            <x v="0"/>
          </reference>
          <reference field="8" count="1">
            <x v="497"/>
          </reference>
        </references>
      </pivotArea>
    </format>
    <format dxfId="1163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6"/>
          </reference>
          <reference field="4" count="1" selected="0">
            <x v="0"/>
          </reference>
          <reference field="6" count="1" selected="0">
            <x v="0"/>
          </reference>
          <reference field="7" count="1">
            <x v="298"/>
          </reference>
          <reference field="8" count="1" selected="0">
            <x v="497"/>
          </reference>
        </references>
      </pivotArea>
    </format>
    <format dxfId="1162">
      <pivotArea outline="0" fieldPosition="0">
        <references count="6">
          <reference field="0" count="1" selected="0">
            <x v="0"/>
          </reference>
          <reference field="2" count="1" selected="0">
            <x v="26"/>
          </reference>
          <reference field="4" count="1" selected="0">
            <x v="1"/>
          </reference>
          <reference field="6" count="1" selected="0">
            <x v="24"/>
          </reference>
          <reference field="7" count="1" selected="0">
            <x v="52"/>
          </reference>
          <reference field="8" count="1" selected="0">
            <x v="0"/>
          </reference>
        </references>
      </pivotArea>
    </format>
    <format dxfId="1161">
      <pivotArea dataOnly="0" labelOnly="1" outline="0" fieldPosition="0">
        <references count="2">
          <reference field="0" count="1">
            <x v="0"/>
          </reference>
          <reference field="2" count="1" selected="0">
            <x v="26"/>
          </reference>
        </references>
      </pivotArea>
    </format>
    <format dxfId="1160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26"/>
          </reference>
          <reference field="4" count="1">
            <x v="1"/>
          </reference>
        </references>
      </pivotArea>
    </format>
    <format dxfId="1159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6"/>
          </reference>
          <reference field="4" count="1" selected="0">
            <x v="1"/>
          </reference>
          <reference field="6" count="1">
            <x v="24"/>
          </reference>
        </references>
      </pivotArea>
    </format>
    <format dxfId="1158">
      <pivotArea dataOnly="0" labelOnly="1" outline="0" fieldPosition="0">
        <references count="5">
          <reference field="0" count="1" selected="0">
            <x v="0"/>
          </reference>
          <reference field="2" count="1" selected="0">
            <x v="26"/>
          </reference>
          <reference field="4" count="1" selected="0">
            <x v="1"/>
          </reference>
          <reference field="6" count="1" selected="0">
            <x v="24"/>
          </reference>
          <reference field="8" count="1">
            <x v="0"/>
          </reference>
        </references>
      </pivotArea>
    </format>
    <format dxfId="1157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26"/>
          </reference>
          <reference field="4" count="1" selected="0">
            <x v="1"/>
          </reference>
          <reference field="6" count="1" selected="0">
            <x v="24"/>
          </reference>
          <reference field="7" count="1">
            <x v="52"/>
          </reference>
          <reference field="8" count="1" selected="0">
            <x v="0"/>
          </reference>
        </references>
      </pivotArea>
    </format>
    <format dxfId="1156">
      <pivotArea dataOnly="0" labelOnly="1" outline="0" fieldPosition="0">
        <references count="1">
          <reference field="2" count="0"/>
        </references>
      </pivotArea>
    </format>
    <format dxfId="1155">
      <pivotArea dataOnly="0" labelOnly="1" outline="0" fieldPosition="0">
        <references count="1">
          <reference field="2" count="0"/>
        </references>
      </pivotArea>
    </format>
    <format dxfId="1154">
      <pivotArea dataOnly="0" labelOnly="1" outline="0" fieldPosition="0">
        <references count="1">
          <reference field="2" count="0"/>
        </references>
      </pivotArea>
    </format>
    <format dxfId="1153">
      <pivotArea dataOnly="0" outline="0" fieldPosition="0">
        <references count="1">
          <reference field="2" count="0" defaultSubtotal="1"/>
        </references>
      </pivotArea>
    </format>
    <format dxfId="1152">
      <pivotArea dataOnly="0" outline="0" fieldPosition="0">
        <references count="1"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3BC9E2-EF11-4A13-8837-CA9F140C6BB1}" name="Pivottabell5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7:I80" firstHeaderRow="1" firstDataRow="2" firstDataCol="6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h="1" x="13"/>
        <item h="1" x="12"/>
        <item h="1" x="0"/>
        <item h="1" x="1"/>
        <item x="2"/>
        <item h="1" x="3"/>
        <item h="1" x="4"/>
        <item h="1" x="5"/>
        <item h="1" x="6"/>
        <item h="1" x="7"/>
        <item h="1" x="8"/>
        <item h="1" x="9"/>
        <item h="1" x="10"/>
        <item h="1" x="11"/>
      </items>
    </pivotField>
    <pivotField axis="axisRow" compact="0" outline="0" multipleItemSelectionAllowed="1" showAll="0" sortType="ascending">
      <items count="40">
        <item x="15"/>
        <item x="0"/>
        <item x="8"/>
        <item x="28"/>
        <item x="14"/>
        <item x="16"/>
        <item m="1" x="38"/>
        <item x="9"/>
        <item x="13"/>
        <item x="30"/>
        <item x="12"/>
        <item x="3"/>
        <item x="1"/>
        <item x="31"/>
        <item x="32"/>
        <item x="6"/>
        <item x="29"/>
        <item x="24"/>
        <item x="20"/>
        <item x="34"/>
        <item x="17"/>
        <item x="18"/>
        <item x="25"/>
        <item x="35"/>
        <item x="36"/>
        <item x="26"/>
        <item x="19"/>
        <item x="33"/>
        <item x="7"/>
        <item x="27"/>
        <item x="21"/>
        <item x="22"/>
        <item x="23"/>
        <item x="2"/>
        <item x="11"/>
        <item x="10"/>
        <item x="4"/>
        <item x="5"/>
        <item x="37"/>
        <item t="default"/>
      </items>
    </pivotField>
    <pivotField compact="0" outline="0" showAll="0"/>
    <pivotField name="Anslag/ studieavgift" axis="axisRow" compact="0" outline="0" showAll="0">
      <items count="5">
        <item x="0"/>
        <item x="1"/>
        <item x="2"/>
        <item x="3"/>
        <item t="default"/>
      </items>
    </pivotField>
    <pivotField compact="0" outline="0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Kurs-ansvarig inst" axis="axisRow" compact="0" outline="0" showAll="0">
      <items count="26">
        <item x="24"/>
        <item x="3"/>
        <item x="6"/>
        <item x="0"/>
        <item x="1"/>
        <item x="2"/>
        <item x="4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Row" compact="0" outline="0" showAll="0" sortType="ascending" defaultSubtotal="0">
      <items count="628">
        <item x="275"/>
        <item x="135"/>
        <item x="599"/>
        <item x="624"/>
        <item x="276"/>
        <item x="87"/>
        <item x="406"/>
        <item x="364"/>
        <item x="131"/>
        <item x="177"/>
        <item x="176"/>
        <item x="183"/>
        <item x="182"/>
        <item x="132"/>
        <item x="42"/>
        <item x="520"/>
        <item x="297"/>
        <item x="70"/>
        <item x="71"/>
        <item x="286"/>
        <item x="287"/>
        <item x="288"/>
        <item x="355"/>
        <item x="435"/>
        <item x="440"/>
        <item x="186"/>
        <item x="190"/>
        <item x="191"/>
        <item x="415"/>
        <item x="193"/>
        <item x="351"/>
        <item x="352"/>
        <item x="353"/>
        <item x="425"/>
        <item x="490"/>
        <item x="491"/>
        <item x="7"/>
        <item x="13"/>
        <item x="26"/>
        <item x="9"/>
        <item x="537"/>
        <item x="378"/>
        <item x="384"/>
        <item x="389"/>
        <item x="536"/>
        <item x="535"/>
        <item x="613"/>
        <item x="611"/>
        <item x="612"/>
        <item x="531"/>
        <item x="541"/>
        <item x="395"/>
        <item x="2"/>
        <item x="172"/>
        <item x="25"/>
        <item x="220"/>
        <item x="219"/>
        <item x="560"/>
        <item x="561"/>
        <item x="562"/>
        <item x="563"/>
        <item x="564"/>
        <item x="565"/>
        <item x="227"/>
        <item x="399"/>
        <item x="388"/>
        <item x="590"/>
        <item x="385"/>
        <item x="380"/>
        <item x="484"/>
        <item x="362"/>
        <item x="503"/>
        <item x="387"/>
        <item x="371"/>
        <item x="394"/>
        <item x="468"/>
        <item x="244"/>
        <item x="250"/>
        <item x="251"/>
        <item x="500"/>
        <item x="519"/>
        <item x="365"/>
        <item x="505"/>
        <item x="360"/>
        <item x="549"/>
        <item x="381"/>
        <item x="354"/>
        <item x="133"/>
        <item x="140"/>
        <item x="150"/>
        <item x="161"/>
        <item x="404"/>
        <item x="431"/>
        <item x="543"/>
        <item x="4"/>
        <item x="396"/>
        <item x="58"/>
        <item x="59"/>
        <item x="609"/>
        <item x="147"/>
        <item x="155"/>
        <item x="467"/>
        <item x="472"/>
        <item x="548"/>
        <item x="558"/>
        <item x="546"/>
        <item x="547"/>
        <item x="557"/>
        <item x="192"/>
        <item x="570"/>
        <item x="249"/>
        <item x="358"/>
        <item x="28"/>
        <item x="602"/>
        <item x="517"/>
        <item x="475"/>
        <item x="459"/>
        <item x="625"/>
        <item x="65"/>
        <item x="615"/>
        <item x="169"/>
        <item x="307"/>
        <item x="292"/>
        <item x="289"/>
        <item x="278"/>
        <item x="270"/>
        <item x="266"/>
        <item x="262"/>
        <item x="257"/>
        <item x="247"/>
        <item x="248"/>
        <item x="238"/>
        <item x="233"/>
        <item x="225"/>
        <item x="400"/>
        <item x="121"/>
        <item x="447"/>
        <item x="90"/>
        <item x="215"/>
        <item x="207"/>
        <item x="487"/>
        <item x="426"/>
        <item x="194"/>
        <item x="187"/>
        <item x="555"/>
        <item x="129"/>
        <item x="77"/>
        <item x="511"/>
        <item x="277"/>
        <item x="268"/>
        <item x="373"/>
        <item x="476"/>
        <item x="464"/>
        <item x="61"/>
        <item x="304"/>
        <item x="497"/>
        <item x="11"/>
        <item x="374"/>
        <item x="499"/>
        <item x="482"/>
        <item x="321"/>
        <item x="318"/>
        <item x="316"/>
        <item x="320"/>
        <item x="514"/>
        <item x="63"/>
        <item x="578"/>
        <item x="93"/>
        <item x="64"/>
        <item x="221"/>
        <item x="222"/>
        <item x="539"/>
        <item x="504"/>
        <item x="366"/>
        <item x="145"/>
        <item x="211"/>
        <item x="206"/>
        <item x="345"/>
        <item x="427"/>
        <item x="607"/>
        <item x="576"/>
        <item x="619"/>
        <item x="212"/>
        <item x="518"/>
        <item x="198"/>
        <item x="573"/>
        <item x="226"/>
        <item x="346"/>
        <item x="269"/>
        <item x="610"/>
        <item x="461"/>
        <item x="604"/>
        <item x="230"/>
        <item x="196"/>
        <item x="617"/>
        <item x="608"/>
        <item x="433"/>
        <item x="203"/>
        <item x="605"/>
        <item x="19"/>
        <item x="23"/>
        <item x="463"/>
        <item x="525"/>
        <item x="369"/>
        <item x="167"/>
        <item x="171"/>
        <item x="591"/>
        <item x="462"/>
        <item x="618"/>
        <item x="67"/>
        <item x="466"/>
        <item x="197"/>
        <item x="397"/>
        <item x="1"/>
        <item x="588"/>
        <item x="545"/>
        <item x="521"/>
        <item x="526"/>
        <item x="480"/>
        <item x="571"/>
        <item x="512"/>
        <item x="495"/>
        <item x="544"/>
        <item x="306"/>
        <item x="357"/>
        <item x="188"/>
        <item x="363"/>
        <item x="458"/>
        <item x="477"/>
        <item x="428"/>
        <item x="383"/>
        <item x="603"/>
        <item x="492"/>
        <item x="534"/>
        <item x="139"/>
        <item x="151"/>
        <item x="160"/>
        <item x="367"/>
        <item x="12"/>
        <item x="18"/>
        <item x="22"/>
        <item x="153"/>
        <item x="522"/>
        <item x="567"/>
        <item x="568"/>
        <item x="579"/>
        <item x="575"/>
        <item x="574"/>
        <item x="572"/>
        <item x="444"/>
        <item x="434"/>
        <item x="442"/>
        <item x="43"/>
        <item x="51"/>
        <item x="429"/>
        <item x="592"/>
        <item x="596"/>
        <item x="35"/>
        <item x="540"/>
        <item x="416"/>
        <item x="420"/>
        <item x="449"/>
        <item x="581"/>
        <item x="583"/>
        <item x="584"/>
        <item x="348"/>
        <item x="393"/>
        <item x="469"/>
        <item x="533"/>
        <item x="154"/>
        <item x="178"/>
        <item x="501"/>
        <item x="302"/>
        <item x="234"/>
        <item x="372"/>
        <item x="142"/>
        <item x="508"/>
        <item x="315"/>
        <item x="594"/>
        <item x="600"/>
        <item x="37"/>
        <item x="40"/>
        <item x="44"/>
        <item x="52"/>
        <item x="53"/>
        <item x="566"/>
        <item x="502"/>
        <item x="237"/>
        <item x="267"/>
        <item x="259"/>
        <item x="255"/>
        <item x="569"/>
        <item x="101"/>
        <item x="105"/>
        <item x="108"/>
        <item x="113"/>
        <item x="347"/>
        <item x="359"/>
        <item x="465"/>
        <item x="137"/>
        <item x="417"/>
        <item x="523"/>
        <item x="391"/>
        <item x="376"/>
        <item x="377"/>
        <item x="582"/>
        <item x="524"/>
        <item x="349"/>
        <item x="498"/>
        <item x="460"/>
        <item x="213"/>
        <item x="8"/>
        <item x="509"/>
        <item x="507"/>
        <item x="401"/>
        <item x="370"/>
        <item x="538"/>
        <item x="513"/>
        <item x="585"/>
        <item x="39"/>
        <item x="123"/>
        <item x="136"/>
        <item x="143"/>
        <item x="175"/>
        <item x="181"/>
        <item x="224"/>
        <item x="402"/>
        <item x="283"/>
        <item x="279"/>
        <item x="284"/>
        <item x="285"/>
        <item x="263"/>
        <item x="264"/>
        <item x="265"/>
        <item x="260"/>
        <item x="256"/>
        <item x="282"/>
        <item x="281"/>
        <item x="290"/>
        <item x="291"/>
        <item x="231"/>
        <item x="311"/>
        <item x="232"/>
        <item x="236"/>
        <item x="228"/>
        <item x="185"/>
        <item x="239"/>
        <item x="240"/>
        <item x="241"/>
        <item x="407"/>
        <item x="409"/>
        <item x="418"/>
        <item x="421"/>
        <item x="423"/>
        <item x="126"/>
        <item x="128"/>
        <item x="100"/>
        <item x="104"/>
        <item x="107"/>
        <item x="111"/>
        <item x="116"/>
        <item x="120"/>
        <item x="99"/>
        <item x="102"/>
        <item x="106"/>
        <item x="110"/>
        <item x="115"/>
        <item x="119"/>
        <item x="103"/>
        <item x="112"/>
        <item x="117"/>
        <item x="168"/>
        <item x="122"/>
        <item x="127"/>
        <item x="138"/>
        <item x="158"/>
        <item x="165"/>
        <item x="180"/>
        <item x="148"/>
        <item x="157"/>
        <item x="164"/>
        <item x="173"/>
        <item x="141"/>
        <item x="152"/>
        <item x="159"/>
        <item x="375"/>
        <item x="350"/>
        <item x="86"/>
        <item x="405"/>
        <item x="606"/>
        <item x="261"/>
        <item x="597"/>
        <item x="601"/>
        <item x="436"/>
        <item x="598"/>
        <item x="258"/>
        <item x="246"/>
        <item x="10"/>
        <item x="124"/>
        <item x="14"/>
        <item x="130"/>
        <item x="20"/>
        <item x="146"/>
        <item x="29"/>
        <item x="163"/>
        <item x="55"/>
        <item x="179"/>
        <item x="60"/>
        <item x="481"/>
        <item x="586"/>
        <item x="457"/>
        <item x="488"/>
        <item x="217"/>
        <item x="209"/>
        <item x="489"/>
        <item x="542"/>
        <item x="493"/>
        <item x="3"/>
        <item x="218"/>
        <item x="506"/>
        <item x="483"/>
        <item x="48"/>
        <item x="204"/>
        <item x="471"/>
        <item x="593"/>
        <item x="149"/>
        <item x="156"/>
        <item x="166"/>
        <item x="170"/>
        <item x="553"/>
        <item x="437"/>
        <item x="6"/>
        <item x="34"/>
        <item x="448"/>
        <item x="445"/>
        <item x="73"/>
        <item x="75"/>
        <item x="81"/>
        <item x="85"/>
        <item x="89"/>
        <item x="94"/>
        <item x="69"/>
        <item x="80"/>
        <item x="84"/>
        <item x="252"/>
        <item x="408"/>
        <item x="410"/>
        <item x="205"/>
        <item x="210"/>
        <item x="32"/>
        <item x="309"/>
        <item x="450"/>
        <item x="74"/>
        <item x="79"/>
        <item x="88"/>
        <item x="54"/>
        <item x="56"/>
        <item x="438"/>
        <item x="577"/>
        <item x="109"/>
        <item x="114"/>
        <item x="97"/>
        <item x="66"/>
        <item x="382"/>
        <item x="17"/>
        <item x="78"/>
        <item x="296"/>
        <item x="310"/>
        <item x="443"/>
        <item x="430"/>
        <item x="33"/>
        <item x="229"/>
        <item x="76"/>
        <item x="83"/>
        <item x="92"/>
        <item x="622"/>
        <item x="36"/>
        <item x="47"/>
        <item x="446"/>
        <item x="422"/>
        <item x="595"/>
        <item x="626"/>
        <item x="361"/>
        <item x="616"/>
        <item x="208"/>
        <item x="559"/>
        <item x="554"/>
        <item x="424"/>
        <item x="412"/>
        <item x="413"/>
        <item x="419"/>
        <item x="199"/>
        <item x="474"/>
        <item x="46"/>
        <item x="15"/>
        <item x="50"/>
        <item x="49"/>
        <item x="57"/>
        <item x="38"/>
        <item x="134"/>
        <item x="21"/>
        <item x="335"/>
        <item x="341"/>
        <item x="331"/>
        <item x="338"/>
        <item x="339"/>
        <item x="337"/>
        <item x="332"/>
        <item x="336"/>
        <item x="329"/>
        <item x="326"/>
        <item x="327"/>
        <item x="330"/>
        <item x="334"/>
        <item x="328"/>
        <item x="343"/>
        <item x="323"/>
        <item x="325"/>
        <item x="344"/>
        <item x="322"/>
        <item x="324"/>
        <item x="342"/>
        <item x="340"/>
        <item x="333"/>
        <item x="550"/>
        <item x="271"/>
        <item x="272"/>
        <item x="201"/>
        <item x="478"/>
        <item x="144"/>
        <item x="162"/>
        <item x="174"/>
        <item x="451"/>
        <item x="452"/>
        <item x="453"/>
        <item x="454"/>
        <item x="455"/>
        <item x="456"/>
        <item x="551"/>
        <item x="41"/>
        <item x="528"/>
        <item x="530"/>
        <item x="529"/>
        <item x="379"/>
        <item x="470"/>
        <item x="473"/>
        <item x="485"/>
        <item x="486"/>
        <item x="392"/>
        <item x="386"/>
        <item x="479"/>
        <item x="202"/>
        <item x="118"/>
        <item x="200"/>
        <item x="45"/>
        <item x="510"/>
        <item x="317"/>
        <item x="319"/>
        <item x="293"/>
        <item x="398"/>
        <item x="589"/>
        <item x="0"/>
        <item x="98"/>
        <item x="580"/>
        <item x="552"/>
        <item x="494"/>
        <item x="432"/>
        <item x="223"/>
        <item x="243"/>
        <item x="516"/>
        <item x="441"/>
        <item x="24"/>
        <item x="587"/>
        <item x="295"/>
        <item x="390"/>
        <item x="621"/>
        <item x="31"/>
        <item x="274"/>
        <item x="280"/>
        <item x="273"/>
        <item x="245"/>
        <item x="5"/>
        <item x="16"/>
        <item x="27"/>
        <item x="30"/>
        <item x="356"/>
        <item x="623"/>
        <item x="189"/>
        <item x="532"/>
        <item x="496"/>
        <item x="515"/>
        <item x="527"/>
        <item x="125"/>
        <item x="242"/>
        <item x="235"/>
        <item x="253"/>
        <item x="254"/>
        <item x="91"/>
        <item x="72"/>
        <item x="82"/>
        <item x="95"/>
        <item x="439"/>
        <item x="614"/>
        <item x="96"/>
        <item x="294"/>
        <item x="214"/>
        <item x="216"/>
        <item x="313"/>
        <item x="314"/>
        <item x="312"/>
        <item x="301"/>
        <item x="305"/>
        <item x="303"/>
        <item x="308"/>
        <item x="299"/>
        <item x="300"/>
        <item x="298"/>
        <item x="620"/>
        <item x="368"/>
        <item x="195"/>
        <item x="411"/>
        <item x="414"/>
        <item x="403"/>
        <item x="184"/>
        <item x="68"/>
        <item x="62"/>
        <item x="556"/>
        <item x="627"/>
      </items>
    </pivotField>
    <pivotField axis="axisRow" compact="0" outline="0" showAll="0" sortType="ascending" defaultSubtotal="0">
      <items count="580">
        <item x="0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15"/>
        <item x="23"/>
        <item x="6"/>
        <item x="10"/>
        <item x="16"/>
        <item x="24"/>
        <item x="11"/>
        <item x="1"/>
        <item x="12"/>
        <item x="13"/>
        <item x="20"/>
        <item x="21"/>
        <item x="22"/>
        <item x="2"/>
        <item x="7"/>
        <item x="25"/>
        <item x="26"/>
        <item x="3"/>
        <item x="4"/>
        <item x="8"/>
        <item x="5"/>
        <item x="14"/>
        <item x="17"/>
        <item x="18"/>
        <item x="19"/>
        <item x="9"/>
        <item x="465"/>
        <item x="495"/>
        <item x="466"/>
        <item x="467"/>
        <item x="468"/>
        <item x="498"/>
        <item x="469"/>
        <item x="470"/>
        <item x="472"/>
        <item x="471"/>
        <item x="481"/>
        <item x="474"/>
        <item x="476"/>
        <item x="475"/>
        <item x="489"/>
        <item x="488"/>
        <item x="487"/>
        <item x="486"/>
        <item x="482"/>
        <item x="483"/>
        <item x="497"/>
        <item x="496"/>
        <item x="479"/>
        <item x="477"/>
        <item x="478"/>
        <item x="493"/>
        <item x="491"/>
        <item x="492"/>
        <item x="490"/>
        <item x="480"/>
        <item x="485"/>
        <item x="484"/>
        <item x="494"/>
        <item x="473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94"/>
        <item x="406"/>
        <item x="403"/>
        <item x="391"/>
        <item x="400"/>
        <item x="388"/>
        <item x="387"/>
        <item x="393"/>
        <item x="392"/>
        <item x="390"/>
        <item x="395"/>
        <item x="397"/>
        <item x="396"/>
        <item x="399"/>
        <item x="401"/>
        <item x="398"/>
        <item x="405"/>
        <item x="404"/>
        <item x="407"/>
        <item x="389"/>
        <item x="408"/>
        <item x="402"/>
        <item x="69"/>
        <item x="64"/>
        <item x="74"/>
        <item x="83"/>
        <item x="70"/>
        <item x="75"/>
        <item x="76"/>
        <item x="79"/>
        <item x="80"/>
        <item x="84"/>
        <item x="81"/>
        <item x="65"/>
        <item x="71"/>
        <item x="85"/>
        <item x="87"/>
        <item x="73"/>
        <item x="66"/>
        <item x="88"/>
        <item x="67"/>
        <item x="77"/>
        <item x="86"/>
        <item x="89"/>
        <item x="68"/>
        <item x="78"/>
        <item x="82"/>
        <item x="72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2"/>
        <item x="113"/>
        <item x="90"/>
        <item x="111"/>
        <item x="271"/>
        <item x="272"/>
        <item x="273"/>
        <item x="274"/>
        <item x="267"/>
        <item x="268"/>
        <item x="269"/>
        <item x="270"/>
        <item x="198"/>
        <item x="204"/>
        <item x="202"/>
        <item x="200"/>
        <item x="203"/>
        <item x="205"/>
        <item x="199"/>
        <item x="201"/>
        <item x="257"/>
        <item x="258"/>
        <item x="259"/>
        <item x="260"/>
        <item x="261"/>
        <item x="262"/>
        <item x="263"/>
        <item x="264"/>
        <item x="265"/>
        <item x="266"/>
        <item x="249"/>
        <item x="250"/>
        <item x="251"/>
        <item x="252"/>
        <item x="253"/>
        <item x="254"/>
        <item x="255"/>
        <item x="256"/>
        <item x="244"/>
        <item x="245"/>
        <item x="246"/>
        <item x="247"/>
        <item x="240"/>
        <item x="241"/>
        <item x="242"/>
        <item x="243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27"/>
        <item x="63"/>
        <item x="28"/>
        <item x="29"/>
        <item x="30"/>
        <item x="33"/>
        <item x="34"/>
        <item x="35"/>
        <item x="41"/>
        <item x="39"/>
        <item x="38"/>
        <item x="40"/>
        <item x="44"/>
        <item x="45"/>
        <item x="49"/>
        <item x="59"/>
        <item x="60"/>
        <item x="61"/>
        <item x="62"/>
        <item x="31"/>
        <item x="32"/>
        <item x="37"/>
        <item x="36"/>
        <item x="42"/>
        <item x="43"/>
        <item x="47"/>
        <item x="48"/>
        <item x="46"/>
        <item x="50"/>
        <item x="52"/>
        <item x="54"/>
        <item x="51"/>
        <item x="53"/>
        <item x="56"/>
        <item x="57"/>
        <item x="58"/>
        <item x="55"/>
        <item x="526"/>
        <item x="527"/>
        <item x="528"/>
        <item x="529"/>
        <item x="530"/>
        <item x="531"/>
        <item x="532"/>
        <item x="533"/>
        <item x="534"/>
        <item x="236"/>
        <item x="237"/>
        <item x="238"/>
        <item x="230"/>
        <item x="231"/>
        <item x="232"/>
        <item x="233"/>
        <item x="234"/>
        <item x="235"/>
        <item x="224"/>
        <item x="225"/>
        <item x="226"/>
        <item x="227"/>
        <item x="228"/>
        <item x="409"/>
        <item x="413"/>
        <item x="414"/>
        <item x="415"/>
        <item x="419"/>
        <item x="425"/>
        <item x="427"/>
        <item x="428"/>
        <item x="426"/>
        <item x="429"/>
        <item x="412"/>
        <item x="430"/>
        <item x="422"/>
        <item x="421"/>
        <item x="418"/>
        <item x="410"/>
        <item x="420"/>
        <item x="424"/>
        <item x="423"/>
        <item x="416"/>
        <item x="417"/>
        <item x="411"/>
        <item x="431"/>
        <item x="217"/>
        <item x="218"/>
        <item x="219"/>
        <item x="220"/>
        <item x="221"/>
        <item x="239"/>
        <item x="222"/>
        <item x="248"/>
        <item x="229"/>
        <item x="22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39"/>
        <item x="161"/>
        <item x="162"/>
        <item x="163"/>
        <item x="164"/>
        <item x="165"/>
        <item x="166"/>
        <item x="167"/>
        <item x="168"/>
        <item x="169"/>
        <item x="148"/>
        <item x="155"/>
        <item x="170"/>
        <item x="171"/>
        <item x="172"/>
        <item x="173"/>
        <item x="174"/>
        <item x="175"/>
        <item x="176"/>
        <item x="211"/>
        <item x="212"/>
        <item x="213"/>
        <item x="214"/>
        <item x="215"/>
        <item x="216"/>
        <item x="181"/>
        <item x="186"/>
        <item x="183"/>
        <item x="180"/>
        <item x="177"/>
        <item x="187"/>
        <item x="184"/>
        <item x="185"/>
        <item x="182"/>
        <item x="178"/>
        <item x="179"/>
        <item x="499"/>
        <item x="500"/>
        <item x="501"/>
        <item x="502"/>
        <item x="504"/>
        <item x="503"/>
        <item x="505"/>
        <item x="506"/>
        <item x="507"/>
        <item x="508"/>
        <item x="509"/>
        <item x="433"/>
        <item x="434"/>
        <item x="435"/>
        <item x="436"/>
        <item x="438"/>
        <item x="437"/>
        <item x="432"/>
        <item x="379"/>
        <item x="386"/>
        <item x="383"/>
        <item x="384"/>
        <item x="385"/>
        <item x="381"/>
        <item x="380"/>
        <item x="382"/>
        <item x="37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544"/>
        <item x="545"/>
        <item x="546"/>
        <item x="547"/>
        <item x="548"/>
        <item x="549"/>
        <item x="552"/>
        <item x="550"/>
        <item x="554"/>
        <item x="553"/>
        <item x="555"/>
        <item x="556"/>
        <item x="551"/>
        <item x="457"/>
        <item x="459"/>
        <item x="460"/>
        <item x="461"/>
        <item x="462"/>
        <item x="463"/>
        <item x="464"/>
        <item x="45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4"/>
        <item x="455"/>
        <item x="453"/>
        <item x="451"/>
        <item x="452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38"/>
        <item x="539"/>
        <item x="540"/>
        <item x="541"/>
        <item x="542"/>
        <item x="543"/>
        <item x="196"/>
        <item x="191"/>
        <item x="188"/>
        <item x="190"/>
        <item x="189"/>
        <item x="192"/>
        <item x="193"/>
        <item x="194"/>
        <item x="195"/>
        <item x="456"/>
        <item x="571"/>
        <item x="572"/>
        <item x="574"/>
        <item x="579"/>
        <item x="575"/>
        <item x="576"/>
        <item x="577"/>
        <item x="573"/>
        <item x="578"/>
        <item x="372"/>
        <item x="373"/>
        <item x="374"/>
        <item x="375"/>
        <item x="376"/>
        <item x="206"/>
        <item x="209"/>
        <item x="210"/>
        <item x="207"/>
        <item x="208"/>
        <item x="295"/>
        <item x="296"/>
        <item x="297"/>
        <item x="298"/>
        <item x="299"/>
        <item x="300"/>
        <item x="535"/>
        <item x="536"/>
        <item x="537"/>
        <item x="288"/>
        <item x="289"/>
        <item x="290"/>
        <item x="291"/>
        <item x="292"/>
        <item x="293"/>
        <item x="294"/>
        <item x="377"/>
        <item x="197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62">
    <i>
      <x v="15"/>
      <x/>
      <x/>
      <x v="9"/>
      <x/>
      <x v="52"/>
    </i>
    <i r="5">
      <x v="94"/>
    </i>
    <i r="5">
      <x v="213"/>
    </i>
    <i r="5">
      <x v="417"/>
    </i>
    <i r="5">
      <x v="561"/>
    </i>
    <i t="default" r="3">
      <x v="9"/>
    </i>
    <i t="default" r="2">
      <x/>
    </i>
    <i t="default" r="1">
      <x/>
    </i>
    <i r="1">
      <x v="1"/>
      <x v="1"/>
      <x v="9"/>
      <x v="424"/>
      <x v="26"/>
    </i>
    <i r="4">
      <x v="425"/>
      <x v="619"/>
    </i>
    <i r="4">
      <x v="426"/>
      <x v="108"/>
    </i>
    <i r="4">
      <x v="427"/>
      <x v="587"/>
    </i>
    <i r="4">
      <x v="428"/>
      <x v="25"/>
    </i>
    <i r="4">
      <x v="429"/>
      <x v="193"/>
    </i>
    <i r="4">
      <x v="430"/>
      <x v="29"/>
    </i>
    <i r="4">
      <x v="431"/>
      <x v="142"/>
    </i>
    <i r="4">
      <x v="432"/>
      <x v="27"/>
    </i>
    <i r="4">
      <x v="433"/>
      <x v="143"/>
    </i>
    <i r="4">
      <x v="434"/>
      <x v="225"/>
    </i>
    <i t="default" r="3">
      <x v="9"/>
    </i>
    <i t="default" r="2">
      <x v="1"/>
    </i>
    <i t="default" r="1">
      <x v="1"/>
    </i>
    <i t="default">
      <x v="15"/>
    </i>
    <i>
      <x v="28"/>
      <x/>
      <x/>
      <x v="9"/>
      <x/>
      <x v="52"/>
    </i>
    <i r="5">
      <x v="94"/>
    </i>
    <i r="5">
      <x v="211"/>
    </i>
    <i r="5">
      <x v="417"/>
    </i>
    <i r="5">
      <x v="561"/>
    </i>
    <i t="default" r="3">
      <x v="9"/>
    </i>
    <i t="default" r="2">
      <x/>
    </i>
    <i t="default" r="1">
      <x/>
    </i>
    <i r="1">
      <x v="1"/>
      <x v="1"/>
      <x v="9"/>
      <x/>
      <x v="422"/>
    </i>
    <i r="5">
      <x v="571"/>
    </i>
    <i r="4">
      <x v="533"/>
      <x v="139"/>
    </i>
    <i r="4">
      <x v="535"/>
      <x v="184"/>
    </i>
    <i r="4">
      <x v="536"/>
      <x v="553"/>
    </i>
    <i r="4">
      <x v="537"/>
      <x v="491"/>
    </i>
    <i r="4">
      <x v="538"/>
      <x v="551"/>
    </i>
    <i r="4">
      <x v="539"/>
      <x v="197"/>
    </i>
    <i r="4">
      <x v="540"/>
      <x v="447"/>
    </i>
    <i r="4">
      <x v="541"/>
      <x v="176"/>
    </i>
    <i t="default" r="3">
      <x v="9"/>
    </i>
    <i r="3">
      <x v="10"/>
      <x v="534"/>
      <x v="527"/>
    </i>
    <i t="default" r="3">
      <x v="10"/>
    </i>
    <i t="default" r="2">
      <x v="1"/>
    </i>
    <i r="2">
      <x v="2"/>
      <x v="9"/>
      <x/>
      <x v="422"/>
    </i>
    <i r="5">
      <x v="571"/>
    </i>
    <i r="4">
      <x v="533"/>
      <x v="139"/>
    </i>
    <i r="4">
      <x v="535"/>
      <x v="184"/>
    </i>
    <i r="4">
      <x v="536"/>
      <x v="553"/>
    </i>
    <i r="4">
      <x v="537"/>
      <x v="491"/>
    </i>
    <i r="4">
      <x v="538"/>
      <x v="551"/>
    </i>
    <i r="4">
      <x v="539"/>
      <x v="197"/>
    </i>
    <i r="4">
      <x v="540"/>
      <x v="447"/>
    </i>
    <i r="4">
      <x v="541"/>
      <x v="176"/>
    </i>
    <i t="default" r="3">
      <x v="9"/>
    </i>
    <i r="3">
      <x v="10"/>
      <x v="534"/>
      <x v="527"/>
    </i>
    <i t="default" r="3">
      <x v="10"/>
    </i>
    <i t="default" r="2">
      <x v="2"/>
    </i>
    <i t="default" r="1">
      <x v="1"/>
    </i>
    <i t="default">
      <x v="28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Totalt antal håp" fld="17" baseField="0" baseItem="0" numFmtId="2"/>
    <dataField name=" Håp-ers tkr" fld="16" subtotal="average" baseField="7" baseItem="35" numFmtId="2"/>
    <dataField name=" Total ers tkr" fld="20" baseField="0" baseItem="0" numFmtId="166"/>
  </dataFields>
  <formats count="70">
    <format dxfId="1151">
      <pivotArea type="all" dataOnly="0" outline="0" fieldPosition="0"/>
    </format>
    <format dxfId="1150">
      <pivotArea field="8" type="button" dataOnly="0" labelOnly="1" outline="0" axis="axisRow" fieldPosition="4"/>
    </format>
    <format dxfId="1149">
      <pivotArea dataOnly="0" labelOnly="1" grandRow="1" outline="0" fieldPosition="0"/>
    </format>
    <format dxfId="1148">
      <pivotArea dataOnly="0" labelOnly="1" outline="0" fieldPosition="0">
        <references count="1">
          <reference field="7" count="0"/>
        </references>
      </pivotArea>
    </format>
    <format dxfId="1147">
      <pivotArea dataOnly="0" labelOnly="1" outline="0" fieldPosition="0">
        <references count="1">
          <reference field="7" count="0"/>
        </references>
      </pivotArea>
    </format>
    <format dxfId="1146">
      <pivotArea dataOnly="0" labelOnly="1" outline="0" fieldPosition="0">
        <references count="1">
          <reference field="8" count="0"/>
        </references>
      </pivotArea>
    </format>
    <format dxfId="1145">
      <pivotArea field="2" type="button" dataOnly="0" labelOnly="1" outline="0" axis="axisRow" fieldPosition="0"/>
    </format>
    <format dxfId="1144">
      <pivotArea field="7" type="button" dataOnly="0" labelOnly="1" outline="0" axis="axisRow" fieldPosition="5"/>
    </format>
    <format dxfId="1143">
      <pivotArea field="8" type="button" dataOnly="0" labelOnly="1" outline="0" axis="axisRow" fieldPosition="4"/>
    </format>
    <format dxfId="1142">
      <pivotArea dataOnly="0" labelOnly="1" outline="0" fieldPosition="0">
        <references count="1">
          <reference field="0" count="0"/>
        </references>
      </pivotArea>
    </format>
    <format dxfId="1141">
      <pivotArea field="6" type="button" dataOnly="0" labelOnly="1" outline="0" axis="axisRow" fieldPosition="3"/>
    </format>
    <format dxfId="1140">
      <pivotArea field="5" type="button" dataOnly="0" labelOnly="1" outline="0"/>
    </format>
    <format dxfId="1139">
      <pivotArea dataOnly="0" labelOnly="1" outline="0" fieldPosition="0">
        <references count="1">
          <reference field="2" count="0"/>
        </references>
      </pivotArea>
    </format>
    <format dxfId="1138">
      <pivotArea field="4" type="button" dataOnly="0" labelOnly="1" outline="0" axis="axisRow" fieldPosition="2"/>
    </format>
    <format dxfId="1137">
      <pivotArea outline="0" fieldPosition="0">
        <references count="1">
          <reference field="4294967294" count="1" selected="0">
            <x v="1"/>
          </reference>
        </references>
      </pivotArea>
    </format>
    <format dxfId="1136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135">
      <pivotArea outline="0" fieldPosition="0">
        <references count="1">
          <reference field="4294967294" count="1" selected="0">
            <x v="2"/>
          </reference>
        </references>
      </pivotArea>
    </format>
    <format dxfId="1134">
      <pivotArea type="origin" dataOnly="0" labelOnly="1" outline="0" fieldPosition="0"/>
    </format>
    <format dxfId="1133">
      <pivotArea field="-2" type="button" dataOnly="0" labelOnly="1" outline="0" axis="axisCol" fieldPosition="0"/>
    </format>
    <format dxfId="1132">
      <pivotArea type="topRight" dataOnly="0" labelOnly="1" outline="0" fieldPosition="0"/>
    </format>
    <format dxfId="1131">
      <pivotArea field="2" type="button" dataOnly="0" labelOnly="1" outline="0" axis="axisRow" fieldPosition="0"/>
    </format>
    <format dxfId="1130">
      <pivotArea field="0" type="button" dataOnly="0" labelOnly="1" outline="0" axis="axisRow" fieldPosition="1"/>
    </format>
    <format dxfId="1129">
      <pivotArea field="4" type="button" dataOnly="0" labelOnly="1" outline="0" axis="axisRow" fieldPosition="2"/>
    </format>
    <format dxfId="1128">
      <pivotArea field="6" type="button" dataOnly="0" labelOnly="1" outline="0" axis="axisRow" fieldPosition="3"/>
    </format>
    <format dxfId="1127">
      <pivotArea field="8" type="button" dataOnly="0" labelOnly="1" outline="0" axis="axisRow" fieldPosition="4"/>
    </format>
    <format dxfId="1126">
      <pivotArea field="7" type="button" dataOnly="0" labelOnly="1" outline="0" axis="axisRow" fieldPosition="5"/>
    </format>
    <format dxfId="112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124">
      <pivotArea type="origin" dataOnly="0" labelOnly="1" outline="0" fieldPosition="0"/>
    </format>
    <format dxfId="1123">
      <pivotArea field="-2" type="button" dataOnly="0" labelOnly="1" outline="0" axis="axisCol" fieldPosition="0"/>
    </format>
    <format dxfId="1122">
      <pivotArea type="topRight" dataOnly="0" labelOnly="1" outline="0" fieldPosition="0"/>
    </format>
    <format dxfId="1121">
      <pivotArea field="2" type="button" dataOnly="0" labelOnly="1" outline="0" axis="axisRow" fieldPosition="0"/>
    </format>
    <format dxfId="1120">
      <pivotArea field="0" type="button" dataOnly="0" labelOnly="1" outline="0" axis="axisRow" fieldPosition="1"/>
    </format>
    <format dxfId="1119">
      <pivotArea field="4" type="button" dataOnly="0" labelOnly="1" outline="0" axis="axisRow" fieldPosition="2"/>
    </format>
    <format dxfId="1118">
      <pivotArea field="6" type="button" dataOnly="0" labelOnly="1" outline="0" axis="axisRow" fieldPosition="3"/>
    </format>
    <format dxfId="1117">
      <pivotArea field="8" type="button" dataOnly="0" labelOnly="1" outline="0" axis="axisRow" fieldPosition="4"/>
    </format>
    <format dxfId="1116">
      <pivotArea field="7" type="button" dataOnly="0" labelOnly="1" outline="0" axis="axisRow" fieldPosition="5"/>
    </format>
    <format dxfId="111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114">
      <pivotArea dataOnly="0" labelOnly="1" outline="0" fieldPosition="0">
        <references count="1">
          <reference field="2" count="0"/>
        </references>
      </pivotArea>
    </format>
    <format dxfId="1113">
      <pivotArea dataOnly="0" labelOnly="1" outline="0" fieldPosition="0">
        <references count="1">
          <reference field="2" count="0"/>
        </references>
      </pivotArea>
    </format>
    <format dxfId="1112">
      <pivotArea dataOnly="0" labelOnly="1" outline="0" fieldPosition="0">
        <references count="1">
          <reference field="2" count="0"/>
        </references>
      </pivotArea>
    </format>
    <format dxfId="1111">
      <pivotArea type="origin" dataOnly="0" labelOnly="1" outline="0" offset="A1" fieldPosition="0"/>
    </format>
    <format dxfId="1110">
      <pivotArea field="2" type="button" dataOnly="0" labelOnly="1" outline="0" axis="axisRow" fieldPosition="0"/>
    </format>
    <format dxfId="1109">
      <pivotArea outline="0" fieldPosition="0">
        <references count="6">
          <reference field="0" count="1" selected="0">
            <x v="0"/>
          </reference>
          <reference field="2" count="1" selected="0">
            <x v="15"/>
          </reference>
          <reference field="4" count="1" selected="0">
            <x v="0"/>
          </reference>
          <reference field="6" count="1" selected="0">
            <x v="9"/>
          </reference>
          <reference field="7" count="1" selected="0">
            <x v="52"/>
          </reference>
          <reference field="8" count="1" selected="0">
            <x v="0"/>
          </reference>
        </references>
      </pivotArea>
    </format>
    <format dxfId="1108">
      <pivotArea dataOnly="0" labelOnly="1" outline="0" fieldPosition="0">
        <references count="1">
          <reference field="2" count="1">
            <x v="15"/>
          </reference>
        </references>
      </pivotArea>
    </format>
    <format dxfId="1107">
      <pivotArea dataOnly="0" labelOnly="1" outline="0" fieldPosition="0">
        <references count="2">
          <reference field="0" count="1">
            <x v="0"/>
          </reference>
          <reference field="2" count="1" selected="0">
            <x v="15"/>
          </reference>
        </references>
      </pivotArea>
    </format>
    <format dxfId="1106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15"/>
          </reference>
          <reference field="4" count="1">
            <x v="0"/>
          </reference>
        </references>
      </pivotArea>
    </format>
    <format dxfId="1105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15"/>
          </reference>
          <reference field="4" count="1" selected="0">
            <x v="0"/>
          </reference>
          <reference field="6" count="1">
            <x v="9"/>
          </reference>
        </references>
      </pivotArea>
    </format>
    <format dxfId="1104">
      <pivotArea dataOnly="0" labelOnly="1" outline="0" fieldPosition="0">
        <references count="5">
          <reference field="0" count="1" selected="0">
            <x v="0"/>
          </reference>
          <reference field="2" count="1" selected="0">
            <x v="15"/>
          </reference>
          <reference field="4" count="1" selected="0">
            <x v="0"/>
          </reference>
          <reference field="6" count="1" selected="0">
            <x v="9"/>
          </reference>
          <reference field="8" count="1">
            <x v="0"/>
          </reference>
        </references>
      </pivotArea>
    </format>
    <format dxfId="1103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15"/>
          </reference>
          <reference field="4" count="1" selected="0">
            <x v="0"/>
          </reference>
          <reference field="6" count="1" selected="0">
            <x v="9"/>
          </reference>
          <reference field="7" count="1">
            <x v="52"/>
          </reference>
          <reference field="8" count="1" selected="0">
            <x v="0"/>
          </reference>
        </references>
      </pivotArea>
    </format>
    <format dxfId="1102">
      <pivotArea dataOnly="0" labelOnly="1" outline="0" fieldPosition="0">
        <references count="1">
          <reference field="0" count="0"/>
        </references>
      </pivotArea>
    </format>
    <format dxfId="1101">
      <pivotArea dataOnly="0" labelOnly="1" outline="0" fieldPosition="0">
        <references count="1">
          <reference field="0" count="0"/>
        </references>
      </pivotArea>
    </format>
    <format dxfId="1100">
      <pivotArea dataOnly="0" labelOnly="1" outline="0" fieldPosition="0">
        <references count="1">
          <reference field="6" count="0"/>
        </references>
      </pivotArea>
    </format>
    <format dxfId="1099">
      <pivotArea dataOnly="0" labelOnly="1" outline="0" fieldPosition="0">
        <references count="1">
          <reference field="6" count="0"/>
        </references>
      </pivotArea>
    </format>
    <format dxfId="1098">
      <pivotArea field="6" type="button" dataOnly="0" labelOnly="1" outline="0" axis="axisRow" fieldPosition="3"/>
    </format>
    <format dxfId="1097">
      <pivotArea dataOnly="0" outline="0" fieldPosition="0">
        <references count="1">
          <reference field="6" count="0" defaultSubtotal="1"/>
        </references>
      </pivotArea>
    </format>
    <format dxfId="1096">
      <pivotArea dataOnly="0" outline="0" fieldPosition="0">
        <references count="1">
          <reference field="0" count="0" defaultSubtotal="1"/>
        </references>
      </pivotArea>
    </format>
    <format dxfId="1095">
      <pivotArea outline="0" fieldPosition="0">
        <references count="1">
          <reference field="2" count="1" selected="0" defaultSubtotal="1">
            <x v="15"/>
          </reference>
        </references>
      </pivotArea>
    </format>
    <format dxfId="1094">
      <pivotArea dataOnly="0" labelOnly="1" outline="0" fieldPosition="0">
        <references count="1">
          <reference field="2" count="1" defaultSubtotal="1">
            <x v="15"/>
          </reference>
        </references>
      </pivotArea>
    </format>
    <format dxfId="1093">
      <pivotArea outline="0" fieldPosition="0">
        <references count="1">
          <reference field="2" count="1" selected="0" defaultSubtotal="1">
            <x v="15"/>
          </reference>
        </references>
      </pivotArea>
    </format>
    <format dxfId="1092">
      <pivotArea dataOnly="0" labelOnly="1" outline="0" fieldPosition="0">
        <references count="1">
          <reference field="2" count="1" defaultSubtotal="1">
            <x v="15"/>
          </reference>
        </references>
      </pivotArea>
    </format>
    <format dxfId="1091">
      <pivotArea outline="0" fieldPosition="0">
        <references count="1">
          <reference field="2" count="1" selected="0" defaultSubtotal="1">
            <x v="28"/>
          </reference>
        </references>
      </pivotArea>
    </format>
    <format dxfId="1090">
      <pivotArea dataOnly="0" labelOnly="1" outline="0" fieldPosition="0">
        <references count="1">
          <reference field="2" count="1" defaultSubtotal="1">
            <x v="28"/>
          </reference>
        </references>
      </pivotArea>
    </format>
    <format dxfId="1089">
      <pivotArea outline="0" fieldPosition="0">
        <references count="1">
          <reference field="2" count="1" selected="0" defaultSubtotal="1">
            <x v="28"/>
          </reference>
        </references>
      </pivotArea>
    </format>
    <format dxfId="1088">
      <pivotArea dataOnly="0" labelOnly="1" outline="0" fieldPosition="0">
        <references count="1">
          <reference field="2" count="1" defaultSubtotal="1">
            <x v="28"/>
          </reference>
        </references>
      </pivotArea>
    </format>
    <format dxfId="1087">
      <pivotArea dataOnly="0" labelOnly="1" outline="0" fieldPosition="0">
        <references count="1">
          <reference field="2" count="0"/>
        </references>
      </pivotArea>
    </format>
    <format dxfId="1086">
      <pivotArea dataOnly="0" labelOnly="1" outline="0" fieldPosition="0">
        <references count="1">
          <reference field="2" count="0"/>
        </references>
      </pivotArea>
    </format>
    <format dxfId="1085">
      <pivotArea dataOnly="0" labelOnly="1" outline="0" fieldPosition="0">
        <references count="1">
          <reference field="2" count="0"/>
        </references>
      </pivotArea>
    </format>
    <format dxfId="1084">
      <pivotArea dataOnly="0" outline="0" fieldPosition="0">
        <references count="1">
          <reference field="2" count="0" defaultSubtotal="1"/>
        </references>
      </pivotArea>
    </format>
    <format dxfId="1083">
      <pivotArea dataOnly="0" outline="0" fieldPosition="0">
        <references count="1">
          <reference field="2" count="0" defaultSubtotal="1"/>
        </references>
      </pivotArea>
    </format>
    <format dxfId="1082">
      <pivotArea dataOnly="0" outline="0" fieldPosition="0">
        <references count="1"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ivotTable" Target="../pivotTables/pivot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ivotTable" Target="../pivotTables/pivotTable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ivotTable" Target="../pivotTables/pivot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ivotTable" Target="../pivotTables/pivotTable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ivotTable" Target="../pivotTables/pivotTable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ivotTable" Target="../pivotTables/pivot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ivotTable" Target="../pivotTables/pivotTable1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ivotTable" Target="../pivotTables/pivotTable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4AFB-8A2F-4B20-80D9-D8E03268074F}">
  <dimension ref="A3:E164"/>
  <sheetViews>
    <sheetView topLeftCell="A112" workbookViewId="0">
      <selection activeCell="A3" sqref="A3:E164"/>
    </sheetView>
  </sheetViews>
  <sheetFormatPr defaultRowHeight="14.5" x14ac:dyDescent="0.35"/>
  <cols>
    <col min="1" max="1" width="21.08984375" bestFit="1" customWidth="1"/>
    <col min="2" max="2" width="53.7265625" bestFit="1" customWidth="1"/>
    <col min="3" max="3" width="17.36328125" bestFit="1" customWidth="1"/>
    <col min="4" max="4" width="23.54296875" bestFit="1" customWidth="1"/>
    <col min="5" max="5" width="20.26953125" bestFit="1" customWidth="1"/>
  </cols>
  <sheetData>
    <row r="3" spans="1:5" x14ac:dyDescent="0.35">
      <c r="A3" s="74" t="s">
        <v>1546</v>
      </c>
      <c r="B3" s="74" t="s">
        <v>2</v>
      </c>
      <c r="C3" s="74" t="s">
        <v>6</v>
      </c>
      <c r="D3" t="s">
        <v>1547</v>
      </c>
      <c r="E3" t="s">
        <v>386</v>
      </c>
    </row>
    <row r="4" spans="1:5" x14ac:dyDescent="0.35">
      <c r="A4" t="s">
        <v>39</v>
      </c>
      <c r="B4" t="s">
        <v>734</v>
      </c>
      <c r="C4" t="s">
        <v>312</v>
      </c>
      <c r="E4">
        <v>3950.3</v>
      </c>
    </row>
    <row r="5" spans="1:5" x14ac:dyDescent="0.35">
      <c r="B5" t="s">
        <v>180</v>
      </c>
      <c r="C5" t="s">
        <v>181</v>
      </c>
      <c r="E5">
        <v>2488.8000000000002</v>
      </c>
    </row>
    <row r="6" spans="1:5" x14ac:dyDescent="0.35">
      <c r="B6" t="s">
        <v>671</v>
      </c>
      <c r="C6" t="s">
        <v>656</v>
      </c>
      <c r="E6">
        <v>1890</v>
      </c>
    </row>
    <row r="7" spans="1:5" x14ac:dyDescent="0.35">
      <c r="B7" t="s">
        <v>1430</v>
      </c>
      <c r="C7" t="s">
        <v>316</v>
      </c>
      <c r="E7">
        <v>2881</v>
      </c>
    </row>
    <row r="8" spans="1:5" x14ac:dyDescent="0.35">
      <c r="B8" t="s">
        <v>774</v>
      </c>
      <c r="C8" t="s">
        <v>312</v>
      </c>
      <c r="E8">
        <v>4438</v>
      </c>
    </row>
    <row r="9" spans="1:5" x14ac:dyDescent="0.35">
      <c r="B9" t="s">
        <v>1050</v>
      </c>
      <c r="C9" t="s">
        <v>1051</v>
      </c>
      <c r="E9">
        <v>513.08000000000004</v>
      </c>
    </row>
    <row r="10" spans="1:5" x14ac:dyDescent="0.35">
      <c r="C10" t="s">
        <v>45</v>
      </c>
      <c r="E10">
        <v>1372.21</v>
      </c>
    </row>
    <row r="11" spans="1:5" x14ac:dyDescent="0.35">
      <c r="B11" t="s">
        <v>655</v>
      </c>
      <c r="C11" t="s">
        <v>656</v>
      </c>
      <c r="E11">
        <v>445</v>
      </c>
    </row>
    <row r="12" spans="1:5" x14ac:dyDescent="0.35">
      <c r="B12" t="s">
        <v>715</v>
      </c>
      <c r="C12" t="s">
        <v>312</v>
      </c>
      <c r="E12">
        <v>431</v>
      </c>
    </row>
    <row r="13" spans="1:5" x14ac:dyDescent="0.35">
      <c r="B13" t="s">
        <v>1622</v>
      </c>
      <c r="C13" t="s">
        <v>45</v>
      </c>
      <c r="D13">
        <v>0</v>
      </c>
      <c r="E13">
        <v>221.8</v>
      </c>
    </row>
    <row r="14" spans="1:5" x14ac:dyDescent="0.35">
      <c r="B14" t="s">
        <v>698</v>
      </c>
      <c r="C14" t="s">
        <v>312</v>
      </c>
      <c r="D14">
        <v>0</v>
      </c>
      <c r="E14">
        <v>707.1</v>
      </c>
    </row>
    <row r="15" spans="1:5" x14ac:dyDescent="0.35">
      <c r="B15" t="s">
        <v>384</v>
      </c>
      <c r="C15" t="s">
        <v>387</v>
      </c>
      <c r="E15">
        <v>305.18799999999999</v>
      </c>
    </row>
    <row r="16" spans="1:5" x14ac:dyDescent="0.35">
      <c r="B16" t="s">
        <v>238</v>
      </c>
      <c r="C16" t="s">
        <v>181</v>
      </c>
      <c r="E16">
        <v>2510.3000000000002</v>
      </c>
    </row>
    <row r="17" spans="2:5" x14ac:dyDescent="0.35">
      <c r="B17" t="s">
        <v>1549</v>
      </c>
      <c r="C17" t="s">
        <v>656</v>
      </c>
      <c r="D17">
        <v>0</v>
      </c>
      <c r="E17">
        <v>36</v>
      </c>
    </row>
    <row r="18" spans="2:5" x14ac:dyDescent="0.35">
      <c r="C18" t="s">
        <v>45</v>
      </c>
      <c r="D18">
        <v>0</v>
      </c>
      <c r="E18">
        <v>8512</v>
      </c>
    </row>
    <row r="19" spans="2:5" x14ac:dyDescent="0.35">
      <c r="B19" t="s">
        <v>1551</v>
      </c>
      <c r="C19" t="s">
        <v>1057</v>
      </c>
      <c r="D19">
        <v>0</v>
      </c>
      <c r="E19">
        <v>20</v>
      </c>
    </row>
    <row r="20" spans="2:5" x14ac:dyDescent="0.35">
      <c r="C20" t="s">
        <v>127</v>
      </c>
      <c r="D20">
        <v>0</v>
      </c>
      <c r="E20">
        <v>80</v>
      </c>
    </row>
    <row r="21" spans="2:5" x14ac:dyDescent="0.35">
      <c r="C21" t="s">
        <v>656</v>
      </c>
      <c r="D21">
        <v>0</v>
      </c>
      <c r="E21">
        <v>54</v>
      </c>
    </row>
    <row r="22" spans="2:5" x14ac:dyDescent="0.35">
      <c r="C22" t="s">
        <v>45</v>
      </c>
      <c r="D22">
        <v>0</v>
      </c>
      <c r="E22">
        <v>15957.198</v>
      </c>
    </row>
    <row r="23" spans="2:5" x14ac:dyDescent="0.35">
      <c r="B23" t="s">
        <v>594</v>
      </c>
      <c r="C23" t="s">
        <v>595</v>
      </c>
      <c r="E23">
        <v>572</v>
      </c>
    </row>
    <row r="24" spans="2:5" x14ac:dyDescent="0.35">
      <c r="B24" t="s">
        <v>1510</v>
      </c>
      <c r="C24" t="s">
        <v>316</v>
      </c>
      <c r="E24">
        <v>775</v>
      </c>
    </row>
    <row r="25" spans="2:5" x14ac:dyDescent="0.35">
      <c r="B25" t="s">
        <v>1329</v>
      </c>
      <c r="C25" t="s">
        <v>1330</v>
      </c>
      <c r="E25">
        <v>932.92500000000007</v>
      </c>
    </row>
    <row r="26" spans="2:5" x14ac:dyDescent="0.35">
      <c r="B26" t="s">
        <v>1180</v>
      </c>
      <c r="C26" t="s">
        <v>770</v>
      </c>
      <c r="E26">
        <v>432.98999999999995</v>
      </c>
    </row>
    <row r="27" spans="2:5" x14ac:dyDescent="0.35">
      <c r="B27" t="s">
        <v>41</v>
      </c>
      <c r="C27" t="s">
        <v>43</v>
      </c>
      <c r="E27">
        <v>819.75</v>
      </c>
    </row>
    <row r="28" spans="2:5" x14ac:dyDescent="0.35">
      <c r="B28" t="s">
        <v>1099</v>
      </c>
      <c r="C28" t="s">
        <v>460</v>
      </c>
      <c r="D28">
        <v>0</v>
      </c>
      <c r="E28">
        <v>584.34</v>
      </c>
    </row>
    <row r="29" spans="2:5" x14ac:dyDescent="0.35">
      <c r="C29" t="s">
        <v>45</v>
      </c>
      <c r="D29">
        <v>0</v>
      </c>
      <c r="E29">
        <v>1310.29</v>
      </c>
    </row>
    <row r="30" spans="2:5" x14ac:dyDescent="0.35">
      <c r="B30" t="s">
        <v>1127</v>
      </c>
      <c r="C30" t="s">
        <v>45</v>
      </c>
      <c r="D30">
        <v>0</v>
      </c>
      <c r="E30">
        <v>262.23</v>
      </c>
    </row>
    <row r="31" spans="2:5" x14ac:dyDescent="0.35">
      <c r="B31" t="s">
        <v>1345</v>
      </c>
      <c r="C31" t="s">
        <v>1330</v>
      </c>
      <c r="E31">
        <v>1668.1070000000004</v>
      </c>
    </row>
    <row r="32" spans="2:5" x14ac:dyDescent="0.35">
      <c r="B32" t="s">
        <v>88</v>
      </c>
      <c r="C32" t="s">
        <v>43</v>
      </c>
      <c r="E32">
        <v>959.66999999999985</v>
      </c>
    </row>
    <row r="33" spans="1:5" x14ac:dyDescent="0.35">
      <c r="B33" t="s">
        <v>121</v>
      </c>
      <c r="C33" t="s">
        <v>43</v>
      </c>
      <c r="E33">
        <v>842.97599999999989</v>
      </c>
    </row>
    <row r="34" spans="1:5" x14ac:dyDescent="0.35">
      <c r="B34" t="s">
        <v>1379</v>
      </c>
      <c r="C34" t="s">
        <v>1330</v>
      </c>
      <c r="E34">
        <v>0</v>
      </c>
    </row>
    <row r="35" spans="1:5" x14ac:dyDescent="0.35">
      <c r="B35" t="s">
        <v>1133</v>
      </c>
      <c r="C35" t="s">
        <v>45</v>
      </c>
      <c r="D35">
        <v>0</v>
      </c>
      <c r="E35">
        <v>336.56000000000006</v>
      </c>
    </row>
    <row r="36" spans="1:5" x14ac:dyDescent="0.35">
      <c r="B36" t="s">
        <v>620</v>
      </c>
      <c r="C36" t="s">
        <v>595</v>
      </c>
      <c r="E36">
        <v>805</v>
      </c>
    </row>
    <row r="37" spans="1:5" x14ac:dyDescent="0.35">
      <c r="B37" t="s">
        <v>1393</v>
      </c>
      <c r="C37" t="s">
        <v>127</v>
      </c>
      <c r="D37">
        <v>0</v>
      </c>
      <c r="E37">
        <v>1432.67</v>
      </c>
    </row>
    <row r="38" spans="1:5" x14ac:dyDescent="0.35">
      <c r="B38" t="s">
        <v>1202</v>
      </c>
      <c r="C38" t="s">
        <v>770</v>
      </c>
      <c r="E38">
        <v>1032.71</v>
      </c>
    </row>
    <row r="39" spans="1:5" x14ac:dyDescent="0.35">
      <c r="B39" t="s">
        <v>1245</v>
      </c>
      <c r="C39" t="s">
        <v>770</v>
      </c>
      <c r="E39">
        <v>2117.2600000000002</v>
      </c>
    </row>
    <row r="40" spans="1:5" x14ac:dyDescent="0.35">
      <c r="B40" t="s">
        <v>1295</v>
      </c>
      <c r="C40" t="s">
        <v>770</v>
      </c>
      <c r="E40">
        <v>369.18</v>
      </c>
    </row>
    <row r="41" spans="1:5" x14ac:dyDescent="0.35">
      <c r="B41" t="s">
        <v>310</v>
      </c>
      <c r="C41" t="s">
        <v>181</v>
      </c>
      <c r="E41">
        <v>1942.4940000000001</v>
      </c>
    </row>
    <row r="42" spans="1:5" x14ac:dyDescent="0.35">
      <c r="B42" t="s">
        <v>826</v>
      </c>
      <c r="C42" t="s">
        <v>312</v>
      </c>
      <c r="E42">
        <v>10695.4</v>
      </c>
    </row>
    <row r="43" spans="1:5" x14ac:dyDescent="0.35">
      <c r="B43" t="s">
        <v>857</v>
      </c>
      <c r="C43" t="s">
        <v>312</v>
      </c>
      <c r="E43">
        <v>9264.2999999999993</v>
      </c>
    </row>
    <row r="44" spans="1:5" x14ac:dyDescent="0.35">
      <c r="B44" t="s">
        <v>392</v>
      </c>
      <c r="C44" t="s">
        <v>387</v>
      </c>
      <c r="E44">
        <v>1795.242</v>
      </c>
    </row>
    <row r="45" spans="1:5" x14ac:dyDescent="0.35">
      <c r="B45" t="s">
        <v>443</v>
      </c>
      <c r="C45" t="s">
        <v>387</v>
      </c>
      <c r="E45">
        <v>4818.6614</v>
      </c>
    </row>
    <row r="46" spans="1:5" x14ac:dyDescent="0.35">
      <c r="B46" t="s">
        <v>1689</v>
      </c>
      <c r="C46" t="s">
        <v>1077</v>
      </c>
      <c r="D46">
        <v>0</v>
      </c>
      <c r="E46">
        <v>1067.068</v>
      </c>
    </row>
    <row r="47" spans="1:5" x14ac:dyDescent="0.35">
      <c r="A47" t="s">
        <v>50</v>
      </c>
      <c r="B47" t="s">
        <v>734</v>
      </c>
      <c r="C47" t="s">
        <v>312</v>
      </c>
      <c r="D47">
        <v>191.75</v>
      </c>
      <c r="E47">
        <v>17715.566460749993</v>
      </c>
    </row>
    <row r="48" spans="1:5" x14ac:dyDescent="0.35">
      <c r="C48" t="s">
        <v>316</v>
      </c>
      <c r="D48">
        <v>24</v>
      </c>
      <c r="E48">
        <v>1809.3711288000004</v>
      </c>
    </row>
    <row r="49" spans="2:5" x14ac:dyDescent="0.35">
      <c r="C49" t="s">
        <v>770</v>
      </c>
      <c r="D49">
        <v>10.25</v>
      </c>
      <c r="E49">
        <v>772.75225292500011</v>
      </c>
    </row>
    <row r="50" spans="2:5" x14ac:dyDescent="0.35">
      <c r="B50" t="s">
        <v>180</v>
      </c>
      <c r="C50" t="s">
        <v>181</v>
      </c>
      <c r="D50">
        <v>70</v>
      </c>
      <c r="E50">
        <v>7044.1500000000005</v>
      </c>
    </row>
    <row r="51" spans="2:5" x14ac:dyDescent="0.35">
      <c r="B51" t="s">
        <v>671</v>
      </c>
      <c r="C51" t="s">
        <v>656</v>
      </c>
      <c r="D51">
        <v>117</v>
      </c>
      <c r="E51">
        <v>11233.999999999998</v>
      </c>
    </row>
    <row r="52" spans="2:5" x14ac:dyDescent="0.35">
      <c r="B52" t="s">
        <v>1430</v>
      </c>
      <c r="C52" t="s">
        <v>312</v>
      </c>
      <c r="D52">
        <v>1.7250000000000001</v>
      </c>
      <c r="E52">
        <v>154.97400000000002</v>
      </c>
    </row>
    <row r="53" spans="2:5" x14ac:dyDescent="0.35">
      <c r="C53" t="s">
        <v>316</v>
      </c>
      <c r="D53">
        <v>203.27499999999998</v>
      </c>
      <c r="E53">
        <v>20762.22600000001</v>
      </c>
    </row>
    <row r="54" spans="2:5" x14ac:dyDescent="0.35">
      <c r="B54" t="s">
        <v>774</v>
      </c>
      <c r="C54" t="s">
        <v>127</v>
      </c>
      <c r="D54">
        <v>32.875</v>
      </c>
      <c r="E54">
        <v>3019.1606610225003</v>
      </c>
    </row>
    <row r="55" spans="2:5" x14ac:dyDescent="0.35">
      <c r="C55" t="s">
        <v>448</v>
      </c>
      <c r="D55">
        <v>18.875</v>
      </c>
      <c r="E55">
        <v>1737.8453129825</v>
      </c>
    </row>
    <row r="56" spans="2:5" x14ac:dyDescent="0.35">
      <c r="C56" t="s">
        <v>783</v>
      </c>
      <c r="D56">
        <v>11.75</v>
      </c>
      <c r="E56">
        <v>1067.619979605</v>
      </c>
    </row>
    <row r="57" spans="2:5" x14ac:dyDescent="0.35">
      <c r="C57" t="s">
        <v>312</v>
      </c>
      <c r="D57">
        <v>219.82500000000002</v>
      </c>
      <c r="E57">
        <v>24677.424671519504</v>
      </c>
    </row>
    <row r="58" spans="2:5" x14ac:dyDescent="0.35">
      <c r="C58" t="s">
        <v>316</v>
      </c>
      <c r="D58">
        <v>9.6750000000000007</v>
      </c>
      <c r="E58">
        <v>887.30658427050003</v>
      </c>
    </row>
    <row r="59" spans="2:5" x14ac:dyDescent="0.35">
      <c r="C59" t="s">
        <v>817</v>
      </c>
      <c r="D59">
        <v>14.375</v>
      </c>
      <c r="E59">
        <v>1306.1308261125</v>
      </c>
    </row>
    <row r="60" spans="2:5" x14ac:dyDescent="0.35">
      <c r="C60" t="s">
        <v>770</v>
      </c>
      <c r="D60">
        <v>26.625</v>
      </c>
      <c r="E60">
        <v>2436.4876931475001</v>
      </c>
    </row>
    <row r="61" spans="2:5" x14ac:dyDescent="0.35">
      <c r="B61" t="s">
        <v>1050</v>
      </c>
      <c r="C61" t="s">
        <v>1051</v>
      </c>
      <c r="D61">
        <v>32.050000000000004</v>
      </c>
      <c r="E61">
        <v>2986.8375000000005</v>
      </c>
    </row>
    <row r="62" spans="2:5" x14ac:dyDescent="0.35">
      <c r="C62" t="s">
        <v>1057</v>
      </c>
      <c r="D62">
        <v>37.599999999999994</v>
      </c>
      <c r="E62">
        <v>3840.84</v>
      </c>
    </row>
    <row r="63" spans="2:5" x14ac:dyDescent="0.35">
      <c r="C63" t="s">
        <v>127</v>
      </c>
      <c r="D63">
        <v>13.033333333333335</v>
      </c>
      <c r="E63">
        <v>1331.355</v>
      </c>
    </row>
    <row r="64" spans="2:5" x14ac:dyDescent="0.35">
      <c r="C64" t="s">
        <v>448</v>
      </c>
      <c r="D64">
        <v>7.2249999999999996</v>
      </c>
      <c r="E64">
        <v>738.03375000000005</v>
      </c>
    </row>
    <row r="65" spans="2:5" x14ac:dyDescent="0.35">
      <c r="C65" t="s">
        <v>1094</v>
      </c>
      <c r="D65">
        <v>12.4</v>
      </c>
      <c r="E65">
        <v>1266.6600000000001</v>
      </c>
    </row>
    <row r="66" spans="2:5" x14ac:dyDescent="0.35">
      <c r="C66" t="s">
        <v>595</v>
      </c>
      <c r="D66">
        <v>3.8250000000000002</v>
      </c>
      <c r="E66">
        <v>390.72375</v>
      </c>
    </row>
    <row r="67" spans="2:5" x14ac:dyDescent="0.35">
      <c r="C67" t="s">
        <v>43</v>
      </c>
      <c r="D67">
        <v>2.2666666666666666</v>
      </c>
      <c r="E67">
        <v>231.54000000000002</v>
      </c>
    </row>
    <row r="68" spans="2:5" x14ac:dyDescent="0.35">
      <c r="C68" t="s">
        <v>1077</v>
      </c>
      <c r="D68">
        <v>9.5</v>
      </c>
      <c r="E68">
        <v>970.42500000000007</v>
      </c>
    </row>
    <row r="69" spans="2:5" x14ac:dyDescent="0.35">
      <c r="C69" t="s">
        <v>316</v>
      </c>
      <c r="D69">
        <v>5.1000000000000005</v>
      </c>
      <c r="E69">
        <v>520.96500000000003</v>
      </c>
    </row>
    <row r="70" spans="2:5" x14ac:dyDescent="0.35">
      <c r="C70" t="s">
        <v>1085</v>
      </c>
      <c r="D70">
        <v>9</v>
      </c>
      <c r="E70">
        <v>919.35</v>
      </c>
    </row>
    <row r="71" spans="2:5" x14ac:dyDescent="0.35">
      <c r="C71" t="s">
        <v>1089</v>
      </c>
      <c r="D71">
        <v>9</v>
      </c>
      <c r="E71">
        <v>919.35</v>
      </c>
    </row>
    <row r="72" spans="2:5" x14ac:dyDescent="0.35">
      <c r="C72" t="s">
        <v>45</v>
      </c>
      <c r="D72">
        <v>23.5</v>
      </c>
      <c r="E72">
        <v>2212.0549999999998</v>
      </c>
    </row>
    <row r="73" spans="2:5" x14ac:dyDescent="0.35">
      <c r="B73" t="s">
        <v>655</v>
      </c>
      <c r="C73" t="s">
        <v>316</v>
      </c>
      <c r="D73">
        <v>0.75</v>
      </c>
      <c r="E73">
        <v>50.91666</v>
      </c>
    </row>
    <row r="74" spans="2:5" x14ac:dyDescent="0.35">
      <c r="C74" t="s">
        <v>656</v>
      </c>
      <c r="D74">
        <v>8.25</v>
      </c>
      <c r="E74">
        <v>980.08326</v>
      </c>
    </row>
    <row r="75" spans="2:5" x14ac:dyDescent="0.35">
      <c r="B75" t="s">
        <v>715</v>
      </c>
      <c r="C75" t="s">
        <v>312</v>
      </c>
      <c r="D75">
        <v>15</v>
      </c>
      <c r="E75">
        <v>2028.9749999999997</v>
      </c>
    </row>
    <row r="76" spans="2:5" x14ac:dyDescent="0.35">
      <c r="B76" t="s">
        <v>1622</v>
      </c>
      <c r="C76" t="s">
        <v>460</v>
      </c>
      <c r="D76">
        <v>20.074999999999999</v>
      </c>
      <c r="E76">
        <v>5663.2177249999995</v>
      </c>
    </row>
    <row r="77" spans="2:5" x14ac:dyDescent="0.35">
      <c r="C77" t="s">
        <v>1330</v>
      </c>
      <c r="D77">
        <v>1.425</v>
      </c>
      <c r="E77">
        <v>181.93260000000001</v>
      </c>
    </row>
    <row r="78" spans="2:5" x14ac:dyDescent="0.35">
      <c r="B78" t="s">
        <v>698</v>
      </c>
      <c r="C78" t="s">
        <v>43</v>
      </c>
      <c r="D78">
        <v>2.4</v>
      </c>
      <c r="E78">
        <v>269.76</v>
      </c>
    </row>
    <row r="79" spans="2:5" x14ac:dyDescent="0.35">
      <c r="C79" t="s">
        <v>312</v>
      </c>
      <c r="D79">
        <v>27.200000000000003</v>
      </c>
      <c r="E79">
        <v>3754.9279999999999</v>
      </c>
    </row>
    <row r="80" spans="2:5" x14ac:dyDescent="0.35">
      <c r="C80" t="s">
        <v>316</v>
      </c>
      <c r="D80">
        <v>2.4</v>
      </c>
      <c r="E80">
        <v>259.24799999999999</v>
      </c>
    </row>
    <row r="81" spans="2:5" x14ac:dyDescent="0.35">
      <c r="B81" t="s">
        <v>384</v>
      </c>
      <c r="C81" t="s">
        <v>387</v>
      </c>
      <c r="D81">
        <v>16</v>
      </c>
      <c r="E81">
        <v>6301.8119999999999</v>
      </c>
    </row>
    <row r="82" spans="2:5" x14ac:dyDescent="0.35">
      <c r="B82" t="s">
        <v>238</v>
      </c>
      <c r="C82" t="s">
        <v>181</v>
      </c>
      <c r="D82">
        <v>126.5</v>
      </c>
      <c r="E82">
        <v>14351.7</v>
      </c>
    </row>
    <row r="83" spans="2:5" x14ac:dyDescent="0.35">
      <c r="B83" t="s">
        <v>1549</v>
      </c>
      <c r="C83" t="s">
        <v>127</v>
      </c>
      <c r="D83">
        <v>1.4962500000000001</v>
      </c>
      <c r="E83">
        <v>159.323243625</v>
      </c>
    </row>
    <row r="84" spans="2:5" x14ac:dyDescent="0.35">
      <c r="C84" t="s">
        <v>595</v>
      </c>
      <c r="D84">
        <v>26.32</v>
      </c>
      <c r="E84">
        <v>2802.598344</v>
      </c>
    </row>
    <row r="85" spans="2:5" x14ac:dyDescent="0.35">
      <c r="C85" t="s">
        <v>1128</v>
      </c>
      <c r="D85">
        <v>134.14499999999998</v>
      </c>
      <c r="E85">
        <v>14283.987646499998</v>
      </c>
    </row>
    <row r="86" spans="2:5" x14ac:dyDescent="0.35">
      <c r="C86" t="s">
        <v>783</v>
      </c>
      <c r="D86">
        <v>25.170666666666662</v>
      </c>
      <c r="E86">
        <v>2680.2153767999998</v>
      </c>
    </row>
    <row r="87" spans="2:5" x14ac:dyDescent="0.35">
      <c r="C87" t="s">
        <v>312</v>
      </c>
      <c r="D87">
        <v>41.35499999999999</v>
      </c>
      <c r="E87">
        <v>4876.5053114999982</v>
      </c>
    </row>
    <row r="88" spans="2:5" x14ac:dyDescent="0.35">
      <c r="C88" t="s">
        <v>181</v>
      </c>
      <c r="D88">
        <v>74.773999999999987</v>
      </c>
      <c r="E88">
        <v>7962.062635799999</v>
      </c>
    </row>
    <row r="89" spans="2:5" x14ac:dyDescent="0.35">
      <c r="C89" t="s">
        <v>817</v>
      </c>
      <c r="D89">
        <v>18.494416666666666</v>
      </c>
      <c r="E89">
        <v>1969.316927175</v>
      </c>
    </row>
    <row r="90" spans="2:5" x14ac:dyDescent="0.35">
      <c r="C90" t="s">
        <v>656</v>
      </c>
      <c r="D90">
        <v>31.573333333333334</v>
      </c>
      <c r="E90">
        <v>3361.9822079999999</v>
      </c>
    </row>
    <row r="91" spans="2:5" x14ac:dyDescent="0.35">
      <c r="C91" t="s">
        <v>1089</v>
      </c>
      <c r="D91">
        <v>5.4973333333333327</v>
      </c>
      <c r="E91">
        <v>585.36539879999998</v>
      </c>
    </row>
    <row r="92" spans="2:5" x14ac:dyDescent="0.35">
      <c r="C92" t="s">
        <v>770</v>
      </c>
      <c r="D92">
        <v>110.39574999999999</v>
      </c>
      <c r="E92">
        <v>11755.127132775</v>
      </c>
    </row>
    <row r="93" spans="2:5" x14ac:dyDescent="0.35">
      <c r="C93" t="s">
        <v>1330</v>
      </c>
      <c r="D93">
        <v>14.805</v>
      </c>
      <c r="E93">
        <v>1576.4615685000001</v>
      </c>
    </row>
    <row r="94" spans="2:5" x14ac:dyDescent="0.35">
      <c r="C94" t="s">
        <v>45</v>
      </c>
      <c r="D94">
        <v>146.9</v>
      </c>
      <c r="E94">
        <v>13477.27065</v>
      </c>
    </row>
    <row r="95" spans="2:5" x14ac:dyDescent="0.35">
      <c r="C95" t="s">
        <v>862</v>
      </c>
      <c r="D95">
        <v>40.073250000000002</v>
      </c>
      <c r="E95">
        <v>4267.0677845250002</v>
      </c>
    </row>
    <row r="96" spans="2:5" x14ac:dyDescent="0.35">
      <c r="B96" t="s">
        <v>1551</v>
      </c>
      <c r="C96" t="s">
        <v>1051</v>
      </c>
      <c r="D96">
        <v>40.25</v>
      </c>
      <c r="E96">
        <v>4025</v>
      </c>
    </row>
    <row r="97" spans="2:5" x14ac:dyDescent="0.35">
      <c r="C97" t="s">
        <v>1057</v>
      </c>
      <c r="D97">
        <v>111.6</v>
      </c>
      <c r="E97">
        <v>11187.9</v>
      </c>
    </row>
    <row r="98" spans="2:5" x14ac:dyDescent="0.35">
      <c r="C98" t="s">
        <v>127</v>
      </c>
      <c r="D98">
        <v>236.4</v>
      </c>
      <c r="E98">
        <v>23808.78</v>
      </c>
    </row>
    <row r="99" spans="2:5" x14ac:dyDescent="0.35">
      <c r="C99" t="s">
        <v>448</v>
      </c>
      <c r="D99">
        <v>170</v>
      </c>
      <c r="E99">
        <v>17090.099999999999</v>
      </c>
    </row>
    <row r="100" spans="2:5" x14ac:dyDescent="0.35">
      <c r="C100" t="s">
        <v>1128</v>
      </c>
      <c r="D100">
        <v>20.85</v>
      </c>
      <c r="E100">
        <v>2085</v>
      </c>
    </row>
    <row r="101" spans="2:5" x14ac:dyDescent="0.35">
      <c r="C101" t="s">
        <v>783</v>
      </c>
      <c r="D101">
        <v>205.53750000000002</v>
      </c>
      <c r="E101">
        <v>21194.779375000002</v>
      </c>
    </row>
    <row r="102" spans="2:5" x14ac:dyDescent="0.35">
      <c r="C102" t="s">
        <v>460</v>
      </c>
      <c r="D102">
        <v>68.037499999999994</v>
      </c>
      <c r="E102">
        <v>6883.1543750000001</v>
      </c>
    </row>
    <row r="103" spans="2:5" x14ac:dyDescent="0.35">
      <c r="C103" t="s">
        <v>181</v>
      </c>
      <c r="D103">
        <v>16.75</v>
      </c>
      <c r="E103">
        <v>1699.2875000000001</v>
      </c>
    </row>
    <row r="104" spans="2:5" x14ac:dyDescent="0.35">
      <c r="C104" t="s">
        <v>817</v>
      </c>
      <c r="D104">
        <v>16.75</v>
      </c>
      <c r="E104">
        <v>1699.2875000000001</v>
      </c>
    </row>
    <row r="105" spans="2:5" x14ac:dyDescent="0.35">
      <c r="C105" t="s">
        <v>1085</v>
      </c>
      <c r="D105">
        <v>68.037499999999994</v>
      </c>
      <c r="E105">
        <v>6883.1543750000001</v>
      </c>
    </row>
    <row r="106" spans="2:5" x14ac:dyDescent="0.35">
      <c r="C106" t="s">
        <v>862</v>
      </c>
      <c r="D106">
        <v>84.787499999999994</v>
      </c>
      <c r="E106">
        <v>8582.4418750000004</v>
      </c>
    </row>
    <row r="107" spans="2:5" x14ac:dyDescent="0.35">
      <c r="B107" t="s">
        <v>594</v>
      </c>
      <c r="C107" t="s">
        <v>595</v>
      </c>
      <c r="D107">
        <v>50.25</v>
      </c>
      <c r="E107">
        <v>4154.9715000000015</v>
      </c>
    </row>
    <row r="108" spans="2:5" x14ac:dyDescent="0.35">
      <c r="B108" t="s">
        <v>1510</v>
      </c>
      <c r="C108" t="s">
        <v>316</v>
      </c>
      <c r="D108">
        <v>33</v>
      </c>
      <c r="E108">
        <v>3004.98</v>
      </c>
    </row>
    <row r="109" spans="2:5" x14ac:dyDescent="0.35">
      <c r="B109" t="s">
        <v>1329</v>
      </c>
      <c r="C109" t="s">
        <v>1330</v>
      </c>
      <c r="D109">
        <v>35</v>
      </c>
      <c r="E109">
        <v>2359.2800000000007</v>
      </c>
    </row>
    <row r="110" spans="2:5" x14ac:dyDescent="0.35">
      <c r="B110" t="s">
        <v>1180</v>
      </c>
      <c r="C110" t="s">
        <v>770</v>
      </c>
      <c r="D110">
        <v>19</v>
      </c>
      <c r="E110">
        <v>1705.6300457721809</v>
      </c>
    </row>
    <row r="111" spans="2:5" x14ac:dyDescent="0.35">
      <c r="B111" t="s">
        <v>41</v>
      </c>
      <c r="C111" t="s">
        <v>43</v>
      </c>
      <c r="D111">
        <v>60</v>
      </c>
      <c r="E111">
        <v>4802.4191250000003</v>
      </c>
    </row>
    <row r="112" spans="2:5" x14ac:dyDescent="0.35">
      <c r="B112" t="s">
        <v>1099</v>
      </c>
      <c r="C112" t="s">
        <v>1051</v>
      </c>
      <c r="D112">
        <v>12.75</v>
      </c>
      <c r="E112">
        <v>1128.1200000000001</v>
      </c>
    </row>
    <row r="113" spans="2:5" x14ac:dyDescent="0.35">
      <c r="C113" t="s">
        <v>1057</v>
      </c>
      <c r="D113">
        <v>13.25</v>
      </c>
      <c r="E113">
        <v>1172.3600000000001</v>
      </c>
    </row>
    <row r="114" spans="2:5" x14ac:dyDescent="0.35">
      <c r="C114" t="s">
        <v>1094</v>
      </c>
      <c r="D114">
        <v>12.75</v>
      </c>
      <c r="E114">
        <v>1311.72</v>
      </c>
    </row>
    <row r="115" spans="2:5" x14ac:dyDescent="0.35">
      <c r="C115" t="s">
        <v>595</v>
      </c>
      <c r="D115">
        <v>6.125</v>
      </c>
      <c r="E115">
        <v>630.14</v>
      </c>
    </row>
    <row r="116" spans="2:5" x14ac:dyDescent="0.35">
      <c r="C116" t="s">
        <v>43</v>
      </c>
      <c r="D116">
        <v>2.5499999999999998</v>
      </c>
      <c r="E116">
        <v>262.34399999999999</v>
      </c>
    </row>
    <row r="117" spans="2:5" x14ac:dyDescent="0.35">
      <c r="C117" t="s">
        <v>639</v>
      </c>
      <c r="D117">
        <v>6.625</v>
      </c>
      <c r="E117">
        <v>681.57999999999993</v>
      </c>
    </row>
    <row r="118" spans="2:5" x14ac:dyDescent="0.35">
      <c r="C118" t="s">
        <v>1077</v>
      </c>
      <c r="D118">
        <v>31.274999999999999</v>
      </c>
      <c r="E118">
        <v>2799.0509999999999</v>
      </c>
    </row>
    <row r="119" spans="2:5" x14ac:dyDescent="0.35">
      <c r="C119" t="s">
        <v>1085</v>
      </c>
      <c r="D119">
        <v>8.5749999999999993</v>
      </c>
      <c r="E119">
        <v>1058.6695</v>
      </c>
    </row>
    <row r="120" spans="2:5" x14ac:dyDescent="0.35">
      <c r="C120" t="s">
        <v>45</v>
      </c>
      <c r="D120">
        <v>9.1</v>
      </c>
      <c r="E120">
        <v>425.5</v>
      </c>
    </row>
    <row r="121" spans="2:5" x14ac:dyDescent="0.35">
      <c r="B121" t="s">
        <v>1127</v>
      </c>
      <c r="C121" t="s">
        <v>1128</v>
      </c>
      <c r="D121">
        <v>4.25</v>
      </c>
      <c r="E121">
        <v>411.86750000000001</v>
      </c>
    </row>
    <row r="122" spans="2:5" x14ac:dyDescent="0.35">
      <c r="B122" t="s">
        <v>1345</v>
      </c>
      <c r="C122" t="s">
        <v>595</v>
      </c>
      <c r="D122">
        <v>11.458333333333334</v>
      </c>
      <c r="E122">
        <v>808.22208333333333</v>
      </c>
    </row>
    <row r="123" spans="2:5" x14ac:dyDescent="0.35">
      <c r="C123" t="s">
        <v>1085</v>
      </c>
      <c r="D123">
        <v>1</v>
      </c>
      <c r="E123">
        <v>70.63</v>
      </c>
    </row>
    <row r="124" spans="2:5" x14ac:dyDescent="0.35">
      <c r="C124" t="s">
        <v>1330</v>
      </c>
      <c r="D124">
        <v>64.541666666666657</v>
      </c>
      <c r="E124">
        <v>4696.0491666666649</v>
      </c>
    </row>
    <row r="125" spans="2:5" x14ac:dyDescent="0.35">
      <c r="B125" t="s">
        <v>88</v>
      </c>
      <c r="C125" t="s">
        <v>43</v>
      </c>
      <c r="D125">
        <v>69</v>
      </c>
      <c r="E125">
        <v>5532.4999999999991</v>
      </c>
    </row>
    <row r="126" spans="2:5" x14ac:dyDescent="0.35">
      <c r="B126" t="s">
        <v>121</v>
      </c>
      <c r="C126" t="s">
        <v>127</v>
      </c>
      <c r="D126">
        <v>2.625</v>
      </c>
      <c r="E126">
        <v>210</v>
      </c>
    </row>
    <row r="127" spans="2:5" x14ac:dyDescent="0.35">
      <c r="C127" t="s">
        <v>43</v>
      </c>
      <c r="D127">
        <v>47.375</v>
      </c>
      <c r="E127">
        <v>4160</v>
      </c>
    </row>
    <row r="128" spans="2:5" x14ac:dyDescent="0.35">
      <c r="B128" t="s">
        <v>1379</v>
      </c>
      <c r="C128" t="s">
        <v>1330</v>
      </c>
      <c r="D128">
        <v>7.5</v>
      </c>
      <c r="E128">
        <v>881.99999999999989</v>
      </c>
    </row>
    <row r="129" spans="2:5" x14ac:dyDescent="0.35">
      <c r="B129" t="s">
        <v>1133</v>
      </c>
      <c r="C129" t="s">
        <v>1128</v>
      </c>
      <c r="D129">
        <v>3</v>
      </c>
      <c r="E129">
        <v>308.64</v>
      </c>
    </row>
    <row r="130" spans="2:5" x14ac:dyDescent="0.35">
      <c r="C130" t="s">
        <v>1077</v>
      </c>
      <c r="D130">
        <v>9</v>
      </c>
      <c r="E130">
        <v>839.52</v>
      </c>
    </row>
    <row r="131" spans="2:5" x14ac:dyDescent="0.35">
      <c r="C131" t="s">
        <v>817</v>
      </c>
      <c r="D131">
        <v>2.5</v>
      </c>
      <c r="E131">
        <v>257.2</v>
      </c>
    </row>
    <row r="132" spans="2:5" x14ac:dyDescent="0.35">
      <c r="C132" t="s">
        <v>1085</v>
      </c>
      <c r="D132">
        <v>6.5</v>
      </c>
      <c r="E132">
        <v>688.93499999999995</v>
      </c>
    </row>
    <row r="133" spans="2:5" x14ac:dyDescent="0.35">
      <c r="B133" t="s">
        <v>620</v>
      </c>
      <c r="C133" t="s">
        <v>595</v>
      </c>
      <c r="D133">
        <v>47.925000000000004</v>
      </c>
      <c r="E133">
        <v>4537.4910749999999</v>
      </c>
    </row>
    <row r="134" spans="2:5" x14ac:dyDescent="0.35">
      <c r="C134" t="s">
        <v>639</v>
      </c>
      <c r="D134">
        <v>1.575</v>
      </c>
      <c r="E134">
        <v>157.5</v>
      </c>
    </row>
    <row r="135" spans="2:5" x14ac:dyDescent="0.35">
      <c r="B135" t="s">
        <v>1393</v>
      </c>
      <c r="C135" t="s">
        <v>127</v>
      </c>
      <c r="D135">
        <v>66</v>
      </c>
      <c r="E135">
        <v>6303.333333333333</v>
      </c>
    </row>
    <row r="136" spans="2:5" x14ac:dyDescent="0.35">
      <c r="B136" t="s">
        <v>1202</v>
      </c>
      <c r="C136" t="s">
        <v>1051</v>
      </c>
      <c r="D136">
        <v>2.2999999999999998</v>
      </c>
      <c r="E136">
        <v>217.9434</v>
      </c>
    </row>
    <row r="137" spans="2:5" x14ac:dyDescent="0.35">
      <c r="C137" t="s">
        <v>127</v>
      </c>
      <c r="D137">
        <v>3.1</v>
      </c>
      <c r="E137">
        <v>293.74980000000005</v>
      </c>
    </row>
    <row r="138" spans="2:5" x14ac:dyDescent="0.35">
      <c r="C138" t="s">
        <v>1089</v>
      </c>
      <c r="D138">
        <v>3.4</v>
      </c>
      <c r="E138">
        <v>262.70100000000002</v>
      </c>
    </row>
    <row r="139" spans="2:5" x14ac:dyDescent="0.35">
      <c r="C139" t="s">
        <v>770</v>
      </c>
      <c r="D139">
        <v>151.19999999999999</v>
      </c>
      <c r="E139">
        <v>16838.072465801499</v>
      </c>
    </row>
    <row r="140" spans="2:5" x14ac:dyDescent="0.35">
      <c r="B140" t="s">
        <v>1245</v>
      </c>
      <c r="C140" t="s">
        <v>312</v>
      </c>
      <c r="D140">
        <v>4.5</v>
      </c>
      <c r="E140">
        <v>388.68838398997804</v>
      </c>
    </row>
    <row r="141" spans="2:5" x14ac:dyDescent="0.35">
      <c r="C141" t="s">
        <v>770</v>
      </c>
      <c r="D141">
        <v>328.50000000000006</v>
      </c>
      <c r="E141">
        <v>35586.601280146635</v>
      </c>
    </row>
    <row r="142" spans="2:5" x14ac:dyDescent="0.35">
      <c r="B142" t="s">
        <v>1295</v>
      </c>
      <c r="C142" t="s">
        <v>770</v>
      </c>
      <c r="D142">
        <v>20</v>
      </c>
      <c r="E142">
        <v>3182.3785494891681</v>
      </c>
    </row>
    <row r="143" spans="2:5" x14ac:dyDescent="0.35">
      <c r="B143" t="s">
        <v>310</v>
      </c>
      <c r="C143" t="s">
        <v>43</v>
      </c>
      <c r="D143">
        <v>4.25</v>
      </c>
      <c r="E143">
        <v>297.5</v>
      </c>
    </row>
    <row r="144" spans="2:5" x14ac:dyDescent="0.35">
      <c r="C144" t="s">
        <v>312</v>
      </c>
      <c r="D144">
        <v>3.3</v>
      </c>
      <c r="E144">
        <v>231</v>
      </c>
    </row>
    <row r="145" spans="2:5" x14ac:dyDescent="0.35">
      <c r="C145" t="s">
        <v>316</v>
      </c>
      <c r="D145">
        <v>3.3</v>
      </c>
      <c r="E145">
        <v>231</v>
      </c>
    </row>
    <row r="146" spans="2:5" x14ac:dyDescent="0.35">
      <c r="C146" t="s">
        <v>181</v>
      </c>
      <c r="D146">
        <v>105.15</v>
      </c>
      <c r="E146">
        <v>10094.035666666667</v>
      </c>
    </row>
    <row r="147" spans="2:5" x14ac:dyDescent="0.35">
      <c r="B147" t="s">
        <v>826</v>
      </c>
      <c r="C147" t="s">
        <v>43</v>
      </c>
      <c r="D147">
        <v>16.950000000000003</v>
      </c>
      <c r="E147">
        <v>1351.7624999999998</v>
      </c>
    </row>
    <row r="148" spans="2:5" x14ac:dyDescent="0.35">
      <c r="C148" t="s">
        <v>312</v>
      </c>
      <c r="D148">
        <v>728.95</v>
      </c>
      <c r="E148">
        <v>74567.897209999996</v>
      </c>
    </row>
    <row r="149" spans="2:5" x14ac:dyDescent="0.35">
      <c r="C149" t="s">
        <v>316</v>
      </c>
      <c r="D149">
        <v>80.099999999999994</v>
      </c>
      <c r="E149">
        <v>6387.9750000000004</v>
      </c>
    </row>
    <row r="150" spans="2:5" x14ac:dyDescent="0.35">
      <c r="B150" t="s">
        <v>857</v>
      </c>
      <c r="C150" t="s">
        <v>312</v>
      </c>
      <c r="D150">
        <v>331.2166666666667</v>
      </c>
      <c r="E150">
        <v>33390.414200833329</v>
      </c>
    </row>
    <row r="151" spans="2:5" x14ac:dyDescent="0.35">
      <c r="C151" t="s">
        <v>316</v>
      </c>
      <c r="D151">
        <v>54.25</v>
      </c>
      <c r="E151">
        <v>4530.0265549999995</v>
      </c>
    </row>
    <row r="152" spans="2:5" x14ac:dyDescent="0.35">
      <c r="C152" t="s">
        <v>656</v>
      </c>
      <c r="D152">
        <v>45.458333333333329</v>
      </c>
      <c r="E152">
        <v>3790.1096733333334</v>
      </c>
    </row>
    <row r="153" spans="2:5" x14ac:dyDescent="0.35">
      <c r="C153" t="s">
        <v>862</v>
      </c>
      <c r="D153">
        <v>103.97499999999999</v>
      </c>
      <c r="E153">
        <v>8455.1444300000003</v>
      </c>
    </row>
    <row r="154" spans="2:5" x14ac:dyDescent="0.35">
      <c r="B154" t="s">
        <v>392</v>
      </c>
      <c r="C154" t="s">
        <v>387</v>
      </c>
      <c r="D154">
        <v>122</v>
      </c>
      <c r="E154">
        <v>11076.33995</v>
      </c>
    </row>
    <row r="155" spans="2:5" x14ac:dyDescent="0.35">
      <c r="B155" t="s">
        <v>443</v>
      </c>
      <c r="C155" t="s">
        <v>127</v>
      </c>
      <c r="D155">
        <v>12.433333333333334</v>
      </c>
      <c r="E155">
        <v>1113.3677</v>
      </c>
    </row>
    <row r="156" spans="2:5" x14ac:dyDescent="0.35">
      <c r="C156" t="s">
        <v>448</v>
      </c>
      <c r="D156">
        <v>46.266666666666666</v>
      </c>
      <c r="E156">
        <v>4348.4651999999996</v>
      </c>
    </row>
    <row r="157" spans="2:5" x14ac:dyDescent="0.35">
      <c r="C157" t="s">
        <v>43</v>
      </c>
      <c r="D157">
        <v>2.25</v>
      </c>
      <c r="E157">
        <v>201.48075</v>
      </c>
    </row>
    <row r="158" spans="2:5" x14ac:dyDescent="0.35">
      <c r="C158" t="s">
        <v>316</v>
      </c>
      <c r="D158">
        <v>36.1</v>
      </c>
      <c r="E158">
        <v>3232.6466999999993</v>
      </c>
    </row>
    <row r="159" spans="2:5" x14ac:dyDescent="0.35">
      <c r="C159" t="s">
        <v>460</v>
      </c>
      <c r="D159">
        <v>9</v>
      </c>
      <c r="E159">
        <v>675</v>
      </c>
    </row>
    <row r="160" spans="2:5" x14ac:dyDescent="0.35">
      <c r="C160" t="s">
        <v>181</v>
      </c>
      <c r="D160">
        <v>3.5</v>
      </c>
      <c r="E160">
        <v>262.5</v>
      </c>
    </row>
    <row r="161" spans="1:5" x14ac:dyDescent="0.35">
      <c r="C161" t="s">
        <v>387</v>
      </c>
      <c r="D161">
        <v>308.44999999999993</v>
      </c>
      <c r="E161">
        <v>30460.362849999994</v>
      </c>
    </row>
    <row r="162" spans="1:5" x14ac:dyDescent="0.35">
      <c r="B162" t="s">
        <v>1689</v>
      </c>
      <c r="C162" t="s">
        <v>1077</v>
      </c>
      <c r="D162">
        <v>63.000000000000007</v>
      </c>
      <c r="E162">
        <v>5920.0028999999995</v>
      </c>
    </row>
    <row r="163" spans="1:5" x14ac:dyDescent="0.35">
      <c r="A163" t="s">
        <v>171</v>
      </c>
      <c r="B163" t="s">
        <v>171</v>
      </c>
      <c r="C163" t="s">
        <v>171</v>
      </c>
    </row>
    <row r="164" spans="1:5" x14ac:dyDescent="0.35">
      <c r="A164" t="s">
        <v>174</v>
      </c>
      <c r="D164">
        <v>6283.9000000000005</v>
      </c>
      <c r="E164">
        <v>724089.51193850092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59011-3F80-4215-BCA7-B8143E03502A}">
  <dimension ref="A1:R1399"/>
  <sheetViews>
    <sheetView zoomScaleNormal="100" zoomScaleSheetLayoutView="100" workbookViewId="0">
      <selection sqref="A1:I1"/>
    </sheetView>
  </sheetViews>
  <sheetFormatPr defaultColWidth="8.81640625" defaultRowHeight="14.5" x14ac:dyDescent="0.35"/>
  <cols>
    <col min="1" max="1" width="15.453125" style="1" customWidth="1"/>
    <col min="2" max="2" width="17.453125" style="3" customWidth="1"/>
    <col min="3" max="3" width="11.26953125" style="3" customWidth="1"/>
    <col min="4" max="4" width="8.453125" style="3" customWidth="1"/>
    <col min="5" max="5" width="11.453125" style="7" customWidth="1"/>
    <col min="6" max="6" width="25.453125" style="1" customWidth="1"/>
    <col min="7" max="7" width="11.453125" style="1" customWidth="1"/>
    <col min="8" max="8" width="17.453125" style="1" customWidth="1"/>
    <col min="9" max="9" width="16.453125" style="1" customWidth="1"/>
    <col min="10" max="10" width="8.453125" style="1" customWidth="1"/>
    <col min="11" max="11" width="8.81640625" style="1"/>
    <col min="12" max="12" width="6.453125" style="1" customWidth="1"/>
    <col min="13" max="13" width="5.453125" style="1" customWidth="1"/>
    <col min="14" max="14" width="10.81640625" style="1" customWidth="1"/>
    <col min="15" max="15" width="17.453125" style="1" customWidth="1"/>
  </cols>
  <sheetData>
    <row r="1" spans="1:18" ht="15.5" customHeight="1" x14ac:dyDescent="0.35">
      <c r="A1" s="326" t="s">
        <v>585</v>
      </c>
      <c r="B1" s="326"/>
      <c r="C1" s="326"/>
      <c r="D1" s="326"/>
      <c r="E1" s="326"/>
      <c r="F1" s="326"/>
      <c r="G1" s="326"/>
      <c r="H1" s="326"/>
      <c r="I1" s="326"/>
    </row>
    <row r="2" spans="1:18" ht="15.5" x14ac:dyDescent="0.35">
      <c r="A2" s="50"/>
      <c r="C2" s="1"/>
      <c r="D2" s="9"/>
      <c r="E2" s="3"/>
      <c r="F2" s="3"/>
      <c r="H2" s="51"/>
    </row>
    <row r="3" spans="1:18" x14ac:dyDescent="0.35">
      <c r="A3" s="5" t="s">
        <v>586</v>
      </c>
      <c r="C3" s="1"/>
      <c r="D3" s="9"/>
      <c r="E3" s="5" t="s">
        <v>587</v>
      </c>
      <c r="F3" s="3"/>
      <c r="H3" s="52"/>
      <c r="I3" s="17"/>
    </row>
    <row r="4" spans="1:18" x14ac:dyDescent="0.35">
      <c r="A4" s="1" t="s">
        <v>588</v>
      </c>
      <c r="C4" s="124">
        <v>50.25</v>
      </c>
      <c r="D4" s="9" t="s">
        <v>147</v>
      </c>
      <c r="E4" s="1" t="s">
        <v>588</v>
      </c>
      <c r="F4" s="3"/>
      <c r="G4" s="91">
        <v>34.5</v>
      </c>
      <c r="H4" s="52" t="s">
        <v>147</v>
      </c>
    </row>
    <row r="5" spans="1:18" x14ac:dyDescent="0.35">
      <c r="A5" s="1" t="s">
        <v>149</v>
      </c>
      <c r="C5" s="87">
        <v>4727</v>
      </c>
      <c r="D5" s="9" t="s">
        <v>150</v>
      </c>
      <c r="E5" s="1" t="s">
        <v>589</v>
      </c>
      <c r="F5" s="3"/>
      <c r="G5" s="91">
        <v>15</v>
      </c>
      <c r="H5" s="52" t="s">
        <v>147</v>
      </c>
    </row>
    <row r="6" spans="1:18" x14ac:dyDescent="0.35">
      <c r="E6" s="1" t="s">
        <v>149</v>
      </c>
      <c r="F6" s="3"/>
      <c r="G6" s="87">
        <v>5500</v>
      </c>
      <c r="H6" s="52" t="s">
        <v>150</v>
      </c>
      <c r="N6"/>
    </row>
    <row r="7" spans="1:18" x14ac:dyDescent="0.35">
      <c r="J7"/>
      <c r="K7"/>
      <c r="L7"/>
      <c r="M7"/>
      <c r="N7"/>
    </row>
    <row r="8" spans="1:18" x14ac:dyDescent="0.35">
      <c r="A8" s="5" t="s">
        <v>152</v>
      </c>
      <c r="B8" s="1"/>
      <c r="D8" s="1"/>
      <c r="E8" s="1"/>
      <c r="G8" s="4"/>
      <c r="H8" s="3"/>
      <c r="J8"/>
      <c r="K8"/>
      <c r="L8"/>
      <c r="M8"/>
      <c r="N8"/>
      <c r="O8" s="40"/>
      <c r="R8" s="27"/>
    </row>
    <row r="9" spans="1:18" x14ac:dyDescent="0.35">
      <c r="A9" s="1" t="s">
        <v>590</v>
      </c>
      <c r="B9" s="1"/>
      <c r="C9" s="86">
        <f>C5-GETPIVOTDATA(" Total ers tkr",$A$17,"Program","Magister, arbete och hälsa")</f>
        <v>2.8499999998530257E-2</v>
      </c>
      <c r="D9" s="1"/>
    </row>
    <row r="10" spans="1:18" x14ac:dyDescent="0.35">
      <c r="A10" s="1" t="s">
        <v>587</v>
      </c>
      <c r="B10" s="1"/>
      <c r="C10" s="86">
        <f>G6-GETPIVOTDATA(" Total ers tkr",$A$17,"Program","Master, toxikologi")</f>
        <v>8.9249999991807272E-3</v>
      </c>
      <c r="D10" s="1"/>
      <c r="I10"/>
    </row>
    <row r="11" spans="1:18" x14ac:dyDescent="0.35">
      <c r="B11" s="26"/>
      <c r="C11" s="53"/>
      <c r="D11" s="1"/>
      <c r="E11" s="1"/>
      <c r="I11"/>
    </row>
    <row r="12" spans="1:18" x14ac:dyDescent="0.35">
      <c r="B12" s="26"/>
      <c r="C12" s="54"/>
      <c r="E12" s="1"/>
      <c r="I12"/>
    </row>
    <row r="13" spans="1:18" x14ac:dyDescent="0.35">
      <c r="E13" s="1"/>
      <c r="F13" s="4"/>
      <c r="G13" s="4"/>
      <c r="H13" s="3"/>
    </row>
    <row r="14" spans="1:18" x14ac:dyDescent="0.35">
      <c r="B14" s="1"/>
      <c r="C14" s="4"/>
      <c r="D14" s="1"/>
      <c r="E14" s="20"/>
    </row>
    <row r="15" spans="1:18" x14ac:dyDescent="0.35">
      <c r="A15" s="11" t="s">
        <v>1</v>
      </c>
      <c r="B15" s="1" t="s">
        <v>591</v>
      </c>
      <c r="C15" s="1"/>
      <c r="D15" s="1"/>
      <c r="E15" s="20"/>
      <c r="F15" s="4"/>
    </row>
    <row r="17" spans="1:15" x14ac:dyDescent="0.35">
      <c r="A17" s="88"/>
      <c r="B17" s="88"/>
      <c r="C17" s="88"/>
      <c r="D17" s="88"/>
      <c r="E17" s="88"/>
      <c r="F17" s="88"/>
      <c r="G17" s="88" t="s">
        <v>158</v>
      </c>
      <c r="H17" s="88"/>
      <c r="I17" s="88"/>
      <c r="J17"/>
      <c r="K17"/>
    </row>
    <row r="18" spans="1:15" ht="39.5" x14ac:dyDescent="0.35">
      <c r="A18" s="89" t="s">
        <v>2</v>
      </c>
      <c r="B18" s="88" t="s">
        <v>0</v>
      </c>
      <c r="C18" s="89" t="s">
        <v>592</v>
      </c>
      <c r="D18" s="89" t="s">
        <v>159</v>
      </c>
      <c r="E18" s="90" t="s">
        <v>8</v>
      </c>
      <c r="F18" s="89" t="s">
        <v>7</v>
      </c>
      <c r="G18" s="88" t="s">
        <v>593</v>
      </c>
      <c r="H18" s="88" t="s">
        <v>161</v>
      </c>
      <c r="I18" s="88" t="s">
        <v>162</v>
      </c>
      <c r="J18"/>
      <c r="K18"/>
      <c r="L18" s="3"/>
      <c r="M18" s="3"/>
      <c r="N18" s="3"/>
      <c r="O18" s="3"/>
    </row>
    <row r="19" spans="1:15" ht="26" x14ac:dyDescent="0.35">
      <c r="A19" s="173" t="s">
        <v>594</v>
      </c>
      <c r="B19" s="141" t="s">
        <v>39</v>
      </c>
      <c r="C19" s="110" t="s">
        <v>42</v>
      </c>
      <c r="D19" s="140" t="s">
        <v>595</v>
      </c>
      <c r="E19" s="116" t="s">
        <v>42</v>
      </c>
      <c r="F19" s="111" t="s">
        <v>47</v>
      </c>
      <c r="G19" s="112">
        <v>0</v>
      </c>
      <c r="H19" s="112">
        <v>0</v>
      </c>
      <c r="I19" s="113">
        <v>8</v>
      </c>
      <c r="J19"/>
      <c r="K19"/>
    </row>
    <row r="20" spans="1:15" x14ac:dyDescent="0.35">
      <c r="A20" s="174"/>
      <c r="B20" s="114"/>
      <c r="C20" s="110"/>
      <c r="D20" s="140"/>
      <c r="E20" s="116"/>
      <c r="F20" s="8" t="s">
        <v>44</v>
      </c>
      <c r="G20" s="10">
        <v>0</v>
      </c>
      <c r="H20" s="10">
        <v>0</v>
      </c>
      <c r="I20" s="12">
        <v>19</v>
      </c>
      <c r="J20"/>
      <c r="K20"/>
    </row>
    <row r="21" spans="1:15" ht="26.5" x14ac:dyDescent="0.35">
      <c r="A21" s="174"/>
      <c r="B21" s="114"/>
      <c r="C21" s="110"/>
      <c r="D21" s="140"/>
      <c r="E21" s="116"/>
      <c r="F21" s="8" t="s">
        <v>90</v>
      </c>
      <c r="G21" s="10">
        <v>0</v>
      </c>
      <c r="H21" s="10">
        <v>0</v>
      </c>
      <c r="I21" s="12">
        <v>177</v>
      </c>
      <c r="J21"/>
      <c r="K21"/>
    </row>
    <row r="22" spans="1:15" ht="26.5" x14ac:dyDescent="0.35">
      <c r="A22" s="174"/>
      <c r="B22" s="114"/>
      <c r="C22" s="110"/>
      <c r="D22" s="140"/>
      <c r="E22" s="116"/>
      <c r="F22" s="8" t="s">
        <v>48</v>
      </c>
      <c r="G22" s="10">
        <v>0</v>
      </c>
      <c r="H22" s="10">
        <v>0</v>
      </c>
      <c r="I22" s="12">
        <v>350</v>
      </c>
      <c r="J22"/>
      <c r="K22"/>
    </row>
    <row r="23" spans="1:15" ht="31" customHeight="1" x14ac:dyDescent="0.35">
      <c r="A23" s="174"/>
      <c r="B23" s="114"/>
      <c r="C23" s="110"/>
      <c r="D23" s="143"/>
      <c r="E23" s="116"/>
      <c r="F23" s="8" t="s">
        <v>182</v>
      </c>
      <c r="G23" s="10">
        <v>0</v>
      </c>
      <c r="H23" s="10">
        <v>0</v>
      </c>
      <c r="I23" s="12">
        <v>18</v>
      </c>
      <c r="J23"/>
      <c r="K23"/>
    </row>
    <row r="24" spans="1:15" x14ac:dyDescent="0.35">
      <c r="A24" s="174"/>
      <c r="B24" s="114"/>
      <c r="C24" s="110"/>
      <c r="D24" s="82" t="s">
        <v>596</v>
      </c>
      <c r="E24" s="82"/>
      <c r="F24" s="82"/>
      <c r="G24" s="93">
        <v>0</v>
      </c>
      <c r="H24" s="93">
        <v>0</v>
      </c>
      <c r="I24" s="84">
        <v>572</v>
      </c>
      <c r="J24"/>
      <c r="K24"/>
    </row>
    <row r="25" spans="1:15" x14ac:dyDescent="0.35">
      <c r="A25" s="174"/>
      <c r="B25" s="114"/>
      <c r="C25" s="1" t="s">
        <v>164</v>
      </c>
      <c r="D25" s="1"/>
      <c r="E25" s="1"/>
      <c r="G25" s="10">
        <v>0</v>
      </c>
      <c r="H25" s="10">
        <v>0</v>
      </c>
      <c r="I25" s="12">
        <v>572</v>
      </c>
      <c r="J25"/>
      <c r="K25"/>
    </row>
    <row r="26" spans="1:15" x14ac:dyDescent="0.35">
      <c r="A26" s="174"/>
      <c r="B26" s="82" t="s">
        <v>165</v>
      </c>
      <c r="C26" s="82"/>
      <c r="D26" s="82"/>
      <c r="E26" s="82"/>
      <c r="F26" s="82"/>
      <c r="G26" s="93">
        <v>0</v>
      </c>
      <c r="H26" s="93">
        <v>0</v>
      </c>
      <c r="I26" s="84">
        <v>572</v>
      </c>
      <c r="J26"/>
      <c r="K26"/>
    </row>
    <row r="27" spans="1:15" x14ac:dyDescent="0.35">
      <c r="A27" s="174"/>
      <c r="B27" s="142" t="s">
        <v>50</v>
      </c>
      <c r="C27" s="1" t="s">
        <v>51</v>
      </c>
      <c r="D27" s="108" t="s">
        <v>595</v>
      </c>
      <c r="E27" s="9" t="s">
        <v>597</v>
      </c>
      <c r="F27" s="8" t="s">
        <v>598</v>
      </c>
      <c r="G27" s="10">
        <v>7.5</v>
      </c>
      <c r="H27" s="10">
        <v>82.686000000000007</v>
      </c>
      <c r="I27" s="12">
        <v>620.1450000000001</v>
      </c>
      <c r="J27"/>
      <c r="K27"/>
    </row>
    <row r="28" spans="1:15" x14ac:dyDescent="0.35">
      <c r="A28" s="174"/>
      <c r="B28" s="92"/>
      <c r="C28" s="1"/>
      <c r="D28" s="108"/>
      <c r="E28" s="9" t="s">
        <v>599</v>
      </c>
      <c r="F28" s="8" t="s">
        <v>600</v>
      </c>
      <c r="G28" s="10">
        <v>3.125</v>
      </c>
      <c r="H28" s="10">
        <v>82.686000000000007</v>
      </c>
      <c r="I28" s="12">
        <v>258.39375000000001</v>
      </c>
      <c r="J28"/>
      <c r="K28"/>
    </row>
    <row r="29" spans="1:15" x14ac:dyDescent="0.35">
      <c r="A29" s="174"/>
      <c r="B29" s="92"/>
      <c r="C29" s="1"/>
      <c r="D29" s="108"/>
      <c r="E29" s="9" t="s">
        <v>601</v>
      </c>
      <c r="F29" s="8" t="s">
        <v>602</v>
      </c>
      <c r="G29" s="10">
        <v>0</v>
      </c>
      <c r="H29" s="10">
        <v>0</v>
      </c>
      <c r="I29" s="12">
        <v>0</v>
      </c>
      <c r="J29"/>
      <c r="K29"/>
    </row>
    <row r="30" spans="1:15" x14ac:dyDescent="0.35">
      <c r="A30" s="174"/>
      <c r="B30" s="92"/>
      <c r="C30" s="1"/>
      <c r="D30" s="108"/>
      <c r="E30" s="9" t="s">
        <v>603</v>
      </c>
      <c r="F30" s="8" t="s">
        <v>604</v>
      </c>
      <c r="G30" s="10">
        <v>8.25</v>
      </c>
      <c r="H30" s="10">
        <v>82.686000000000007</v>
      </c>
      <c r="I30" s="12">
        <v>682.15949999999998</v>
      </c>
      <c r="J30"/>
      <c r="K30"/>
    </row>
    <row r="31" spans="1:15" x14ac:dyDescent="0.35">
      <c r="A31" s="174"/>
      <c r="B31" s="92"/>
      <c r="C31" s="1"/>
      <c r="D31" s="108"/>
      <c r="E31" s="9" t="s">
        <v>605</v>
      </c>
      <c r="F31" s="8" t="s">
        <v>606</v>
      </c>
      <c r="G31" s="10">
        <v>9.375</v>
      </c>
      <c r="H31" s="10">
        <v>82.686000000000007</v>
      </c>
      <c r="I31" s="12">
        <v>775.18125000000009</v>
      </c>
      <c r="J31"/>
      <c r="K31"/>
    </row>
    <row r="32" spans="1:15" ht="26.5" x14ac:dyDescent="0.35">
      <c r="A32" s="174"/>
      <c r="B32" s="92"/>
      <c r="C32" s="1"/>
      <c r="D32" s="108"/>
      <c r="E32" s="9" t="s">
        <v>607</v>
      </c>
      <c r="F32" s="8" t="s">
        <v>608</v>
      </c>
      <c r="G32" s="10">
        <v>2.25</v>
      </c>
      <c r="H32" s="10">
        <v>82.686000000000007</v>
      </c>
      <c r="I32" s="12">
        <v>186.04350000000002</v>
      </c>
      <c r="J32"/>
      <c r="K32"/>
    </row>
    <row r="33" spans="1:11" ht="26.5" x14ac:dyDescent="0.35">
      <c r="A33" s="174"/>
      <c r="B33" s="92"/>
      <c r="C33" s="1"/>
      <c r="D33" s="108"/>
      <c r="E33" s="9" t="s">
        <v>609</v>
      </c>
      <c r="F33" s="8" t="s">
        <v>610</v>
      </c>
      <c r="G33" s="10">
        <v>3.125</v>
      </c>
      <c r="H33" s="10">
        <v>82.686000000000007</v>
      </c>
      <c r="I33" s="12">
        <v>258.39375000000001</v>
      </c>
      <c r="J33"/>
      <c r="K33"/>
    </row>
    <row r="34" spans="1:11" ht="26.5" x14ac:dyDescent="0.35">
      <c r="A34" s="174"/>
      <c r="B34" s="92"/>
      <c r="C34" s="1"/>
      <c r="D34" s="108"/>
      <c r="E34" s="9" t="s">
        <v>611</v>
      </c>
      <c r="F34" s="8" t="s">
        <v>612</v>
      </c>
      <c r="G34" s="10">
        <v>2.5</v>
      </c>
      <c r="H34" s="10">
        <v>82.686000000000007</v>
      </c>
      <c r="I34" s="12">
        <v>206.71500000000003</v>
      </c>
      <c r="J34"/>
      <c r="K34"/>
    </row>
    <row r="35" spans="1:11" x14ac:dyDescent="0.35">
      <c r="A35" s="174"/>
      <c r="B35" s="92"/>
      <c r="C35" s="1"/>
      <c r="D35" s="108"/>
      <c r="E35" s="9" t="s">
        <v>613</v>
      </c>
      <c r="F35" s="8" t="s">
        <v>614</v>
      </c>
      <c r="G35" s="10">
        <v>7.5</v>
      </c>
      <c r="H35" s="10">
        <v>82.686000000000007</v>
      </c>
      <c r="I35" s="12">
        <v>620.1450000000001</v>
      </c>
      <c r="J35"/>
      <c r="K35"/>
    </row>
    <row r="36" spans="1:11" ht="26.5" x14ac:dyDescent="0.35">
      <c r="A36" s="174"/>
      <c r="B36" s="92"/>
      <c r="C36" s="1"/>
      <c r="D36" s="108"/>
      <c r="E36" s="9" t="s">
        <v>615</v>
      </c>
      <c r="F36" s="8" t="s">
        <v>616</v>
      </c>
      <c r="G36" s="10">
        <v>3.125</v>
      </c>
      <c r="H36" s="10">
        <v>82.686000000000007</v>
      </c>
      <c r="I36" s="12">
        <v>258.39375000000001</v>
      </c>
      <c r="J36"/>
      <c r="K36"/>
    </row>
    <row r="37" spans="1:11" ht="26.5" x14ac:dyDescent="0.35">
      <c r="A37" s="174"/>
      <c r="B37" s="92"/>
      <c r="C37" s="1"/>
      <c r="D37" s="125"/>
      <c r="E37" s="9" t="s">
        <v>617</v>
      </c>
      <c r="F37" s="8" t="s">
        <v>618</v>
      </c>
      <c r="G37" s="10">
        <v>3.5</v>
      </c>
      <c r="H37" s="10">
        <v>82.686000000000007</v>
      </c>
      <c r="I37" s="12">
        <v>289.40100000000001</v>
      </c>
      <c r="J37"/>
      <c r="K37"/>
    </row>
    <row r="38" spans="1:11" x14ac:dyDescent="0.35">
      <c r="A38" s="174"/>
      <c r="B38" s="92"/>
      <c r="C38" s="1"/>
      <c r="D38" s="82" t="s">
        <v>596</v>
      </c>
      <c r="E38" s="82"/>
      <c r="F38" s="82"/>
      <c r="G38" s="93">
        <v>50.25</v>
      </c>
      <c r="H38" s="93">
        <v>82.685999999999993</v>
      </c>
      <c r="I38" s="84">
        <v>4154.9715000000015</v>
      </c>
      <c r="J38"/>
      <c r="K38"/>
    </row>
    <row r="39" spans="1:11" x14ac:dyDescent="0.35">
      <c r="A39" s="174"/>
      <c r="B39" s="92"/>
      <c r="C39" s="1" t="s">
        <v>166</v>
      </c>
      <c r="D39" s="1"/>
      <c r="E39" s="1"/>
      <c r="G39" s="10">
        <v>50.25</v>
      </c>
      <c r="H39" s="10">
        <v>82.685999999999993</v>
      </c>
      <c r="I39" s="12">
        <v>4154.9715000000015</v>
      </c>
      <c r="J39"/>
      <c r="K39"/>
    </row>
    <row r="40" spans="1:11" x14ac:dyDescent="0.35">
      <c r="A40" s="175"/>
      <c r="B40" s="82" t="s">
        <v>168</v>
      </c>
      <c r="C40" s="82"/>
      <c r="D40" s="82"/>
      <c r="E40" s="82"/>
      <c r="F40" s="82"/>
      <c r="G40" s="93">
        <v>50.25</v>
      </c>
      <c r="H40" s="93">
        <v>82.685999999999993</v>
      </c>
      <c r="I40" s="84">
        <v>4154.9715000000015</v>
      </c>
      <c r="J40"/>
      <c r="K40"/>
    </row>
    <row r="41" spans="1:11" x14ac:dyDescent="0.35">
      <c r="A41" s="161" t="s">
        <v>619</v>
      </c>
      <c r="B41" s="158"/>
      <c r="C41" s="158"/>
      <c r="D41" s="158"/>
      <c r="E41" s="158"/>
      <c r="F41" s="206"/>
      <c r="G41" s="208">
        <v>50.25</v>
      </c>
      <c r="H41" s="168">
        <v>82.685999999999993</v>
      </c>
      <c r="I41" s="160">
        <v>4726.9715000000015</v>
      </c>
      <c r="J41"/>
      <c r="K41"/>
    </row>
    <row r="42" spans="1:11" ht="26.5" x14ac:dyDescent="0.35">
      <c r="A42" s="180" t="s">
        <v>620</v>
      </c>
      <c r="B42" s="142" t="s">
        <v>39</v>
      </c>
      <c r="C42" s="1" t="s">
        <v>42</v>
      </c>
      <c r="D42" s="108" t="s">
        <v>595</v>
      </c>
      <c r="E42" s="9" t="s">
        <v>42</v>
      </c>
      <c r="F42" s="8" t="s">
        <v>47</v>
      </c>
      <c r="G42" s="10">
        <v>0</v>
      </c>
      <c r="H42" s="10">
        <v>0</v>
      </c>
      <c r="I42" s="12">
        <v>9</v>
      </c>
      <c r="J42"/>
      <c r="K42"/>
    </row>
    <row r="43" spans="1:11" x14ac:dyDescent="0.35">
      <c r="A43" s="181"/>
      <c r="B43" s="92"/>
      <c r="C43" s="1"/>
      <c r="D43" s="108"/>
      <c r="E43" s="9"/>
      <c r="F43" s="8" t="s">
        <v>44</v>
      </c>
      <c r="G43" s="10">
        <v>0</v>
      </c>
      <c r="H43" s="10">
        <v>0</v>
      </c>
      <c r="I43" s="12">
        <v>35</v>
      </c>
      <c r="J43"/>
      <c r="K43"/>
    </row>
    <row r="44" spans="1:11" ht="26.5" x14ac:dyDescent="0.35">
      <c r="A44" s="181"/>
      <c r="B44" s="92"/>
      <c r="C44" s="1"/>
      <c r="D44" s="108"/>
      <c r="E44" s="9"/>
      <c r="F44" s="8" t="s">
        <v>621</v>
      </c>
      <c r="G44" s="10">
        <v>0</v>
      </c>
      <c r="H44" s="10">
        <v>0</v>
      </c>
      <c r="I44" s="12">
        <v>217</v>
      </c>
      <c r="J44"/>
      <c r="K44"/>
    </row>
    <row r="45" spans="1:11" ht="26.5" x14ac:dyDescent="0.35">
      <c r="A45" s="181"/>
      <c r="B45" s="92"/>
      <c r="C45" s="1"/>
      <c r="D45" s="108"/>
      <c r="E45" s="9"/>
      <c r="F45" s="8" t="s">
        <v>48</v>
      </c>
      <c r="G45" s="10">
        <v>0</v>
      </c>
      <c r="H45" s="10">
        <v>0</v>
      </c>
      <c r="I45" s="12">
        <v>526</v>
      </c>
      <c r="J45"/>
      <c r="K45"/>
    </row>
    <row r="46" spans="1:11" ht="26.5" x14ac:dyDescent="0.35">
      <c r="A46" s="181"/>
      <c r="B46" s="92"/>
      <c r="C46" s="1"/>
      <c r="D46" s="125"/>
      <c r="E46" s="9"/>
      <c r="F46" s="8" t="s">
        <v>182</v>
      </c>
      <c r="G46" s="10">
        <v>0</v>
      </c>
      <c r="H46" s="10">
        <v>0</v>
      </c>
      <c r="I46" s="12">
        <v>18</v>
      </c>
      <c r="J46"/>
      <c r="K46"/>
    </row>
    <row r="47" spans="1:11" x14ac:dyDescent="0.35">
      <c r="A47" s="181"/>
      <c r="B47" s="92"/>
      <c r="C47" s="1"/>
      <c r="D47" s="82" t="s">
        <v>596</v>
      </c>
      <c r="E47" s="82"/>
      <c r="F47" s="82"/>
      <c r="G47" s="93">
        <v>0</v>
      </c>
      <c r="H47" s="93">
        <v>0</v>
      </c>
      <c r="I47" s="84">
        <v>805</v>
      </c>
      <c r="J47"/>
      <c r="K47"/>
    </row>
    <row r="48" spans="1:11" x14ac:dyDescent="0.35">
      <c r="A48" s="181"/>
      <c r="B48" s="92"/>
      <c r="C48" s="1" t="s">
        <v>164</v>
      </c>
      <c r="D48" s="1"/>
      <c r="E48" s="1"/>
      <c r="G48" s="10">
        <v>0</v>
      </c>
      <c r="H48" s="10">
        <v>0</v>
      </c>
      <c r="I48" s="12">
        <v>805</v>
      </c>
      <c r="J48"/>
      <c r="K48"/>
    </row>
    <row r="49" spans="1:11" x14ac:dyDescent="0.35">
      <c r="A49" s="181"/>
      <c r="B49" s="82" t="s">
        <v>165</v>
      </c>
      <c r="C49" s="82"/>
      <c r="D49" s="82"/>
      <c r="E49" s="82"/>
      <c r="F49" s="82"/>
      <c r="G49" s="93">
        <v>0</v>
      </c>
      <c r="H49" s="93">
        <v>0</v>
      </c>
      <c r="I49" s="84">
        <v>805</v>
      </c>
      <c r="J49"/>
      <c r="K49"/>
    </row>
    <row r="50" spans="1:11" ht="26.5" x14ac:dyDescent="0.35">
      <c r="A50" s="181"/>
      <c r="B50" s="142" t="s">
        <v>50</v>
      </c>
      <c r="C50" s="1" t="s">
        <v>51</v>
      </c>
      <c r="D50" s="108" t="s">
        <v>595</v>
      </c>
      <c r="E50" s="9" t="s">
        <v>42</v>
      </c>
      <c r="F50" s="8" t="s">
        <v>622</v>
      </c>
      <c r="G50" s="10">
        <v>2</v>
      </c>
      <c r="H50" s="10">
        <v>94.679000000000002</v>
      </c>
      <c r="I50" s="12">
        <v>189.358</v>
      </c>
      <c r="J50"/>
      <c r="K50"/>
    </row>
    <row r="51" spans="1:11" x14ac:dyDescent="0.35">
      <c r="A51" s="181"/>
      <c r="B51" s="92"/>
      <c r="C51" s="1"/>
      <c r="D51" s="108"/>
      <c r="E51" s="9"/>
      <c r="F51" s="8" t="s">
        <v>67</v>
      </c>
      <c r="G51" s="10">
        <v>2.2666666666666666</v>
      </c>
      <c r="H51" s="10">
        <v>94.679000000000002</v>
      </c>
      <c r="I51" s="12">
        <v>214.60573333333332</v>
      </c>
      <c r="J51"/>
      <c r="K51"/>
    </row>
    <row r="52" spans="1:11" x14ac:dyDescent="0.35">
      <c r="A52" s="181"/>
      <c r="B52" s="92"/>
      <c r="C52" s="1"/>
      <c r="D52" s="108"/>
      <c r="E52" s="9" t="s">
        <v>623</v>
      </c>
      <c r="F52" s="8" t="s">
        <v>624</v>
      </c>
      <c r="G52" s="10">
        <v>9.5</v>
      </c>
      <c r="H52" s="10">
        <v>94.679000000000002</v>
      </c>
      <c r="I52" s="12">
        <v>899.45050000000003</v>
      </c>
      <c r="J52"/>
      <c r="K52"/>
    </row>
    <row r="53" spans="1:11" ht="26.5" x14ac:dyDescent="0.35">
      <c r="A53" s="181"/>
      <c r="B53" s="92"/>
      <c r="C53" s="1"/>
      <c r="D53" s="108"/>
      <c r="E53" s="9" t="s">
        <v>625</v>
      </c>
      <c r="F53" s="8" t="s">
        <v>626</v>
      </c>
      <c r="G53" s="10">
        <v>1.5</v>
      </c>
      <c r="H53" s="10">
        <v>94.679000000000002</v>
      </c>
      <c r="I53" s="12">
        <v>142.01850000000002</v>
      </c>
      <c r="J53"/>
      <c r="K53"/>
    </row>
    <row r="54" spans="1:11" x14ac:dyDescent="0.35">
      <c r="A54" s="181"/>
      <c r="B54" s="92"/>
      <c r="C54" s="1"/>
      <c r="D54" s="108"/>
      <c r="E54" s="9" t="s">
        <v>627</v>
      </c>
      <c r="F54" s="8" t="s">
        <v>628</v>
      </c>
      <c r="G54" s="10">
        <v>2.25</v>
      </c>
      <c r="H54" s="10">
        <v>94.679000000000002</v>
      </c>
      <c r="I54" s="12">
        <v>213.02775</v>
      </c>
      <c r="J54"/>
      <c r="K54"/>
    </row>
    <row r="55" spans="1:11" ht="39.5" x14ac:dyDescent="0.35">
      <c r="A55" s="181"/>
      <c r="B55" s="92"/>
      <c r="C55" s="1"/>
      <c r="D55" s="108"/>
      <c r="E55" s="9" t="s">
        <v>629</v>
      </c>
      <c r="F55" s="8" t="s">
        <v>630</v>
      </c>
      <c r="G55" s="10">
        <v>5.25</v>
      </c>
      <c r="H55" s="10">
        <v>94.679000000000002</v>
      </c>
      <c r="I55" s="12">
        <v>497.06475</v>
      </c>
      <c r="J55"/>
      <c r="K55"/>
    </row>
    <row r="56" spans="1:11" ht="26.5" x14ac:dyDescent="0.35">
      <c r="A56" s="181"/>
      <c r="B56" s="92"/>
      <c r="C56" s="1"/>
      <c r="D56" s="108"/>
      <c r="E56" s="9" t="s">
        <v>631</v>
      </c>
      <c r="F56" s="8" t="s">
        <v>632</v>
      </c>
      <c r="G56" s="10">
        <v>4.4000000000000004</v>
      </c>
      <c r="H56" s="10">
        <v>94.679000000000002</v>
      </c>
      <c r="I56" s="12">
        <v>416.58760000000007</v>
      </c>
      <c r="J56"/>
      <c r="K56"/>
    </row>
    <row r="57" spans="1:11" x14ac:dyDescent="0.35">
      <c r="A57" s="181"/>
      <c r="B57" s="92"/>
      <c r="C57" s="1"/>
      <c r="D57" s="108"/>
      <c r="E57" s="9" t="s">
        <v>633</v>
      </c>
      <c r="F57" s="8" t="s">
        <v>634</v>
      </c>
      <c r="G57" s="10">
        <v>2.4</v>
      </c>
      <c r="H57" s="10">
        <v>94.679000000000002</v>
      </c>
      <c r="I57" s="12">
        <v>227.2296</v>
      </c>
      <c r="J57"/>
      <c r="K57"/>
    </row>
    <row r="58" spans="1:11" x14ac:dyDescent="0.35">
      <c r="A58" s="181"/>
      <c r="B58" s="92"/>
      <c r="C58" s="1"/>
      <c r="D58" s="108"/>
      <c r="E58" s="9" t="s">
        <v>635</v>
      </c>
      <c r="F58" s="8" t="s">
        <v>636</v>
      </c>
      <c r="G58" s="10">
        <v>2.6666666666666665</v>
      </c>
      <c r="H58" s="10">
        <v>94.679000000000002</v>
      </c>
      <c r="I58" s="12">
        <v>252.47733333333332</v>
      </c>
      <c r="J58"/>
      <c r="K58"/>
    </row>
    <row r="59" spans="1:11" ht="26.5" x14ac:dyDescent="0.35">
      <c r="A59" s="181"/>
      <c r="B59" s="92"/>
      <c r="C59" s="1"/>
      <c r="D59" s="125"/>
      <c r="E59" s="9" t="s">
        <v>637</v>
      </c>
      <c r="F59" s="8" t="s">
        <v>638</v>
      </c>
      <c r="G59" s="10">
        <v>1.0666666666666667</v>
      </c>
      <c r="H59" s="10">
        <v>94.679000000000002</v>
      </c>
      <c r="I59" s="12">
        <v>100.99093333333333</v>
      </c>
      <c r="J59"/>
      <c r="K59"/>
    </row>
    <row r="60" spans="1:11" x14ac:dyDescent="0.35">
      <c r="A60" s="181"/>
      <c r="B60" s="92"/>
      <c r="C60" s="1"/>
      <c r="D60" s="82" t="s">
        <v>596</v>
      </c>
      <c r="E60" s="82"/>
      <c r="F60" s="82"/>
      <c r="G60" s="93">
        <v>33.299999999999997</v>
      </c>
      <c r="H60" s="93">
        <v>94.678999999999988</v>
      </c>
      <c r="I60" s="84">
        <v>3152.8107000000005</v>
      </c>
      <c r="J60"/>
      <c r="K60"/>
    </row>
    <row r="61" spans="1:11" ht="26.5" x14ac:dyDescent="0.35">
      <c r="A61" s="181"/>
      <c r="B61" s="92"/>
      <c r="C61" s="1"/>
      <c r="D61" s="125" t="s">
        <v>639</v>
      </c>
      <c r="E61" s="9" t="s">
        <v>640</v>
      </c>
      <c r="F61" s="8" t="s">
        <v>641</v>
      </c>
      <c r="G61" s="10">
        <v>1.2</v>
      </c>
      <c r="H61" s="10">
        <v>100</v>
      </c>
      <c r="I61" s="12">
        <v>120</v>
      </c>
      <c r="J61"/>
      <c r="K61"/>
    </row>
    <row r="62" spans="1:11" x14ac:dyDescent="0.35">
      <c r="A62" s="181"/>
      <c r="B62" s="92"/>
      <c r="C62" s="1"/>
      <c r="D62" s="82" t="s">
        <v>642</v>
      </c>
      <c r="E62" s="82"/>
      <c r="F62" s="82"/>
      <c r="G62" s="93">
        <v>1.2</v>
      </c>
      <c r="H62" s="93">
        <v>100</v>
      </c>
      <c r="I62" s="84">
        <v>120</v>
      </c>
      <c r="J62"/>
      <c r="K62"/>
    </row>
    <row r="63" spans="1:11" x14ac:dyDescent="0.35">
      <c r="A63" s="181"/>
      <c r="B63" s="92"/>
      <c r="C63" s="1" t="s">
        <v>166</v>
      </c>
      <c r="D63" s="1"/>
      <c r="E63" s="1"/>
      <c r="G63" s="10">
        <v>34.5</v>
      </c>
      <c r="H63" s="10">
        <v>95.162727272727267</v>
      </c>
      <c r="I63" s="12">
        <v>3272.8107000000005</v>
      </c>
      <c r="J63"/>
      <c r="K63"/>
    </row>
    <row r="64" spans="1:11" ht="26.5" x14ac:dyDescent="0.35">
      <c r="A64" s="181"/>
      <c r="B64" s="92"/>
      <c r="C64" s="1" t="s">
        <v>85</v>
      </c>
      <c r="D64" s="108" t="s">
        <v>595</v>
      </c>
      <c r="E64" s="9" t="s">
        <v>42</v>
      </c>
      <c r="F64" s="8" t="s">
        <v>622</v>
      </c>
      <c r="G64" s="10">
        <v>0.625</v>
      </c>
      <c r="H64" s="10">
        <v>94.679000000000002</v>
      </c>
      <c r="I64" s="12">
        <v>59.174374999999998</v>
      </c>
      <c r="J64"/>
      <c r="K64"/>
    </row>
    <row r="65" spans="1:11" x14ac:dyDescent="0.35">
      <c r="A65" s="181"/>
      <c r="B65" s="92"/>
      <c r="C65" s="1"/>
      <c r="D65" s="108"/>
      <c r="E65" s="9"/>
      <c r="F65" s="8" t="s">
        <v>67</v>
      </c>
      <c r="G65" s="10">
        <v>0.70833333333333337</v>
      </c>
      <c r="H65" s="10">
        <v>94.679000000000002</v>
      </c>
      <c r="I65" s="12">
        <v>67.064291666666676</v>
      </c>
      <c r="J65"/>
      <c r="K65"/>
    </row>
    <row r="66" spans="1:11" x14ac:dyDescent="0.35">
      <c r="A66" s="181"/>
      <c r="B66" s="92"/>
      <c r="C66" s="1"/>
      <c r="D66" s="108"/>
      <c r="E66" s="9" t="s">
        <v>623</v>
      </c>
      <c r="F66" s="8" t="s">
        <v>624</v>
      </c>
      <c r="G66" s="10">
        <v>5</v>
      </c>
      <c r="H66" s="10">
        <v>94.679000000000002</v>
      </c>
      <c r="I66" s="12">
        <v>473.39499999999998</v>
      </c>
      <c r="J66"/>
      <c r="K66"/>
    </row>
    <row r="67" spans="1:11" ht="26.5" x14ac:dyDescent="0.35">
      <c r="A67" s="181"/>
      <c r="B67" s="92"/>
      <c r="C67" s="1"/>
      <c r="D67" s="108"/>
      <c r="E67" s="9" t="s">
        <v>625</v>
      </c>
      <c r="F67" s="8" t="s">
        <v>626</v>
      </c>
      <c r="G67" s="10">
        <v>0.83333333333333337</v>
      </c>
      <c r="H67" s="10">
        <v>94.679000000000002</v>
      </c>
      <c r="I67" s="12">
        <v>78.899166666666673</v>
      </c>
      <c r="J67"/>
      <c r="K67"/>
    </row>
    <row r="68" spans="1:11" x14ac:dyDescent="0.35">
      <c r="A68" s="181"/>
      <c r="B68" s="92"/>
      <c r="C68" s="1"/>
      <c r="D68" s="108"/>
      <c r="E68" s="9" t="s">
        <v>627</v>
      </c>
      <c r="F68" s="8" t="s">
        <v>628</v>
      </c>
      <c r="G68" s="10">
        <v>1.25</v>
      </c>
      <c r="H68" s="10">
        <v>94.679000000000002</v>
      </c>
      <c r="I68" s="12">
        <v>118.34875</v>
      </c>
      <c r="J68"/>
      <c r="K68"/>
    </row>
    <row r="69" spans="1:11" ht="39.5" x14ac:dyDescent="0.35">
      <c r="A69" s="181"/>
      <c r="B69" s="92"/>
      <c r="C69" s="1"/>
      <c r="D69" s="108"/>
      <c r="E69" s="9" t="s">
        <v>629</v>
      </c>
      <c r="F69" s="8" t="s">
        <v>630</v>
      </c>
      <c r="G69" s="10">
        <v>2.9166666666666665</v>
      </c>
      <c r="H69" s="10">
        <v>94.679000000000002</v>
      </c>
      <c r="I69" s="12">
        <v>276.14708333333334</v>
      </c>
      <c r="J69"/>
      <c r="K69"/>
    </row>
    <row r="70" spans="1:11" ht="26.5" x14ac:dyDescent="0.35">
      <c r="A70" s="181"/>
      <c r="B70" s="92"/>
      <c r="C70" s="1"/>
      <c r="D70" s="108"/>
      <c r="E70" s="9" t="s">
        <v>631</v>
      </c>
      <c r="F70" s="8" t="s">
        <v>632</v>
      </c>
      <c r="G70" s="10">
        <v>1.375</v>
      </c>
      <c r="H70" s="10">
        <v>94.679000000000002</v>
      </c>
      <c r="I70" s="12">
        <v>130.18362500000001</v>
      </c>
      <c r="J70"/>
      <c r="K70"/>
    </row>
    <row r="71" spans="1:11" x14ac:dyDescent="0.35">
      <c r="A71" s="181"/>
      <c r="B71" s="92"/>
      <c r="C71" s="1"/>
      <c r="D71" s="108"/>
      <c r="E71" s="9" t="s">
        <v>633</v>
      </c>
      <c r="F71" s="8" t="s">
        <v>634</v>
      </c>
      <c r="G71" s="10">
        <v>0.75</v>
      </c>
      <c r="H71" s="10">
        <v>94.679000000000002</v>
      </c>
      <c r="I71" s="12">
        <v>71.009250000000009</v>
      </c>
      <c r="J71"/>
      <c r="K71"/>
    </row>
    <row r="72" spans="1:11" x14ac:dyDescent="0.35">
      <c r="A72" s="181"/>
      <c r="B72" s="92"/>
      <c r="C72" s="1"/>
      <c r="D72" s="108"/>
      <c r="E72" s="9" t="s">
        <v>635</v>
      </c>
      <c r="F72" s="8" t="s">
        <v>636</v>
      </c>
      <c r="G72" s="10">
        <v>0.83333333333333337</v>
      </c>
      <c r="H72" s="10">
        <v>94.679000000000002</v>
      </c>
      <c r="I72" s="12">
        <v>78.899166666666673</v>
      </c>
      <c r="J72"/>
      <c r="K72"/>
    </row>
    <row r="73" spans="1:11" ht="26.5" x14ac:dyDescent="0.35">
      <c r="A73" s="181"/>
      <c r="B73" s="92"/>
      <c r="C73" s="1"/>
      <c r="D73" s="125"/>
      <c r="E73" s="9" t="s">
        <v>637</v>
      </c>
      <c r="F73" s="8" t="s">
        <v>638</v>
      </c>
      <c r="G73" s="10">
        <v>0.33333333333333331</v>
      </c>
      <c r="H73" s="10">
        <v>94.679000000000002</v>
      </c>
      <c r="I73" s="12">
        <v>31.559666666666665</v>
      </c>
      <c r="J73"/>
      <c r="K73"/>
    </row>
    <row r="74" spans="1:11" x14ac:dyDescent="0.35">
      <c r="A74" s="181"/>
      <c r="B74" s="92"/>
      <c r="C74" s="1"/>
      <c r="D74" s="82" t="s">
        <v>596</v>
      </c>
      <c r="E74" s="82"/>
      <c r="F74" s="82"/>
      <c r="G74" s="93">
        <v>14.625000000000002</v>
      </c>
      <c r="H74" s="93">
        <v>94.678999999999988</v>
      </c>
      <c r="I74" s="84">
        <v>1384.6803750000001</v>
      </c>
      <c r="J74"/>
      <c r="K74"/>
    </row>
    <row r="75" spans="1:11" ht="26.5" x14ac:dyDescent="0.35">
      <c r="A75" s="181"/>
      <c r="B75" s="92"/>
      <c r="C75" s="1"/>
      <c r="D75" s="125" t="s">
        <v>639</v>
      </c>
      <c r="E75" s="9" t="s">
        <v>640</v>
      </c>
      <c r="F75" s="8" t="s">
        <v>641</v>
      </c>
      <c r="G75" s="10">
        <v>0.375</v>
      </c>
      <c r="H75" s="10">
        <v>100</v>
      </c>
      <c r="I75" s="12">
        <v>37.5</v>
      </c>
      <c r="J75"/>
      <c r="K75"/>
    </row>
    <row r="76" spans="1:11" x14ac:dyDescent="0.35">
      <c r="A76" s="181"/>
      <c r="B76" s="92"/>
      <c r="C76" s="1"/>
      <c r="D76" s="82" t="s">
        <v>642</v>
      </c>
      <c r="E76" s="82"/>
      <c r="F76" s="82"/>
      <c r="G76" s="93">
        <v>0.375</v>
      </c>
      <c r="H76" s="93">
        <v>100</v>
      </c>
      <c r="I76" s="84">
        <v>37.5</v>
      </c>
      <c r="J76"/>
      <c r="K76"/>
    </row>
    <row r="77" spans="1:11" x14ac:dyDescent="0.35">
      <c r="A77" s="181"/>
      <c r="B77" s="92"/>
      <c r="C77" s="1" t="s">
        <v>167</v>
      </c>
      <c r="D77" s="1"/>
      <c r="E77" s="1"/>
      <c r="G77" s="10">
        <v>15.000000000000002</v>
      </c>
      <c r="H77" s="10">
        <v>95.162727272727267</v>
      </c>
      <c r="I77" s="12">
        <v>1422.1803750000001</v>
      </c>
      <c r="J77"/>
      <c r="K77"/>
    </row>
    <row r="78" spans="1:11" x14ac:dyDescent="0.35">
      <c r="A78" s="182"/>
      <c r="B78" s="82" t="s">
        <v>168</v>
      </c>
      <c r="C78" s="82"/>
      <c r="D78" s="82"/>
      <c r="E78" s="82"/>
      <c r="F78" s="82"/>
      <c r="G78" s="93">
        <v>49.500000000000007</v>
      </c>
      <c r="H78" s="93">
        <v>95.162727272727309</v>
      </c>
      <c r="I78" s="84">
        <v>4694.9910750000008</v>
      </c>
      <c r="J78"/>
      <c r="K78"/>
    </row>
    <row r="79" spans="1:11" x14ac:dyDescent="0.35">
      <c r="A79" s="161" t="s">
        <v>643</v>
      </c>
      <c r="B79" s="158"/>
      <c r="C79" s="158"/>
      <c r="D79" s="158"/>
      <c r="E79" s="158"/>
      <c r="F79" s="206"/>
      <c r="G79" s="208">
        <v>49.500000000000007</v>
      </c>
      <c r="H79" s="168">
        <v>95.162727272727309</v>
      </c>
      <c r="I79" s="160">
        <v>5499.9910750000008</v>
      </c>
      <c r="J79"/>
      <c r="K79"/>
    </row>
    <row r="80" spans="1:11" x14ac:dyDescent="0.35">
      <c r="A80" s="7" t="s">
        <v>174</v>
      </c>
      <c r="B80" s="7"/>
      <c r="C80" s="7"/>
      <c r="D80" s="7"/>
      <c r="F80" s="7"/>
      <c r="G80" s="10">
        <v>99.75</v>
      </c>
      <c r="H80" s="10">
        <v>89.548200000000037</v>
      </c>
      <c r="I80" s="12">
        <v>10226.962575</v>
      </c>
      <c r="J80"/>
      <c r="K80"/>
    </row>
    <row r="81" spans="1:11" x14ac:dyDescent="0.35">
      <c r="A81"/>
      <c r="B81"/>
      <c r="C81"/>
      <c r="D81"/>
      <c r="E81"/>
      <c r="F81"/>
      <c r="G81"/>
      <c r="H81"/>
      <c r="I81"/>
      <c r="J81"/>
      <c r="K81"/>
    </row>
    <row r="82" spans="1:11" x14ac:dyDescent="0.35">
      <c r="A82"/>
      <c r="B82"/>
      <c r="C82"/>
      <c r="D82"/>
      <c r="E82"/>
      <c r="F82"/>
      <c r="G82"/>
      <c r="H82"/>
      <c r="I82"/>
      <c r="J82"/>
      <c r="K82"/>
    </row>
    <row r="83" spans="1:11" x14ac:dyDescent="0.35">
      <c r="A83"/>
      <c r="B83"/>
      <c r="C83"/>
      <c r="D83"/>
      <c r="E83"/>
      <c r="F83"/>
      <c r="G83"/>
      <c r="H83"/>
      <c r="I83"/>
      <c r="J83"/>
      <c r="K83"/>
    </row>
    <row r="84" spans="1:11" x14ac:dyDescent="0.35">
      <c r="A84"/>
      <c r="B84"/>
      <c r="C84"/>
      <c r="D84"/>
      <c r="E84"/>
      <c r="F84"/>
      <c r="G84"/>
      <c r="H84"/>
      <c r="I84"/>
      <c r="J84"/>
      <c r="K84"/>
    </row>
    <row r="85" spans="1:11" x14ac:dyDescent="0.35">
      <c r="A85"/>
      <c r="B85"/>
      <c r="C85"/>
      <c r="D85"/>
      <c r="E85"/>
      <c r="F85"/>
      <c r="G85"/>
      <c r="H85"/>
      <c r="I85"/>
      <c r="J85"/>
      <c r="K85"/>
    </row>
    <row r="86" spans="1:11" x14ac:dyDescent="0.35">
      <c r="A86"/>
      <c r="B86"/>
      <c r="C86"/>
      <c r="D86"/>
      <c r="E86"/>
      <c r="F86"/>
      <c r="G86"/>
      <c r="H86"/>
      <c r="I86"/>
      <c r="J86"/>
      <c r="K86"/>
    </row>
    <row r="87" spans="1:11" x14ac:dyDescent="0.35">
      <c r="A87"/>
      <c r="B87"/>
      <c r="C87"/>
      <c r="D87"/>
      <c r="E87"/>
      <c r="F87"/>
      <c r="G87"/>
      <c r="H87"/>
      <c r="I87"/>
      <c r="J87"/>
      <c r="K87"/>
    </row>
    <row r="88" spans="1:11" x14ac:dyDescent="0.35">
      <c r="A88"/>
      <c r="B88"/>
      <c r="C88"/>
      <c r="D88"/>
      <c r="E88"/>
      <c r="F88"/>
      <c r="G88"/>
      <c r="H88"/>
      <c r="I88"/>
      <c r="J88"/>
      <c r="K88"/>
    </row>
    <row r="89" spans="1:11" x14ac:dyDescent="0.35">
      <c r="A89"/>
      <c r="B89"/>
      <c r="C89"/>
      <c r="D89"/>
      <c r="E89"/>
      <c r="F89"/>
      <c r="G89"/>
      <c r="H89"/>
      <c r="I89"/>
      <c r="J89"/>
      <c r="K89"/>
    </row>
    <row r="90" spans="1:11" x14ac:dyDescent="0.35">
      <c r="A90"/>
      <c r="B90"/>
      <c r="C90"/>
      <c r="D90"/>
      <c r="E90"/>
      <c r="F90"/>
      <c r="G90"/>
      <c r="H90"/>
      <c r="I90"/>
      <c r="J90"/>
      <c r="K90"/>
    </row>
    <row r="91" spans="1:11" x14ac:dyDescent="0.35">
      <c r="A91"/>
      <c r="B91"/>
      <c r="C91"/>
      <c r="D91"/>
      <c r="E91"/>
      <c r="F91"/>
      <c r="G91"/>
      <c r="H91"/>
      <c r="I91"/>
      <c r="J91"/>
      <c r="K91"/>
    </row>
    <row r="92" spans="1:11" x14ac:dyDescent="0.35">
      <c r="A92"/>
      <c r="B92"/>
      <c r="C92"/>
      <c r="D92"/>
      <c r="E92"/>
      <c r="F92"/>
      <c r="G92"/>
      <c r="H92"/>
      <c r="I92"/>
      <c r="J92"/>
      <c r="K92"/>
    </row>
    <row r="93" spans="1:11" x14ac:dyDescent="0.35">
      <c r="A93"/>
      <c r="B93"/>
      <c r="C93"/>
      <c r="D93"/>
      <c r="E93"/>
      <c r="F93"/>
      <c r="G93"/>
      <c r="H93"/>
      <c r="I93"/>
      <c r="J93"/>
      <c r="K93"/>
    </row>
    <row r="94" spans="1:11" x14ac:dyDescent="0.35">
      <c r="A94"/>
      <c r="B94"/>
      <c r="C94"/>
      <c r="D94"/>
      <c r="E94"/>
      <c r="F94"/>
      <c r="G94"/>
      <c r="H94"/>
      <c r="I94"/>
      <c r="J94"/>
      <c r="K94"/>
    </row>
    <row r="95" spans="1:11" x14ac:dyDescent="0.35">
      <c r="A95"/>
      <c r="B95"/>
      <c r="C95"/>
      <c r="D95"/>
      <c r="E95"/>
      <c r="F95"/>
      <c r="G95"/>
      <c r="H95"/>
      <c r="I95"/>
      <c r="J95"/>
      <c r="K95"/>
    </row>
    <row r="96" spans="1:11" x14ac:dyDescent="0.35">
      <c r="A96"/>
      <c r="B96"/>
      <c r="C96"/>
      <c r="D96"/>
      <c r="E96"/>
      <c r="F96"/>
      <c r="G96"/>
      <c r="H96"/>
      <c r="I96"/>
      <c r="J96"/>
      <c r="K96"/>
    </row>
    <row r="97" spans="1:11" x14ac:dyDescent="0.35">
      <c r="A97"/>
      <c r="B97"/>
      <c r="C97"/>
      <c r="D97"/>
      <c r="E97"/>
      <c r="F97"/>
      <c r="G97"/>
      <c r="H97"/>
      <c r="I97"/>
      <c r="J97"/>
      <c r="K97"/>
    </row>
    <row r="98" spans="1:11" x14ac:dyDescent="0.35">
      <c r="A98"/>
      <c r="B98"/>
      <c r="C98"/>
      <c r="D98"/>
      <c r="E98"/>
      <c r="F98"/>
      <c r="G98"/>
      <c r="H98"/>
      <c r="I98"/>
      <c r="J98"/>
      <c r="K98"/>
    </row>
    <row r="99" spans="1:11" x14ac:dyDescent="0.35">
      <c r="A99"/>
      <c r="B99"/>
      <c r="C99"/>
      <c r="D99"/>
      <c r="E99"/>
      <c r="F99"/>
      <c r="G99"/>
      <c r="H99"/>
      <c r="I99"/>
      <c r="J99"/>
      <c r="K99"/>
    </row>
    <row r="100" spans="1:11" x14ac:dyDescent="0.35">
      <c r="A100"/>
      <c r="B100"/>
      <c r="C100"/>
      <c r="D100"/>
      <c r="E100"/>
      <c r="F100"/>
      <c r="G100"/>
      <c r="H100"/>
      <c r="I100"/>
      <c r="J100"/>
      <c r="K100"/>
    </row>
    <row r="101" spans="1:11" x14ac:dyDescent="0.35">
      <c r="A101"/>
      <c r="B101"/>
      <c r="C101"/>
      <c r="D101"/>
      <c r="E101"/>
      <c r="F101"/>
      <c r="G101"/>
      <c r="H101"/>
      <c r="I101"/>
      <c r="J101"/>
      <c r="K101"/>
    </row>
    <row r="102" spans="1:11" x14ac:dyDescent="0.35">
      <c r="A102"/>
      <c r="B102"/>
      <c r="C102"/>
      <c r="D102"/>
      <c r="E102"/>
      <c r="F102"/>
      <c r="G102"/>
      <c r="H102"/>
      <c r="I102"/>
      <c r="J102"/>
      <c r="K102"/>
    </row>
    <row r="103" spans="1:11" x14ac:dyDescent="0.35">
      <c r="A103"/>
      <c r="B103"/>
      <c r="C103"/>
      <c r="D103"/>
      <c r="E103"/>
      <c r="F103"/>
      <c r="G103"/>
      <c r="H103"/>
      <c r="I103"/>
      <c r="J103"/>
      <c r="K103"/>
    </row>
    <row r="104" spans="1:11" x14ac:dyDescent="0.35">
      <c r="A104"/>
      <c r="B104"/>
      <c r="C104"/>
      <c r="D104"/>
      <c r="E104"/>
      <c r="F104"/>
      <c r="G104"/>
      <c r="H104"/>
      <c r="I104"/>
      <c r="J104"/>
      <c r="K104"/>
    </row>
    <row r="105" spans="1:11" x14ac:dyDescent="0.35">
      <c r="A105"/>
      <c r="B105"/>
      <c r="C105"/>
      <c r="D105"/>
      <c r="E105"/>
      <c r="F105"/>
      <c r="G105"/>
      <c r="H105"/>
      <c r="I105"/>
      <c r="J105"/>
      <c r="K105"/>
    </row>
    <row r="106" spans="1:11" x14ac:dyDescent="0.35">
      <c r="A106"/>
      <c r="B106"/>
      <c r="C106"/>
      <c r="D106"/>
      <c r="E106"/>
      <c r="F106"/>
      <c r="G106"/>
      <c r="H106"/>
      <c r="I106"/>
      <c r="J106"/>
      <c r="K106"/>
    </row>
    <row r="107" spans="1:11" x14ac:dyDescent="0.35">
      <c r="A107"/>
      <c r="B107"/>
      <c r="C107"/>
      <c r="D107"/>
      <c r="E107"/>
      <c r="F107"/>
      <c r="G107"/>
      <c r="H107"/>
      <c r="I107"/>
      <c r="J107"/>
      <c r="K107"/>
    </row>
    <row r="108" spans="1:11" x14ac:dyDescent="0.35">
      <c r="A108"/>
      <c r="B108"/>
      <c r="C108"/>
      <c r="D108"/>
      <c r="E108"/>
      <c r="F108"/>
      <c r="G108"/>
      <c r="H108"/>
      <c r="I108"/>
      <c r="J108"/>
      <c r="K108"/>
    </row>
    <row r="109" spans="1:11" x14ac:dyDescent="0.35">
      <c r="A109"/>
      <c r="B109"/>
      <c r="C109"/>
      <c r="D109"/>
      <c r="E109"/>
      <c r="F109"/>
      <c r="G109"/>
      <c r="H109"/>
      <c r="I109"/>
      <c r="J109"/>
      <c r="K109"/>
    </row>
    <row r="110" spans="1:11" x14ac:dyDescent="0.35">
      <c r="A110"/>
      <c r="B110"/>
      <c r="C110"/>
      <c r="D110"/>
      <c r="E110"/>
      <c r="F110"/>
      <c r="G110"/>
      <c r="H110"/>
      <c r="I110"/>
      <c r="J110"/>
      <c r="K110"/>
    </row>
    <row r="111" spans="1:11" x14ac:dyDescent="0.35">
      <c r="A111"/>
      <c r="B111"/>
      <c r="C111"/>
      <c r="D111"/>
      <c r="E111"/>
      <c r="F111"/>
      <c r="G111"/>
      <c r="H111"/>
      <c r="I111"/>
      <c r="J111"/>
      <c r="K111"/>
    </row>
    <row r="112" spans="1:11" x14ac:dyDescent="0.35">
      <c r="A112"/>
      <c r="B112"/>
      <c r="C112"/>
      <c r="D112"/>
      <c r="E112"/>
      <c r="F112"/>
      <c r="G112"/>
      <c r="H112"/>
      <c r="I112"/>
      <c r="J112"/>
      <c r="K112"/>
    </row>
    <row r="113" spans="1:11" x14ac:dyDescent="0.35">
      <c r="A113"/>
      <c r="B113"/>
      <c r="C113"/>
      <c r="D113"/>
      <c r="E113"/>
      <c r="F113"/>
      <c r="G113"/>
      <c r="H113"/>
      <c r="I113"/>
      <c r="J113"/>
      <c r="K113"/>
    </row>
    <row r="114" spans="1:11" x14ac:dyDescent="0.35">
      <c r="A114"/>
      <c r="B114"/>
      <c r="C114"/>
      <c r="D114"/>
      <c r="E114"/>
      <c r="F114"/>
      <c r="G114"/>
      <c r="H114"/>
      <c r="I114"/>
      <c r="J114"/>
      <c r="K114"/>
    </row>
    <row r="115" spans="1:11" x14ac:dyDescent="0.35">
      <c r="A115"/>
      <c r="B115"/>
      <c r="C115"/>
      <c r="D115"/>
      <c r="E115"/>
      <c r="F115"/>
      <c r="G115"/>
      <c r="H115"/>
      <c r="I115"/>
      <c r="J115"/>
      <c r="K115"/>
    </row>
    <row r="116" spans="1:11" x14ac:dyDescent="0.35">
      <c r="A116"/>
      <c r="B116"/>
      <c r="C116"/>
      <c r="D116"/>
      <c r="E116"/>
      <c r="F116"/>
      <c r="G116"/>
      <c r="H116"/>
      <c r="I116"/>
      <c r="J116"/>
      <c r="K116"/>
    </row>
    <row r="117" spans="1:11" x14ac:dyDescent="0.35">
      <c r="A117"/>
      <c r="B117"/>
      <c r="C117"/>
      <c r="D117"/>
      <c r="E117"/>
      <c r="F117"/>
      <c r="G117"/>
      <c r="H117"/>
      <c r="I117"/>
      <c r="J117"/>
      <c r="K117"/>
    </row>
    <row r="118" spans="1:11" x14ac:dyDescent="0.35">
      <c r="A118"/>
      <c r="B118"/>
      <c r="C118"/>
      <c r="D118"/>
      <c r="E118"/>
      <c r="F118"/>
      <c r="G118"/>
      <c r="H118"/>
      <c r="I118"/>
      <c r="J118"/>
      <c r="K118"/>
    </row>
    <row r="119" spans="1:11" x14ac:dyDescent="0.35">
      <c r="A119"/>
      <c r="B119"/>
      <c r="C119"/>
      <c r="D119"/>
      <c r="E119"/>
      <c r="F119"/>
      <c r="G119"/>
      <c r="H119"/>
      <c r="I119"/>
      <c r="J119"/>
      <c r="K119"/>
    </row>
    <row r="120" spans="1:11" x14ac:dyDescent="0.35">
      <c r="A120"/>
      <c r="B120"/>
      <c r="C120"/>
      <c r="D120"/>
      <c r="E120"/>
      <c r="F120"/>
      <c r="G120"/>
      <c r="H120"/>
      <c r="I120"/>
      <c r="J120"/>
      <c r="K120"/>
    </row>
    <row r="121" spans="1:11" x14ac:dyDescent="0.35">
      <c r="A121"/>
      <c r="B121"/>
      <c r="C121"/>
      <c r="D121"/>
      <c r="E121"/>
      <c r="F121"/>
      <c r="G121"/>
      <c r="H121"/>
      <c r="I121"/>
      <c r="J121"/>
      <c r="K121"/>
    </row>
    <row r="122" spans="1:11" x14ac:dyDescent="0.35">
      <c r="A122"/>
      <c r="B122"/>
      <c r="C122"/>
      <c r="D122"/>
      <c r="E122"/>
      <c r="F122"/>
      <c r="G122"/>
      <c r="H122"/>
      <c r="I122"/>
      <c r="J122"/>
      <c r="K122"/>
    </row>
    <row r="123" spans="1:11" x14ac:dyDescent="0.35">
      <c r="A123"/>
      <c r="B123"/>
      <c r="C123"/>
      <c r="D123"/>
      <c r="E123"/>
      <c r="F123"/>
      <c r="G123"/>
      <c r="H123"/>
      <c r="I123"/>
      <c r="J123"/>
      <c r="K123"/>
    </row>
    <row r="124" spans="1:11" x14ac:dyDescent="0.35">
      <c r="A124"/>
      <c r="B124"/>
      <c r="C124"/>
      <c r="D124"/>
      <c r="E124"/>
      <c r="F124"/>
      <c r="G124"/>
      <c r="H124"/>
      <c r="I124"/>
      <c r="J124"/>
      <c r="K124"/>
    </row>
    <row r="125" spans="1:11" x14ac:dyDescent="0.35">
      <c r="A125"/>
      <c r="B125"/>
      <c r="C125"/>
      <c r="D125"/>
      <c r="E125"/>
      <c r="F125"/>
      <c r="G125"/>
      <c r="H125"/>
      <c r="I125"/>
      <c r="J125"/>
      <c r="K125"/>
    </row>
    <row r="126" spans="1:11" x14ac:dyDescent="0.35">
      <c r="A126"/>
      <c r="B126"/>
      <c r="C126"/>
      <c r="D126"/>
      <c r="E126"/>
      <c r="F126"/>
      <c r="G126"/>
      <c r="H126"/>
      <c r="I126"/>
      <c r="J126"/>
      <c r="K126"/>
    </row>
    <row r="127" spans="1:11" x14ac:dyDescent="0.35">
      <c r="A127"/>
      <c r="B127"/>
      <c r="C127"/>
      <c r="D127"/>
      <c r="E127"/>
      <c r="F127"/>
      <c r="G127"/>
      <c r="H127"/>
      <c r="I127"/>
      <c r="J127"/>
      <c r="K127"/>
    </row>
    <row r="128" spans="1:11" x14ac:dyDescent="0.35">
      <c r="A128"/>
      <c r="B128"/>
      <c r="C128"/>
      <c r="D128"/>
      <c r="E128"/>
      <c r="F128"/>
      <c r="G128"/>
      <c r="H128"/>
      <c r="I128"/>
      <c r="J128"/>
      <c r="K128"/>
    </row>
    <row r="129" spans="1:11" x14ac:dyDescent="0.35">
      <c r="A129"/>
      <c r="B129"/>
      <c r="C129"/>
      <c r="D129"/>
      <c r="E129"/>
      <c r="F129"/>
      <c r="G129"/>
      <c r="H129"/>
      <c r="I129"/>
      <c r="J129"/>
      <c r="K129"/>
    </row>
    <row r="130" spans="1:11" x14ac:dyDescent="0.35">
      <c r="A130"/>
      <c r="B130"/>
      <c r="C130"/>
      <c r="D130"/>
      <c r="E130"/>
      <c r="F130"/>
      <c r="G130"/>
      <c r="H130"/>
      <c r="I130"/>
      <c r="J130"/>
      <c r="K130"/>
    </row>
    <row r="131" spans="1:11" x14ac:dyDescent="0.35">
      <c r="A131"/>
      <c r="B131"/>
      <c r="C131"/>
      <c r="D131"/>
      <c r="E131"/>
      <c r="F131"/>
      <c r="G131"/>
      <c r="H131"/>
      <c r="I131"/>
      <c r="J131"/>
      <c r="K131"/>
    </row>
    <row r="132" spans="1:11" x14ac:dyDescent="0.35">
      <c r="A132"/>
      <c r="B132"/>
      <c r="C132"/>
      <c r="D132"/>
      <c r="E132"/>
      <c r="F132"/>
      <c r="G132"/>
      <c r="H132"/>
      <c r="I132"/>
      <c r="J132"/>
      <c r="K132"/>
    </row>
    <row r="133" spans="1:11" x14ac:dyDescent="0.35">
      <c r="A133"/>
      <c r="B133"/>
      <c r="C133"/>
      <c r="D133"/>
      <c r="E133"/>
      <c r="F133"/>
      <c r="G133"/>
      <c r="H133"/>
      <c r="I133"/>
      <c r="J133"/>
      <c r="K133"/>
    </row>
    <row r="134" spans="1:11" x14ac:dyDescent="0.35">
      <c r="A134"/>
      <c r="B134"/>
      <c r="C134"/>
      <c r="D134"/>
      <c r="E134"/>
      <c r="F134"/>
      <c r="G134"/>
      <c r="H134"/>
      <c r="I134"/>
      <c r="J134"/>
      <c r="K134"/>
    </row>
    <row r="135" spans="1:11" x14ac:dyDescent="0.35">
      <c r="A135"/>
      <c r="B135"/>
      <c r="C135"/>
      <c r="D135"/>
      <c r="E135"/>
      <c r="F135"/>
      <c r="G135"/>
      <c r="H135"/>
      <c r="I135"/>
      <c r="J135"/>
      <c r="K135"/>
    </row>
    <row r="136" spans="1:11" x14ac:dyDescent="0.35">
      <c r="A136"/>
      <c r="B136"/>
      <c r="C136"/>
      <c r="D136"/>
      <c r="E136"/>
      <c r="F136"/>
      <c r="G136"/>
      <c r="H136"/>
      <c r="I136"/>
      <c r="J136"/>
      <c r="K136"/>
    </row>
    <row r="137" spans="1:11" x14ac:dyDescent="0.35">
      <c r="A137"/>
      <c r="B137"/>
      <c r="C137"/>
      <c r="D137"/>
      <c r="E137"/>
      <c r="F137"/>
      <c r="G137"/>
      <c r="H137"/>
      <c r="I137"/>
      <c r="J137"/>
      <c r="K137"/>
    </row>
    <row r="138" spans="1:11" x14ac:dyDescent="0.35">
      <c r="A138"/>
      <c r="B138"/>
      <c r="C138"/>
      <c r="D138"/>
      <c r="E138"/>
      <c r="F138"/>
      <c r="G138"/>
      <c r="H138"/>
      <c r="I138"/>
      <c r="J138"/>
      <c r="K138"/>
    </row>
    <row r="139" spans="1:11" x14ac:dyDescent="0.35">
      <c r="A139"/>
      <c r="B139"/>
      <c r="C139"/>
      <c r="D139"/>
      <c r="E139"/>
      <c r="F139"/>
      <c r="G139"/>
      <c r="H139"/>
      <c r="I139"/>
      <c r="J139"/>
      <c r="K139"/>
    </row>
    <row r="140" spans="1:11" x14ac:dyDescent="0.35">
      <c r="A140"/>
      <c r="B140"/>
      <c r="C140"/>
      <c r="D140"/>
      <c r="E140"/>
      <c r="F140"/>
      <c r="G140"/>
      <c r="H140"/>
      <c r="I140"/>
      <c r="J140"/>
      <c r="K140"/>
    </row>
    <row r="141" spans="1:11" x14ac:dyDescent="0.35">
      <c r="A141"/>
      <c r="B141"/>
      <c r="C141"/>
      <c r="D141"/>
      <c r="E141"/>
      <c r="F141"/>
      <c r="G141"/>
      <c r="H141"/>
      <c r="I141"/>
      <c r="J141"/>
    </row>
    <row r="142" spans="1:11" x14ac:dyDescent="0.35">
      <c r="A142"/>
      <c r="B142"/>
      <c r="C142"/>
      <c r="D142"/>
      <c r="E142"/>
      <c r="F142"/>
      <c r="G142"/>
      <c r="H142"/>
      <c r="I142"/>
      <c r="J142"/>
    </row>
    <row r="143" spans="1:11" x14ac:dyDescent="0.35">
      <c r="A143"/>
      <c r="B143"/>
      <c r="C143"/>
      <c r="D143"/>
      <c r="E143"/>
      <c r="F143"/>
      <c r="G143"/>
      <c r="H143"/>
      <c r="I143"/>
      <c r="J143"/>
    </row>
    <row r="144" spans="1:11" x14ac:dyDescent="0.35">
      <c r="A144"/>
      <c r="B144"/>
      <c r="C144"/>
      <c r="D144"/>
      <c r="E144"/>
      <c r="F144"/>
      <c r="G144"/>
      <c r="H144"/>
      <c r="I144"/>
      <c r="J144"/>
    </row>
    <row r="145" spans="1:10" x14ac:dyDescent="0.35">
      <c r="A145"/>
      <c r="B145"/>
      <c r="C145"/>
      <c r="D145"/>
      <c r="E145"/>
      <c r="F145"/>
      <c r="G145"/>
      <c r="H145"/>
      <c r="I145"/>
      <c r="J145"/>
    </row>
    <row r="146" spans="1:10" x14ac:dyDescent="0.35">
      <c r="A146"/>
      <c r="B146"/>
      <c r="C146"/>
      <c r="D146"/>
      <c r="E146"/>
      <c r="F146"/>
      <c r="G146"/>
      <c r="H146"/>
      <c r="I146"/>
      <c r="J146"/>
    </row>
    <row r="147" spans="1:10" x14ac:dyDescent="0.35">
      <c r="A147"/>
      <c r="B147"/>
      <c r="C147"/>
      <c r="D147"/>
      <c r="E147"/>
      <c r="F147"/>
      <c r="G147"/>
      <c r="H147"/>
      <c r="I147"/>
      <c r="J147"/>
    </row>
    <row r="148" spans="1:10" x14ac:dyDescent="0.35">
      <c r="A148"/>
      <c r="B148"/>
      <c r="C148"/>
      <c r="D148"/>
      <c r="E148"/>
      <c r="F148"/>
      <c r="G148"/>
      <c r="H148"/>
      <c r="I148"/>
      <c r="J148"/>
    </row>
    <row r="149" spans="1:10" x14ac:dyDescent="0.35">
      <c r="A149"/>
      <c r="B149"/>
      <c r="C149"/>
      <c r="D149"/>
      <c r="E149"/>
      <c r="F149"/>
      <c r="G149"/>
      <c r="H149"/>
      <c r="I149"/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/>
      <c r="I183"/>
      <c r="J183"/>
    </row>
    <row r="184" spans="1:10" x14ac:dyDescent="0.35">
      <c r="A184"/>
      <c r="B184"/>
      <c r="C184"/>
      <c r="D184"/>
      <c r="E184"/>
      <c r="F184"/>
      <c r="G184"/>
      <c r="H184"/>
      <c r="I184"/>
      <c r="J184"/>
    </row>
    <row r="185" spans="1:10" x14ac:dyDescent="0.35">
      <c r="A185"/>
      <c r="B185"/>
      <c r="C185"/>
      <c r="D185"/>
      <c r="E185"/>
      <c r="F185"/>
      <c r="G185"/>
      <c r="H185"/>
      <c r="I185"/>
      <c r="J185"/>
    </row>
    <row r="186" spans="1:10" x14ac:dyDescent="0.35">
      <c r="A186"/>
      <c r="B186"/>
      <c r="C186"/>
      <c r="D186"/>
      <c r="E186"/>
      <c r="F186"/>
      <c r="G186"/>
      <c r="H186"/>
      <c r="I186"/>
      <c r="J186"/>
    </row>
    <row r="187" spans="1:10" x14ac:dyDescent="0.35">
      <c r="A187"/>
      <c r="B187"/>
      <c r="C187"/>
      <c r="D187"/>
      <c r="E187"/>
      <c r="F187"/>
      <c r="G187"/>
      <c r="H187"/>
      <c r="I187"/>
      <c r="J187"/>
    </row>
    <row r="188" spans="1:10" x14ac:dyDescent="0.35">
      <c r="A188"/>
      <c r="B188"/>
      <c r="C188"/>
      <c r="D188"/>
      <c r="E188"/>
      <c r="F188"/>
      <c r="G188"/>
      <c r="H188"/>
      <c r="I188"/>
      <c r="J188"/>
    </row>
    <row r="189" spans="1:10" x14ac:dyDescent="0.35">
      <c r="A189"/>
      <c r="B189"/>
      <c r="C189"/>
      <c r="D189"/>
      <c r="E189"/>
      <c r="F189"/>
      <c r="G189"/>
      <c r="H189"/>
      <c r="I189"/>
      <c r="J189"/>
    </row>
    <row r="190" spans="1:10" x14ac:dyDescent="0.35">
      <c r="A190"/>
      <c r="B190"/>
      <c r="C190"/>
      <c r="D190"/>
      <c r="E190"/>
      <c r="F190"/>
      <c r="G190"/>
      <c r="H190"/>
      <c r="I190"/>
      <c r="J190"/>
    </row>
    <row r="191" spans="1:10" x14ac:dyDescent="0.35">
      <c r="A191"/>
      <c r="B191"/>
      <c r="C191"/>
      <c r="D191"/>
      <c r="E191"/>
      <c r="F191"/>
      <c r="G191"/>
      <c r="H191"/>
      <c r="I191"/>
      <c r="J191"/>
    </row>
    <row r="192" spans="1:10" x14ac:dyDescent="0.35">
      <c r="A192"/>
      <c r="B192"/>
      <c r="C192"/>
      <c r="D192"/>
      <c r="E192"/>
      <c r="F192"/>
      <c r="G192"/>
      <c r="H192"/>
      <c r="I192"/>
      <c r="J192"/>
    </row>
    <row r="193" spans="1:10" x14ac:dyDescent="0.35">
      <c r="A193"/>
      <c r="B193"/>
      <c r="C193"/>
      <c r="D193"/>
      <c r="E193"/>
      <c r="F193"/>
      <c r="G193"/>
      <c r="H193"/>
      <c r="I193"/>
      <c r="J193"/>
    </row>
    <row r="194" spans="1:10" x14ac:dyDescent="0.35">
      <c r="A194"/>
      <c r="B194"/>
      <c r="C194"/>
      <c r="D194"/>
      <c r="E194"/>
      <c r="F194"/>
      <c r="G194"/>
      <c r="H194"/>
      <c r="I194"/>
      <c r="J194"/>
    </row>
    <row r="195" spans="1:10" x14ac:dyDescent="0.35">
      <c r="A195"/>
      <c r="B195"/>
      <c r="C195"/>
      <c r="D195"/>
      <c r="E195"/>
      <c r="F195"/>
      <c r="G195"/>
      <c r="H195"/>
      <c r="I195"/>
      <c r="J195"/>
    </row>
    <row r="196" spans="1:10" x14ac:dyDescent="0.35">
      <c r="A196"/>
      <c r="B196"/>
      <c r="C196"/>
      <c r="D196"/>
      <c r="E196"/>
      <c r="F196"/>
      <c r="G196"/>
      <c r="H196"/>
      <c r="I196"/>
      <c r="J196"/>
    </row>
    <row r="197" spans="1:10" x14ac:dyDescent="0.35">
      <c r="A197"/>
      <c r="B197"/>
      <c r="C197"/>
      <c r="D197"/>
      <c r="E197"/>
      <c r="F197"/>
      <c r="G197"/>
      <c r="H197"/>
      <c r="I197"/>
      <c r="J197"/>
    </row>
    <row r="198" spans="1:10" x14ac:dyDescent="0.35">
      <c r="A198"/>
      <c r="B198"/>
      <c r="C198"/>
      <c r="D198"/>
      <c r="E198"/>
      <c r="F198"/>
      <c r="G198"/>
      <c r="H198"/>
      <c r="I198"/>
      <c r="J198"/>
    </row>
    <row r="199" spans="1:10" x14ac:dyDescent="0.35">
      <c r="A199"/>
      <c r="B199"/>
      <c r="C199"/>
      <c r="D199"/>
      <c r="E199"/>
      <c r="F199"/>
      <c r="G199"/>
      <c r="H199"/>
      <c r="I199"/>
      <c r="J199"/>
    </row>
    <row r="200" spans="1:10" x14ac:dyDescent="0.35">
      <c r="A200"/>
      <c r="B200"/>
      <c r="C200"/>
      <c r="D200"/>
      <c r="E200"/>
      <c r="F200"/>
      <c r="G200"/>
      <c r="H200"/>
      <c r="I200"/>
      <c r="J200"/>
    </row>
    <row r="201" spans="1:10" x14ac:dyDescent="0.35">
      <c r="A201"/>
      <c r="B201"/>
      <c r="C201"/>
      <c r="D201"/>
      <c r="E201"/>
      <c r="F201"/>
      <c r="G201"/>
      <c r="H201"/>
      <c r="I201"/>
      <c r="J201"/>
    </row>
    <row r="202" spans="1:10" x14ac:dyDescent="0.35">
      <c r="A202"/>
      <c r="B202"/>
      <c r="C202"/>
      <c r="D202"/>
      <c r="E202"/>
      <c r="F202"/>
      <c r="G202"/>
      <c r="H202"/>
      <c r="I202"/>
      <c r="J202"/>
    </row>
    <row r="203" spans="1:10" x14ac:dyDescent="0.35">
      <c r="A203"/>
      <c r="B203"/>
      <c r="C203"/>
      <c r="D203"/>
      <c r="E203"/>
      <c r="F203"/>
      <c r="G203"/>
      <c r="H203"/>
      <c r="I203"/>
      <c r="J203"/>
    </row>
    <row r="204" spans="1:10" x14ac:dyDescent="0.35">
      <c r="A204"/>
      <c r="B204"/>
      <c r="C204"/>
      <c r="D204"/>
      <c r="E204"/>
      <c r="F204"/>
      <c r="G204"/>
      <c r="H204"/>
      <c r="I204"/>
      <c r="J204"/>
    </row>
    <row r="205" spans="1:10" x14ac:dyDescent="0.35">
      <c r="A205"/>
      <c r="B205"/>
      <c r="C205"/>
      <c r="D205"/>
      <c r="E205"/>
      <c r="F205"/>
      <c r="G205"/>
      <c r="H205"/>
      <c r="I205"/>
      <c r="J205"/>
    </row>
    <row r="206" spans="1:10" x14ac:dyDescent="0.35">
      <c r="A206"/>
      <c r="B206"/>
      <c r="C206"/>
      <c r="D206"/>
      <c r="E206"/>
      <c r="F206"/>
      <c r="G206"/>
      <c r="H206"/>
      <c r="I206"/>
      <c r="J206"/>
    </row>
    <row r="207" spans="1:10" x14ac:dyDescent="0.35">
      <c r="A207"/>
      <c r="B207"/>
      <c r="C207"/>
      <c r="D207"/>
      <c r="E207"/>
      <c r="F207"/>
      <c r="G207"/>
      <c r="H207"/>
      <c r="I207"/>
      <c r="J207"/>
    </row>
    <row r="208" spans="1:10" x14ac:dyDescent="0.35">
      <c r="A208"/>
      <c r="B208"/>
      <c r="C208"/>
      <c r="D208"/>
      <c r="E208"/>
      <c r="F208"/>
      <c r="G208"/>
      <c r="H208"/>
      <c r="I208"/>
      <c r="J208"/>
    </row>
    <row r="209" spans="1:10" x14ac:dyDescent="0.35">
      <c r="A209"/>
      <c r="B209"/>
      <c r="C209"/>
      <c r="D209"/>
      <c r="E209"/>
      <c r="F209"/>
      <c r="G209"/>
      <c r="H209"/>
      <c r="I209"/>
      <c r="J209"/>
    </row>
    <row r="210" spans="1:10" x14ac:dyDescent="0.35">
      <c r="A210"/>
      <c r="B210"/>
      <c r="C210"/>
      <c r="D210"/>
      <c r="E210"/>
      <c r="F210"/>
      <c r="G210"/>
      <c r="H210"/>
      <c r="I210"/>
      <c r="J210"/>
    </row>
    <row r="211" spans="1:10" x14ac:dyDescent="0.35">
      <c r="A211"/>
      <c r="B211"/>
      <c r="C211"/>
      <c r="D211"/>
      <c r="E211"/>
      <c r="F211"/>
      <c r="G211"/>
      <c r="H211"/>
      <c r="I211"/>
      <c r="J211"/>
    </row>
    <row r="212" spans="1:10" x14ac:dyDescent="0.35">
      <c r="A212"/>
      <c r="B212"/>
      <c r="C212"/>
      <c r="D212"/>
      <c r="E212"/>
      <c r="F212"/>
      <c r="G212"/>
      <c r="H212"/>
      <c r="I212"/>
      <c r="J212"/>
    </row>
    <row r="213" spans="1:10" x14ac:dyDescent="0.35">
      <c r="A213"/>
      <c r="B213"/>
      <c r="C213"/>
      <c r="D213"/>
      <c r="E213"/>
      <c r="F213"/>
      <c r="G213"/>
      <c r="H213"/>
      <c r="I213"/>
      <c r="J213"/>
    </row>
    <row r="214" spans="1:10" x14ac:dyDescent="0.35">
      <c r="A214"/>
      <c r="B214"/>
      <c r="C214"/>
      <c r="D214"/>
      <c r="E214"/>
      <c r="F214"/>
      <c r="G214"/>
      <c r="H214"/>
      <c r="I214"/>
      <c r="J214"/>
    </row>
    <row r="215" spans="1:10" x14ac:dyDescent="0.35">
      <c r="A215"/>
      <c r="B215"/>
      <c r="C215"/>
      <c r="D215"/>
      <c r="E215"/>
      <c r="F215"/>
      <c r="G215"/>
      <c r="H215"/>
      <c r="I215"/>
      <c r="J215"/>
    </row>
    <row r="216" spans="1:10" x14ac:dyDescent="0.35">
      <c r="A216"/>
      <c r="B216"/>
      <c r="C216"/>
      <c r="D216"/>
      <c r="E216"/>
      <c r="F216"/>
      <c r="G216"/>
      <c r="H216"/>
      <c r="I216"/>
      <c r="J216"/>
    </row>
    <row r="217" spans="1:10" x14ac:dyDescent="0.35">
      <c r="A217"/>
      <c r="B217"/>
      <c r="C217"/>
      <c r="D217"/>
      <c r="E217"/>
      <c r="F217"/>
      <c r="G217"/>
      <c r="H217"/>
      <c r="I217"/>
      <c r="J217"/>
    </row>
    <row r="218" spans="1:10" x14ac:dyDescent="0.35">
      <c r="A218"/>
      <c r="B218"/>
      <c r="C218"/>
      <c r="D218"/>
      <c r="E218"/>
      <c r="F218"/>
      <c r="G218"/>
      <c r="H218"/>
      <c r="I218"/>
      <c r="J218"/>
    </row>
    <row r="219" spans="1:10" x14ac:dyDescent="0.35">
      <c r="A219"/>
      <c r="B219"/>
      <c r="C219"/>
      <c r="D219"/>
      <c r="E219"/>
      <c r="F219"/>
      <c r="G219"/>
      <c r="H219"/>
      <c r="I219"/>
      <c r="J219"/>
    </row>
    <row r="220" spans="1:10" x14ac:dyDescent="0.35">
      <c r="A220"/>
      <c r="B220"/>
      <c r="C220"/>
      <c r="D220"/>
      <c r="E220"/>
      <c r="F220"/>
      <c r="G220"/>
      <c r="H220"/>
      <c r="I220"/>
      <c r="J220"/>
    </row>
    <row r="221" spans="1:10" x14ac:dyDescent="0.35">
      <c r="A221"/>
      <c r="B221"/>
      <c r="C221"/>
      <c r="D221"/>
      <c r="E221"/>
      <c r="F221"/>
      <c r="G221"/>
      <c r="H221"/>
      <c r="I221"/>
      <c r="J221"/>
    </row>
    <row r="222" spans="1:10" x14ac:dyDescent="0.35">
      <c r="A222"/>
      <c r="B222"/>
      <c r="C222"/>
      <c r="D222"/>
      <c r="E222"/>
      <c r="F222"/>
      <c r="G222"/>
      <c r="H222"/>
      <c r="I222"/>
      <c r="J222"/>
    </row>
    <row r="223" spans="1:10" x14ac:dyDescent="0.35">
      <c r="A223"/>
      <c r="B223"/>
      <c r="C223"/>
      <c r="D223"/>
      <c r="E223"/>
      <c r="F223"/>
      <c r="G223"/>
      <c r="H223"/>
      <c r="I223"/>
      <c r="J223"/>
    </row>
    <row r="224" spans="1:10" x14ac:dyDescent="0.35">
      <c r="A224"/>
      <c r="B224"/>
      <c r="C224"/>
      <c r="D224"/>
      <c r="E224"/>
      <c r="F224"/>
      <c r="G224"/>
      <c r="H224"/>
      <c r="I224"/>
      <c r="J224"/>
    </row>
    <row r="225" spans="1:10" x14ac:dyDescent="0.35">
      <c r="A225"/>
      <c r="B225"/>
      <c r="C225"/>
      <c r="D225"/>
      <c r="E225"/>
      <c r="F225"/>
      <c r="G225"/>
      <c r="H225"/>
      <c r="I225"/>
      <c r="J225"/>
    </row>
    <row r="226" spans="1:10" x14ac:dyDescent="0.35">
      <c r="A226"/>
      <c r="B226"/>
      <c r="C226"/>
      <c r="D226"/>
      <c r="E226"/>
      <c r="F226"/>
      <c r="G226"/>
      <c r="H226"/>
      <c r="I226"/>
      <c r="J226"/>
    </row>
    <row r="227" spans="1:10" x14ac:dyDescent="0.35">
      <c r="A227"/>
      <c r="B227"/>
      <c r="C227"/>
      <c r="D227"/>
      <c r="E227"/>
      <c r="F227"/>
      <c r="G227"/>
      <c r="H227"/>
      <c r="I227"/>
      <c r="J227"/>
    </row>
    <row r="228" spans="1:10" x14ac:dyDescent="0.35">
      <c r="A228"/>
      <c r="B228"/>
      <c r="C228"/>
      <c r="D228"/>
      <c r="E228"/>
      <c r="F228"/>
      <c r="G228"/>
      <c r="H228"/>
      <c r="I228"/>
      <c r="J228"/>
    </row>
    <row r="229" spans="1:10" x14ac:dyDescent="0.35">
      <c r="A229"/>
      <c r="B229"/>
      <c r="C229"/>
      <c r="D229"/>
      <c r="E229"/>
      <c r="F229"/>
      <c r="G229"/>
      <c r="H229"/>
      <c r="I229"/>
      <c r="J229"/>
    </row>
    <row r="230" spans="1:10" x14ac:dyDescent="0.35">
      <c r="A230"/>
      <c r="B230"/>
      <c r="C230"/>
      <c r="D230"/>
      <c r="E230"/>
      <c r="F230"/>
      <c r="G230"/>
      <c r="H230"/>
      <c r="I230"/>
      <c r="J230"/>
    </row>
    <row r="231" spans="1:10" x14ac:dyDescent="0.35">
      <c r="A231"/>
      <c r="B231"/>
      <c r="C231"/>
      <c r="D231"/>
      <c r="E231"/>
      <c r="F231"/>
      <c r="G231"/>
      <c r="H231"/>
      <c r="I231"/>
      <c r="J231"/>
    </row>
    <row r="232" spans="1:10" x14ac:dyDescent="0.35">
      <c r="A232"/>
      <c r="B232"/>
      <c r="C232"/>
      <c r="D232"/>
      <c r="E232"/>
      <c r="F232"/>
      <c r="G232"/>
      <c r="H232"/>
      <c r="I232"/>
      <c r="J232"/>
    </row>
    <row r="233" spans="1:10" x14ac:dyDescent="0.35">
      <c r="A233"/>
      <c r="B233"/>
      <c r="C233"/>
      <c r="D233"/>
      <c r="E233"/>
      <c r="F233"/>
      <c r="G233"/>
      <c r="H233"/>
      <c r="I233"/>
      <c r="J233"/>
    </row>
    <row r="234" spans="1:10" x14ac:dyDescent="0.35">
      <c r="A234"/>
      <c r="B234"/>
      <c r="C234"/>
      <c r="D234"/>
      <c r="E234"/>
      <c r="F234"/>
      <c r="G234"/>
      <c r="H234"/>
      <c r="I234"/>
      <c r="J234"/>
    </row>
    <row r="235" spans="1:10" x14ac:dyDescent="0.35">
      <c r="A235"/>
      <c r="B235"/>
      <c r="C235"/>
      <c r="D235"/>
      <c r="E235"/>
      <c r="F235"/>
      <c r="G235"/>
      <c r="H235"/>
      <c r="I235"/>
      <c r="J235"/>
    </row>
    <row r="236" spans="1:10" x14ac:dyDescent="0.35">
      <c r="A236"/>
      <c r="B236"/>
      <c r="C236"/>
      <c r="D236"/>
      <c r="E236"/>
      <c r="F236"/>
      <c r="G236"/>
      <c r="H236"/>
      <c r="I236"/>
      <c r="J236"/>
    </row>
    <row r="237" spans="1:10" x14ac:dyDescent="0.35">
      <c r="A237"/>
      <c r="B237"/>
      <c r="C237"/>
      <c r="D237"/>
      <c r="E237"/>
      <c r="F237"/>
      <c r="G237"/>
      <c r="H237"/>
      <c r="I237"/>
      <c r="J237"/>
    </row>
    <row r="238" spans="1:10" x14ac:dyDescent="0.35">
      <c r="A238"/>
      <c r="B238"/>
      <c r="C238"/>
      <c r="D238"/>
      <c r="E238"/>
      <c r="F238"/>
      <c r="G238"/>
      <c r="H238"/>
      <c r="I238"/>
      <c r="J238"/>
    </row>
    <row r="239" spans="1:10" x14ac:dyDescent="0.35">
      <c r="A239"/>
      <c r="B239"/>
      <c r="C239"/>
      <c r="D239"/>
      <c r="E239"/>
      <c r="F239"/>
      <c r="G239"/>
      <c r="H239"/>
      <c r="I239"/>
      <c r="J239"/>
    </row>
    <row r="240" spans="1:10" x14ac:dyDescent="0.35">
      <c r="A240"/>
      <c r="B240"/>
      <c r="C240"/>
      <c r="D240"/>
      <c r="E240"/>
      <c r="F240"/>
      <c r="G240"/>
      <c r="H240"/>
      <c r="I240"/>
      <c r="J240"/>
    </row>
    <row r="241" spans="1:10" x14ac:dyDescent="0.35">
      <c r="A241"/>
      <c r="B241"/>
      <c r="C241"/>
      <c r="D241"/>
      <c r="E241"/>
      <c r="F241"/>
      <c r="G241"/>
      <c r="H241"/>
      <c r="I241"/>
      <c r="J241"/>
    </row>
    <row r="242" spans="1:10" x14ac:dyDescent="0.35">
      <c r="A242"/>
      <c r="B242"/>
      <c r="C242"/>
      <c r="D242"/>
      <c r="E242"/>
      <c r="F242"/>
      <c r="G242"/>
      <c r="H242"/>
      <c r="I242"/>
      <c r="J242"/>
    </row>
    <row r="243" spans="1:10" x14ac:dyDescent="0.35">
      <c r="A243"/>
      <c r="B243"/>
      <c r="C243"/>
      <c r="D243"/>
      <c r="E243"/>
      <c r="F243"/>
      <c r="G243"/>
      <c r="H243"/>
      <c r="I243"/>
      <c r="J243"/>
    </row>
    <row r="244" spans="1:10" x14ac:dyDescent="0.35">
      <c r="A244"/>
      <c r="B244"/>
      <c r="C244"/>
      <c r="D244"/>
      <c r="E244"/>
      <c r="F244"/>
      <c r="G244"/>
      <c r="H244"/>
      <c r="I244"/>
      <c r="J244"/>
    </row>
    <row r="245" spans="1:10" x14ac:dyDescent="0.35">
      <c r="A245"/>
      <c r="B245"/>
      <c r="C245"/>
      <c r="D245"/>
      <c r="E245"/>
      <c r="F245"/>
      <c r="G245"/>
      <c r="H245"/>
      <c r="I245"/>
      <c r="J245"/>
    </row>
    <row r="246" spans="1:10" x14ac:dyDescent="0.35">
      <c r="A246"/>
      <c r="B246"/>
      <c r="C246"/>
      <c r="D246"/>
      <c r="E246"/>
      <c r="F246"/>
      <c r="G246"/>
      <c r="H246"/>
      <c r="I246"/>
      <c r="J246"/>
    </row>
    <row r="247" spans="1:10" x14ac:dyDescent="0.35">
      <c r="A247"/>
      <c r="B247"/>
      <c r="C247"/>
      <c r="D247"/>
      <c r="E247"/>
      <c r="F247"/>
      <c r="G247"/>
      <c r="H247"/>
      <c r="I247"/>
      <c r="J247"/>
    </row>
    <row r="248" spans="1:10" x14ac:dyDescent="0.35">
      <c r="A248"/>
      <c r="B248"/>
      <c r="C248"/>
      <c r="D248"/>
      <c r="E248"/>
      <c r="F248"/>
      <c r="G248"/>
      <c r="H248"/>
      <c r="I248"/>
      <c r="J248"/>
    </row>
    <row r="249" spans="1:10" x14ac:dyDescent="0.35">
      <c r="A249"/>
      <c r="B249"/>
      <c r="C249"/>
      <c r="D249"/>
      <c r="E249"/>
      <c r="F249"/>
      <c r="G249"/>
      <c r="H249"/>
      <c r="I249"/>
      <c r="J249"/>
    </row>
    <row r="250" spans="1:10" x14ac:dyDescent="0.35">
      <c r="A250"/>
      <c r="B250"/>
      <c r="C250"/>
      <c r="D250"/>
      <c r="E250"/>
      <c r="F250"/>
      <c r="G250"/>
      <c r="H250"/>
      <c r="I250"/>
      <c r="J250"/>
    </row>
    <row r="251" spans="1:10" x14ac:dyDescent="0.35">
      <c r="A251"/>
      <c r="B251"/>
      <c r="C251"/>
      <c r="D251"/>
      <c r="E251"/>
      <c r="F251"/>
      <c r="G251"/>
      <c r="H251"/>
      <c r="I251"/>
      <c r="J251"/>
    </row>
    <row r="252" spans="1:10" x14ac:dyDescent="0.35">
      <c r="A252"/>
      <c r="B252"/>
      <c r="C252"/>
      <c r="D252"/>
      <c r="E252"/>
      <c r="F252"/>
      <c r="G252"/>
      <c r="H252"/>
      <c r="I252"/>
      <c r="J252"/>
    </row>
    <row r="253" spans="1:10" x14ac:dyDescent="0.35">
      <c r="A253"/>
      <c r="B253"/>
      <c r="C253"/>
      <c r="D253"/>
      <c r="E253"/>
      <c r="F253"/>
      <c r="G253"/>
      <c r="H253"/>
      <c r="I253"/>
      <c r="J253"/>
    </row>
    <row r="254" spans="1:10" x14ac:dyDescent="0.35">
      <c r="A254"/>
      <c r="B254"/>
      <c r="C254"/>
      <c r="D254"/>
      <c r="E254"/>
      <c r="F254"/>
      <c r="G254"/>
      <c r="H254"/>
      <c r="I254"/>
      <c r="J254"/>
    </row>
    <row r="255" spans="1:10" x14ac:dyDescent="0.35">
      <c r="A255"/>
      <c r="B255"/>
      <c r="C255"/>
      <c r="D255"/>
      <c r="E255"/>
      <c r="F255"/>
      <c r="G255"/>
      <c r="H255"/>
      <c r="I255"/>
      <c r="J255"/>
    </row>
    <row r="256" spans="1:10" x14ac:dyDescent="0.35">
      <c r="A256"/>
      <c r="B256"/>
      <c r="C256"/>
      <c r="D256"/>
      <c r="E256"/>
      <c r="F256"/>
      <c r="G256"/>
      <c r="H256"/>
      <c r="I256"/>
      <c r="J256"/>
    </row>
    <row r="257" spans="1:10" x14ac:dyDescent="0.35">
      <c r="A257"/>
      <c r="B257"/>
      <c r="C257"/>
      <c r="D257"/>
      <c r="E257"/>
      <c r="F257"/>
      <c r="G257"/>
      <c r="H257"/>
      <c r="I257"/>
      <c r="J257"/>
    </row>
    <row r="258" spans="1:10" x14ac:dyDescent="0.35">
      <c r="A258"/>
      <c r="B258"/>
      <c r="C258"/>
      <c r="D258"/>
      <c r="E258"/>
      <c r="F258"/>
      <c r="G258"/>
      <c r="H258"/>
      <c r="I258"/>
      <c r="J258"/>
    </row>
    <row r="259" spans="1:10" x14ac:dyDescent="0.35">
      <c r="A259"/>
      <c r="B259"/>
      <c r="C259"/>
      <c r="D259"/>
      <c r="E259"/>
      <c r="F259"/>
      <c r="G259"/>
      <c r="H259"/>
      <c r="I259"/>
      <c r="J259"/>
    </row>
    <row r="260" spans="1:10" x14ac:dyDescent="0.35">
      <c r="A260"/>
      <c r="B260"/>
      <c r="C260"/>
      <c r="D260"/>
      <c r="E260"/>
      <c r="F260"/>
      <c r="G260"/>
      <c r="H260"/>
      <c r="I260"/>
      <c r="J260"/>
    </row>
    <row r="261" spans="1:10" x14ac:dyDescent="0.35">
      <c r="A261"/>
      <c r="B261"/>
      <c r="C261"/>
      <c r="D261"/>
      <c r="E261"/>
      <c r="F261"/>
      <c r="G261"/>
      <c r="H261"/>
      <c r="I261"/>
      <c r="J261"/>
    </row>
    <row r="262" spans="1:10" x14ac:dyDescent="0.35">
      <c r="A262"/>
      <c r="B262"/>
      <c r="C262"/>
      <c r="D262"/>
      <c r="E262"/>
      <c r="F262"/>
      <c r="G262"/>
      <c r="H262"/>
      <c r="I262"/>
      <c r="J262"/>
    </row>
    <row r="263" spans="1:10" x14ac:dyDescent="0.35">
      <c r="A263"/>
      <c r="B263"/>
      <c r="C263"/>
      <c r="D263"/>
      <c r="E263"/>
      <c r="F263"/>
      <c r="G263"/>
      <c r="H263"/>
      <c r="I263"/>
      <c r="J263"/>
    </row>
    <row r="264" spans="1:10" x14ac:dyDescent="0.35">
      <c r="A264"/>
      <c r="B264"/>
      <c r="C264"/>
      <c r="D264"/>
      <c r="E264"/>
      <c r="F264"/>
      <c r="G264"/>
      <c r="H264"/>
      <c r="I264"/>
      <c r="J264"/>
    </row>
    <row r="265" spans="1:10" x14ac:dyDescent="0.35">
      <c r="A265"/>
      <c r="B265"/>
      <c r="C265"/>
      <c r="D265"/>
      <c r="E265"/>
      <c r="F265"/>
      <c r="G265"/>
      <c r="H265"/>
      <c r="I265"/>
      <c r="J265"/>
    </row>
    <row r="266" spans="1:10" x14ac:dyDescent="0.35">
      <c r="A266"/>
      <c r="B266"/>
      <c r="C266"/>
      <c r="D266"/>
      <c r="E266"/>
      <c r="F266"/>
      <c r="G266"/>
      <c r="H266"/>
      <c r="I266"/>
      <c r="J266"/>
    </row>
    <row r="267" spans="1:10" x14ac:dyDescent="0.35">
      <c r="A267"/>
      <c r="B267"/>
      <c r="C267"/>
      <c r="D267"/>
      <c r="E267"/>
      <c r="F267"/>
      <c r="G267"/>
      <c r="H267"/>
      <c r="I267"/>
      <c r="J267"/>
    </row>
    <row r="268" spans="1:10" x14ac:dyDescent="0.35">
      <c r="A268"/>
      <c r="B268"/>
      <c r="C268"/>
      <c r="D268"/>
      <c r="E268"/>
      <c r="F268"/>
      <c r="G268"/>
      <c r="H268"/>
      <c r="I268"/>
      <c r="J268"/>
    </row>
    <row r="269" spans="1:10" x14ac:dyDescent="0.35">
      <c r="A269"/>
      <c r="B269"/>
      <c r="C269"/>
      <c r="D269"/>
      <c r="E269"/>
      <c r="F269"/>
      <c r="G269"/>
      <c r="H269"/>
      <c r="I269"/>
      <c r="J269"/>
    </row>
    <row r="270" spans="1:10" x14ac:dyDescent="0.35">
      <c r="A270"/>
      <c r="B270"/>
      <c r="C270"/>
      <c r="D270"/>
      <c r="E270"/>
      <c r="F270"/>
      <c r="G270"/>
      <c r="H270"/>
      <c r="I270"/>
      <c r="J270"/>
    </row>
    <row r="271" spans="1:10" x14ac:dyDescent="0.35">
      <c r="A271"/>
      <c r="B271"/>
      <c r="C271"/>
      <c r="D271"/>
      <c r="E271"/>
      <c r="F271"/>
      <c r="G271"/>
      <c r="H271"/>
      <c r="I271"/>
      <c r="J271"/>
    </row>
    <row r="272" spans="1:10" x14ac:dyDescent="0.35">
      <c r="A272"/>
      <c r="B272"/>
      <c r="C272"/>
      <c r="D272"/>
      <c r="E272"/>
      <c r="F272"/>
      <c r="G272"/>
      <c r="H272"/>
      <c r="I272"/>
      <c r="J272"/>
    </row>
    <row r="273" spans="1:10" x14ac:dyDescent="0.35">
      <c r="A273"/>
      <c r="B273"/>
      <c r="C273"/>
      <c r="D273"/>
      <c r="E273"/>
      <c r="F273"/>
      <c r="G273"/>
      <c r="H273"/>
      <c r="I273"/>
      <c r="J273"/>
    </row>
    <row r="274" spans="1:10" x14ac:dyDescent="0.35">
      <c r="A274"/>
      <c r="B274"/>
      <c r="C274"/>
      <c r="D274"/>
      <c r="E274"/>
      <c r="F274"/>
      <c r="G274"/>
      <c r="H274"/>
      <c r="I274"/>
      <c r="J274"/>
    </row>
    <row r="275" spans="1:10" x14ac:dyDescent="0.35">
      <c r="A275"/>
      <c r="B275"/>
      <c r="C275"/>
      <c r="D275"/>
      <c r="E275"/>
      <c r="F275"/>
      <c r="G275"/>
      <c r="H275"/>
      <c r="I275"/>
      <c r="J275"/>
    </row>
    <row r="276" spans="1:10" x14ac:dyDescent="0.35">
      <c r="A276"/>
      <c r="B276"/>
      <c r="C276"/>
      <c r="D276"/>
      <c r="E276"/>
      <c r="F276"/>
      <c r="G276"/>
      <c r="H276"/>
      <c r="I276"/>
      <c r="J276"/>
    </row>
    <row r="277" spans="1:10" x14ac:dyDescent="0.35">
      <c r="A277"/>
      <c r="B277"/>
      <c r="C277"/>
      <c r="D277"/>
      <c r="E277"/>
      <c r="F277"/>
      <c r="G277"/>
      <c r="H277"/>
      <c r="I277"/>
      <c r="J277"/>
    </row>
    <row r="278" spans="1:10" x14ac:dyDescent="0.35">
      <c r="A278"/>
      <c r="B278"/>
      <c r="C278"/>
      <c r="D278"/>
      <c r="E278"/>
      <c r="F278"/>
      <c r="G278"/>
      <c r="H278"/>
      <c r="I278"/>
      <c r="J278"/>
    </row>
    <row r="279" spans="1:10" x14ac:dyDescent="0.35">
      <c r="A279"/>
      <c r="B279"/>
      <c r="C279"/>
      <c r="D279"/>
      <c r="E279"/>
      <c r="F279"/>
      <c r="G279"/>
      <c r="H279"/>
      <c r="I279"/>
      <c r="J279"/>
    </row>
    <row r="280" spans="1:10" x14ac:dyDescent="0.35">
      <c r="A280"/>
      <c r="B280"/>
      <c r="C280"/>
      <c r="D280"/>
      <c r="E280"/>
      <c r="F280"/>
      <c r="G280"/>
      <c r="H280"/>
      <c r="I280"/>
      <c r="J280"/>
    </row>
    <row r="281" spans="1:10" x14ac:dyDescent="0.35">
      <c r="A281"/>
      <c r="B281"/>
      <c r="C281"/>
      <c r="D281"/>
      <c r="E281"/>
      <c r="F281"/>
      <c r="G281"/>
      <c r="H281"/>
      <c r="I281"/>
      <c r="J281"/>
    </row>
    <row r="282" spans="1:10" x14ac:dyDescent="0.35">
      <c r="A282"/>
      <c r="B282"/>
      <c r="C282"/>
      <c r="D282"/>
      <c r="E282"/>
      <c r="F282"/>
      <c r="G282"/>
      <c r="H282"/>
      <c r="I282"/>
      <c r="J282"/>
    </row>
    <row r="283" spans="1:10" x14ac:dyDescent="0.35">
      <c r="A283"/>
      <c r="B283"/>
      <c r="C283"/>
      <c r="D283"/>
      <c r="E283"/>
      <c r="F283"/>
      <c r="G283"/>
      <c r="H283"/>
      <c r="I283"/>
      <c r="J283"/>
    </row>
    <row r="284" spans="1:10" x14ac:dyDescent="0.35">
      <c r="A284"/>
      <c r="B284"/>
      <c r="C284"/>
      <c r="D284"/>
      <c r="E284"/>
      <c r="F284"/>
      <c r="G284"/>
      <c r="H284"/>
      <c r="I284"/>
      <c r="J284"/>
    </row>
    <row r="285" spans="1:10" x14ac:dyDescent="0.35">
      <c r="A285"/>
      <c r="B285"/>
      <c r="C285"/>
      <c r="D285"/>
      <c r="E285"/>
      <c r="F285"/>
      <c r="G285"/>
      <c r="H285"/>
      <c r="I285"/>
      <c r="J285"/>
    </row>
    <row r="286" spans="1:10" x14ac:dyDescent="0.35">
      <c r="A286"/>
      <c r="B286"/>
      <c r="C286"/>
      <c r="D286"/>
      <c r="E286"/>
      <c r="F286"/>
      <c r="G286"/>
      <c r="H286"/>
      <c r="I286"/>
      <c r="J286"/>
    </row>
    <row r="287" spans="1:10" x14ac:dyDescent="0.35">
      <c r="A287"/>
      <c r="B287"/>
      <c r="C287"/>
      <c r="D287"/>
      <c r="E287"/>
      <c r="F287"/>
      <c r="G287"/>
      <c r="H287"/>
      <c r="I287"/>
      <c r="J287"/>
    </row>
    <row r="288" spans="1:10" x14ac:dyDescent="0.35">
      <c r="A288"/>
      <c r="B288"/>
      <c r="C288"/>
      <c r="D288"/>
      <c r="E288"/>
      <c r="F288"/>
      <c r="G288"/>
      <c r="H288"/>
      <c r="I288"/>
      <c r="J288"/>
    </row>
    <row r="289" spans="1:10" x14ac:dyDescent="0.35">
      <c r="A289"/>
      <c r="B289"/>
      <c r="C289"/>
      <c r="D289"/>
      <c r="E289"/>
      <c r="F289"/>
      <c r="G289"/>
      <c r="H289"/>
      <c r="I289"/>
      <c r="J289"/>
    </row>
    <row r="290" spans="1:10" x14ac:dyDescent="0.35">
      <c r="A290"/>
      <c r="B290"/>
      <c r="C290"/>
      <c r="D290"/>
      <c r="E290"/>
      <c r="F290"/>
      <c r="G290"/>
      <c r="H290"/>
      <c r="I290"/>
      <c r="J290"/>
    </row>
    <row r="291" spans="1:10" x14ac:dyDescent="0.35">
      <c r="A291"/>
      <c r="B291"/>
      <c r="C291"/>
      <c r="D291"/>
      <c r="E291"/>
      <c r="F291"/>
      <c r="G291"/>
      <c r="H291"/>
      <c r="I291"/>
      <c r="J291"/>
    </row>
    <row r="292" spans="1:10" x14ac:dyDescent="0.35">
      <c r="A292"/>
      <c r="B292"/>
      <c r="C292"/>
      <c r="D292"/>
      <c r="E292"/>
      <c r="F292"/>
      <c r="G292"/>
      <c r="H292"/>
      <c r="I292"/>
      <c r="J292"/>
    </row>
    <row r="293" spans="1:10" x14ac:dyDescent="0.35">
      <c r="A293"/>
      <c r="B293"/>
      <c r="C293"/>
      <c r="D293"/>
      <c r="E293"/>
      <c r="F293"/>
      <c r="G293"/>
      <c r="H293"/>
      <c r="I293"/>
      <c r="J293"/>
    </row>
    <row r="294" spans="1:10" x14ac:dyDescent="0.35">
      <c r="A294"/>
      <c r="B294"/>
      <c r="C294"/>
      <c r="D294"/>
      <c r="E294"/>
      <c r="F294"/>
      <c r="G294"/>
      <c r="H294"/>
      <c r="I294"/>
      <c r="J294"/>
    </row>
    <row r="295" spans="1:10" x14ac:dyDescent="0.35">
      <c r="A295"/>
      <c r="B295"/>
      <c r="C295"/>
      <c r="D295"/>
      <c r="E295"/>
      <c r="F295"/>
      <c r="G295"/>
      <c r="H295"/>
      <c r="I295"/>
      <c r="J295"/>
    </row>
    <row r="296" spans="1:10" x14ac:dyDescent="0.35">
      <c r="A296"/>
      <c r="B296"/>
      <c r="C296"/>
      <c r="D296"/>
      <c r="E296"/>
      <c r="F296"/>
      <c r="G296"/>
      <c r="H296"/>
      <c r="I296"/>
      <c r="J296"/>
    </row>
    <row r="297" spans="1:10" x14ac:dyDescent="0.35">
      <c r="A297"/>
      <c r="B297"/>
      <c r="C297"/>
      <c r="D297"/>
      <c r="E297"/>
      <c r="F297"/>
      <c r="G297"/>
      <c r="H297"/>
      <c r="I297"/>
      <c r="J297"/>
    </row>
    <row r="298" spans="1:10" x14ac:dyDescent="0.35">
      <c r="A298"/>
      <c r="B298"/>
      <c r="C298"/>
      <c r="D298"/>
      <c r="E298"/>
      <c r="F298"/>
      <c r="G298"/>
      <c r="H298"/>
      <c r="I298"/>
      <c r="J298"/>
    </row>
    <row r="299" spans="1:10" x14ac:dyDescent="0.35">
      <c r="A299"/>
      <c r="B299"/>
      <c r="C299"/>
      <c r="D299"/>
      <c r="E299"/>
      <c r="F299"/>
      <c r="G299"/>
      <c r="H299"/>
      <c r="I299"/>
      <c r="J299"/>
    </row>
    <row r="300" spans="1:10" x14ac:dyDescent="0.35">
      <c r="A300"/>
      <c r="B300"/>
      <c r="C300"/>
      <c r="D300"/>
      <c r="E300"/>
      <c r="F300"/>
      <c r="G300"/>
      <c r="H300"/>
      <c r="I300"/>
      <c r="J300"/>
    </row>
    <row r="301" spans="1:10" x14ac:dyDescent="0.35">
      <c r="A301"/>
      <c r="B301"/>
      <c r="C301"/>
      <c r="D301"/>
      <c r="E301"/>
      <c r="F301"/>
      <c r="G301"/>
      <c r="H301"/>
      <c r="I301"/>
      <c r="J301"/>
    </row>
    <row r="302" spans="1:10" x14ac:dyDescent="0.35">
      <c r="A302"/>
      <c r="B302"/>
      <c r="C302"/>
      <c r="D302"/>
      <c r="E302"/>
      <c r="F302"/>
      <c r="G302"/>
      <c r="H302"/>
      <c r="I302"/>
      <c r="J302"/>
    </row>
    <row r="303" spans="1:10" x14ac:dyDescent="0.35">
      <c r="A303"/>
      <c r="B303"/>
      <c r="C303"/>
      <c r="D303"/>
      <c r="E303"/>
      <c r="F303"/>
      <c r="G303"/>
      <c r="H303"/>
      <c r="I303"/>
      <c r="J303"/>
    </row>
    <row r="304" spans="1:10" x14ac:dyDescent="0.35">
      <c r="A304"/>
      <c r="B304"/>
      <c r="C304"/>
      <c r="D304"/>
      <c r="E304"/>
      <c r="F304"/>
      <c r="G304"/>
      <c r="H304"/>
      <c r="I304"/>
      <c r="J304"/>
    </row>
    <row r="305" spans="1:10" x14ac:dyDescent="0.35">
      <c r="A305"/>
      <c r="B305"/>
      <c r="C305"/>
      <c r="D305"/>
      <c r="E305"/>
      <c r="F305"/>
      <c r="G305"/>
      <c r="H305"/>
      <c r="I305"/>
      <c r="J305"/>
    </row>
    <row r="306" spans="1:10" x14ac:dyDescent="0.35">
      <c r="A306"/>
      <c r="B306"/>
      <c r="C306"/>
      <c r="D306"/>
      <c r="E306"/>
      <c r="F306"/>
      <c r="G306"/>
      <c r="H306"/>
      <c r="I306"/>
      <c r="J306"/>
    </row>
    <row r="307" spans="1:10" x14ac:dyDescent="0.35">
      <c r="A307"/>
      <c r="B307"/>
      <c r="C307"/>
      <c r="D307"/>
      <c r="E307"/>
      <c r="F307"/>
      <c r="G307"/>
      <c r="H307"/>
      <c r="I307"/>
      <c r="J307"/>
    </row>
    <row r="308" spans="1:10" x14ac:dyDescent="0.35">
      <c r="A308"/>
      <c r="B308"/>
      <c r="C308"/>
      <c r="D308"/>
      <c r="E308"/>
      <c r="F308"/>
      <c r="G308"/>
      <c r="H308"/>
      <c r="I308"/>
      <c r="J308"/>
    </row>
    <row r="309" spans="1:10" x14ac:dyDescent="0.35">
      <c r="A309"/>
      <c r="B309"/>
      <c r="C309"/>
      <c r="D309"/>
      <c r="E309"/>
      <c r="F309"/>
      <c r="G309"/>
      <c r="H309"/>
      <c r="I309"/>
      <c r="J309"/>
    </row>
    <row r="310" spans="1:10" x14ac:dyDescent="0.35">
      <c r="A310"/>
      <c r="B310"/>
      <c r="C310"/>
      <c r="D310"/>
      <c r="E310"/>
      <c r="F310"/>
      <c r="G310"/>
      <c r="H310"/>
      <c r="I310"/>
      <c r="J310"/>
    </row>
    <row r="311" spans="1:10" x14ac:dyDescent="0.35">
      <c r="A311"/>
      <c r="B311"/>
      <c r="C311"/>
      <c r="D311"/>
      <c r="E311"/>
      <c r="F311"/>
      <c r="G311"/>
      <c r="H311"/>
      <c r="I311"/>
      <c r="J311"/>
    </row>
    <row r="312" spans="1:10" x14ac:dyDescent="0.35">
      <c r="A312"/>
      <c r="B312"/>
      <c r="C312"/>
      <c r="D312"/>
      <c r="E312"/>
      <c r="F312"/>
      <c r="G312"/>
      <c r="H312"/>
      <c r="I312"/>
      <c r="J312"/>
    </row>
    <row r="313" spans="1:10" x14ac:dyDescent="0.35">
      <c r="A313"/>
      <c r="B313"/>
      <c r="C313"/>
      <c r="D313"/>
      <c r="E313"/>
      <c r="F313"/>
      <c r="G313"/>
      <c r="H313"/>
      <c r="I313"/>
      <c r="J313"/>
    </row>
    <row r="314" spans="1:10" x14ac:dyDescent="0.35">
      <c r="A314"/>
      <c r="B314"/>
      <c r="C314"/>
      <c r="D314"/>
      <c r="E314"/>
      <c r="F314"/>
      <c r="G314"/>
      <c r="H314"/>
      <c r="I314"/>
      <c r="J314"/>
    </row>
    <row r="315" spans="1:10" x14ac:dyDescent="0.35">
      <c r="A315"/>
      <c r="B315"/>
      <c r="C315"/>
      <c r="D315"/>
      <c r="E315"/>
      <c r="F315"/>
      <c r="G315"/>
      <c r="H315"/>
      <c r="I315"/>
      <c r="J315"/>
    </row>
    <row r="316" spans="1:10" x14ac:dyDescent="0.35">
      <c r="A316"/>
      <c r="B316"/>
      <c r="C316"/>
      <c r="D316"/>
      <c r="E316"/>
      <c r="F316"/>
      <c r="G316"/>
      <c r="H316"/>
      <c r="I316"/>
      <c r="J316"/>
    </row>
    <row r="317" spans="1:10" x14ac:dyDescent="0.35">
      <c r="A317"/>
      <c r="B317"/>
      <c r="C317"/>
      <c r="D317"/>
      <c r="E317"/>
      <c r="F317"/>
      <c r="G317"/>
      <c r="H317"/>
      <c r="I317"/>
      <c r="J317"/>
    </row>
    <row r="318" spans="1:10" x14ac:dyDescent="0.35">
      <c r="A318"/>
      <c r="B318"/>
      <c r="C318"/>
      <c r="D318"/>
      <c r="E318"/>
      <c r="F318"/>
      <c r="G318"/>
      <c r="H318"/>
      <c r="I318"/>
      <c r="J318"/>
    </row>
    <row r="319" spans="1:10" x14ac:dyDescent="0.35">
      <c r="A319"/>
      <c r="B319"/>
      <c r="C319"/>
      <c r="D319"/>
      <c r="E319"/>
      <c r="F319"/>
      <c r="G319"/>
      <c r="H319"/>
      <c r="I319"/>
      <c r="J319"/>
    </row>
    <row r="320" spans="1:10" x14ac:dyDescent="0.35">
      <c r="A320"/>
      <c r="B320"/>
      <c r="C320"/>
      <c r="D320"/>
      <c r="E320"/>
      <c r="F320"/>
      <c r="G320"/>
      <c r="H320"/>
      <c r="I320"/>
      <c r="J320"/>
    </row>
    <row r="321" spans="1:10" x14ac:dyDescent="0.35">
      <c r="A321"/>
      <c r="B321"/>
      <c r="C321"/>
      <c r="D321"/>
      <c r="E321"/>
      <c r="F321"/>
      <c r="G321"/>
      <c r="H321"/>
      <c r="I321"/>
      <c r="J321"/>
    </row>
    <row r="322" spans="1:10" x14ac:dyDescent="0.35">
      <c r="A322"/>
      <c r="B322"/>
      <c r="C322"/>
      <c r="D322"/>
      <c r="E322"/>
      <c r="F322"/>
      <c r="G322"/>
      <c r="H322"/>
      <c r="I322"/>
      <c r="J322"/>
    </row>
    <row r="323" spans="1:10" x14ac:dyDescent="0.35">
      <c r="A323"/>
      <c r="B323"/>
      <c r="C323"/>
      <c r="D323"/>
      <c r="E323"/>
      <c r="F323"/>
      <c r="G323"/>
      <c r="H323"/>
      <c r="I323"/>
      <c r="J323"/>
    </row>
    <row r="324" spans="1:10" x14ac:dyDescent="0.35">
      <c r="A324"/>
      <c r="B324"/>
      <c r="C324"/>
      <c r="D324"/>
      <c r="E324"/>
      <c r="F324"/>
      <c r="G324"/>
      <c r="H324"/>
      <c r="I324"/>
      <c r="J324"/>
    </row>
    <row r="325" spans="1:10" x14ac:dyDescent="0.35">
      <c r="A325"/>
      <c r="B325"/>
      <c r="C325"/>
      <c r="D325"/>
      <c r="E325"/>
      <c r="F325"/>
      <c r="G325"/>
      <c r="H325"/>
      <c r="I325"/>
      <c r="J325"/>
    </row>
    <row r="326" spans="1:10" x14ac:dyDescent="0.35">
      <c r="A326"/>
      <c r="B326"/>
      <c r="C326"/>
      <c r="D326"/>
      <c r="E326"/>
      <c r="F326"/>
      <c r="G326"/>
      <c r="H326"/>
      <c r="I326"/>
      <c r="J326"/>
    </row>
    <row r="327" spans="1:10" x14ac:dyDescent="0.35">
      <c r="A327"/>
      <c r="B327"/>
      <c r="C327"/>
      <c r="D327"/>
      <c r="E327"/>
      <c r="F327"/>
      <c r="G327"/>
      <c r="H327"/>
      <c r="I327"/>
      <c r="J327"/>
    </row>
    <row r="328" spans="1:10" x14ac:dyDescent="0.35">
      <c r="A328"/>
      <c r="B328"/>
      <c r="C328"/>
      <c r="D328"/>
      <c r="E328"/>
      <c r="F328"/>
      <c r="G328"/>
      <c r="H328"/>
      <c r="I328"/>
      <c r="J328"/>
    </row>
    <row r="329" spans="1:10" x14ac:dyDescent="0.35">
      <c r="A329"/>
      <c r="B329"/>
      <c r="C329"/>
      <c r="D329"/>
      <c r="E329"/>
      <c r="F329"/>
      <c r="G329"/>
      <c r="H329"/>
      <c r="I329"/>
      <c r="J329"/>
    </row>
    <row r="330" spans="1:10" x14ac:dyDescent="0.35">
      <c r="A330"/>
      <c r="B330"/>
      <c r="C330"/>
      <c r="D330"/>
      <c r="E330"/>
      <c r="F330"/>
      <c r="G330"/>
      <c r="H330"/>
      <c r="I330"/>
      <c r="J330"/>
    </row>
    <row r="331" spans="1:10" x14ac:dyDescent="0.35">
      <c r="A331"/>
      <c r="B331"/>
      <c r="C331"/>
      <c r="D331"/>
      <c r="E331"/>
      <c r="F331"/>
      <c r="G331"/>
      <c r="H331"/>
      <c r="I331"/>
      <c r="J331"/>
    </row>
    <row r="332" spans="1:10" x14ac:dyDescent="0.35">
      <c r="A332"/>
      <c r="B332"/>
      <c r="C332"/>
      <c r="D332"/>
      <c r="E332"/>
      <c r="F332"/>
      <c r="G332"/>
      <c r="H332"/>
      <c r="I332"/>
      <c r="J332"/>
    </row>
    <row r="333" spans="1:10" x14ac:dyDescent="0.35">
      <c r="A333"/>
      <c r="B333"/>
      <c r="C333"/>
      <c r="D333"/>
      <c r="E333"/>
      <c r="F333"/>
      <c r="G333"/>
      <c r="H333"/>
      <c r="I333"/>
      <c r="J333"/>
    </row>
    <row r="334" spans="1:10" x14ac:dyDescent="0.35">
      <c r="A334"/>
      <c r="B334"/>
      <c r="C334"/>
      <c r="D334"/>
      <c r="E334"/>
      <c r="F334"/>
      <c r="G334"/>
      <c r="H334"/>
      <c r="I334"/>
      <c r="J334"/>
    </row>
    <row r="335" spans="1:10" x14ac:dyDescent="0.35">
      <c r="A335"/>
      <c r="B335"/>
      <c r="C335"/>
      <c r="D335"/>
      <c r="E335"/>
      <c r="F335"/>
      <c r="G335"/>
      <c r="H335"/>
      <c r="I335"/>
      <c r="J335"/>
    </row>
    <row r="336" spans="1:10" x14ac:dyDescent="0.35">
      <c r="A336"/>
      <c r="B336"/>
      <c r="C336"/>
      <c r="D336"/>
      <c r="E336"/>
      <c r="F336"/>
      <c r="G336"/>
      <c r="H336"/>
      <c r="I336"/>
      <c r="J336"/>
    </row>
    <row r="337" spans="1:10" x14ac:dyDescent="0.35">
      <c r="A337"/>
      <c r="B337"/>
      <c r="C337"/>
      <c r="D337"/>
      <c r="E337"/>
      <c r="F337"/>
      <c r="G337"/>
      <c r="H337"/>
      <c r="I337"/>
      <c r="J337"/>
    </row>
    <row r="338" spans="1:10" x14ac:dyDescent="0.35">
      <c r="A338"/>
      <c r="B338"/>
      <c r="C338"/>
      <c r="D338"/>
      <c r="E338"/>
      <c r="F338"/>
      <c r="G338"/>
      <c r="H338"/>
      <c r="I338"/>
      <c r="J338"/>
    </row>
    <row r="339" spans="1:10" x14ac:dyDescent="0.35">
      <c r="A339"/>
      <c r="B339"/>
      <c r="C339"/>
      <c r="D339"/>
      <c r="E339"/>
      <c r="F339"/>
      <c r="G339"/>
      <c r="H339"/>
      <c r="I339"/>
      <c r="J339"/>
    </row>
    <row r="340" spans="1:10" x14ac:dyDescent="0.35">
      <c r="A340"/>
      <c r="B340"/>
      <c r="C340"/>
      <c r="D340"/>
      <c r="E340"/>
      <c r="F340"/>
      <c r="G340"/>
      <c r="H340"/>
      <c r="I340"/>
      <c r="J340"/>
    </row>
    <row r="341" spans="1:10" x14ac:dyDescent="0.35">
      <c r="A341"/>
      <c r="B341"/>
      <c r="C341"/>
      <c r="D341"/>
      <c r="E341"/>
      <c r="F341"/>
      <c r="G341"/>
      <c r="H341"/>
      <c r="I341"/>
      <c r="J341"/>
    </row>
    <row r="342" spans="1:10" x14ac:dyDescent="0.35">
      <c r="A342"/>
      <c r="B342"/>
      <c r="C342"/>
      <c r="D342"/>
      <c r="E342"/>
      <c r="F342"/>
      <c r="G342"/>
      <c r="H342"/>
      <c r="I342"/>
      <c r="J342"/>
    </row>
    <row r="343" spans="1:10" x14ac:dyDescent="0.35">
      <c r="A343"/>
      <c r="B343"/>
      <c r="C343"/>
      <c r="D343"/>
      <c r="E343"/>
      <c r="F343"/>
      <c r="G343"/>
      <c r="H343"/>
      <c r="I343"/>
      <c r="J343"/>
    </row>
    <row r="344" spans="1:10" x14ac:dyDescent="0.35">
      <c r="A344"/>
      <c r="B344"/>
      <c r="C344"/>
      <c r="D344"/>
      <c r="E344"/>
      <c r="F344"/>
      <c r="G344"/>
      <c r="H344"/>
      <c r="I344"/>
      <c r="J344"/>
    </row>
    <row r="345" spans="1:10" x14ac:dyDescent="0.35">
      <c r="A345"/>
      <c r="B345"/>
      <c r="C345"/>
      <c r="D345"/>
      <c r="E345"/>
      <c r="F345"/>
      <c r="G345"/>
      <c r="H345"/>
      <c r="I345"/>
      <c r="J345"/>
    </row>
    <row r="346" spans="1:10" x14ac:dyDescent="0.35">
      <c r="A346"/>
      <c r="B346"/>
      <c r="C346"/>
      <c r="D346"/>
      <c r="E346"/>
      <c r="F346"/>
      <c r="G346"/>
      <c r="H346"/>
      <c r="I346"/>
      <c r="J346"/>
    </row>
    <row r="347" spans="1:10" x14ac:dyDescent="0.35">
      <c r="A347"/>
      <c r="B347"/>
      <c r="C347"/>
      <c r="D347"/>
      <c r="E347"/>
      <c r="F347"/>
      <c r="G347"/>
      <c r="H347"/>
      <c r="I347"/>
      <c r="J347"/>
    </row>
    <row r="348" spans="1:10" x14ac:dyDescent="0.35">
      <c r="A348"/>
      <c r="B348"/>
      <c r="C348"/>
      <c r="D348"/>
      <c r="E348"/>
      <c r="F348"/>
      <c r="G348"/>
      <c r="H348"/>
      <c r="I348"/>
      <c r="J348"/>
    </row>
    <row r="349" spans="1:10" x14ac:dyDescent="0.35">
      <c r="A349"/>
      <c r="B349"/>
      <c r="C349"/>
      <c r="D349"/>
      <c r="E349"/>
      <c r="F349"/>
      <c r="G349"/>
      <c r="H349"/>
      <c r="I349"/>
      <c r="J349"/>
    </row>
    <row r="350" spans="1:10" x14ac:dyDescent="0.35">
      <c r="A350"/>
      <c r="B350"/>
      <c r="C350"/>
      <c r="D350"/>
      <c r="E350"/>
      <c r="F350"/>
      <c r="G350"/>
      <c r="H350"/>
      <c r="I350"/>
      <c r="J350"/>
    </row>
    <row r="351" spans="1:10" x14ac:dyDescent="0.35">
      <c r="A351"/>
      <c r="B351"/>
      <c r="C351"/>
      <c r="D351"/>
      <c r="E351"/>
      <c r="F351"/>
      <c r="G351"/>
      <c r="H351"/>
      <c r="I351"/>
      <c r="J351"/>
    </row>
    <row r="352" spans="1:10" x14ac:dyDescent="0.35">
      <c r="A352"/>
      <c r="B352"/>
      <c r="C352"/>
      <c r="D352"/>
      <c r="E352"/>
      <c r="F352"/>
      <c r="G352"/>
      <c r="H352"/>
      <c r="I352"/>
      <c r="J352"/>
    </row>
    <row r="353" spans="1:10" x14ac:dyDescent="0.35">
      <c r="A353"/>
      <c r="B353"/>
      <c r="C353"/>
      <c r="D353"/>
      <c r="E353"/>
      <c r="F353"/>
      <c r="G353"/>
      <c r="H353"/>
      <c r="I353"/>
      <c r="J353"/>
    </row>
    <row r="354" spans="1:10" x14ac:dyDescent="0.35">
      <c r="A354"/>
      <c r="B354"/>
      <c r="C354"/>
      <c r="D354"/>
      <c r="E354"/>
      <c r="F354"/>
      <c r="G354"/>
      <c r="H354"/>
      <c r="I354"/>
      <c r="J354"/>
    </row>
    <row r="355" spans="1:10" x14ac:dyDescent="0.35">
      <c r="A355"/>
      <c r="B355"/>
      <c r="C355"/>
      <c r="D355"/>
      <c r="E355"/>
      <c r="F355"/>
      <c r="G355"/>
      <c r="H355"/>
      <c r="I355"/>
      <c r="J355"/>
    </row>
    <row r="356" spans="1:10" x14ac:dyDescent="0.35">
      <c r="A356"/>
      <c r="B356"/>
      <c r="C356"/>
      <c r="D356"/>
      <c r="E356"/>
      <c r="F356"/>
      <c r="G356"/>
      <c r="H356"/>
      <c r="I356"/>
      <c r="J356"/>
    </row>
    <row r="357" spans="1:10" x14ac:dyDescent="0.35">
      <c r="A357"/>
      <c r="B357"/>
      <c r="C357"/>
      <c r="D357"/>
      <c r="E357"/>
      <c r="F357"/>
      <c r="G357"/>
      <c r="H357"/>
      <c r="I357"/>
      <c r="J357"/>
    </row>
    <row r="358" spans="1:10" x14ac:dyDescent="0.35">
      <c r="A358"/>
      <c r="B358"/>
      <c r="C358"/>
      <c r="D358"/>
      <c r="E358"/>
      <c r="F358"/>
      <c r="G358"/>
      <c r="H358"/>
      <c r="I358"/>
      <c r="J358"/>
    </row>
    <row r="359" spans="1:10" x14ac:dyDescent="0.35">
      <c r="A359"/>
      <c r="B359"/>
      <c r="C359"/>
      <c r="D359"/>
      <c r="E359"/>
      <c r="F359"/>
      <c r="G359"/>
      <c r="H359"/>
      <c r="I359"/>
      <c r="J359"/>
    </row>
    <row r="360" spans="1:10" x14ac:dyDescent="0.35">
      <c r="A360"/>
      <c r="B360"/>
      <c r="C360"/>
      <c r="D360"/>
      <c r="E360"/>
      <c r="F360"/>
      <c r="G360"/>
      <c r="H360"/>
      <c r="I360"/>
      <c r="J360"/>
    </row>
    <row r="361" spans="1:10" x14ac:dyDescent="0.35">
      <c r="A361"/>
      <c r="B361"/>
      <c r="C361"/>
      <c r="D361"/>
      <c r="E361"/>
      <c r="F361"/>
      <c r="G361"/>
      <c r="H361"/>
      <c r="I361"/>
      <c r="J361"/>
    </row>
    <row r="362" spans="1:10" x14ac:dyDescent="0.35">
      <c r="A362"/>
      <c r="B362"/>
      <c r="C362"/>
      <c r="D362"/>
      <c r="E362"/>
      <c r="F362"/>
      <c r="G362"/>
      <c r="H362"/>
      <c r="I362"/>
      <c r="J362"/>
    </row>
    <row r="363" spans="1:10" x14ac:dyDescent="0.35">
      <c r="A363"/>
      <c r="B363"/>
      <c r="C363"/>
      <c r="D363"/>
      <c r="E363"/>
      <c r="F363"/>
      <c r="G363"/>
      <c r="H363"/>
      <c r="I363"/>
      <c r="J363"/>
    </row>
    <row r="364" spans="1:10" x14ac:dyDescent="0.35">
      <c r="A364"/>
      <c r="B364"/>
      <c r="C364"/>
      <c r="D364"/>
      <c r="E364"/>
      <c r="F364"/>
      <c r="G364"/>
      <c r="H364"/>
      <c r="I364"/>
      <c r="J364"/>
    </row>
    <row r="365" spans="1:10" x14ac:dyDescent="0.35">
      <c r="A365"/>
      <c r="B365"/>
      <c r="C365"/>
      <c r="D365"/>
      <c r="E365"/>
      <c r="F365"/>
      <c r="G365"/>
      <c r="H365"/>
      <c r="I365"/>
      <c r="J365"/>
    </row>
    <row r="366" spans="1:10" x14ac:dyDescent="0.35">
      <c r="A366"/>
      <c r="B366"/>
      <c r="C366"/>
      <c r="D366"/>
      <c r="E366"/>
      <c r="F366"/>
      <c r="G366"/>
      <c r="H366"/>
      <c r="I366"/>
      <c r="J366"/>
    </row>
    <row r="367" spans="1:10" x14ac:dyDescent="0.35">
      <c r="A367"/>
      <c r="B367"/>
      <c r="C367"/>
      <c r="D367"/>
      <c r="E367"/>
      <c r="F367"/>
      <c r="G367"/>
      <c r="H367"/>
      <c r="I367"/>
      <c r="J367"/>
    </row>
    <row r="368" spans="1:10" x14ac:dyDescent="0.35">
      <c r="A368"/>
      <c r="B368"/>
      <c r="C368"/>
      <c r="D368"/>
      <c r="E368"/>
      <c r="F368"/>
      <c r="G368"/>
      <c r="H368"/>
      <c r="I368"/>
      <c r="J368"/>
    </row>
    <row r="369" spans="1:10" x14ac:dyDescent="0.35">
      <c r="A369"/>
      <c r="B369"/>
      <c r="C369"/>
      <c r="D369"/>
      <c r="E369"/>
      <c r="F369"/>
      <c r="G369"/>
      <c r="H369"/>
      <c r="I369"/>
      <c r="J369"/>
    </row>
    <row r="370" spans="1:10" x14ac:dyDescent="0.35">
      <c r="A370"/>
      <c r="B370"/>
      <c r="C370"/>
      <c r="D370"/>
      <c r="E370"/>
      <c r="F370"/>
      <c r="G370"/>
      <c r="H370"/>
      <c r="I370"/>
      <c r="J370"/>
    </row>
    <row r="371" spans="1:10" x14ac:dyDescent="0.35">
      <c r="A371"/>
      <c r="B371"/>
      <c r="C371"/>
      <c r="D371"/>
      <c r="E371"/>
      <c r="F371"/>
      <c r="G371"/>
      <c r="H371"/>
      <c r="I371"/>
      <c r="J371"/>
    </row>
    <row r="372" spans="1:10" x14ac:dyDescent="0.35">
      <c r="A372"/>
      <c r="B372"/>
      <c r="C372"/>
      <c r="D372"/>
      <c r="E372"/>
      <c r="F372"/>
      <c r="G372"/>
      <c r="H372"/>
      <c r="I372"/>
      <c r="J372"/>
    </row>
    <row r="373" spans="1:10" x14ac:dyDescent="0.35">
      <c r="A373"/>
      <c r="B373"/>
      <c r="C373"/>
      <c r="D373"/>
      <c r="E373"/>
      <c r="F373"/>
      <c r="G373"/>
      <c r="H373"/>
      <c r="I373"/>
      <c r="J373"/>
    </row>
    <row r="374" spans="1:10" x14ac:dyDescent="0.35">
      <c r="A374"/>
      <c r="B374"/>
      <c r="C374"/>
      <c r="D374"/>
      <c r="E374"/>
      <c r="F374"/>
      <c r="G374"/>
      <c r="H374"/>
      <c r="I374"/>
      <c r="J374"/>
    </row>
    <row r="375" spans="1:10" x14ac:dyDescent="0.35">
      <c r="A375"/>
      <c r="B375"/>
      <c r="C375"/>
      <c r="D375"/>
      <c r="E375"/>
      <c r="F375"/>
      <c r="G375"/>
      <c r="H375"/>
      <c r="I375"/>
      <c r="J375"/>
    </row>
    <row r="376" spans="1:10" x14ac:dyDescent="0.35">
      <c r="A376"/>
      <c r="B376"/>
      <c r="C376"/>
      <c r="D376"/>
      <c r="E376"/>
      <c r="F376"/>
      <c r="G376"/>
      <c r="H376"/>
      <c r="I376"/>
      <c r="J376"/>
    </row>
    <row r="377" spans="1:10" x14ac:dyDescent="0.35">
      <c r="A377"/>
      <c r="B377"/>
      <c r="C377"/>
      <c r="D377"/>
      <c r="E377"/>
      <c r="F377"/>
      <c r="G377"/>
      <c r="H377"/>
      <c r="I377"/>
      <c r="J377"/>
    </row>
    <row r="378" spans="1:10" x14ac:dyDescent="0.35">
      <c r="A378"/>
      <c r="B378"/>
      <c r="C378"/>
      <c r="D378"/>
      <c r="E378"/>
      <c r="F378"/>
      <c r="G378"/>
      <c r="H378"/>
      <c r="I378"/>
      <c r="J378"/>
    </row>
    <row r="379" spans="1:10" x14ac:dyDescent="0.35">
      <c r="A379"/>
      <c r="B379"/>
      <c r="C379"/>
      <c r="D379"/>
      <c r="E379"/>
      <c r="F379"/>
      <c r="G379"/>
      <c r="H379"/>
      <c r="I379"/>
      <c r="J379"/>
    </row>
    <row r="380" spans="1:10" x14ac:dyDescent="0.35">
      <c r="A380"/>
      <c r="B380"/>
      <c r="C380"/>
      <c r="D380"/>
      <c r="E380"/>
      <c r="F380"/>
      <c r="G380"/>
      <c r="H380"/>
      <c r="I380"/>
      <c r="J380"/>
    </row>
    <row r="381" spans="1:10" x14ac:dyDescent="0.35">
      <c r="A381"/>
      <c r="B381"/>
      <c r="C381"/>
      <c r="D381"/>
      <c r="E381"/>
      <c r="F381"/>
      <c r="G381"/>
      <c r="H381"/>
      <c r="I381"/>
      <c r="J381"/>
    </row>
    <row r="382" spans="1:10" x14ac:dyDescent="0.35">
      <c r="A382"/>
      <c r="B382"/>
      <c r="C382"/>
      <c r="D382"/>
      <c r="E382"/>
      <c r="F382"/>
      <c r="G382"/>
      <c r="H382"/>
      <c r="I382"/>
      <c r="J382"/>
    </row>
    <row r="383" spans="1:10" x14ac:dyDescent="0.35">
      <c r="A383"/>
      <c r="B383"/>
      <c r="C383"/>
      <c r="D383"/>
      <c r="E383"/>
      <c r="F383"/>
      <c r="G383"/>
      <c r="H383"/>
      <c r="I383"/>
      <c r="J383"/>
    </row>
    <row r="384" spans="1:10" x14ac:dyDescent="0.35">
      <c r="A384"/>
      <c r="B384"/>
      <c r="C384"/>
      <c r="D384"/>
      <c r="E384"/>
      <c r="F384"/>
      <c r="G384"/>
      <c r="H384"/>
      <c r="I384"/>
      <c r="J384"/>
    </row>
    <row r="385" spans="1:10" x14ac:dyDescent="0.35">
      <c r="A385"/>
      <c r="B385"/>
      <c r="C385"/>
      <c r="D385"/>
      <c r="E385"/>
      <c r="F385"/>
      <c r="G385"/>
      <c r="H385"/>
      <c r="I385"/>
      <c r="J385"/>
    </row>
    <row r="386" spans="1:10" x14ac:dyDescent="0.35">
      <c r="A386"/>
      <c r="B386"/>
      <c r="C386"/>
      <c r="D386"/>
      <c r="E386"/>
      <c r="F386"/>
      <c r="G386"/>
      <c r="H386"/>
      <c r="I386"/>
      <c r="J386"/>
    </row>
    <row r="387" spans="1:10" x14ac:dyDescent="0.35">
      <c r="A387"/>
      <c r="B387"/>
      <c r="C387"/>
      <c r="D387"/>
      <c r="E387"/>
      <c r="F387"/>
      <c r="G387"/>
      <c r="H387"/>
      <c r="I387"/>
      <c r="J387"/>
    </row>
    <row r="388" spans="1:10" x14ac:dyDescent="0.35">
      <c r="A388"/>
      <c r="B388"/>
      <c r="C388"/>
      <c r="D388"/>
      <c r="E388"/>
      <c r="F388"/>
      <c r="G388"/>
      <c r="H388"/>
      <c r="I388"/>
      <c r="J388"/>
    </row>
    <row r="389" spans="1:10" x14ac:dyDescent="0.35">
      <c r="A389"/>
      <c r="B389"/>
      <c r="C389"/>
      <c r="D389"/>
      <c r="E389"/>
      <c r="F389"/>
      <c r="G389"/>
      <c r="H389"/>
      <c r="I389"/>
      <c r="J389"/>
    </row>
    <row r="390" spans="1:10" x14ac:dyDescent="0.35">
      <c r="A390"/>
      <c r="B390"/>
      <c r="C390"/>
      <c r="D390"/>
      <c r="E390"/>
      <c r="F390"/>
      <c r="G390"/>
      <c r="H390"/>
      <c r="I390"/>
      <c r="J390"/>
    </row>
    <row r="391" spans="1:10" x14ac:dyDescent="0.35">
      <c r="A391"/>
      <c r="B391"/>
      <c r="C391"/>
      <c r="D391"/>
      <c r="E391"/>
      <c r="F391"/>
      <c r="G391"/>
      <c r="H391"/>
      <c r="I391"/>
      <c r="J391"/>
    </row>
    <row r="392" spans="1:10" x14ac:dyDescent="0.35">
      <c r="A392"/>
      <c r="B392"/>
      <c r="C392"/>
      <c r="D392"/>
      <c r="E392"/>
      <c r="F392"/>
      <c r="G392"/>
      <c r="H392"/>
      <c r="I392"/>
      <c r="J392"/>
    </row>
    <row r="393" spans="1:10" x14ac:dyDescent="0.35">
      <c r="A393"/>
      <c r="B393"/>
      <c r="C393"/>
      <c r="D393"/>
      <c r="E393"/>
      <c r="F393"/>
      <c r="G393"/>
      <c r="H393"/>
      <c r="I393"/>
      <c r="J393"/>
    </row>
    <row r="394" spans="1:10" x14ac:dyDescent="0.35">
      <c r="A394"/>
      <c r="B394"/>
      <c r="C394"/>
      <c r="D394"/>
      <c r="E394"/>
      <c r="F394"/>
      <c r="G394"/>
      <c r="H394"/>
      <c r="I394"/>
      <c r="J394"/>
    </row>
    <row r="395" spans="1:10" x14ac:dyDescent="0.35">
      <c r="A395"/>
      <c r="B395"/>
      <c r="C395"/>
      <c r="D395"/>
      <c r="E395"/>
      <c r="F395"/>
      <c r="G395"/>
      <c r="H395"/>
      <c r="I395"/>
      <c r="J395"/>
    </row>
    <row r="396" spans="1:10" x14ac:dyDescent="0.35">
      <c r="A396"/>
      <c r="B396"/>
      <c r="C396"/>
      <c r="D396"/>
      <c r="E396"/>
      <c r="F396"/>
      <c r="G396"/>
      <c r="H396"/>
      <c r="I396"/>
      <c r="J396"/>
    </row>
    <row r="397" spans="1:10" x14ac:dyDescent="0.35">
      <c r="A397"/>
      <c r="B397"/>
      <c r="C397"/>
      <c r="D397"/>
      <c r="E397"/>
      <c r="F397"/>
      <c r="G397"/>
      <c r="H397"/>
      <c r="I397"/>
      <c r="J397"/>
    </row>
    <row r="398" spans="1:10" x14ac:dyDescent="0.35">
      <c r="A398"/>
      <c r="B398"/>
      <c r="C398"/>
      <c r="D398"/>
      <c r="E398"/>
      <c r="F398"/>
      <c r="G398"/>
      <c r="H398"/>
      <c r="I398"/>
      <c r="J398"/>
    </row>
    <row r="399" spans="1:10" x14ac:dyDescent="0.35">
      <c r="A399"/>
      <c r="B399"/>
      <c r="C399"/>
      <c r="D399"/>
      <c r="E399"/>
      <c r="F399"/>
      <c r="G399"/>
      <c r="H399"/>
      <c r="I399"/>
      <c r="J399"/>
    </row>
    <row r="400" spans="1:10" x14ac:dyDescent="0.35">
      <c r="A400"/>
      <c r="B400"/>
      <c r="C400"/>
      <c r="D400"/>
      <c r="E400"/>
      <c r="F400"/>
      <c r="G400"/>
      <c r="H400"/>
      <c r="I400"/>
      <c r="J400"/>
    </row>
    <row r="401" spans="1:10" x14ac:dyDescent="0.35">
      <c r="A401"/>
      <c r="B401"/>
      <c r="C401"/>
      <c r="D401"/>
      <c r="E401"/>
      <c r="F401"/>
      <c r="G401"/>
      <c r="H401"/>
      <c r="I401"/>
      <c r="J401"/>
    </row>
    <row r="402" spans="1:10" x14ac:dyDescent="0.35">
      <c r="A402"/>
      <c r="B402"/>
      <c r="C402"/>
      <c r="D402"/>
      <c r="E402"/>
      <c r="F402"/>
      <c r="G402"/>
      <c r="H402"/>
      <c r="I402"/>
      <c r="J402"/>
    </row>
    <row r="403" spans="1:10" x14ac:dyDescent="0.35">
      <c r="A403"/>
      <c r="B403"/>
      <c r="C403"/>
      <c r="D403"/>
      <c r="E403"/>
      <c r="F403"/>
      <c r="G403"/>
      <c r="H403"/>
      <c r="I403"/>
      <c r="J403"/>
    </row>
    <row r="404" spans="1:10" x14ac:dyDescent="0.35">
      <c r="A404"/>
      <c r="B404"/>
      <c r="C404"/>
      <c r="D404"/>
      <c r="E404"/>
      <c r="F404"/>
      <c r="G404"/>
      <c r="H404"/>
      <c r="I404"/>
      <c r="J404"/>
    </row>
    <row r="405" spans="1:10" x14ac:dyDescent="0.35">
      <c r="A405"/>
      <c r="B405"/>
      <c r="C405"/>
      <c r="D405"/>
      <c r="E405"/>
      <c r="F405"/>
      <c r="G405"/>
      <c r="H405"/>
      <c r="I405"/>
      <c r="J405"/>
    </row>
    <row r="406" spans="1:10" x14ac:dyDescent="0.35">
      <c r="A406"/>
      <c r="B406"/>
      <c r="C406"/>
      <c r="D406"/>
      <c r="E406"/>
      <c r="F406"/>
      <c r="G406"/>
      <c r="H406"/>
      <c r="I406"/>
      <c r="J406"/>
    </row>
    <row r="407" spans="1:10" x14ac:dyDescent="0.35">
      <c r="A407"/>
      <c r="B407"/>
      <c r="C407"/>
      <c r="D407"/>
      <c r="E407"/>
      <c r="F407"/>
      <c r="G407"/>
      <c r="H407"/>
      <c r="I407"/>
      <c r="J407"/>
    </row>
    <row r="408" spans="1:10" x14ac:dyDescent="0.35">
      <c r="A408"/>
      <c r="B408"/>
      <c r="C408"/>
      <c r="D408"/>
      <c r="E408"/>
      <c r="F408"/>
      <c r="G408"/>
      <c r="H408"/>
      <c r="I408"/>
      <c r="J408"/>
    </row>
    <row r="409" spans="1:10" x14ac:dyDescent="0.35">
      <c r="A409"/>
      <c r="B409"/>
      <c r="C409"/>
      <c r="D409"/>
      <c r="E409"/>
      <c r="F409"/>
      <c r="G409"/>
      <c r="H409"/>
      <c r="I409"/>
      <c r="J409"/>
    </row>
    <row r="410" spans="1:10" x14ac:dyDescent="0.35">
      <c r="A410"/>
      <c r="B410"/>
      <c r="C410"/>
      <c r="D410"/>
      <c r="E410"/>
      <c r="F410"/>
      <c r="G410"/>
      <c r="H410"/>
      <c r="I410"/>
      <c r="J410"/>
    </row>
    <row r="411" spans="1:10" x14ac:dyDescent="0.35">
      <c r="A411"/>
      <c r="B411"/>
      <c r="C411"/>
      <c r="D411"/>
      <c r="E411"/>
      <c r="F411"/>
      <c r="G411"/>
      <c r="H411"/>
      <c r="I411"/>
      <c r="J411"/>
    </row>
    <row r="412" spans="1:10" x14ac:dyDescent="0.35">
      <c r="A412"/>
      <c r="B412"/>
      <c r="C412"/>
      <c r="D412"/>
      <c r="E412"/>
      <c r="F412"/>
      <c r="G412"/>
      <c r="H412"/>
      <c r="I412"/>
      <c r="J412"/>
    </row>
    <row r="413" spans="1:10" x14ac:dyDescent="0.35">
      <c r="A413"/>
      <c r="B413"/>
      <c r="C413"/>
      <c r="D413"/>
      <c r="E413"/>
      <c r="F413"/>
      <c r="G413"/>
      <c r="H413"/>
      <c r="I413"/>
      <c r="J413"/>
    </row>
    <row r="414" spans="1:10" x14ac:dyDescent="0.35">
      <c r="A414"/>
      <c r="B414"/>
      <c r="C414"/>
      <c r="D414"/>
      <c r="E414"/>
      <c r="F414"/>
      <c r="G414"/>
      <c r="H414"/>
      <c r="I414"/>
      <c r="J414"/>
    </row>
    <row r="415" spans="1:10" x14ac:dyDescent="0.35">
      <c r="A415"/>
      <c r="B415"/>
      <c r="C415"/>
      <c r="D415"/>
      <c r="E415"/>
      <c r="F415"/>
      <c r="G415"/>
      <c r="H415"/>
      <c r="I415"/>
      <c r="J415"/>
    </row>
    <row r="416" spans="1:10" x14ac:dyDescent="0.35">
      <c r="A416"/>
      <c r="B416"/>
      <c r="C416"/>
      <c r="D416"/>
      <c r="E416"/>
      <c r="F416"/>
      <c r="G416"/>
      <c r="H416"/>
      <c r="I416"/>
      <c r="J416"/>
    </row>
    <row r="417" spans="1:10" x14ac:dyDescent="0.35">
      <c r="A417"/>
      <c r="B417"/>
      <c r="C417"/>
      <c r="D417"/>
      <c r="E417"/>
      <c r="F417"/>
      <c r="G417"/>
      <c r="H417"/>
      <c r="I417"/>
      <c r="J417"/>
    </row>
    <row r="418" spans="1:10" x14ac:dyDescent="0.35">
      <c r="A418"/>
      <c r="B418"/>
      <c r="C418"/>
      <c r="D418"/>
      <c r="E418"/>
      <c r="F418"/>
      <c r="G418"/>
      <c r="H418"/>
      <c r="I418"/>
      <c r="J418"/>
    </row>
    <row r="419" spans="1:10" x14ac:dyDescent="0.35">
      <c r="A419"/>
      <c r="B419"/>
      <c r="C419"/>
      <c r="D419"/>
      <c r="E419"/>
      <c r="F419"/>
      <c r="G419"/>
      <c r="H419"/>
      <c r="I419"/>
      <c r="J419"/>
    </row>
    <row r="420" spans="1:10" x14ac:dyDescent="0.35">
      <c r="A420"/>
      <c r="B420"/>
      <c r="C420"/>
      <c r="D420"/>
      <c r="E420"/>
      <c r="F420"/>
      <c r="G420"/>
      <c r="H420"/>
      <c r="I420"/>
      <c r="J420"/>
    </row>
    <row r="421" spans="1:10" x14ac:dyDescent="0.35">
      <c r="A421"/>
      <c r="B421"/>
      <c r="C421"/>
      <c r="D421"/>
      <c r="E421"/>
      <c r="F421"/>
      <c r="G421"/>
      <c r="H421"/>
      <c r="I421"/>
      <c r="J421"/>
    </row>
    <row r="422" spans="1:10" x14ac:dyDescent="0.35">
      <c r="A422"/>
      <c r="B422"/>
      <c r="C422"/>
      <c r="D422"/>
      <c r="E422"/>
      <c r="F422"/>
      <c r="G422"/>
      <c r="H422"/>
      <c r="I422"/>
      <c r="J422"/>
    </row>
    <row r="423" spans="1:10" x14ac:dyDescent="0.35">
      <c r="A423"/>
      <c r="B423"/>
      <c r="C423"/>
      <c r="D423"/>
      <c r="E423"/>
      <c r="F423"/>
      <c r="G423"/>
      <c r="H423"/>
      <c r="I423"/>
      <c r="J423"/>
    </row>
    <row r="424" spans="1:10" x14ac:dyDescent="0.35">
      <c r="A424"/>
      <c r="B424"/>
      <c r="C424"/>
      <c r="D424"/>
      <c r="E424"/>
      <c r="F424"/>
      <c r="G424"/>
      <c r="H424"/>
      <c r="I424"/>
      <c r="J424"/>
    </row>
    <row r="425" spans="1:10" x14ac:dyDescent="0.35">
      <c r="A425"/>
      <c r="B425"/>
      <c r="C425"/>
      <c r="D425"/>
      <c r="E425"/>
      <c r="F425"/>
      <c r="G425"/>
      <c r="H425"/>
      <c r="I425"/>
      <c r="J425"/>
    </row>
    <row r="426" spans="1:10" x14ac:dyDescent="0.35">
      <c r="A426"/>
      <c r="B426"/>
      <c r="C426"/>
      <c r="D426"/>
      <c r="E426"/>
      <c r="F426"/>
      <c r="G426"/>
      <c r="H426"/>
      <c r="I426"/>
      <c r="J426"/>
    </row>
    <row r="427" spans="1:10" x14ac:dyDescent="0.35">
      <c r="A427"/>
      <c r="B427"/>
      <c r="C427"/>
      <c r="D427"/>
      <c r="E427"/>
      <c r="F427"/>
      <c r="G427"/>
      <c r="H427"/>
      <c r="I427"/>
      <c r="J427"/>
    </row>
    <row r="428" spans="1:10" x14ac:dyDescent="0.35">
      <c r="A428"/>
      <c r="B428"/>
      <c r="C428"/>
      <c r="D428"/>
      <c r="E428"/>
      <c r="F428"/>
      <c r="G428"/>
      <c r="H428"/>
      <c r="I428"/>
      <c r="J428"/>
    </row>
    <row r="429" spans="1:10" x14ac:dyDescent="0.35">
      <c r="A429"/>
      <c r="B429"/>
      <c r="C429"/>
      <c r="D429"/>
      <c r="E429"/>
      <c r="F429"/>
      <c r="G429"/>
      <c r="H429"/>
      <c r="I429"/>
      <c r="J429"/>
    </row>
    <row r="430" spans="1:10" x14ac:dyDescent="0.35">
      <c r="A430"/>
      <c r="B430"/>
      <c r="C430"/>
      <c r="D430"/>
      <c r="E430"/>
      <c r="F430"/>
      <c r="G430"/>
      <c r="H430"/>
      <c r="I430"/>
      <c r="J430"/>
    </row>
    <row r="431" spans="1:10" x14ac:dyDescent="0.35">
      <c r="A431"/>
      <c r="B431"/>
      <c r="C431"/>
      <c r="D431"/>
      <c r="E431"/>
      <c r="F431"/>
      <c r="G431"/>
      <c r="H431"/>
      <c r="I431"/>
      <c r="J431"/>
    </row>
    <row r="432" spans="1:10" x14ac:dyDescent="0.35">
      <c r="A432"/>
      <c r="B432"/>
      <c r="C432"/>
      <c r="D432"/>
      <c r="E432"/>
      <c r="F432"/>
      <c r="G432"/>
      <c r="H432"/>
      <c r="I432"/>
      <c r="J432"/>
    </row>
    <row r="433" spans="1:10" x14ac:dyDescent="0.35">
      <c r="A433"/>
      <c r="B433"/>
      <c r="C433"/>
      <c r="D433"/>
      <c r="E433"/>
      <c r="F433"/>
      <c r="G433"/>
      <c r="H433"/>
      <c r="I433"/>
      <c r="J433"/>
    </row>
    <row r="434" spans="1:10" x14ac:dyDescent="0.35">
      <c r="A434"/>
      <c r="B434"/>
      <c r="C434"/>
      <c r="D434"/>
      <c r="E434"/>
      <c r="F434"/>
      <c r="G434"/>
      <c r="H434"/>
      <c r="I434"/>
      <c r="J434"/>
    </row>
    <row r="435" spans="1:10" x14ac:dyDescent="0.35">
      <c r="A435"/>
      <c r="B435"/>
      <c r="C435"/>
      <c r="D435"/>
      <c r="E435"/>
      <c r="F435"/>
      <c r="G435"/>
      <c r="H435"/>
      <c r="I435"/>
      <c r="J435"/>
    </row>
    <row r="436" spans="1:10" x14ac:dyDescent="0.35">
      <c r="A436"/>
      <c r="B436"/>
      <c r="C436"/>
      <c r="D436"/>
      <c r="E436"/>
      <c r="F436"/>
      <c r="G436"/>
      <c r="H436"/>
      <c r="I436"/>
      <c r="J436"/>
    </row>
    <row r="437" spans="1:10" x14ac:dyDescent="0.35">
      <c r="A437"/>
      <c r="B437"/>
      <c r="C437"/>
      <c r="D437"/>
      <c r="E437"/>
      <c r="F437"/>
      <c r="G437"/>
      <c r="H437"/>
      <c r="I437"/>
      <c r="J437"/>
    </row>
    <row r="438" spans="1:10" x14ac:dyDescent="0.35">
      <c r="A438"/>
      <c r="B438"/>
      <c r="C438"/>
      <c r="D438"/>
      <c r="E438"/>
      <c r="F438"/>
      <c r="G438"/>
      <c r="H438"/>
      <c r="I438"/>
      <c r="J438"/>
    </row>
    <row r="439" spans="1:10" x14ac:dyDescent="0.35">
      <c r="A439"/>
      <c r="B439"/>
      <c r="C439"/>
      <c r="D439"/>
      <c r="E439"/>
      <c r="F439"/>
      <c r="G439"/>
      <c r="H439"/>
      <c r="I439"/>
      <c r="J439"/>
    </row>
    <row r="440" spans="1:10" x14ac:dyDescent="0.35">
      <c r="A440"/>
      <c r="B440"/>
      <c r="C440"/>
      <c r="D440"/>
      <c r="E440"/>
      <c r="F440"/>
      <c r="G440"/>
      <c r="H440"/>
      <c r="I440"/>
      <c r="J440"/>
    </row>
    <row r="441" spans="1:10" x14ac:dyDescent="0.35">
      <c r="A441"/>
      <c r="B441"/>
      <c r="C441"/>
      <c r="D441"/>
      <c r="E441"/>
      <c r="F441"/>
      <c r="G441"/>
      <c r="H441"/>
      <c r="I441"/>
      <c r="J441"/>
    </row>
    <row r="442" spans="1:10" x14ac:dyDescent="0.35">
      <c r="A442"/>
      <c r="B442"/>
      <c r="C442"/>
      <c r="D442"/>
      <c r="E442"/>
      <c r="F442"/>
      <c r="G442"/>
      <c r="H442"/>
      <c r="I442"/>
      <c r="J442"/>
    </row>
    <row r="443" spans="1:10" x14ac:dyDescent="0.35">
      <c r="A443"/>
      <c r="B443"/>
      <c r="C443"/>
      <c r="D443"/>
      <c r="E443"/>
      <c r="F443"/>
      <c r="G443"/>
      <c r="H443"/>
      <c r="I443"/>
      <c r="J443"/>
    </row>
    <row r="444" spans="1:10" x14ac:dyDescent="0.35">
      <c r="A444"/>
      <c r="B444"/>
      <c r="C444"/>
      <c r="D444"/>
      <c r="E444"/>
      <c r="F444"/>
      <c r="G444"/>
      <c r="H444"/>
      <c r="I444"/>
      <c r="J444"/>
    </row>
    <row r="445" spans="1:10" x14ac:dyDescent="0.35">
      <c r="A445"/>
      <c r="B445"/>
      <c r="C445"/>
      <c r="D445"/>
      <c r="E445"/>
      <c r="F445"/>
      <c r="G445"/>
      <c r="H445"/>
      <c r="I445"/>
      <c r="J445"/>
    </row>
    <row r="446" spans="1:10" x14ac:dyDescent="0.35">
      <c r="A446"/>
      <c r="B446"/>
      <c r="C446"/>
      <c r="D446"/>
      <c r="E446"/>
      <c r="F446"/>
      <c r="G446"/>
      <c r="H446"/>
      <c r="I446"/>
      <c r="J446"/>
    </row>
    <row r="447" spans="1:10" x14ac:dyDescent="0.35">
      <c r="A447"/>
      <c r="B447"/>
      <c r="C447"/>
      <c r="D447"/>
      <c r="E447"/>
      <c r="F447"/>
      <c r="G447"/>
      <c r="H447"/>
      <c r="I447"/>
      <c r="J447"/>
    </row>
    <row r="448" spans="1:10" x14ac:dyDescent="0.35">
      <c r="A448"/>
      <c r="B448"/>
      <c r="C448"/>
      <c r="D448"/>
      <c r="E448"/>
      <c r="F448"/>
      <c r="G448"/>
      <c r="H448"/>
      <c r="I448"/>
      <c r="J448"/>
    </row>
    <row r="449" spans="1:10" x14ac:dyDescent="0.35">
      <c r="A449"/>
      <c r="B449"/>
      <c r="C449"/>
      <c r="D449"/>
      <c r="E449"/>
      <c r="F449"/>
      <c r="G449"/>
      <c r="H449"/>
      <c r="I449"/>
      <c r="J449"/>
    </row>
    <row r="450" spans="1:10" x14ac:dyDescent="0.35">
      <c r="A450"/>
      <c r="B450"/>
      <c r="C450"/>
      <c r="D450"/>
      <c r="E450"/>
      <c r="F450"/>
      <c r="G450"/>
      <c r="H450"/>
      <c r="I450"/>
      <c r="J450"/>
    </row>
    <row r="451" spans="1:10" x14ac:dyDescent="0.35">
      <c r="A451"/>
      <c r="B451"/>
      <c r="C451"/>
      <c r="D451"/>
      <c r="E451"/>
      <c r="F451"/>
      <c r="G451"/>
      <c r="H451"/>
      <c r="I451"/>
      <c r="J451"/>
    </row>
    <row r="452" spans="1:10" x14ac:dyDescent="0.35">
      <c r="A452"/>
      <c r="B452"/>
      <c r="C452"/>
      <c r="D452"/>
      <c r="E452"/>
      <c r="F452"/>
      <c r="G452"/>
      <c r="H452"/>
      <c r="I452"/>
      <c r="J452"/>
    </row>
    <row r="453" spans="1:10" x14ac:dyDescent="0.35">
      <c r="A453"/>
      <c r="B453"/>
      <c r="C453"/>
      <c r="D453"/>
      <c r="E453"/>
      <c r="F453"/>
      <c r="G453"/>
      <c r="H453"/>
      <c r="I453"/>
      <c r="J453"/>
    </row>
    <row r="454" spans="1:10" x14ac:dyDescent="0.35">
      <c r="A454"/>
      <c r="B454"/>
      <c r="C454"/>
      <c r="D454"/>
      <c r="E454"/>
      <c r="F454"/>
      <c r="G454"/>
      <c r="H454"/>
      <c r="I454"/>
      <c r="J454"/>
    </row>
    <row r="455" spans="1:10" x14ac:dyDescent="0.35">
      <c r="A455"/>
      <c r="B455"/>
      <c r="C455"/>
      <c r="D455"/>
      <c r="E455"/>
      <c r="F455"/>
      <c r="G455"/>
      <c r="H455"/>
      <c r="I455"/>
      <c r="J455"/>
    </row>
    <row r="456" spans="1:10" x14ac:dyDescent="0.35">
      <c r="A456"/>
      <c r="B456"/>
      <c r="C456"/>
      <c r="D456"/>
      <c r="E456"/>
      <c r="F456"/>
      <c r="G456"/>
      <c r="H456"/>
      <c r="I456"/>
      <c r="J456"/>
    </row>
    <row r="457" spans="1:10" x14ac:dyDescent="0.35">
      <c r="A457"/>
      <c r="B457"/>
      <c r="C457"/>
      <c r="D457"/>
      <c r="E457"/>
      <c r="F457"/>
      <c r="G457"/>
      <c r="H457"/>
      <c r="I457"/>
      <c r="J457"/>
    </row>
    <row r="458" spans="1:10" x14ac:dyDescent="0.35">
      <c r="A458"/>
      <c r="B458"/>
      <c r="C458"/>
      <c r="D458"/>
      <c r="E458"/>
      <c r="F458"/>
      <c r="G458"/>
      <c r="H458"/>
      <c r="I458"/>
      <c r="J458"/>
    </row>
    <row r="459" spans="1:10" x14ac:dyDescent="0.35">
      <c r="A459"/>
      <c r="B459"/>
      <c r="C459"/>
      <c r="D459"/>
      <c r="E459"/>
      <c r="F459"/>
      <c r="G459"/>
      <c r="H459"/>
      <c r="I459"/>
      <c r="J459"/>
    </row>
    <row r="460" spans="1:10" x14ac:dyDescent="0.35">
      <c r="A460"/>
      <c r="B460"/>
      <c r="C460"/>
      <c r="D460"/>
      <c r="E460"/>
      <c r="F460"/>
      <c r="G460"/>
      <c r="H460"/>
      <c r="I460"/>
      <c r="J460"/>
    </row>
    <row r="461" spans="1:10" x14ac:dyDescent="0.35">
      <c r="A461"/>
      <c r="B461"/>
      <c r="C461"/>
      <c r="D461"/>
      <c r="E461"/>
      <c r="F461"/>
      <c r="G461"/>
      <c r="H461"/>
      <c r="I461"/>
      <c r="J461"/>
    </row>
    <row r="462" spans="1:10" x14ac:dyDescent="0.35">
      <c r="A462"/>
      <c r="B462"/>
      <c r="C462"/>
      <c r="D462"/>
      <c r="E462"/>
      <c r="F462"/>
      <c r="G462"/>
      <c r="H462"/>
      <c r="I462"/>
      <c r="J462"/>
    </row>
    <row r="463" spans="1:10" x14ac:dyDescent="0.35">
      <c r="A463"/>
      <c r="B463"/>
      <c r="C463"/>
      <c r="D463"/>
      <c r="E463"/>
      <c r="F463"/>
      <c r="G463"/>
      <c r="H463"/>
      <c r="I463"/>
      <c r="J463"/>
    </row>
    <row r="464" spans="1:10" x14ac:dyDescent="0.35">
      <c r="A464"/>
      <c r="B464"/>
      <c r="C464"/>
      <c r="D464"/>
      <c r="E464"/>
      <c r="F464"/>
      <c r="G464"/>
      <c r="H464"/>
      <c r="I464"/>
      <c r="J464"/>
    </row>
    <row r="465" spans="1:10" x14ac:dyDescent="0.35">
      <c r="A465"/>
      <c r="B465"/>
      <c r="C465"/>
      <c r="D465"/>
      <c r="E465"/>
      <c r="F465"/>
      <c r="G465"/>
      <c r="H465"/>
      <c r="I465"/>
      <c r="J465"/>
    </row>
    <row r="466" spans="1:10" x14ac:dyDescent="0.35">
      <c r="A466"/>
      <c r="B466"/>
      <c r="C466"/>
      <c r="D466"/>
      <c r="E466"/>
      <c r="F466"/>
      <c r="G466"/>
      <c r="H466"/>
      <c r="I466"/>
      <c r="J466"/>
    </row>
    <row r="467" spans="1:10" x14ac:dyDescent="0.35">
      <c r="A467"/>
      <c r="B467"/>
      <c r="C467"/>
      <c r="D467"/>
      <c r="E467"/>
      <c r="F467"/>
      <c r="G467"/>
      <c r="H467"/>
      <c r="I467"/>
      <c r="J467"/>
    </row>
    <row r="468" spans="1:10" x14ac:dyDescent="0.35">
      <c r="A468"/>
      <c r="B468"/>
      <c r="C468"/>
      <c r="D468"/>
      <c r="E468"/>
      <c r="F468"/>
      <c r="G468"/>
      <c r="H468"/>
      <c r="I468"/>
      <c r="J468"/>
    </row>
    <row r="469" spans="1:10" x14ac:dyDescent="0.35">
      <c r="A469"/>
      <c r="B469"/>
      <c r="C469"/>
      <c r="D469"/>
      <c r="E469"/>
      <c r="F469"/>
      <c r="G469"/>
      <c r="H469"/>
      <c r="I469"/>
      <c r="J469"/>
    </row>
    <row r="470" spans="1:10" x14ac:dyDescent="0.35">
      <c r="A470"/>
      <c r="B470"/>
      <c r="C470"/>
      <c r="D470"/>
      <c r="E470"/>
      <c r="F470"/>
      <c r="G470"/>
      <c r="H470"/>
      <c r="I470"/>
      <c r="J470"/>
    </row>
    <row r="471" spans="1:10" x14ac:dyDescent="0.35">
      <c r="A471"/>
      <c r="B471"/>
      <c r="C471"/>
      <c r="D471"/>
      <c r="E471"/>
      <c r="F471"/>
      <c r="G471"/>
      <c r="H471"/>
      <c r="I471"/>
      <c r="J471"/>
    </row>
    <row r="472" spans="1:10" x14ac:dyDescent="0.35">
      <c r="A472"/>
      <c r="B472"/>
      <c r="C472"/>
      <c r="D472"/>
      <c r="E472"/>
      <c r="F472"/>
      <c r="G472"/>
      <c r="H472"/>
      <c r="I472"/>
      <c r="J472"/>
    </row>
    <row r="473" spans="1:10" x14ac:dyDescent="0.35">
      <c r="A473"/>
      <c r="B473"/>
      <c r="C473"/>
      <c r="D473"/>
      <c r="E473"/>
      <c r="F473"/>
      <c r="G473"/>
      <c r="H473"/>
      <c r="I473"/>
      <c r="J473"/>
    </row>
    <row r="474" spans="1:10" x14ac:dyDescent="0.35">
      <c r="A474"/>
      <c r="B474"/>
      <c r="C474"/>
      <c r="D474"/>
      <c r="E474"/>
      <c r="F474"/>
      <c r="G474"/>
      <c r="H474"/>
      <c r="I474"/>
      <c r="J474"/>
    </row>
    <row r="475" spans="1:10" x14ac:dyDescent="0.35">
      <c r="A475"/>
      <c r="B475"/>
      <c r="C475"/>
      <c r="D475"/>
      <c r="E475"/>
      <c r="F475"/>
      <c r="G475"/>
      <c r="H475"/>
      <c r="I475"/>
      <c r="J475"/>
    </row>
    <row r="476" spans="1:10" x14ac:dyDescent="0.35">
      <c r="A476"/>
      <c r="B476"/>
      <c r="C476"/>
      <c r="D476"/>
      <c r="E476"/>
      <c r="F476"/>
      <c r="G476"/>
      <c r="H476"/>
      <c r="I476"/>
      <c r="J476"/>
    </row>
    <row r="477" spans="1:10" x14ac:dyDescent="0.35">
      <c r="A477"/>
      <c r="B477"/>
      <c r="C477"/>
      <c r="D477"/>
      <c r="E477"/>
      <c r="F477"/>
      <c r="G477"/>
      <c r="H477"/>
      <c r="I477"/>
      <c r="J477"/>
    </row>
    <row r="478" spans="1:10" x14ac:dyDescent="0.35">
      <c r="A478"/>
      <c r="B478"/>
      <c r="C478"/>
      <c r="D478"/>
      <c r="E478"/>
      <c r="F478"/>
      <c r="G478"/>
      <c r="H478"/>
      <c r="I478"/>
      <c r="J478"/>
    </row>
    <row r="479" spans="1:10" x14ac:dyDescent="0.35">
      <c r="A479"/>
      <c r="B479"/>
      <c r="C479"/>
      <c r="D479"/>
      <c r="E479"/>
      <c r="F479"/>
      <c r="G479"/>
      <c r="H479"/>
      <c r="I479"/>
      <c r="J479"/>
    </row>
    <row r="480" spans="1:10" x14ac:dyDescent="0.35">
      <c r="A480"/>
      <c r="B480"/>
      <c r="C480"/>
      <c r="D480"/>
      <c r="E480"/>
      <c r="F480"/>
      <c r="G480"/>
      <c r="H480"/>
      <c r="I480"/>
      <c r="J480"/>
    </row>
    <row r="481" spans="1:10" x14ac:dyDescent="0.35">
      <c r="A481"/>
      <c r="B481"/>
      <c r="C481"/>
      <c r="D481"/>
      <c r="E481"/>
      <c r="F481"/>
      <c r="G481"/>
      <c r="H481"/>
      <c r="I481"/>
      <c r="J481"/>
    </row>
    <row r="482" spans="1:10" x14ac:dyDescent="0.35">
      <c r="A482"/>
      <c r="B482"/>
      <c r="C482"/>
      <c r="D482"/>
      <c r="E482"/>
      <c r="F482"/>
      <c r="G482"/>
      <c r="H482"/>
      <c r="I482"/>
      <c r="J482"/>
    </row>
    <row r="483" spans="1:10" x14ac:dyDescent="0.35">
      <c r="A483"/>
      <c r="B483"/>
      <c r="C483"/>
      <c r="D483"/>
      <c r="E483"/>
      <c r="F483"/>
      <c r="G483"/>
      <c r="H483"/>
      <c r="I483"/>
      <c r="J483"/>
    </row>
    <row r="484" spans="1:10" x14ac:dyDescent="0.35">
      <c r="A484"/>
      <c r="B484"/>
      <c r="C484"/>
      <c r="D484"/>
      <c r="E484"/>
      <c r="F484"/>
      <c r="G484"/>
      <c r="H484"/>
      <c r="I484"/>
      <c r="J484"/>
    </row>
    <row r="485" spans="1:10" x14ac:dyDescent="0.35">
      <c r="A485"/>
      <c r="B485"/>
      <c r="C485"/>
      <c r="D485"/>
      <c r="E485"/>
      <c r="F485"/>
      <c r="G485"/>
      <c r="H485"/>
      <c r="I485"/>
      <c r="J485"/>
    </row>
    <row r="486" spans="1:10" x14ac:dyDescent="0.35">
      <c r="A486"/>
      <c r="B486"/>
      <c r="C486"/>
      <c r="D486"/>
      <c r="E486"/>
      <c r="F486"/>
      <c r="G486"/>
      <c r="H486"/>
      <c r="I486"/>
      <c r="J486"/>
    </row>
    <row r="487" spans="1:10" x14ac:dyDescent="0.35">
      <c r="A487"/>
      <c r="B487"/>
      <c r="C487"/>
      <c r="D487"/>
      <c r="E487"/>
      <c r="F487"/>
      <c r="G487"/>
      <c r="H487"/>
      <c r="I487"/>
      <c r="J487"/>
    </row>
    <row r="488" spans="1:10" x14ac:dyDescent="0.35">
      <c r="A488"/>
      <c r="B488"/>
      <c r="C488"/>
      <c r="D488"/>
      <c r="E488"/>
      <c r="F488"/>
      <c r="G488"/>
      <c r="H488"/>
      <c r="I488"/>
      <c r="J488"/>
    </row>
    <row r="489" spans="1:10" x14ac:dyDescent="0.35">
      <c r="A489"/>
      <c r="B489"/>
      <c r="C489"/>
      <c r="D489"/>
      <c r="E489"/>
      <c r="F489"/>
      <c r="G489"/>
      <c r="H489"/>
      <c r="I489"/>
      <c r="J489"/>
    </row>
    <row r="490" spans="1:10" x14ac:dyDescent="0.35">
      <c r="A490"/>
      <c r="B490"/>
      <c r="C490"/>
      <c r="D490"/>
      <c r="E490"/>
      <c r="F490"/>
      <c r="G490"/>
      <c r="H490"/>
      <c r="I490"/>
      <c r="J490"/>
    </row>
    <row r="491" spans="1:10" x14ac:dyDescent="0.35">
      <c r="A491"/>
      <c r="B491"/>
      <c r="C491"/>
      <c r="D491"/>
      <c r="E491"/>
      <c r="F491"/>
      <c r="G491"/>
      <c r="H491"/>
      <c r="I491"/>
      <c r="J491"/>
    </row>
    <row r="492" spans="1:10" x14ac:dyDescent="0.35">
      <c r="A492"/>
      <c r="B492"/>
      <c r="C492"/>
      <c r="D492"/>
      <c r="E492"/>
      <c r="F492"/>
      <c r="G492"/>
      <c r="H492"/>
      <c r="I492"/>
      <c r="J492"/>
    </row>
    <row r="493" spans="1:10" x14ac:dyDescent="0.35">
      <c r="A493"/>
      <c r="B493"/>
      <c r="C493"/>
      <c r="D493"/>
      <c r="E493"/>
      <c r="F493"/>
      <c r="G493"/>
      <c r="H493"/>
      <c r="I493"/>
      <c r="J493"/>
    </row>
    <row r="494" spans="1:10" x14ac:dyDescent="0.35">
      <c r="A494"/>
      <c r="B494"/>
      <c r="C494"/>
      <c r="D494"/>
      <c r="E494"/>
      <c r="F494"/>
      <c r="G494"/>
      <c r="H494"/>
      <c r="I494"/>
      <c r="J494"/>
    </row>
    <row r="495" spans="1:10" x14ac:dyDescent="0.35">
      <c r="A495"/>
      <c r="B495"/>
      <c r="C495"/>
      <c r="D495"/>
      <c r="E495"/>
      <c r="F495"/>
      <c r="G495"/>
      <c r="H495"/>
      <c r="I495"/>
      <c r="J495"/>
    </row>
    <row r="496" spans="1:10" x14ac:dyDescent="0.35">
      <c r="A496"/>
      <c r="B496"/>
      <c r="C496"/>
      <c r="D496"/>
      <c r="E496"/>
      <c r="F496"/>
      <c r="G496"/>
      <c r="H496"/>
      <c r="I496"/>
      <c r="J496"/>
    </row>
    <row r="497" spans="1:10" x14ac:dyDescent="0.35">
      <c r="A497"/>
      <c r="B497"/>
      <c r="C497"/>
      <c r="D497"/>
      <c r="E497"/>
      <c r="F497"/>
      <c r="G497"/>
      <c r="H497"/>
      <c r="I497"/>
      <c r="J497"/>
    </row>
    <row r="498" spans="1:10" x14ac:dyDescent="0.35">
      <c r="A498"/>
      <c r="B498"/>
      <c r="C498"/>
      <c r="D498"/>
      <c r="E498"/>
      <c r="F498"/>
      <c r="G498"/>
      <c r="H498"/>
      <c r="I498"/>
      <c r="J498"/>
    </row>
    <row r="499" spans="1:10" x14ac:dyDescent="0.35">
      <c r="A499"/>
      <c r="B499"/>
      <c r="C499"/>
      <c r="D499"/>
      <c r="E499"/>
      <c r="F499"/>
      <c r="G499"/>
      <c r="H499"/>
      <c r="I499"/>
      <c r="J499"/>
    </row>
    <row r="500" spans="1:10" x14ac:dyDescent="0.35">
      <c r="A500"/>
      <c r="B500"/>
      <c r="C500"/>
      <c r="D500"/>
      <c r="E500"/>
      <c r="F500"/>
      <c r="G500"/>
      <c r="H500"/>
      <c r="I500"/>
      <c r="J500"/>
    </row>
    <row r="501" spans="1:10" x14ac:dyDescent="0.35">
      <c r="A501"/>
      <c r="B501"/>
      <c r="C501"/>
      <c r="D501"/>
      <c r="E501"/>
      <c r="F501"/>
      <c r="G501"/>
      <c r="H501"/>
      <c r="I501"/>
      <c r="J501"/>
    </row>
    <row r="502" spans="1:10" x14ac:dyDescent="0.35">
      <c r="A502"/>
      <c r="B502"/>
      <c r="C502"/>
      <c r="D502"/>
      <c r="E502"/>
      <c r="F502"/>
      <c r="G502"/>
      <c r="H502"/>
      <c r="I502"/>
      <c r="J502"/>
    </row>
    <row r="503" spans="1:10" x14ac:dyDescent="0.35">
      <c r="A503"/>
      <c r="B503"/>
      <c r="C503"/>
      <c r="D503"/>
      <c r="E503"/>
      <c r="F503"/>
      <c r="G503"/>
      <c r="H503"/>
      <c r="I503"/>
      <c r="J503"/>
    </row>
    <row r="504" spans="1:10" x14ac:dyDescent="0.35">
      <c r="A504"/>
      <c r="B504"/>
      <c r="C504"/>
      <c r="D504"/>
      <c r="E504"/>
      <c r="F504"/>
      <c r="G504"/>
      <c r="H504"/>
      <c r="I504"/>
      <c r="J504"/>
    </row>
    <row r="505" spans="1:10" x14ac:dyDescent="0.35">
      <c r="A505"/>
      <c r="B505"/>
      <c r="C505"/>
      <c r="D505"/>
      <c r="E505"/>
      <c r="F505"/>
      <c r="G505"/>
      <c r="H505"/>
      <c r="I505"/>
      <c r="J505"/>
    </row>
    <row r="506" spans="1:10" x14ac:dyDescent="0.35">
      <c r="A506"/>
      <c r="B506"/>
      <c r="C506"/>
      <c r="D506"/>
      <c r="E506"/>
      <c r="F506"/>
      <c r="G506"/>
      <c r="H506"/>
      <c r="I506"/>
      <c r="J506"/>
    </row>
    <row r="507" spans="1:10" x14ac:dyDescent="0.35">
      <c r="A507"/>
      <c r="B507"/>
      <c r="C507"/>
      <c r="D507"/>
      <c r="E507"/>
      <c r="F507"/>
      <c r="G507"/>
      <c r="H507"/>
      <c r="I507"/>
      <c r="J507"/>
    </row>
    <row r="508" spans="1:10" x14ac:dyDescent="0.35">
      <c r="A508"/>
      <c r="B508"/>
      <c r="C508"/>
      <c r="D508"/>
      <c r="E508"/>
      <c r="F508"/>
      <c r="G508"/>
      <c r="H508"/>
      <c r="I508"/>
      <c r="J508"/>
    </row>
    <row r="509" spans="1:10" x14ac:dyDescent="0.35">
      <c r="A509"/>
      <c r="B509"/>
      <c r="C509"/>
      <c r="D509"/>
      <c r="E509"/>
      <c r="F509"/>
      <c r="G509"/>
      <c r="H509"/>
      <c r="I509"/>
      <c r="J509"/>
    </row>
    <row r="510" spans="1:10" x14ac:dyDescent="0.35">
      <c r="A510"/>
      <c r="B510"/>
      <c r="C510"/>
      <c r="D510"/>
      <c r="E510"/>
      <c r="F510"/>
      <c r="G510"/>
      <c r="H510"/>
      <c r="I510"/>
      <c r="J510"/>
    </row>
    <row r="511" spans="1:10" x14ac:dyDescent="0.35">
      <c r="A511"/>
      <c r="B511"/>
      <c r="C511"/>
      <c r="D511"/>
      <c r="E511"/>
      <c r="F511"/>
      <c r="G511"/>
      <c r="H511"/>
      <c r="I511"/>
      <c r="J511"/>
    </row>
    <row r="512" spans="1:10" x14ac:dyDescent="0.35">
      <c r="A512"/>
      <c r="B512"/>
      <c r="C512"/>
      <c r="D512"/>
      <c r="E512"/>
      <c r="F512"/>
      <c r="G512"/>
      <c r="H512"/>
      <c r="I512"/>
      <c r="J512"/>
    </row>
    <row r="513" spans="1:10" x14ac:dyDescent="0.35">
      <c r="A513"/>
      <c r="B513"/>
      <c r="C513"/>
      <c r="D513"/>
      <c r="E513"/>
      <c r="F513"/>
      <c r="G513"/>
      <c r="H513"/>
      <c r="I513"/>
      <c r="J513"/>
    </row>
    <row r="514" spans="1:10" x14ac:dyDescent="0.35">
      <c r="A514"/>
      <c r="B514"/>
      <c r="C514"/>
      <c r="D514"/>
      <c r="E514"/>
      <c r="F514"/>
      <c r="G514"/>
      <c r="H514"/>
      <c r="I514"/>
      <c r="J514"/>
    </row>
    <row r="515" spans="1:10" x14ac:dyDescent="0.35">
      <c r="A515"/>
      <c r="B515"/>
      <c r="C515"/>
      <c r="D515"/>
      <c r="E515"/>
      <c r="F515"/>
      <c r="G515"/>
      <c r="H515"/>
      <c r="I515"/>
      <c r="J515"/>
    </row>
    <row r="516" spans="1:10" x14ac:dyDescent="0.35">
      <c r="A516"/>
      <c r="B516"/>
      <c r="C516"/>
      <c r="D516"/>
      <c r="E516"/>
      <c r="F516"/>
      <c r="G516"/>
      <c r="H516"/>
      <c r="I516"/>
      <c r="J516"/>
    </row>
    <row r="517" spans="1:10" x14ac:dyDescent="0.35">
      <c r="A517"/>
      <c r="B517"/>
      <c r="C517"/>
      <c r="D517"/>
      <c r="E517"/>
      <c r="F517"/>
      <c r="G517"/>
      <c r="H517"/>
      <c r="I517"/>
      <c r="J517"/>
    </row>
    <row r="518" spans="1:10" x14ac:dyDescent="0.35">
      <c r="A518"/>
      <c r="B518"/>
      <c r="C518"/>
      <c r="D518"/>
      <c r="E518"/>
      <c r="F518"/>
      <c r="G518"/>
      <c r="H518"/>
      <c r="I518"/>
      <c r="J518"/>
    </row>
    <row r="519" spans="1:10" x14ac:dyDescent="0.35">
      <c r="A519"/>
      <c r="B519"/>
      <c r="C519"/>
      <c r="D519"/>
      <c r="E519"/>
      <c r="F519"/>
      <c r="G519"/>
      <c r="H519"/>
      <c r="I519"/>
      <c r="J519"/>
    </row>
    <row r="520" spans="1:10" x14ac:dyDescent="0.35">
      <c r="A520"/>
      <c r="B520"/>
      <c r="C520"/>
      <c r="D520"/>
      <c r="E520"/>
      <c r="F520"/>
      <c r="G520"/>
      <c r="H520"/>
      <c r="I520"/>
      <c r="J520"/>
    </row>
    <row r="521" spans="1:10" x14ac:dyDescent="0.35">
      <c r="A521"/>
      <c r="B521"/>
      <c r="C521"/>
      <c r="D521"/>
      <c r="E521"/>
      <c r="F521"/>
      <c r="G521"/>
      <c r="H521"/>
      <c r="I521"/>
      <c r="J521"/>
    </row>
    <row r="522" spans="1:10" x14ac:dyDescent="0.35">
      <c r="A522"/>
      <c r="B522"/>
      <c r="C522"/>
      <c r="D522"/>
      <c r="E522"/>
      <c r="F522"/>
      <c r="G522"/>
      <c r="H522"/>
      <c r="I522"/>
      <c r="J522"/>
    </row>
    <row r="523" spans="1:10" x14ac:dyDescent="0.35">
      <c r="A523"/>
      <c r="B523"/>
      <c r="C523"/>
      <c r="D523"/>
      <c r="E523"/>
      <c r="F523"/>
      <c r="G523"/>
      <c r="H523"/>
      <c r="I523"/>
      <c r="J523"/>
    </row>
    <row r="524" spans="1:10" x14ac:dyDescent="0.35">
      <c r="A524"/>
      <c r="B524"/>
      <c r="C524"/>
      <c r="D524"/>
      <c r="E524"/>
      <c r="F524"/>
      <c r="G524"/>
      <c r="H524"/>
      <c r="I524"/>
      <c r="J524"/>
    </row>
    <row r="525" spans="1:10" x14ac:dyDescent="0.35">
      <c r="A525"/>
      <c r="B525"/>
      <c r="C525"/>
      <c r="D525"/>
      <c r="E525"/>
      <c r="F525"/>
      <c r="G525"/>
      <c r="H525"/>
      <c r="I525"/>
      <c r="J525"/>
    </row>
    <row r="526" spans="1:10" x14ac:dyDescent="0.35">
      <c r="A526"/>
      <c r="B526"/>
      <c r="C526"/>
      <c r="D526"/>
      <c r="E526"/>
      <c r="F526"/>
      <c r="G526"/>
      <c r="H526"/>
      <c r="I526"/>
      <c r="J526"/>
    </row>
    <row r="527" spans="1:10" x14ac:dyDescent="0.35">
      <c r="A527"/>
      <c r="B527"/>
      <c r="C527"/>
      <c r="D527"/>
      <c r="E527"/>
      <c r="F527"/>
      <c r="G527"/>
      <c r="H527"/>
      <c r="I527"/>
      <c r="J527"/>
    </row>
    <row r="528" spans="1:10" x14ac:dyDescent="0.35">
      <c r="A528"/>
      <c r="B528"/>
      <c r="C528"/>
      <c r="D528"/>
      <c r="E528"/>
      <c r="F528"/>
      <c r="G528"/>
      <c r="H528"/>
      <c r="I528"/>
      <c r="J528"/>
    </row>
    <row r="529" spans="1:10" x14ac:dyDescent="0.35">
      <c r="A529"/>
      <c r="B529"/>
      <c r="C529"/>
      <c r="D529"/>
      <c r="E529"/>
      <c r="F529"/>
      <c r="G529"/>
      <c r="H529"/>
      <c r="I529"/>
      <c r="J529"/>
    </row>
    <row r="530" spans="1:10" x14ac:dyDescent="0.35">
      <c r="A530"/>
      <c r="B530"/>
      <c r="C530"/>
      <c r="D530"/>
      <c r="E530"/>
      <c r="F530"/>
      <c r="G530"/>
      <c r="H530"/>
      <c r="I530"/>
      <c r="J530"/>
    </row>
    <row r="531" spans="1:10" x14ac:dyDescent="0.35">
      <c r="A531"/>
      <c r="B531"/>
      <c r="C531"/>
      <c r="D531"/>
      <c r="E531"/>
      <c r="F531"/>
      <c r="G531"/>
      <c r="H531"/>
      <c r="I531"/>
      <c r="J531"/>
    </row>
    <row r="532" spans="1:10" x14ac:dyDescent="0.35">
      <c r="A532"/>
      <c r="B532"/>
      <c r="C532"/>
      <c r="D532"/>
      <c r="E532"/>
      <c r="F532"/>
      <c r="G532"/>
      <c r="H532"/>
      <c r="I532"/>
      <c r="J532"/>
    </row>
    <row r="533" spans="1:10" x14ac:dyDescent="0.35">
      <c r="A533"/>
      <c r="B533"/>
      <c r="C533"/>
      <c r="D533"/>
      <c r="E533"/>
      <c r="F533"/>
      <c r="G533"/>
      <c r="H533"/>
      <c r="I533"/>
      <c r="J533"/>
    </row>
    <row r="534" spans="1:10" x14ac:dyDescent="0.35">
      <c r="A534"/>
      <c r="B534"/>
      <c r="C534"/>
      <c r="D534"/>
      <c r="E534"/>
      <c r="F534"/>
      <c r="G534"/>
      <c r="H534"/>
      <c r="I534"/>
      <c r="J534"/>
    </row>
    <row r="535" spans="1:10" x14ac:dyDescent="0.35">
      <c r="A535"/>
      <c r="B535"/>
      <c r="C535"/>
      <c r="D535"/>
      <c r="E535"/>
      <c r="F535"/>
      <c r="G535"/>
      <c r="H535"/>
      <c r="I535"/>
      <c r="J535"/>
    </row>
    <row r="536" spans="1:10" x14ac:dyDescent="0.35">
      <c r="A536"/>
      <c r="B536"/>
      <c r="C536"/>
      <c r="D536"/>
      <c r="E536"/>
      <c r="F536"/>
      <c r="G536"/>
      <c r="H536"/>
      <c r="I536"/>
      <c r="J536"/>
    </row>
    <row r="537" spans="1:10" x14ac:dyDescent="0.35">
      <c r="A537"/>
      <c r="B537"/>
      <c r="C537"/>
      <c r="D537"/>
      <c r="E537"/>
      <c r="F537"/>
      <c r="G537"/>
      <c r="H537"/>
      <c r="I537"/>
      <c r="J537"/>
    </row>
    <row r="538" spans="1:10" x14ac:dyDescent="0.35">
      <c r="A538"/>
      <c r="B538"/>
      <c r="C538"/>
      <c r="D538"/>
      <c r="E538"/>
      <c r="F538"/>
      <c r="G538"/>
      <c r="H538"/>
      <c r="I538"/>
      <c r="J538"/>
    </row>
    <row r="539" spans="1:10" x14ac:dyDescent="0.35">
      <c r="A539"/>
      <c r="B539"/>
      <c r="C539"/>
      <c r="D539"/>
      <c r="E539"/>
      <c r="F539"/>
      <c r="G539"/>
      <c r="H539"/>
      <c r="I539"/>
      <c r="J539"/>
    </row>
    <row r="540" spans="1:10" x14ac:dyDescent="0.35">
      <c r="A540"/>
      <c r="B540"/>
      <c r="C540"/>
      <c r="D540"/>
      <c r="E540"/>
      <c r="F540"/>
      <c r="G540"/>
      <c r="H540"/>
      <c r="I540"/>
      <c r="J540"/>
    </row>
    <row r="541" spans="1:10" x14ac:dyDescent="0.35">
      <c r="A541"/>
      <c r="B541"/>
      <c r="C541"/>
      <c r="D541"/>
      <c r="E541"/>
      <c r="F541"/>
      <c r="G541"/>
      <c r="H541"/>
      <c r="I541"/>
      <c r="J541"/>
    </row>
    <row r="542" spans="1:10" x14ac:dyDescent="0.35">
      <c r="A542"/>
      <c r="B542"/>
      <c r="C542"/>
      <c r="D542"/>
      <c r="E542"/>
      <c r="F542"/>
      <c r="G542"/>
      <c r="H542"/>
      <c r="I542"/>
      <c r="J542"/>
    </row>
    <row r="543" spans="1:10" x14ac:dyDescent="0.35">
      <c r="A543"/>
      <c r="B543"/>
      <c r="C543"/>
      <c r="D543"/>
      <c r="E543"/>
      <c r="F543"/>
      <c r="G543"/>
      <c r="H543"/>
      <c r="I543"/>
      <c r="J543"/>
    </row>
    <row r="544" spans="1:10" x14ac:dyDescent="0.35">
      <c r="A544"/>
      <c r="B544"/>
      <c r="C544"/>
      <c r="D544"/>
      <c r="E544"/>
      <c r="F544"/>
      <c r="G544"/>
      <c r="H544"/>
      <c r="I544"/>
      <c r="J544"/>
    </row>
    <row r="545" spans="1:10" x14ac:dyDescent="0.35">
      <c r="A545"/>
      <c r="B545"/>
      <c r="C545"/>
      <c r="D545"/>
      <c r="E545"/>
      <c r="F545"/>
      <c r="G545"/>
      <c r="H545"/>
      <c r="I545"/>
      <c r="J545"/>
    </row>
    <row r="546" spans="1:10" x14ac:dyDescent="0.35">
      <c r="A546"/>
      <c r="B546"/>
      <c r="C546"/>
      <c r="D546"/>
      <c r="E546"/>
      <c r="F546"/>
      <c r="G546"/>
      <c r="H546"/>
      <c r="I546"/>
      <c r="J546"/>
    </row>
    <row r="547" spans="1:10" x14ac:dyDescent="0.35">
      <c r="A547"/>
      <c r="B547"/>
      <c r="C547"/>
      <c r="D547"/>
      <c r="E547"/>
      <c r="F547"/>
      <c r="G547"/>
      <c r="H547"/>
      <c r="I547"/>
      <c r="J547"/>
    </row>
    <row r="548" spans="1:10" x14ac:dyDescent="0.35">
      <c r="A548"/>
      <c r="B548"/>
      <c r="C548"/>
      <c r="D548"/>
      <c r="E548"/>
      <c r="F548"/>
      <c r="G548"/>
      <c r="H548"/>
      <c r="I548"/>
      <c r="J548"/>
    </row>
    <row r="549" spans="1:10" x14ac:dyDescent="0.35">
      <c r="A549"/>
      <c r="B549"/>
      <c r="C549"/>
      <c r="D549"/>
      <c r="E549"/>
      <c r="F549"/>
      <c r="G549"/>
      <c r="H549"/>
      <c r="I549"/>
      <c r="J549"/>
    </row>
    <row r="550" spans="1:10" x14ac:dyDescent="0.35">
      <c r="A550"/>
      <c r="B550"/>
      <c r="C550"/>
      <c r="D550"/>
      <c r="E550"/>
      <c r="F550"/>
      <c r="G550"/>
      <c r="H550"/>
      <c r="I550"/>
      <c r="J550"/>
    </row>
    <row r="551" spans="1:10" x14ac:dyDescent="0.35">
      <c r="A551"/>
      <c r="B551"/>
      <c r="C551"/>
      <c r="D551"/>
      <c r="E551"/>
      <c r="F551"/>
      <c r="G551"/>
      <c r="H551"/>
      <c r="I551"/>
      <c r="J551"/>
    </row>
    <row r="552" spans="1:10" x14ac:dyDescent="0.35">
      <c r="A552"/>
      <c r="B552"/>
      <c r="C552"/>
      <c r="D552"/>
      <c r="E552"/>
      <c r="F552"/>
      <c r="G552"/>
      <c r="H552"/>
      <c r="I552"/>
      <c r="J552"/>
    </row>
    <row r="553" spans="1:10" x14ac:dyDescent="0.35">
      <c r="A553"/>
      <c r="B553"/>
      <c r="C553"/>
      <c r="D553"/>
      <c r="E553"/>
      <c r="F553"/>
      <c r="G553"/>
      <c r="H553"/>
      <c r="I553"/>
      <c r="J553"/>
    </row>
    <row r="554" spans="1:10" x14ac:dyDescent="0.35">
      <c r="A554"/>
      <c r="B554"/>
      <c r="C554"/>
      <c r="D554"/>
      <c r="E554"/>
      <c r="F554"/>
      <c r="G554"/>
      <c r="H554"/>
      <c r="I554"/>
      <c r="J554"/>
    </row>
    <row r="555" spans="1:10" x14ac:dyDescent="0.35">
      <c r="A555"/>
      <c r="B555"/>
      <c r="C555"/>
      <c r="D555"/>
      <c r="E555"/>
      <c r="F555"/>
      <c r="G555"/>
      <c r="H555"/>
      <c r="I555"/>
      <c r="J555"/>
    </row>
    <row r="556" spans="1:10" x14ac:dyDescent="0.35">
      <c r="A556"/>
      <c r="B556"/>
      <c r="C556"/>
      <c r="D556"/>
      <c r="E556"/>
      <c r="F556"/>
      <c r="G556"/>
      <c r="H556"/>
      <c r="I556"/>
      <c r="J556"/>
    </row>
    <row r="557" spans="1:10" x14ac:dyDescent="0.35">
      <c r="A557"/>
      <c r="B557"/>
      <c r="C557"/>
      <c r="D557"/>
      <c r="E557"/>
      <c r="F557"/>
      <c r="G557"/>
      <c r="H557"/>
      <c r="I557"/>
      <c r="J557"/>
    </row>
    <row r="558" spans="1:10" x14ac:dyDescent="0.35">
      <c r="A558"/>
      <c r="B558"/>
      <c r="C558"/>
      <c r="D558"/>
      <c r="E558"/>
      <c r="F558"/>
      <c r="G558"/>
      <c r="H558"/>
      <c r="I558"/>
      <c r="J558"/>
    </row>
    <row r="559" spans="1:10" x14ac:dyDescent="0.35">
      <c r="A559"/>
      <c r="B559"/>
      <c r="C559"/>
      <c r="D559"/>
      <c r="E559"/>
      <c r="F559"/>
      <c r="G559"/>
      <c r="H559"/>
      <c r="I559"/>
      <c r="J559"/>
    </row>
    <row r="560" spans="1:10" x14ac:dyDescent="0.35">
      <c r="A560"/>
      <c r="B560"/>
      <c r="C560"/>
      <c r="D560"/>
      <c r="E560"/>
      <c r="F560"/>
      <c r="G560"/>
      <c r="H560"/>
      <c r="I560"/>
      <c r="J560"/>
    </row>
    <row r="561" spans="1:10" x14ac:dyDescent="0.35">
      <c r="A561"/>
      <c r="B561"/>
      <c r="C561"/>
      <c r="D561"/>
      <c r="E561"/>
      <c r="F561"/>
      <c r="G561"/>
      <c r="H561"/>
      <c r="I561"/>
      <c r="J561"/>
    </row>
    <row r="562" spans="1:10" x14ac:dyDescent="0.35">
      <c r="A562"/>
      <c r="B562"/>
      <c r="C562"/>
      <c r="D562"/>
      <c r="E562"/>
      <c r="F562"/>
      <c r="G562"/>
      <c r="H562"/>
      <c r="I562"/>
      <c r="J562"/>
    </row>
    <row r="563" spans="1:10" x14ac:dyDescent="0.35">
      <c r="A563"/>
      <c r="B563"/>
      <c r="C563"/>
      <c r="D563"/>
      <c r="E563"/>
      <c r="F563"/>
      <c r="G563"/>
      <c r="H563"/>
      <c r="I563"/>
      <c r="J563"/>
    </row>
    <row r="564" spans="1:10" x14ac:dyDescent="0.35">
      <c r="A564"/>
      <c r="B564"/>
      <c r="C564"/>
      <c r="D564"/>
      <c r="E564"/>
      <c r="F564"/>
      <c r="G564"/>
      <c r="H564"/>
      <c r="I564"/>
      <c r="J564"/>
    </row>
    <row r="565" spans="1:10" x14ac:dyDescent="0.35">
      <c r="A565"/>
      <c r="B565"/>
      <c r="C565"/>
      <c r="D565"/>
      <c r="E565"/>
      <c r="F565"/>
      <c r="G565"/>
      <c r="H565"/>
      <c r="I565"/>
      <c r="J565"/>
    </row>
    <row r="566" spans="1:10" x14ac:dyDescent="0.35">
      <c r="A566"/>
      <c r="B566"/>
      <c r="C566"/>
      <c r="D566"/>
      <c r="E566"/>
      <c r="F566"/>
      <c r="G566"/>
      <c r="H566"/>
      <c r="I566"/>
      <c r="J566"/>
    </row>
    <row r="567" spans="1:10" x14ac:dyDescent="0.35">
      <c r="A567"/>
      <c r="B567"/>
      <c r="C567"/>
      <c r="D567"/>
      <c r="E567"/>
      <c r="F567"/>
      <c r="G567"/>
      <c r="H567"/>
      <c r="I567"/>
      <c r="J567"/>
    </row>
    <row r="568" spans="1:10" x14ac:dyDescent="0.35">
      <c r="A568"/>
      <c r="B568"/>
      <c r="C568"/>
      <c r="D568"/>
      <c r="E568"/>
      <c r="F568"/>
      <c r="G568"/>
      <c r="H568"/>
      <c r="I568"/>
      <c r="J568"/>
    </row>
    <row r="569" spans="1:10" x14ac:dyDescent="0.35">
      <c r="A569"/>
      <c r="B569"/>
      <c r="C569"/>
      <c r="D569"/>
      <c r="E569"/>
      <c r="F569"/>
      <c r="G569"/>
      <c r="H569"/>
      <c r="I569"/>
      <c r="J569"/>
    </row>
    <row r="570" spans="1:10" x14ac:dyDescent="0.35">
      <c r="A570"/>
      <c r="B570"/>
      <c r="C570"/>
      <c r="D570"/>
      <c r="E570"/>
      <c r="F570"/>
      <c r="G570"/>
      <c r="H570"/>
      <c r="I570"/>
      <c r="J570"/>
    </row>
    <row r="571" spans="1:10" x14ac:dyDescent="0.35">
      <c r="A571"/>
      <c r="B571"/>
      <c r="C571"/>
      <c r="D571"/>
      <c r="E571"/>
      <c r="F571"/>
      <c r="G571"/>
      <c r="H571"/>
      <c r="I571"/>
      <c r="J571"/>
    </row>
    <row r="572" spans="1:10" x14ac:dyDescent="0.35">
      <c r="A572"/>
      <c r="B572"/>
      <c r="C572"/>
      <c r="D572"/>
      <c r="E572"/>
      <c r="F572"/>
      <c r="G572"/>
      <c r="H572"/>
      <c r="I572"/>
      <c r="J572"/>
    </row>
    <row r="573" spans="1:10" x14ac:dyDescent="0.35">
      <c r="A573"/>
      <c r="B573"/>
      <c r="C573"/>
      <c r="D573"/>
      <c r="E573"/>
      <c r="F573"/>
      <c r="G573"/>
      <c r="H573"/>
      <c r="I573"/>
      <c r="J573"/>
    </row>
    <row r="574" spans="1:10" x14ac:dyDescent="0.35">
      <c r="A574"/>
      <c r="B574"/>
      <c r="C574"/>
      <c r="D574"/>
      <c r="E574"/>
      <c r="F574"/>
      <c r="G574"/>
      <c r="H574"/>
      <c r="I574"/>
      <c r="J574"/>
    </row>
    <row r="575" spans="1:10" x14ac:dyDescent="0.35">
      <c r="A575"/>
      <c r="B575"/>
      <c r="C575"/>
      <c r="D575"/>
      <c r="E575"/>
      <c r="F575"/>
      <c r="G575"/>
      <c r="H575"/>
      <c r="I575"/>
      <c r="J575"/>
    </row>
    <row r="576" spans="1:10" x14ac:dyDescent="0.35">
      <c r="A576"/>
      <c r="B576"/>
      <c r="C576"/>
      <c r="D576"/>
      <c r="E576"/>
      <c r="F576"/>
      <c r="G576"/>
      <c r="H576"/>
      <c r="I576"/>
      <c r="J576"/>
    </row>
    <row r="577" spans="1:10" x14ac:dyDescent="0.35">
      <c r="A577"/>
      <c r="B577"/>
      <c r="C577"/>
      <c r="D577"/>
      <c r="E577"/>
      <c r="F577"/>
      <c r="G577"/>
      <c r="H577"/>
      <c r="I577"/>
      <c r="J577"/>
    </row>
    <row r="578" spans="1:10" x14ac:dyDescent="0.35">
      <c r="A578"/>
      <c r="B578"/>
      <c r="C578"/>
      <c r="D578"/>
      <c r="E578"/>
      <c r="F578"/>
      <c r="G578"/>
      <c r="H578"/>
      <c r="I578"/>
      <c r="J578"/>
    </row>
    <row r="579" spans="1:10" x14ac:dyDescent="0.35">
      <c r="A579"/>
      <c r="B579"/>
      <c r="C579"/>
      <c r="D579"/>
      <c r="E579"/>
      <c r="F579"/>
      <c r="G579"/>
      <c r="H579"/>
      <c r="I579"/>
      <c r="J579"/>
    </row>
    <row r="580" spans="1:10" x14ac:dyDescent="0.35">
      <c r="A580"/>
      <c r="B580"/>
      <c r="C580"/>
      <c r="D580"/>
      <c r="E580"/>
      <c r="F580"/>
      <c r="G580"/>
      <c r="H580"/>
      <c r="I580"/>
      <c r="J580"/>
    </row>
    <row r="581" spans="1:10" x14ac:dyDescent="0.35">
      <c r="A581"/>
      <c r="B581"/>
      <c r="C581"/>
      <c r="D581"/>
      <c r="E581"/>
      <c r="F581"/>
      <c r="G581"/>
      <c r="H581"/>
      <c r="I581"/>
      <c r="J581"/>
    </row>
    <row r="582" spans="1:10" x14ac:dyDescent="0.35">
      <c r="A582"/>
      <c r="B582"/>
      <c r="C582"/>
      <c r="D582"/>
      <c r="E582"/>
      <c r="F582"/>
      <c r="G582"/>
      <c r="H582"/>
      <c r="I582"/>
      <c r="J582"/>
    </row>
    <row r="583" spans="1:10" x14ac:dyDescent="0.35">
      <c r="A583"/>
      <c r="B583"/>
      <c r="C583"/>
      <c r="D583"/>
      <c r="E583"/>
      <c r="F583"/>
      <c r="G583"/>
      <c r="H583"/>
      <c r="I583"/>
      <c r="J583"/>
    </row>
    <row r="584" spans="1:10" x14ac:dyDescent="0.35">
      <c r="A584"/>
      <c r="B584"/>
      <c r="C584"/>
      <c r="D584"/>
      <c r="E584"/>
      <c r="F584"/>
      <c r="G584"/>
      <c r="H584"/>
      <c r="I584"/>
      <c r="J584"/>
    </row>
    <row r="585" spans="1:10" x14ac:dyDescent="0.35">
      <c r="A585"/>
      <c r="B585"/>
      <c r="C585"/>
      <c r="D585"/>
      <c r="E585"/>
      <c r="F585"/>
      <c r="G585"/>
      <c r="H585"/>
      <c r="I585"/>
      <c r="J585"/>
    </row>
    <row r="586" spans="1:10" x14ac:dyDescent="0.35">
      <c r="A586"/>
      <c r="B586"/>
      <c r="C586"/>
      <c r="D586"/>
      <c r="E586"/>
      <c r="F586"/>
      <c r="G586"/>
      <c r="H586"/>
      <c r="I586"/>
      <c r="J586"/>
    </row>
    <row r="587" spans="1:10" x14ac:dyDescent="0.35">
      <c r="A587"/>
      <c r="B587"/>
      <c r="C587"/>
      <c r="D587"/>
      <c r="E587"/>
      <c r="F587"/>
      <c r="G587"/>
      <c r="H587"/>
      <c r="I587"/>
      <c r="J587"/>
    </row>
    <row r="588" spans="1:10" x14ac:dyDescent="0.35">
      <c r="A588"/>
      <c r="B588"/>
      <c r="C588"/>
      <c r="D588"/>
      <c r="E588"/>
      <c r="F588"/>
      <c r="G588"/>
      <c r="H588"/>
      <c r="I588"/>
      <c r="J588"/>
    </row>
    <row r="589" spans="1:10" x14ac:dyDescent="0.35">
      <c r="A589"/>
      <c r="B589"/>
      <c r="C589"/>
      <c r="D589"/>
      <c r="E589"/>
      <c r="F589"/>
      <c r="G589"/>
      <c r="H589"/>
      <c r="I589"/>
      <c r="J589"/>
    </row>
    <row r="590" spans="1:10" x14ac:dyDescent="0.35">
      <c r="A590"/>
      <c r="B590"/>
      <c r="C590"/>
      <c r="D590"/>
      <c r="E590"/>
      <c r="F590"/>
      <c r="G590"/>
      <c r="H590"/>
      <c r="I590"/>
      <c r="J590"/>
    </row>
    <row r="591" spans="1:10" x14ac:dyDescent="0.35">
      <c r="A591"/>
      <c r="B591"/>
      <c r="C591"/>
      <c r="D591"/>
      <c r="E591"/>
      <c r="F591"/>
      <c r="G591"/>
      <c r="H591"/>
      <c r="I591"/>
      <c r="J591"/>
    </row>
    <row r="592" spans="1:10" x14ac:dyDescent="0.35">
      <c r="A592"/>
      <c r="B592"/>
      <c r="C592"/>
      <c r="D592"/>
      <c r="E592"/>
      <c r="F592"/>
      <c r="G592"/>
      <c r="H592"/>
      <c r="I592"/>
      <c r="J592"/>
    </row>
    <row r="593" spans="1:10" x14ac:dyDescent="0.35">
      <c r="A593"/>
      <c r="B593"/>
      <c r="C593"/>
      <c r="D593"/>
      <c r="E593"/>
      <c r="F593"/>
      <c r="G593"/>
      <c r="H593"/>
      <c r="I593"/>
      <c r="J593"/>
    </row>
    <row r="594" spans="1:10" x14ac:dyDescent="0.35">
      <c r="A594"/>
      <c r="B594"/>
      <c r="C594"/>
      <c r="D594"/>
      <c r="E594"/>
      <c r="F594"/>
      <c r="G594"/>
      <c r="H594"/>
      <c r="I594"/>
      <c r="J594"/>
    </row>
    <row r="595" spans="1:10" x14ac:dyDescent="0.35">
      <c r="A595"/>
      <c r="B595"/>
      <c r="C595"/>
      <c r="D595"/>
      <c r="E595"/>
      <c r="F595"/>
      <c r="G595"/>
      <c r="H595"/>
      <c r="I595"/>
      <c r="J595"/>
    </row>
    <row r="596" spans="1:10" x14ac:dyDescent="0.35">
      <c r="A596"/>
      <c r="B596"/>
      <c r="C596"/>
      <c r="D596"/>
      <c r="E596"/>
      <c r="F596"/>
      <c r="G596"/>
      <c r="H596"/>
      <c r="I596"/>
      <c r="J596"/>
    </row>
    <row r="597" spans="1:10" x14ac:dyDescent="0.35">
      <c r="A597"/>
      <c r="B597"/>
      <c r="C597"/>
      <c r="D597"/>
      <c r="E597"/>
      <c r="F597"/>
      <c r="G597"/>
      <c r="H597"/>
      <c r="I597"/>
      <c r="J597"/>
    </row>
    <row r="598" spans="1:10" x14ac:dyDescent="0.35">
      <c r="A598"/>
      <c r="B598"/>
      <c r="C598"/>
      <c r="D598"/>
      <c r="E598"/>
      <c r="F598"/>
      <c r="G598"/>
      <c r="H598"/>
      <c r="I598"/>
      <c r="J598"/>
    </row>
    <row r="599" spans="1:10" x14ac:dyDescent="0.35">
      <c r="A599"/>
      <c r="B599"/>
      <c r="C599"/>
      <c r="D599"/>
      <c r="E599"/>
      <c r="F599"/>
      <c r="G599"/>
      <c r="H599"/>
      <c r="I599"/>
      <c r="J599"/>
    </row>
    <row r="600" spans="1:10" x14ac:dyDescent="0.35">
      <c r="A600"/>
      <c r="B600"/>
      <c r="C600"/>
      <c r="D600"/>
      <c r="E600"/>
      <c r="F600"/>
      <c r="G600"/>
      <c r="H600"/>
      <c r="I600"/>
      <c r="J600"/>
    </row>
    <row r="601" spans="1:10" x14ac:dyDescent="0.35">
      <c r="A601"/>
      <c r="B601"/>
      <c r="C601"/>
      <c r="D601"/>
      <c r="E601"/>
      <c r="F601"/>
      <c r="G601"/>
      <c r="H601"/>
      <c r="I601"/>
      <c r="J601"/>
    </row>
    <row r="602" spans="1:10" x14ac:dyDescent="0.35">
      <c r="A602"/>
      <c r="B602"/>
      <c r="C602"/>
      <c r="D602"/>
      <c r="E602"/>
      <c r="F602"/>
      <c r="G602"/>
      <c r="H602"/>
      <c r="I602"/>
      <c r="J602"/>
    </row>
    <row r="603" spans="1:10" x14ac:dyDescent="0.35">
      <c r="A603"/>
      <c r="B603"/>
      <c r="C603"/>
      <c r="D603"/>
      <c r="E603"/>
      <c r="F603"/>
      <c r="G603"/>
      <c r="H603"/>
      <c r="I603"/>
      <c r="J603"/>
    </row>
    <row r="604" spans="1:10" x14ac:dyDescent="0.35">
      <c r="A604"/>
      <c r="B604"/>
      <c r="C604"/>
      <c r="D604"/>
      <c r="E604"/>
      <c r="F604"/>
      <c r="G604"/>
      <c r="H604"/>
      <c r="I604"/>
      <c r="J604"/>
    </row>
    <row r="605" spans="1:10" x14ac:dyDescent="0.35">
      <c r="A605"/>
      <c r="B605"/>
      <c r="C605"/>
      <c r="D605"/>
      <c r="E605"/>
      <c r="F605"/>
      <c r="G605"/>
      <c r="H605"/>
      <c r="I605"/>
      <c r="J605"/>
    </row>
    <row r="606" spans="1:10" x14ac:dyDescent="0.35">
      <c r="A606"/>
      <c r="B606"/>
      <c r="C606"/>
      <c r="D606"/>
      <c r="E606"/>
      <c r="F606"/>
      <c r="G606"/>
      <c r="H606"/>
      <c r="I606"/>
      <c r="J606"/>
    </row>
    <row r="607" spans="1:10" x14ac:dyDescent="0.35">
      <c r="A607"/>
      <c r="B607"/>
      <c r="C607"/>
      <c r="D607"/>
      <c r="E607"/>
      <c r="F607"/>
      <c r="G607"/>
      <c r="H607"/>
      <c r="I607"/>
      <c r="J607"/>
    </row>
    <row r="608" spans="1:10" x14ac:dyDescent="0.35">
      <c r="A608"/>
      <c r="B608"/>
      <c r="C608"/>
      <c r="D608"/>
      <c r="E608"/>
      <c r="F608"/>
      <c r="G608"/>
      <c r="H608"/>
      <c r="I608"/>
      <c r="J608"/>
    </row>
    <row r="609" spans="1:10" x14ac:dyDescent="0.35">
      <c r="A609"/>
      <c r="B609"/>
      <c r="C609"/>
      <c r="D609"/>
      <c r="E609"/>
      <c r="F609"/>
      <c r="G609"/>
      <c r="H609"/>
      <c r="I609"/>
      <c r="J609"/>
    </row>
    <row r="610" spans="1:10" x14ac:dyDescent="0.35">
      <c r="A610"/>
      <c r="B610"/>
      <c r="C610"/>
      <c r="D610"/>
      <c r="E610"/>
      <c r="F610"/>
      <c r="G610"/>
      <c r="H610"/>
      <c r="I610"/>
      <c r="J610"/>
    </row>
    <row r="611" spans="1:10" x14ac:dyDescent="0.35">
      <c r="A611"/>
      <c r="B611"/>
      <c r="C611"/>
      <c r="D611"/>
      <c r="E611"/>
      <c r="F611"/>
      <c r="G611"/>
      <c r="H611"/>
      <c r="I611"/>
      <c r="J611"/>
    </row>
    <row r="612" spans="1:10" x14ac:dyDescent="0.35">
      <c r="A612"/>
      <c r="B612"/>
      <c r="C612"/>
      <c r="D612"/>
      <c r="E612"/>
      <c r="F612"/>
      <c r="G612"/>
      <c r="H612"/>
      <c r="I612"/>
      <c r="J612"/>
    </row>
    <row r="613" spans="1:10" x14ac:dyDescent="0.35">
      <c r="A613"/>
      <c r="B613"/>
      <c r="C613"/>
      <c r="D613"/>
      <c r="E613"/>
      <c r="F613"/>
      <c r="G613"/>
      <c r="H613"/>
      <c r="I613"/>
      <c r="J613"/>
    </row>
    <row r="614" spans="1:10" x14ac:dyDescent="0.35">
      <c r="A614"/>
      <c r="B614"/>
      <c r="C614"/>
      <c r="D614"/>
      <c r="E614"/>
      <c r="F614"/>
      <c r="G614"/>
      <c r="H614"/>
      <c r="I614"/>
      <c r="J614"/>
    </row>
    <row r="615" spans="1:10" x14ac:dyDescent="0.35">
      <c r="A615"/>
      <c r="B615"/>
      <c r="C615"/>
      <c r="D615"/>
      <c r="E615"/>
      <c r="F615"/>
      <c r="G615"/>
      <c r="H615"/>
      <c r="I615"/>
      <c r="J615"/>
    </row>
    <row r="616" spans="1:10" x14ac:dyDescent="0.35">
      <c r="A616"/>
      <c r="B616"/>
      <c r="C616"/>
      <c r="D616"/>
      <c r="E616"/>
      <c r="F616"/>
      <c r="G616"/>
      <c r="H616"/>
      <c r="I616"/>
      <c r="J616"/>
    </row>
    <row r="617" spans="1:10" x14ac:dyDescent="0.35">
      <c r="A617"/>
      <c r="B617"/>
      <c r="C617"/>
      <c r="D617"/>
      <c r="E617"/>
      <c r="F617"/>
      <c r="G617"/>
      <c r="H617"/>
      <c r="I617"/>
      <c r="J617"/>
    </row>
    <row r="618" spans="1:10" x14ac:dyDescent="0.35">
      <c r="A618"/>
      <c r="B618"/>
      <c r="C618"/>
      <c r="D618"/>
      <c r="E618"/>
      <c r="F618"/>
      <c r="G618"/>
      <c r="H618"/>
      <c r="I618"/>
      <c r="J618"/>
    </row>
    <row r="619" spans="1:10" x14ac:dyDescent="0.35">
      <c r="A619"/>
      <c r="B619"/>
      <c r="C619"/>
      <c r="D619"/>
      <c r="E619"/>
      <c r="F619"/>
      <c r="G619"/>
      <c r="H619"/>
      <c r="I619"/>
      <c r="J619"/>
    </row>
    <row r="620" spans="1:10" x14ac:dyDescent="0.35">
      <c r="A620"/>
      <c r="B620"/>
      <c r="C620"/>
      <c r="D620"/>
      <c r="E620"/>
      <c r="F620"/>
      <c r="G620"/>
      <c r="H620"/>
      <c r="I620"/>
      <c r="J620"/>
    </row>
    <row r="621" spans="1:10" x14ac:dyDescent="0.35">
      <c r="A621"/>
      <c r="B621"/>
      <c r="C621"/>
      <c r="D621"/>
      <c r="E621"/>
      <c r="F621"/>
      <c r="G621"/>
      <c r="H621"/>
      <c r="I621"/>
      <c r="J621"/>
    </row>
    <row r="622" spans="1:10" x14ac:dyDescent="0.35">
      <c r="A622"/>
      <c r="B622"/>
      <c r="C622"/>
      <c r="D622"/>
      <c r="E622"/>
      <c r="F622"/>
      <c r="G622"/>
      <c r="H622"/>
      <c r="I622"/>
      <c r="J622"/>
    </row>
    <row r="623" spans="1:10" x14ac:dyDescent="0.35">
      <c r="A623"/>
      <c r="B623"/>
      <c r="C623"/>
      <c r="D623"/>
      <c r="E623"/>
      <c r="F623"/>
      <c r="G623"/>
      <c r="H623"/>
      <c r="I623"/>
      <c r="J623"/>
    </row>
    <row r="624" spans="1:10" x14ac:dyDescent="0.35">
      <c r="A624"/>
      <c r="B624"/>
      <c r="C624"/>
      <c r="D624"/>
      <c r="E624"/>
      <c r="F624"/>
      <c r="G624"/>
      <c r="H624"/>
      <c r="I624"/>
      <c r="J624"/>
    </row>
    <row r="625" spans="1:10" x14ac:dyDescent="0.35">
      <c r="A625"/>
      <c r="B625"/>
      <c r="C625"/>
      <c r="D625"/>
      <c r="E625"/>
      <c r="F625"/>
      <c r="G625"/>
      <c r="H625"/>
      <c r="I625"/>
      <c r="J625"/>
    </row>
    <row r="626" spans="1:10" x14ac:dyDescent="0.35">
      <c r="A626"/>
      <c r="B626"/>
      <c r="C626"/>
      <c r="D626"/>
      <c r="E626"/>
      <c r="F626"/>
      <c r="G626"/>
      <c r="H626"/>
      <c r="I626"/>
      <c r="J626"/>
    </row>
    <row r="627" spans="1:10" x14ac:dyDescent="0.35">
      <c r="A627"/>
      <c r="B627"/>
      <c r="C627"/>
      <c r="D627"/>
      <c r="E627"/>
      <c r="F627"/>
      <c r="G627"/>
      <c r="H627"/>
      <c r="I627"/>
      <c r="J627"/>
    </row>
    <row r="628" spans="1:10" x14ac:dyDescent="0.35">
      <c r="A628"/>
      <c r="B628"/>
      <c r="C628"/>
      <c r="D628"/>
      <c r="E628"/>
      <c r="F628"/>
      <c r="G628"/>
      <c r="H628"/>
      <c r="I628"/>
      <c r="J628"/>
    </row>
    <row r="629" spans="1:10" x14ac:dyDescent="0.35">
      <c r="A629"/>
      <c r="B629"/>
      <c r="C629"/>
      <c r="D629"/>
      <c r="E629"/>
      <c r="F629"/>
      <c r="G629"/>
      <c r="H629"/>
      <c r="I629"/>
      <c r="J629"/>
    </row>
    <row r="630" spans="1:10" x14ac:dyDescent="0.35">
      <c r="A630"/>
      <c r="B630"/>
      <c r="C630"/>
      <c r="D630"/>
      <c r="E630"/>
      <c r="F630"/>
      <c r="G630"/>
      <c r="H630"/>
      <c r="I630"/>
      <c r="J630"/>
    </row>
    <row r="631" spans="1:10" x14ac:dyDescent="0.35">
      <c r="A631"/>
      <c r="B631"/>
      <c r="C631"/>
      <c r="D631"/>
      <c r="E631"/>
      <c r="F631"/>
      <c r="G631"/>
      <c r="H631"/>
      <c r="I631"/>
      <c r="J631"/>
    </row>
    <row r="632" spans="1:10" x14ac:dyDescent="0.35">
      <c r="A632"/>
      <c r="B632"/>
      <c r="C632"/>
      <c r="D632"/>
      <c r="E632"/>
      <c r="F632"/>
      <c r="G632"/>
      <c r="H632"/>
      <c r="I632"/>
      <c r="J632"/>
    </row>
    <row r="633" spans="1:10" x14ac:dyDescent="0.35">
      <c r="A633"/>
      <c r="B633"/>
      <c r="C633"/>
      <c r="D633"/>
      <c r="E633"/>
      <c r="F633"/>
      <c r="G633"/>
      <c r="H633"/>
      <c r="I633"/>
      <c r="J633"/>
    </row>
    <row r="634" spans="1:10" x14ac:dyDescent="0.35">
      <c r="A634"/>
      <c r="B634"/>
      <c r="C634"/>
      <c r="D634"/>
      <c r="E634"/>
      <c r="F634"/>
      <c r="G634"/>
      <c r="H634"/>
      <c r="I634"/>
      <c r="J634"/>
    </row>
    <row r="635" spans="1:10" x14ac:dyDescent="0.35">
      <c r="A635"/>
      <c r="B635"/>
      <c r="C635"/>
      <c r="D635"/>
      <c r="E635"/>
      <c r="F635"/>
      <c r="G635"/>
      <c r="H635"/>
      <c r="I635"/>
      <c r="J635"/>
    </row>
    <row r="636" spans="1:10" x14ac:dyDescent="0.35">
      <c r="A636"/>
      <c r="B636"/>
      <c r="C636"/>
      <c r="D636"/>
      <c r="E636"/>
      <c r="F636"/>
      <c r="G636"/>
      <c r="H636"/>
      <c r="I636"/>
      <c r="J636"/>
    </row>
    <row r="637" spans="1:10" x14ac:dyDescent="0.35">
      <c r="A637"/>
      <c r="B637"/>
      <c r="C637"/>
      <c r="D637"/>
      <c r="E637"/>
      <c r="F637"/>
      <c r="G637"/>
      <c r="H637"/>
      <c r="I637"/>
      <c r="J637"/>
    </row>
    <row r="638" spans="1:10" x14ac:dyDescent="0.35">
      <c r="A638"/>
      <c r="B638"/>
      <c r="C638"/>
      <c r="D638"/>
      <c r="E638"/>
      <c r="F638"/>
      <c r="G638"/>
      <c r="H638"/>
      <c r="I638"/>
      <c r="J638"/>
    </row>
    <row r="639" spans="1:10" x14ac:dyDescent="0.35">
      <c r="A639"/>
      <c r="B639"/>
      <c r="C639"/>
      <c r="D639"/>
      <c r="E639"/>
      <c r="F639"/>
      <c r="G639"/>
      <c r="H639"/>
      <c r="I639"/>
      <c r="J639"/>
    </row>
    <row r="640" spans="1:10" x14ac:dyDescent="0.35">
      <c r="A640"/>
      <c r="B640"/>
      <c r="C640"/>
      <c r="D640"/>
      <c r="E640"/>
      <c r="F640"/>
      <c r="G640"/>
      <c r="H640"/>
      <c r="I640"/>
      <c r="J640"/>
    </row>
    <row r="641" spans="1:10" x14ac:dyDescent="0.35">
      <c r="A641"/>
      <c r="B641"/>
      <c r="C641"/>
      <c r="D641"/>
      <c r="E641"/>
      <c r="F641"/>
      <c r="G641"/>
      <c r="H641"/>
      <c r="I641"/>
      <c r="J641"/>
    </row>
    <row r="642" spans="1:10" x14ac:dyDescent="0.35">
      <c r="A642"/>
      <c r="B642"/>
      <c r="C642"/>
      <c r="D642"/>
      <c r="E642"/>
      <c r="F642"/>
      <c r="G642"/>
      <c r="H642"/>
      <c r="I642"/>
      <c r="J642"/>
    </row>
    <row r="643" spans="1:10" x14ac:dyDescent="0.35">
      <c r="A643"/>
      <c r="B643"/>
      <c r="C643"/>
      <c r="D643"/>
      <c r="E643"/>
      <c r="F643"/>
      <c r="G643"/>
      <c r="H643"/>
      <c r="I643"/>
      <c r="J643"/>
    </row>
    <row r="644" spans="1:10" x14ac:dyDescent="0.35">
      <c r="A644"/>
      <c r="B644"/>
      <c r="C644"/>
      <c r="D644"/>
      <c r="E644"/>
      <c r="F644"/>
      <c r="G644"/>
      <c r="H644"/>
      <c r="I644"/>
      <c r="J644"/>
    </row>
    <row r="645" spans="1:10" x14ac:dyDescent="0.35">
      <c r="A645"/>
      <c r="B645"/>
      <c r="C645"/>
      <c r="D645"/>
      <c r="E645"/>
      <c r="F645"/>
      <c r="G645"/>
      <c r="H645"/>
      <c r="I645"/>
      <c r="J645"/>
    </row>
    <row r="646" spans="1:10" x14ac:dyDescent="0.35">
      <c r="A646"/>
      <c r="B646"/>
      <c r="C646"/>
      <c r="D646"/>
      <c r="E646"/>
      <c r="F646"/>
      <c r="G646"/>
      <c r="H646"/>
      <c r="I646"/>
      <c r="J646"/>
    </row>
    <row r="647" spans="1:10" x14ac:dyDescent="0.35">
      <c r="A647"/>
      <c r="B647"/>
      <c r="C647"/>
      <c r="D647"/>
      <c r="E647"/>
      <c r="F647"/>
      <c r="G647"/>
      <c r="H647"/>
      <c r="I647"/>
      <c r="J647"/>
    </row>
    <row r="648" spans="1:10" x14ac:dyDescent="0.35">
      <c r="A648"/>
      <c r="B648"/>
      <c r="C648"/>
      <c r="D648"/>
      <c r="E648"/>
      <c r="F648"/>
      <c r="G648"/>
      <c r="H648"/>
      <c r="I648"/>
      <c r="J648"/>
    </row>
    <row r="649" spans="1:10" x14ac:dyDescent="0.35">
      <c r="A649"/>
      <c r="B649"/>
      <c r="C649"/>
      <c r="D649"/>
      <c r="E649"/>
      <c r="F649"/>
      <c r="G649"/>
      <c r="H649"/>
      <c r="I649"/>
      <c r="J649"/>
    </row>
    <row r="650" spans="1:10" x14ac:dyDescent="0.35">
      <c r="A650"/>
      <c r="B650"/>
      <c r="C650"/>
      <c r="D650"/>
      <c r="E650"/>
      <c r="F650"/>
      <c r="G650"/>
      <c r="H650"/>
      <c r="I650"/>
      <c r="J650"/>
    </row>
    <row r="651" spans="1:10" x14ac:dyDescent="0.35">
      <c r="A651"/>
      <c r="B651"/>
      <c r="C651"/>
      <c r="D651"/>
      <c r="E651"/>
      <c r="F651"/>
      <c r="G651"/>
      <c r="H651"/>
      <c r="I651"/>
      <c r="J651"/>
    </row>
    <row r="652" spans="1:10" x14ac:dyDescent="0.35">
      <c r="A652"/>
      <c r="B652"/>
      <c r="C652"/>
      <c r="D652"/>
      <c r="E652"/>
      <c r="F652"/>
      <c r="G652"/>
      <c r="H652"/>
      <c r="I652"/>
      <c r="J652"/>
    </row>
    <row r="653" spans="1:10" x14ac:dyDescent="0.35">
      <c r="A653"/>
      <c r="B653"/>
      <c r="C653"/>
      <c r="D653"/>
      <c r="E653"/>
      <c r="F653"/>
      <c r="G653"/>
      <c r="H653"/>
      <c r="I653"/>
      <c r="J653"/>
    </row>
    <row r="654" spans="1:10" x14ac:dyDescent="0.35">
      <c r="A654"/>
      <c r="B654"/>
      <c r="C654"/>
      <c r="D654"/>
      <c r="E654"/>
      <c r="F654"/>
      <c r="G654"/>
      <c r="H654"/>
      <c r="I654"/>
      <c r="J654"/>
    </row>
    <row r="655" spans="1:10" x14ac:dyDescent="0.35">
      <c r="A655"/>
      <c r="B655"/>
      <c r="C655"/>
      <c r="D655"/>
      <c r="E655"/>
      <c r="F655"/>
      <c r="G655"/>
      <c r="H655"/>
      <c r="I655"/>
      <c r="J655"/>
    </row>
    <row r="656" spans="1:10" x14ac:dyDescent="0.35">
      <c r="A656"/>
      <c r="B656"/>
      <c r="C656"/>
      <c r="D656"/>
      <c r="E656"/>
      <c r="F656"/>
      <c r="G656"/>
      <c r="H656"/>
      <c r="I656"/>
      <c r="J656"/>
    </row>
    <row r="657" spans="1:10" x14ac:dyDescent="0.35">
      <c r="A657"/>
      <c r="B657"/>
      <c r="C657"/>
      <c r="D657"/>
      <c r="E657"/>
      <c r="F657"/>
      <c r="G657"/>
      <c r="H657"/>
      <c r="I657"/>
      <c r="J657"/>
    </row>
    <row r="658" spans="1:10" x14ac:dyDescent="0.35">
      <c r="A658"/>
      <c r="B658"/>
      <c r="C658"/>
      <c r="D658"/>
      <c r="E658"/>
      <c r="F658"/>
      <c r="G658"/>
      <c r="H658"/>
      <c r="I658"/>
      <c r="J658"/>
    </row>
    <row r="659" spans="1:10" x14ac:dyDescent="0.35">
      <c r="A659"/>
      <c r="B659"/>
      <c r="C659"/>
      <c r="D659"/>
      <c r="E659"/>
      <c r="F659"/>
      <c r="G659"/>
      <c r="H659"/>
      <c r="I659"/>
      <c r="J659"/>
    </row>
    <row r="660" spans="1:10" x14ac:dyDescent="0.35">
      <c r="A660"/>
      <c r="B660"/>
      <c r="C660"/>
      <c r="D660"/>
      <c r="E660"/>
      <c r="F660"/>
      <c r="G660"/>
      <c r="H660"/>
      <c r="I660"/>
      <c r="J660"/>
    </row>
    <row r="661" spans="1:10" x14ac:dyDescent="0.35">
      <c r="A661"/>
      <c r="B661"/>
      <c r="C661"/>
      <c r="D661"/>
      <c r="E661"/>
      <c r="F661"/>
      <c r="G661"/>
      <c r="H661"/>
      <c r="I661"/>
      <c r="J661"/>
    </row>
    <row r="662" spans="1:10" x14ac:dyDescent="0.35">
      <c r="A662"/>
      <c r="B662"/>
      <c r="C662"/>
      <c r="D662"/>
      <c r="E662"/>
      <c r="F662"/>
      <c r="G662"/>
      <c r="H662"/>
      <c r="I662"/>
      <c r="J662"/>
    </row>
    <row r="663" spans="1:10" x14ac:dyDescent="0.35">
      <c r="A663"/>
      <c r="B663"/>
      <c r="C663"/>
      <c r="D663"/>
      <c r="E663"/>
      <c r="F663"/>
      <c r="G663"/>
      <c r="H663"/>
      <c r="I663"/>
      <c r="J663"/>
    </row>
    <row r="664" spans="1:10" x14ac:dyDescent="0.35">
      <c r="A664"/>
      <c r="B664"/>
      <c r="C664"/>
      <c r="D664"/>
      <c r="E664"/>
      <c r="F664"/>
      <c r="G664"/>
      <c r="H664"/>
      <c r="I664"/>
      <c r="J664"/>
    </row>
    <row r="665" spans="1:10" x14ac:dyDescent="0.35">
      <c r="A665"/>
      <c r="B665"/>
      <c r="C665"/>
      <c r="D665"/>
      <c r="E665"/>
      <c r="F665"/>
      <c r="G665"/>
      <c r="H665"/>
      <c r="I665"/>
      <c r="J665"/>
    </row>
    <row r="666" spans="1:10" x14ac:dyDescent="0.35">
      <c r="A666"/>
      <c r="B666"/>
      <c r="C666"/>
      <c r="D666"/>
      <c r="E666"/>
      <c r="F666"/>
      <c r="G666"/>
      <c r="H666"/>
      <c r="I666"/>
      <c r="J666"/>
    </row>
    <row r="667" spans="1:10" x14ac:dyDescent="0.35">
      <c r="A667"/>
      <c r="B667"/>
      <c r="C667"/>
      <c r="D667"/>
      <c r="E667"/>
      <c r="F667"/>
      <c r="G667"/>
      <c r="H667"/>
      <c r="I667"/>
      <c r="J667"/>
    </row>
    <row r="668" spans="1:10" x14ac:dyDescent="0.35">
      <c r="A668"/>
      <c r="B668"/>
      <c r="C668"/>
      <c r="D668"/>
      <c r="E668"/>
      <c r="F668"/>
      <c r="G668"/>
      <c r="H668"/>
      <c r="I668"/>
      <c r="J668"/>
    </row>
    <row r="669" spans="1:10" x14ac:dyDescent="0.35">
      <c r="A669"/>
      <c r="B669"/>
      <c r="C669"/>
      <c r="D669"/>
      <c r="E669"/>
      <c r="F669"/>
      <c r="G669"/>
      <c r="H669"/>
      <c r="I669"/>
      <c r="J669"/>
    </row>
    <row r="670" spans="1:10" x14ac:dyDescent="0.35">
      <c r="A670"/>
      <c r="B670"/>
      <c r="C670"/>
      <c r="D670"/>
      <c r="E670"/>
      <c r="F670"/>
      <c r="G670"/>
      <c r="H670"/>
      <c r="I670"/>
      <c r="J670"/>
    </row>
    <row r="671" spans="1:10" x14ac:dyDescent="0.35">
      <c r="A671"/>
      <c r="B671"/>
      <c r="C671"/>
      <c r="D671"/>
      <c r="E671"/>
      <c r="F671"/>
      <c r="G671"/>
      <c r="H671"/>
      <c r="I671"/>
      <c r="J671"/>
    </row>
    <row r="672" spans="1:10" x14ac:dyDescent="0.35">
      <c r="A672"/>
      <c r="B672"/>
      <c r="C672"/>
      <c r="D672"/>
      <c r="E672"/>
      <c r="F672"/>
      <c r="G672"/>
      <c r="H672"/>
      <c r="I672"/>
      <c r="J672"/>
    </row>
    <row r="673" spans="1:10" x14ac:dyDescent="0.35">
      <c r="A673"/>
      <c r="B673"/>
      <c r="C673"/>
      <c r="D673"/>
      <c r="E673"/>
      <c r="F673"/>
      <c r="G673"/>
      <c r="H673"/>
      <c r="I673"/>
      <c r="J673"/>
    </row>
    <row r="674" spans="1:10" x14ac:dyDescent="0.35">
      <c r="A674"/>
      <c r="B674"/>
      <c r="C674"/>
      <c r="D674"/>
      <c r="E674"/>
      <c r="F674"/>
      <c r="G674"/>
      <c r="H674"/>
      <c r="I674"/>
      <c r="J674"/>
    </row>
    <row r="675" spans="1:10" x14ac:dyDescent="0.35">
      <c r="A675"/>
      <c r="B675"/>
      <c r="C675"/>
      <c r="D675"/>
      <c r="E675"/>
      <c r="F675"/>
      <c r="G675"/>
      <c r="H675"/>
      <c r="I675"/>
      <c r="J675"/>
    </row>
    <row r="676" spans="1:10" x14ac:dyDescent="0.35">
      <c r="A676"/>
      <c r="B676"/>
      <c r="C676"/>
      <c r="D676"/>
      <c r="E676"/>
      <c r="F676"/>
      <c r="G676"/>
      <c r="H676"/>
      <c r="I676"/>
      <c r="J676"/>
    </row>
    <row r="677" spans="1:10" x14ac:dyDescent="0.35">
      <c r="A677"/>
      <c r="B677"/>
      <c r="C677"/>
      <c r="D677"/>
      <c r="E677"/>
      <c r="F677"/>
      <c r="G677"/>
      <c r="H677"/>
      <c r="I677"/>
      <c r="J677"/>
    </row>
    <row r="678" spans="1:10" x14ac:dyDescent="0.35">
      <c r="A678"/>
      <c r="B678"/>
      <c r="C678"/>
      <c r="D678"/>
      <c r="E678"/>
      <c r="F678"/>
      <c r="G678"/>
      <c r="H678"/>
      <c r="I678"/>
      <c r="J678"/>
    </row>
    <row r="679" spans="1:10" x14ac:dyDescent="0.35">
      <c r="A679"/>
      <c r="B679"/>
      <c r="C679"/>
      <c r="D679"/>
      <c r="E679"/>
      <c r="F679"/>
      <c r="G679"/>
      <c r="H679"/>
      <c r="I679"/>
      <c r="J679"/>
    </row>
    <row r="680" spans="1:10" x14ac:dyDescent="0.35">
      <c r="A680"/>
      <c r="B680"/>
      <c r="C680"/>
      <c r="D680"/>
      <c r="E680"/>
      <c r="F680"/>
      <c r="G680"/>
      <c r="H680"/>
      <c r="I680"/>
      <c r="J680"/>
    </row>
    <row r="681" spans="1:10" x14ac:dyDescent="0.35">
      <c r="A681"/>
      <c r="B681"/>
      <c r="C681"/>
      <c r="D681"/>
      <c r="E681"/>
      <c r="F681"/>
      <c r="G681"/>
      <c r="H681"/>
      <c r="I681"/>
      <c r="J681"/>
    </row>
    <row r="682" spans="1:10" x14ac:dyDescent="0.35">
      <c r="A682"/>
      <c r="B682"/>
      <c r="C682"/>
      <c r="D682"/>
      <c r="E682"/>
      <c r="F682"/>
      <c r="G682"/>
      <c r="H682"/>
      <c r="I682"/>
      <c r="J682"/>
    </row>
    <row r="683" spans="1:10" x14ac:dyDescent="0.35">
      <c r="A683"/>
      <c r="B683"/>
      <c r="C683"/>
      <c r="D683"/>
      <c r="E683"/>
      <c r="F683"/>
      <c r="G683"/>
      <c r="H683"/>
      <c r="I683"/>
      <c r="J683"/>
    </row>
    <row r="684" spans="1:10" x14ac:dyDescent="0.35">
      <c r="A684"/>
      <c r="B684"/>
      <c r="C684"/>
      <c r="D684"/>
      <c r="E684"/>
      <c r="F684"/>
      <c r="G684"/>
      <c r="H684"/>
      <c r="I684"/>
      <c r="J684"/>
    </row>
    <row r="685" spans="1:10" x14ac:dyDescent="0.35">
      <c r="A685"/>
      <c r="B685"/>
      <c r="C685"/>
      <c r="D685"/>
      <c r="E685"/>
      <c r="F685"/>
      <c r="G685"/>
      <c r="H685"/>
      <c r="I685"/>
      <c r="J685"/>
    </row>
    <row r="686" spans="1:10" x14ac:dyDescent="0.35">
      <c r="A686"/>
      <c r="B686"/>
      <c r="C686"/>
      <c r="D686"/>
      <c r="E686"/>
      <c r="F686"/>
      <c r="G686"/>
      <c r="H686"/>
      <c r="I686"/>
      <c r="J686"/>
    </row>
    <row r="687" spans="1:10" x14ac:dyDescent="0.35">
      <c r="A687"/>
      <c r="B687"/>
      <c r="C687"/>
      <c r="D687"/>
      <c r="E687"/>
      <c r="F687"/>
      <c r="G687"/>
      <c r="H687"/>
      <c r="I687"/>
      <c r="J687"/>
    </row>
    <row r="688" spans="1:10" x14ac:dyDescent="0.35">
      <c r="A688"/>
      <c r="B688"/>
      <c r="C688"/>
      <c r="D688"/>
      <c r="E688"/>
      <c r="F688"/>
      <c r="G688"/>
      <c r="H688"/>
      <c r="I688"/>
      <c r="J688"/>
    </row>
    <row r="689" spans="1:10" x14ac:dyDescent="0.35">
      <c r="A689"/>
      <c r="B689"/>
      <c r="C689"/>
      <c r="D689"/>
      <c r="E689"/>
      <c r="F689"/>
      <c r="G689"/>
      <c r="H689"/>
      <c r="I689"/>
      <c r="J689"/>
    </row>
    <row r="690" spans="1:10" x14ac:dyDescent="0.35">
      <c r="A690"/>
      <c r="B690"/>
      <c r="C690"/>
      <c r="D690"/>
      <c r="E690"/>
      <c r="F690"/>
      <c r="G690"/>
      <c r="H690"/>
      <c r="I690"/>
      <c r="J690"/>
    </row>
    <row r="691" spans="1:10" x14ac:dyDescent="0.35">
      <c r="A691"/>
      <c r="B691"/>
      <c r="C691"/>
      <c r="D691"/>
      <c r="E691"/>
      <c r="F691"/>
      <c r="G691"/>
      <c r="H691"/>
      <c r="I691"/>
      <c r="J691"/>
    </row>
    <row r="692" spans="1:10" x14ac:dyDescent="0.35">
      <c r="A692"/>
      <c r="B692"/>
      <c r="C692"/>
      <c r="D692"/>
      <c r="E692"/>
      <c r="F692"/>
      <c r="G692"/>
      <c r="H692"/>
      <c r="I692"/>
      <c r="J692"/>
    </row>
    <row r="693" spans="1:10" x14ac:dyDescent="0.35">
      <c r="A693"/>
      <c r="B693"/>
      <c r="C693"/>
      <c r="D693"/>
      <c r="E693"/>
      <c r="F693"/>
      <c r="G693"/>
      <c r="H693"/>
      <c r="I693"/>
      <c r="J693"/>
    </row>
    <row r="694" spans="1:10" x14ac:dyDescent="0.35">
      <c r="A694"/>
      <c r="B694"/>
      <c r="C694"/>
      <c r="D694"/>
      <c r="E694"/>
      <c r="F694"/>
      <c r="G694"/>
      <c r="H694"/>
      <c r="I694"/>
      <c r="J694"/>
    </row>
    <row r="695" spans="1:10" x14ac:dyDescent="0.35">
      <c r="A695"/>
      <c r="B695"/>
      <c r="C695"/>
      <c r="D695"/>
      <c r="E695"/>
      <c r="F695"/>
      <c r="G695"/>
      <c r="H695"/>
      <c r="I695"/>
      <c r="J695"/>
    </row>
    <row r="696" spans="1:10" x14ac:dyDescent="0.35">
      <c r="A696"/>
      <c r="B696"/>
      <c r="C696"/>
      <c r="D696"/>
      <c r="E696"/>
      <c r="F696"/>
      <c r="G696"/>
      <c r="H696"/>
      <c r="I696"/>
      <c r="J696"/>
    </row>
    <row r="697" spans="1:10" x14ac:dyDescent="0.35">
      <c r="A697"/>
      <c r="B697"/>
      <c r="C697"/>
      <c r="D697"/>
      <c r="E697"/>
      <c r="F697"/>
      <c r="G697"/>
      <c r="H697"/>
      <c r="I697"/>
      <c r="J697"/>
    </row>
    <row r="698" spans="1:10" x14ac:dyDescent="0.35">
      <c r="A698"/>
      <c r="B698"/>
      <c r="C698"/>
      <c r="D698"/>
      <c r="E698"/>
      <c r="F698"/>
      <c r="G698"/>
      <c r="H698"/>
      <c r="I698"/>
      <c r="J698"/>
    </row>
    <row r="699" spans="1:10" x14ac:dyDescent="0.35">
      <c r="A699"/>
      <c r="B699"/>
      <c r="C699"/>
      <c r="D699"/>
      <c r="E699"/>
      <c r="F699"/>
      <c r="G699"/>
      <c r="H699"/>
      <c r="I699"/>
      <c r="J699"/>
    </row>
    <row r="700" spans="1:10" x14ac:dyDescent="0.35">
      <c r="A700"/>
      <c r="B700"/>
      <c r="C700"/>
      <c r="D700"/>
      <c r="E700"/>
      <c r="F700"/>
      <c r="G700"/>
      <c r="H700"/>
      <c r="I700"/>
      <c r="J700"/>
    </row>
    <row r="701" spans="1:10" x14ac:dyDescent="0.35">
      <c r="A701"/>
      <c r="B701"/>
      <c r="C701"/>
      <c r="D701"/>
      <c r="E701"/>
      <c r="F701"/>
      <c r="G701"/>
      <c r="H701"/>
      <c r="I701"/>
      <c r="J701"/>
    </row>
    <row r="702" spans="1:10" x14ac:dyDescent="0.35">
      <c r="A702"/>
      <c r="B702"/>
      <c r="C702"/>
      <c r="D702"/>
      <c r="E702"/>
      <c r="F702"/>
      <c r="G702"/>
      <c r="H702"/>
      <c r="I702"/>
      <c r="J702"/>
    </row>
    <row r="703" spans="1:10" x14ac:dyDescent="0.35">
      <c r="A703"/>
      <c r="B703"/>
      <c r="C703"/>
      <c r="D703"/>
      <c r="E703"/>
      <c r="F703"/>
      <c r="G703"/>
      <c r="H703"/>
      <c r="I703"/>
      <c r="J703"/>
    </row>
    <row r="704" spans="1:10" x14ac:dyDescent="0.35">
      <c r="A704"/>
      <c r="B704"/>
      <c r="C704"/>
      <c r="D704"/>
      <c r="E704"/>
      <c r="F704"/>
      <c r="G704"/>
      <c r="H704"/>
      <c r="I704"/>
      <c r="J704"/>
    </row>
    <row r="705" spans="1:10" x14ac:dyDescent="0.35">
      <c r="A705"/>
      <c r="B705"/>
      <c r="C705"/>
      <c r="D705"/>
      <c r="E705"/>
      <c r="F705"/>
      <c r="G705"/>
      <c r="H705"/>
      <c r="I705"/>
      <c r="J705"/>
    </row>
    <row r="706" spans="1:10" x14ac:dyDescent="0.35">
      <c r="A706"/>
      <c r="B706"/>
      <c r="C706"/>
      <c r="D706"/>
      <c r="E706"/>
      <c r="F706"/>
      <c r="G706"/>
      <c r="H706"/>
      <c r="I706"/>
      <c r="J706"/>
    </row>
    <row r="707" spans="1:10" x14ac:dyDescent="0.35">
      <c r="A707"/>
      <c r="B707"/>
      <c r="C707"/>
      <c r="D707"/>
      <c r="E707"/>
      <c r="F707"/>
      <c r="G707"/>
      <c r="H707"/>
      <c r="I707"/>
      <c r="J707"/>
    </row>
    <row r="708" spans="1:10" x14ac:dyDescent="0.35">
      <c r="A708"/>
      <c r="B708"/>
      <c r="C708"/>
      <c r="D708"/>
      <c r="E708"/>
      <c r="F708"/>
      <c r="G708"/>
      <c r="H708"/>
      <c r="I708"/>
      <c r="J708"/>
    </row>
    <row r="709" spans="1:10" x14ac:dyDescent="0.35">
      <c r="A709"/>
      <c r="B709"/>
      <c r="C709"/>
      <c r="D709"/>
      <c r="E709"/>
      <c r="F709"/>
      <c r="G709"/>
      <c r="H709"/>
      <c r="I709"/>
      <c r="J709"/>
    </row>
    <row r="710" spans="1:10" x14ac:dyDescent="0.35">
      <c r="A710"/>
      <c r="B710"/>
      <c r="C710"/>
      <c r="D710"/>
      <c r="E710"/>
      <c r="F710"/>
      <c r="G710"/>
      <c r="H710"/>
      <c r="I710"/>
      <c r="J710"/>
    </row>
    <row r="711" spans="1:10" x14ac:dyDescent="0.35">
      <c r="A711"/>
      <c r="B711"/>
      <c r="C711"/>
      <c r="D711"/>
      <c r="E711"/>
      <c r="F711"/>
      <c r="G711"/>
      <c r="H711"/>
      <c r="I711"/>
      <c r="J711"/>
    </row>
    <row r="712" spans="1:10" x14ac:dyDescent="0.35">
      <c r="A712"/>
      <c r="B712"/>
      <c r="C712"/>
      <c r="D712"/>
      <c r="E712"/>
      <c r="F712"/>
      <c r="G712"/>
      <c r="H712"/>
      <c r="I712"/>
      <c r="J712"/>
    </row>
    <row r="713" spans="1:10" x14ac:dyDescent="0.35">
      <c r="A713"/>
      <c r="B713"/>
      <c r="C713"/>
      <c r="D713"/>
      <c r="E713"/>
      <c r="F713"/>
      <c r="G713"/>
      <c r="H713"/>
      <c r="I713"/>
      <c r="J713"/>
    </row>
    <row r="714" spans="1:10" x14ac:dyDescent="0.35">
      <c r="A714"/>
      <c r="B714"/>
      <c r="C714"/>
      <c r="D714"/>
      <c r="E714"/>
      <c r="F714"/>
      <c r="G714"/>
      <c r="H714"/>
      <c r="I714"/>
      <c r="J714"/>
    </row>
    <row r="715" spans="1:10" x14ac:dyDescent="0.35">
      <c r="A715"/>
      <c r="B715"/>
      <c r="C715"/>
      <c r="D715"/>
      <c r="E715"/>
      <c r="F715"/>
      <c r="G715"/>
      <c r="H715"/>
      <c r="I715"/>
      <c r="J715"/>
    </row>
    <row r="716" spans="1:10" x14ac:dyDescent="0.35">
      <c r="A716"/>
      <c r="B716"/>
      <c r="C716"/>
      <c r="D716"/>
      <c r="E716"/>
      <c r="F716"/>
      <c r="G716"/>
      <c r="H716"/>
      <c r="I716"/>
      <c r="J716"/>
    </row>
    <row r="717" spans="1:10" x14ac:dyDescent="0.35">
      <c r="A717"/>
      <c r="B717"/>
      <c r="C717"/>
      <c r="D717"/>
      <c r="E717"/>
      <c r="F717"/>
      <c r="G717"/>
      <c r="H717"/>
      <c r="I717"/>
      <c r="J717"/>
    </row>
    <row r="718" spans="1:10" x14ac:dyDescent="0.35">
      <c r="A718"/>
      <c r="B718"/>
      <c r="C718"/>
      <c r="D718"/>
      <c r="E718"/>
      <c r="F718"/>
      <c r="G718"/>
      <c r="H718"/>
      <c r="I718"/>
      <c r="J718"/>
    </row>
    <row r="719" spans="1:10" x14ac:dyDescent="0.35">
      <c r="A719"/>
      <c r="B719"/>
      <c r="C719"/>
      <c r="D719"/>
      <c r="E719"/>
      <c r="F719"/>
      <c r="G719"/>
      <c r="H719"/>
      <c r="I719"/>
      <c r="J719"/>
    </row>
    <row r="720" spans="1:10" x14ac:dyDescent="0.35">
      <c r="A720"/>
      <c r="B720"/>
      <c r="C720"/>
      <c r="D720"/>
      <c r="E720"/>
      <c r="F720"/>
      <c r="G720"/>
      <c r="H720"/>
      <c r="I720"/>
      <c r="J720"/>
    </row>
    <row r="721" spans="1:10" x14ac:dyDescent="0.35">
      <c r="A721"/>
      <c r="B721"/>
      <c r="C721"/>
      <c r="D721"/>
      <c r="E721"/>
      <c r="F721"/>
      <c r="G721"/>
      <c r="H721"/>
      <c r="I721"/>
      <c r="J721"/>
    </row>
    <row r="722" spans="1:10" x14ac:dyDescent="0.35">
      <c r="A722"/>
      <c r="B722"/>
      <c r="C722"/>
      <c r="D722"/>
      <c r="E722"/>
      <c r="F722"/>
      <c r="G722"/>
      <c r="H722"/>
      <c r="I722"/>
      <c r="J722"/>
    </row>
    <row r="723" spans="1:10" x14ac:dyDescent="0.35">
      <c r="A723"/>
      <c r="B723"/>
      <c r="C723"/>
      <c r="D723"/>
      <c r="E723"/>
      <c r="F723"/>
      <c r="G723"/>
      <c r="H723"/>
      <c r="I723"/>
      <c r="J723"/>
    </row>
    <row r="724" spans="1:10" x14ac:dyDescent="0.35">
      <c r="A724"/>
      <c r="B724"/>
      <c r="C724"/>
      <c r="D724"/>
      <c r="E724"/>
      <c r="F724"/>
      <c r="G724"/>
      <c r="H724"/>
      <c r="I724"/>
      <c r="J724"/>
    </row>
    <row r="725" spans="1:10" x14ac:dyDescent="0.35">
      <c r="A725"/>
      <c r="B725"/>
      <c r="C725"/>
      <c r="D725"/>
      <c r="E725"/>
      <c r="F725"/>
      <c r="G725"/>
      <c r="H725"/>
      <c r="I725"/>
      <c r="J725"/>
    </row>
    <row r="726" spans="1:10" x14ac:dyDescent="0.35">
      <c r="A726"/>
      <c r="B726"/>
      <c r="C726"/>
      <c r="D726"/>
      <c r="E726"/>
      <c r="F726"/>
      <c r="G726"/>
      <c r="H726"/>
      <c r="I726"/>
      <c r="J726"/>
    </row>
    <row r="727" spans="1:10" x14ac:dyDescent="0.35">
      <c r="A727"/>
      <c r="B727"/>
      <c r="C727"/>
      <c r="D727"/>
      <c r="E727"/>
      <c r="F727"/>
      <c r="G727"/>
      <c r="H727"/>
      <c r="I727"/>
      <c r="J727"/>
    </row>
    <row r="728" spans="1:10" x14ac:dyDescent="0.35">
      <c r="A728"/>
      <c r="B728"/>
      <c r="C728"/>
      <c r="D728"/>
      <c r="E728"/>
      <c r="F728"/>
      <c r="G728"/>
      <c r="H728"/>
      <c r="I728"/>
      <c r="J728"/>
    </row>
    <row r="729" spans="1:10" x14ac:dyDescent="0.35">
      <c r="A729"/>
      <c r="B729"/>
      <c r="C729"/>
      <c r="D729"/>
      <c r="E729"/>
      <c r="F729"/>
      <c r="G729"/>
      <c r="H729"/>
      <c r="I729"/>
      <c r="J729"/>
    </row>
    <row r="730" spans="1:10" x14ac:dyDescent="0.35">
      <c r="A730"/>
      <c r="B730"/>
      <c r="C730"/>
      <c r="D730"/>
      <c r="E730"/>
      <c r="F730"/>
      <c r="G730"/>
      <c r="H730"/>
      <c r="I730"/>
      <c r="J730"/>
    </row>
    <row r="731" spans="1:10" x14ac:dyDescent="0.35">
      <c r="A731"/>
      <c r="B731"/>
      <c r="C731"/>
      <c r="D731"/>
      <c r="E731"/>
      <c r="F731"/>
      <c r="G731"/>
      <c r="H731"/>
      <c r="I731"/>
      <c r="J731"/>
    </row>
    <row r="732" spans="1:10" x14ac:dyDescent="0.35">
      <c r="A732"/>
      <c r="B732"/>
      <c r="C732"/>
      <c r="D732"/>
      <c r="E732"/>
      <c r="F732"/>
      <c r="G732"/>
      <c r="H732"/>
      <c r="I732"/>
      <c r="J732"/>
    </row>
    <row r="733" spans="1:10" x14ac:dyDescent="0.35">
      <c r="A733"/>
      <c r="B733"/>
      <c r="C733"/>
      <c r="D733"/>
      <c r="E733"/>
      <c r="F733"/>
      <c r="G733"/>
      <c r="H733"/>
      <c r="I733"/>
      <c r="J733"/>
    </row>
    <row r="734" spans="1:10" x14ac:dyDescent="0.35">
      <c r="A734"/>
      <c r="B734"/>
      <c r="C734"/>
      <c r="D734"/>
      <c r="E734"/>
      <c r="F734"/>
      <c r="G734"/>
      <c r="H734"/>
      <c r="I734"/>
      <c r="J734"/>
    </row>
    <row r="735" spans="1:10" x14ac:dyDescent="0.35">
      <c r="A735"/>
      <c r="B735"/>
      <c r="C735"/>
      <c r="D735"/>
      <c r="E735"/>
      <c r="F735"/>
      <c r="G735"/>
      <c r="H735"/>
      <c r="I735"/>
      <c r="J735"/>
    </row>
    <row r="736" spans="1:10" x14ac:dyDescent="0.35">
      <c r="A736"/>
      <c r="B736"/>
      <c r="C736"/>
      <c r="D736"/>
      <c r="E736"/>
      <c r="F736"/>
      <c r="G736"/>
      <c r="H736"/>
      <c r="I736"/>
      <c r="J736"/>
    </row>
    <row r="737" spans="1:10" x14ac:dyDescent="0.35">
      <c r="A737"/>
      <c r="B737"/>
      <c r="C737"/>
      <c r="D737"/>
      <c r="E737"/>
      <c r="F737"/>
      <c r="G737"/>
      <c r="H737"/>
      <c r="I737"/>
      <c r="J737"/>
    </row>
    <row r="738" spans="1:10" x14ac:dyDescent="0.35">
      <c r="A738"/>
      <c r="B738"/>
      <c r="C738"/>
      <c r="D738"/>
      <c r="E738"/>
      <c r="F738"/>
      <c r="G738"/>
      <c r="H738"/>
      <c r="I738"/>
      <c r="J738"/>
    </row>
    <row r="739" spans="1:10" x14ac:dyDescent="0.35">
      <c r="A739"/>
      <c r="B739"/>
      <c r="C739"/>
      <c r="D739"/>
      <c r="E739"/>
      <c r="F739"/>
      <c r="G739"/>
      <c r="H739"/>
      <c r="I739"/>
      <c r="J739"/>
    </row>
    <row r="740" spans="1:10" x14ac:dyDescent="0.35">
      <c r="A740"/>
      <c r="B740"/>
      <c r="C740"/>
      <c r="D740"/>
      <c r="E740"/>
      <c r="F740"/>
      <c r="G740"/>
      <c r="H740"/>
      <c r="I740"/>
      <c r="J740"/>
    </row>
    <row r="741" spans="1:10" x14ac:dyDescent="0.35">
      <c r="A741"/>
      <c r="B741"/>
      <c r="C741"/>
      <c r="D741"/>
      <c r="E741"/>
      <c r="F741"/>
      <c r="G741"/>
      <c r="H741"/>
      <c r="I741"/>
      <c r="J741"/>
    </row>
    <row r="742" spans="1:10" x14ac:dyDescent="0.35">
      <c r="A742"/>
      <c r="B742"/>
      <c r="C742"/>
      <c r="D742"/>
      <c r="E742"/>
      <c r="F742"/>
      <c r="G742"/>
      <c r="H742"/>
      <c r="I742"/>
      <c r="J742"/>
    </row>
    <row r="743" spans="1:10" x14ac:dyDescent="0.35">
      <c r="A743"/>
      <c r="B743"/>
      <c r="C743"/>
      <c r="D743"/>
      <c r="E743"/>
      <c r="F743"/>
      <c r="G743"/>
      <c r="H743"/>
      <c r="I743"/>
      <c r="J743"/>
    </row>
    <row r="744" spans="1:10" x14ac:dyDescent="0.35">
      <c r="A744"/>
      <c r="B744"/>
      <c r="C744"/>
      <c r="D744"/>
      <c r="E744"/>
      <c r="F744"/>
      <c r="G744"/>
      <c r="H744"/>
      <c r="I744"/>
      <c r="J744"/>
    </row>
    <row r="745" spans="1:10" x14ac:dyDescent="0.35">
      <c r="A745"/>
      <c r="B745"/>
      <c r="C745"/>
      <c r="D745"/>
      <c r="E745"/>
      <c r="F745"/>
      <c r="G745"/>
      <c r="H745"/>
      <c r="I745"/>
      <c r="J745"/>
    </row>
    <row r="746" spans="1:10" x14ac:dyDescent="0.35">
      <c r="A746"/>
      <c r="B746"/>
      <c r="C746"/>
      <c r="D746"/>
      <c r="E746"/>
      <c r="F746"/>
      <c r="G746"/>
      <c r="H746"/>
      <c r="I746"/>
      <c r="J746"/>
    </row>
    <row r="747" spans="1:10" x14ac:dyDescent="0.35">
      <c r="A747"/>
      <c r="B747"/>
      <c r="C747"/>
      <c r="D747"/>
      <c r="E747"/>
      <c r="F747"/>
      <c r="G747"/>
      <c r="H747"/>
      <c r="I747"/>
      <c r="J747"/>
    </row>
    <row r="748" spans="1:10" x14ac:dyDescent="0.35">
      <c r="A748"/>
      <c r="B748"/>
      <c r="C748"/>
      <c r="D748"/>
      <c r="E748"/>
      <c r="F748"/>
      <c r="G748"/>
      <c r="H748"/>
      <c r="I748"/>
      <c r="J748"/>
    </row>
    <row r="749" spans="1:10" x14ac:dyDescent="0.35">
      <c r="A749"/>
      <c r="B749"/>
      <c r="C749"/>
      <c r="D749"/>
      <c r="E749"/>
      <c r="F749"/>
      <c r="G749"/>
      <c r="H749"/>
      <c r="I749"/>
      <c r="J749"/>
    </row>
    <row r="750" spans="1:10" x14ac:dyDescent="0.35">
      <c r="A750"/>
      <c r="B750"/>
      <c r="C750"/>
      <c r="D750"/>
      <c r="E750"/>
      <c r="F750"/>
      <c r="G750"/>
      <c r="H750"/>
      <c r="I750"/>
      <c r="J750"/>
    </row>
    <row r="751" spans="1:10" x14ac:dyDescent="0.35">
      <c r="A751"/>
      <c r="B751"/>
      <c r="C751"/>
      <c r="D751"/>
      <c r="E751"/>
      <c r="F751"/>
      <c r="G751"/>
      <c r="H751"/>
      <c r="I751"/>
      <c r="J751"/>
    </row>
    <row r="752" spans="1:10" x14ac:dyDescent="0.35">
      <c r="A752"/>
      <c r="B752"/>
      <c r="C752"/>
      <c r="D752"/>
      <c r="E752"/>
      <c r="F752"/>
      <c r="G752"/>
      <c r="H752"/>
      <c r="I752"/>
      <c r="J752"/>
    </row>
    <row r="753" spans="1:10" x14ac:dyDescent="0.35">
      <c r="A753"/>
      <c r="B753"/>
      <c r="C753"/>
      <c r="D753"/>
      <c r="E753"/>
      <c r="F753"/>
      <c r="G753"/>
      <c r="H753"/>
      <c r="I753"/>
      <c r="J753"/>
    </row>
    <row r="754" spans="1:10" x14ac:dyDescent="0.35">
      <c r="A754"/>
      <c r="B754"/>
      <c r="C754"/>
      <c r="D754"/>
      <c r="E754"/>
      <c r="F754"/>
      <c r="G754"/>
      <c r="H754"/>
      <c r="I754"/>
      <c r="J754"/>
    </row>
    <row r="755" spans="1:10" x14ac:dyDescent="0.35">
      <c r="A755"/>
      <c r="B755"/>
      <c r="C755"/>
      <c r="D755"/>
      <c r="E755"/>
      <c r="F755"/>
      <c r="G755"/>
      <c r="H755"/>
      <c r="I755"/>
      <c r="J755"/>
    </row>
    <row r="756" spans="1:10" x14ac:dyDescent="0.35">
      <c r="A756"/>
      <c r="B756"/>
      <c r="C756"/>
      <c r="D756"/>
      <c r="E756"/>
      <c r="F756"/>
      <c r="G756"/>
      <c r="H756"/>
      <c r="I756"/>
      <c r="J756"/>
    </row>
    <row r="757" spans="1:10" x14ac:dyDescent="0.35">
      <c r="A757"/>
      <c r="B757"/>
      <c r="C757"/>
      <c r="D757"/>
      <c r="E757"/>
      <c r="F757"/>
      <c r="G757"/>
      <c r="H757"/>
      <c r="I757"/>
      <c r="J757"/>
    </row>
    <row r="758" spans="1:10" x14ac:dyDescent="0.35">
      <c r="A758"/>
      <c r="B758"/>
      <c r="C758"/>
      <c r="D758"/>
      <c r="E758"/>
      <c r="F758"/>
      <c r="G758"/>
      <c r="H758"/>
      <c r="I758"/>
      <c r="J758"/>
    </row>
    <row r="759" spans="1:10" x14ac:dyDescent="0.35">
      <c r="A759"/>
      <c r="B759"/>
      <c r="C759"/>
      <c r="D759"/>
      <c r="E759"/>
      <c r="F759"/>
      <c r="G759"/>
      <c r="H759"/>
      <c r="I759"/>
      <c r="J759"/>
    </row>
    <row r="760" spans="1:10" x14ac:dyDescent="0.35">
      <c r="A760"/>
      <c r="B760"/>
      <c r="C760"/>
      <c r="D760"/>
      <c r="E760"/>
      <c r="F760"/>
      <c r="G760"/>
      <c r="H760"/>
      <c r="I760"/>
      <c r="J760"/>
    </row>
    <row r="761" spans="1:10" x14ac:dyDescent="0.35">
      <c r="A761"/>
      <c r="B761"/>
      <c r="C761"/>
      <c r="D761"/>
      <c r="E761"/>
      <c r="F761"/>
      <c r="G761"/>
      <c r="H761"/>
      <c r="I761"/>
      <c r="J761"/>
    </row>
    <row r="762" spans="1:10" x14ac:dyDescent="0.35">
      <c r="A762"/>
      <c r="B762"/>
      <c r="C762"/>
      <c r="D762"/>
      <c r="E762"/>
      <c r="F762"/>
      <c r="G762"/>
      <c r="H762"/>
      <c r="I762"/>
      <c r="J762"/>
    </row>
    <row r="763" spans="1:10" x14ac:dyDescent="0.35">
      <c r="A763"/>
      <c r="B763"/>
      <c r="C763"/>
      <c r="D763"/>
      <c r="E763"/>
      <c r="F763"/>
      <c r="G763"/>
      <c r="H763"/>
      <c r="I763"/>
      <c r="J763"/>
    </row>
    <row r="764" spans="1:10" x14ac:dyDescent="0.35">
      <c r="A764"/>
      <c r="B764"/>
      <c r="C764"/>
      <c r="D764"/>
      <c r="E764"/>
      <c r="F764"/>
      <c r="G764"/>
      <c r="H764"/>
      <c r="I764"/>
      <c r="J764"/>
    </row>
    <row r="765" spans="1:10" x14ac:dyDescent="0.35">
      <c r="A765"/>
      <c r="B765"/>
      <c r="C765"/>
      <c r="D765"/>
      <c r="E765"/>
      <c r="F765"/>
      <c r="G765"/>
      <c r="H765"/>
      <c r="I765"/>
      <c r="J765"/>
    </row>
    <row r="766" spans="1:10" x14ac:dyDescent="0.35">
      <c r="A766"/>
      <c r="B766"/>
      <c r="C766"/>
      <c r="D766"/>
      <c r="E766"/>
      <c r="F766"/>
      <c r="G766"/>
      <c r="H766"/>
      <c r="I766"/>
      <c r="J766"/>
    </row>
    <row r="767" spans="1:10" x14ac:dyDescent="0.35">
      <c r="A767"/>
      <c r="B767"/>
      <c r="C767"/>
      <c r="D767"/>
      <c r="E767"/>
      <c r="F767"/>
      <c r="G767"/>
      <c r="H767"/>
      <c r="I767"/>
      <c r="J767"/>
    </row>
    <row r="768" spans="1:10" x14ac:dyDescent="0.35">
      <c r="A768"/>
      <c r="B768"/>
      <c r="C768"/>
      <c r="D768"/>
      <c r="E768"/>
      <c r="F768"/>
      <c r="G768"/>
      <c r="H768"/>
      <c r="I768"/>
      <c r="J768"/>
    </row>
    <row r="769" spans="1:10" x14ac:dyDescent="0.35">
      <c r="A769"/>
      <c r="B769"/>
      <c r="C769"/>
      <c r="D769"/>
      <c r="E769"/>
      <c r="F769"/>
      <c r="G769"/>
      <c r="H769"/>
      <c r="I769"/>
      <c r="J769"/>
    </row>
    <row r="770" spans="1:10" x14ac:dyDescent="0.35">
      <c r="A770"/>
      <c r="B770"/>
      <c r="C770"/>
      <c r="D770"/>
      <c r="E770"/>
      <c r="F770"/>
      <c r="G770"/>
      <c r="H770"/>
      <c r="I770"/>
      <c r="J770"/>
    </row>
    <row r="771" spans="1:10" x14ac:dyDescent="0.35">
      <c r="A771"/>
      <c r="B771"/>
      <c r="C771"/>
      <c r="D771"/>
      <c r="E771"/>
      <c r="F771"/>
      <c r="G771"/>
      <c r="H771"/>
      <c r="I771"/>
      <c r="J771"/>
    </row>
    <row r="772" spans="1:10" x14ac:dyDescent="0.35">
      <c r="A772"/>
      <c r="B772"/>
      <c r="C772"/>
      <c r="D772"/>
      <c r="E772"/>
      <c r="F772"/>
      <c r="G772"/>
      <c r="H772"/>
      <c r="I772"/>
      <c r="J772"/>
    </row>
    <row r="773" spans="1:10" x14ac:dyDescent="0.35">
      <c r="A773"/>
      <c r="B773"/>
      <c r="C773"/>
      <c r="D773"/>
      <c r="E773"/>
      <c r="F773"/>
      <c r="G773"/>
      <c r="H773"/>
      <c r="I773"/>
      <c r="J773"/>
    </row>
    <row r="774" spans="1:10" x14ac:dyDescent="0.35">
      <c r="A774"/>
      <c r="B774"/>
      <c r="C774"/>
      <c r="D774"/>
      <c r="E774"/>
      <c r="F774"/>
      <c r="G774"/>
      <c r="H774"/>
      <c r="I774"/>
      <c r="J774"/>
    </row>
    <row r="775" spans="1:10" x14ac:dyDescent="0.35">
      <c r="A775"/>
      <c r="B775"/>
      <c r="C775"/>
      <c r="D775"/>
      <c r="E775"/>
      <c r="F775"/>
      <c r="G775"/>
      <c r="H775"/>
      <c r="I775"/>
      <c r="J775"/>
    </row>
    <row r="776" spans="1:10" x14ac:dyDescent="0.35">
      <c r="A776"/>
      <c r="B776"/>
      <c r="C776"/>
      <c r="D776"/>
      <c r="E776"/>
      <c r="F776"/>
      <c r="G776"/>
      <c r="H776"/>
      <c r="I776"/>
      <c r="J776"/>
    </row>
    <row r="777" spans="1:10" x14ac:dyDescent="0.35">
      <c r="A777"/>
      <c r="B777"/>
      <c r="C777"/>
      <c r="D777"/>
      <c r="E777"/>
      <c r="F777"/>
      <c r="G777"/>
      <c r="H777"/>
      <c r="I777"/>
      <c r="J777"/>
    </row>
    <row r="778" spans="1:10" x14ac:dyDescent="0.35">
      <c r="A778"/>
      <c r="B778"/>
      <c r="C778"/>
      <c r="D778"/>
      <c r="E778"/>
      <c r="F778"/>
      <c r="G778"/>
      <c r="H778"/>
      <c r="I778"/>
      <c r="J778"/>
    </row>
    <row r="779" spans="1:10" x14ac:dyDescent="0.35">
      <c r="A779"/>
      <c r="B779"/>
      <c r="C779"/>
      <c r="D779"/>
      <c r="E779"/>
      <c r="F779"/>
      <c r="G779"/>
      <c r="H779"/>
      <c r="I779"/>
      <c r="J779"/>
    </row>
    <row r="780" spans="1:10" x14ac:dyDescent="0.35">
      <c r="A780"/>
      <c r="B780"/>
      <c r="C780"/>
      <c r="D780"/>
      <c r="E780"/>
      <c r="F780"/>
      <c r="G780"/>
      <c r="H780"/>
      <c r="I780"/>
      <c r="J780"/>
    </row>
    <row r="781" spans="1:10" x14ac:dyDescent="0.35">
      <c r="A781"/>
      <c r="B781"/>
      <c r="C781"/>
      <c r="D781"/>
      <c r="E781"/>
      <c r="F781"/>
      <c r="G781"/>
      <c r="H781"/>
      <c r="I781"/>
      <c r="J781"/>
    </row>
    <row r="782" spans="1:10" x14ac:dyDescent="0.35">
      <c r="A782"/>
      <c r="B782"/>
      <c r="C782"/>
      <c r="D782"/>
      <c r="E782"/>
      <c r="F782"/>
      <c r="G782"/>
      <c r="H782"/>
      <c r="I782"/>
      <c r="J782"/>
    </row>
    <row r="783" spans="1:10" x14ac:dyDescent="0.35">
      <c r="A783"/>
      <c r="B783"/>
      <c r="C783"/>
      <c r="D783"/>
      <c r="E783"/>
      <c r="F783"/>
      <c r="G783"/>
      <c r="H783"/>
      <c r="I783"/>
      <c r="J783"/>
    </row>
    <row r="784" spans="1:10" x14ac:dyDescent="0.35">
      <c r="A784"/>
      <c r="B784"/>
      <c r="C784"/>
      <c r="D784"/>
      <c r="E784"/>
      <c r="F784"/>
      <c r="G784"/>
      <c r="H784"/>
      <c r="I784"/>
      <c r="J784"/>
    </row>
    <row r="785" spans="1:10" x14ac:dyDescent="0.35">
      <c r="A785"/>
      <c r="B785"/>
      <c r="C785"/>
      <c r="D785"/>
      <c r="E785"/>
      <c r="F785"/>
      <c r="G785"/>
      <c r="H785"/>
      <c r="I785"/>
      <c r="J785"/>
    </row>
    <row r="786" spans="1:10" x14ac:dyDescent="0.35">
      <c r="A786"/>
      <c r="B786"/>
      <c r="C786"/>
      <c r="D786"/>
      <c r="E786"/>
      <c r="F786"/>
      <c r="G786"/>
      <c r="H786"/>
      <c r="I786"/>
      <c r="J786"/>
    </row>
    <row r="787" spans="1:10" x14ac:dyDescent="0.35">
      <c r="A787"/>
      <c r="B787"/>
      <c r="C787"/>
      <c r="D787"/>
      <c r="E787"/>
      <c r="F787"/>
      <c r="G787"/>
      <c r="H787"/>
      <c r="I787"/>
      <c r="J787"/>
    </row>
    <row r="788" spans="1:10" x14ac:dyDescent="0.35">
      <c r="A788"/>
      <c r="B788"/>
      <c r="C788"/>
      <c r="D788"/>
      <c r="E788"/>
      <c r="F788"/>
      <c r="G788"/>
      <c r="H788"/>
      <c r="I788"/>
      <c r="J788"/>
    </row>
    <row r="789" spans="1:10" x14ac:dyDescent="0.35">
      <c r="A789"/>
      <c r="B789"/>
      <c r="C789"/>
      <c r="D789"/>
      <c r="E789"/>
      <c r="F789"/>
      <c r="G789"/>
      <c r="H789"/>
      <c r="I789"/>
      <c r="J789"/>
    </row>
    <row r="790" spans="1:10" x14ac:dyDescent="0.35">
      <c r="A790"/>
      <c r="B790"/>
      <c r="C790"/>
      <c r="D790"/>
      <c r="E790"/>
      <c r="F790"/>
      <c r="G790"/>
      <c r="H790"/>
      <c r="I790"/>
      <c r="J790"/>
    </row>
    <row r="791" spans="1:10" x14ac:dyDescent="0.35">
      <c r="A791"/>
      <c r="B791"/>
      <c r="C791"/>
      <c r="D791"/>
      <c r="E791"/>
      <c r="F791"/>
      <c r="G791"/>
      <c r="H791"/>
      <c r="I791"/>
      <c r="J791"/>
    </row>
    <row r="792" spans="1:10" x14ac:dyDescent="0.35">
      <c r="A792"/>
      <c r="B792"/>
      <c r="C792"/>
      <c r="D792"/>
      <c r="E792"/>
      <c r="F792"/>
      <c r="G792"/>
      <c r="H792"/>
      <c r="I792"/>
      <c r="J792"/>
    </row>
    <row r="793" spans="1:10" x14ac:dyDescent="0.35">
      <c r="A793"/>
      <c r="B793"/>
      <c r="C793"/>
      <c r="D793"/>
      <c r="E793"/>
      <c r="F793"/>
      <c r="G793"/>
      <c r="H793"/>
      <c r="I793"/>
      <c r="J793"/>
    </row>
    <row r="794" spans="1:10" x14ac:dyDescent="0.35">
      <c r="A794"/>
      <c r="B794"/>
      <c r="C794"/>
      <c r="D794"/>
      <c r="E794"/>
      <c r="F794"/>
      <c r="G794"/>
      <c r="H794"/>
      <c r="I794"/>
      <c r="J794"/>
    </row>
    <row r="795" spans="1:10" x14ac:dyDescent="0.35">
      <c r="A795"/>
      <c r="B795"/>
      <c r="C795"/>
      <c r="D795"/>
      <c r="E795"/>
      <c r="F795"/>
      <c r="G795"/>
      <c r="H795"/>
      <c r="I795"/>
      <c r="J795"/>
    </row>
    <row r="796" spans="1:10" x14ac:dyDescent="0.35">
      <c r="A796"/>
      <c r="B796"/>
      <c r="C796"/>
      <c r="D796"/>
      <c r="E796"/>
      <c r="F796"/>
      <c r="G796"/>
      <c r="H796"/>
      <c r="I796"/>
      <c r="J796"/>
    </row>
    <row r="797" spans="1:10" x14ac:dyDescent="0.35">
      <c r="A797"/>
      <c r="B797"/>
      <c r="C797"/>
      <c r="D797"/>
      <c r="E797"/>
      <c r="F797"/>
      <c r="G797"/>
      <c r="H797"/>
      <c r="I797"/>
      <c r="J797"/>
    </row>
    <row r="798" spans="1:10" x14ac:dyDescent="0.35">
      <c r="A798"/>
      <c r="B798"/>
      <c r="C798"/>
      <c r="D798"/>
      <c r="E798"/>
      <c r="F798"/>
      <c r="G798"/>
      <c r="H798"/>
      <c r="I798"/>
      <c r="J798"/>
    </row>
    <row r="799" spans="1:10" x14ac:dyDescent="0.35">
      <c r="A799"/>
      <c r="B799"/>
      <c r="C799"/>
      <c r="D799"/>
      <c r="E799"/>
      <c r="F799"/>
      <c r="G799"/>
      <c r="H799"/>
      <c r="I799"/>
      <c r="J799"/>
    </row>
    <row r="800" spans="1:10" x14ac:dyDescent="0.35">
      <c r="A800"/>
      <c r="B800"/>
      <c r="C800"/>
      <c r="D800"/>
      <c r="E800"/>
      <c r="F800"/>
      <c r="G800"/>
      <c r="H800"/>
      <c r="I800"/>
      <c r="J800"/>
    </row>
    <row r="801" spans="1:10" x14ac:dyDescent="0.35">
      <c r="A801"/>
      <c r="B801"/>
      <c r="C801"/>
      <c r="D801"/>
      <c r="E801"/>
      <c r="F801"/>
      <c r="G801"/>
      <c r="H801"/>
      <c r="I801"/>
      <c r="J801"/>
    </row>
    <row r="802" spans="1:10" x14ac:dyDescent="0.35">
      <c r="A802"/>
      <c r="B802"/>
      <c r="C802"/>
      <c r="D802"/>
      <c r="E802"/>
      <c r="F802"/>
      <c r="G802"/>
      <c r="H802"/>
      <c r="I802"/>
      <c r="J802"/>
    </row>
    <row r="803" spans="1:10" x14ac:dyDescent="0.35">
      <c r="A803"/>
      <c r="B803"/>
      <c r="C803"/>
      <c r="D803"/>
      <c r="E803"/>
      <c r="F803"/>
      <c r="G803"/>
      <c r="H803"/>
      <c r="I803"/>
      <c r="J803"/>
    </row>
    <row r="804" spans="1:10" x14ac:dyDescent="0.35">
      <c r="A804"/>
      <c r="B804"/>
      <c r="C804"/>
      <c r="D804"/>
      <c r="E804"/>
      <c r="F804"/>
      <c r="G804"/>
      <c r="H804"/>
      <c r="I804"/>
      <c r="J804"/>
    </row>
    <row r="805" spans="1:10" x14ac:dyDescent="0.35">
      <c r="A805"/>
      <c r="B805"/>
      <c r="C805"/>
      <c r="D805"/>
      <c r="E805"/>
      <c r="F805"/>
      <c r="G805"/>
      <c r="H805"/>
      <c r="I805"/>
      <c r="J805"/>
    </row>
    <row r="806" spans="1:10" x14ac:dyDescent="0.35">
      <c r="A806"/>
      <c r="B806"/>
      <c r="C806"/>
      <c r="D806"/>
      <c r="E806"/>
      <c r="F806"/>
      <c r="G806"/>
      <c r="H806"/>
      <c r="I806"/>
      <c r="J806"/>
    </row>
    <row r="807" spans="1:10" x14ac:dyDescent="0.35">
      <c r="A807"/>
      <c r="B807"/>
      <c r="C807"/>
      <c r="D807"/>
      <c r="E807"/>
      <c r="F807"/>
      <c r="G807"/>
      <c r="H807"/>
      <c r="I807"/>
      <c r="J807"/>
    </row>
    <row r="808" spans="1:10" x14ac:dyDescent="0.35">
      <c r="A808"/>
      <c r="B808"/>
      <c r="C808"/>
      <c r="D808"/>
      <c r="E808"/>
      <c r="F808"/>
      <c r="G808"/>
      <c r="H808"/>
      <c r="I808"/>
      <c r="J808"/>
    </row>
    <row r="809" spans="1:10" x14ac:dyDescent="0.35">
      <c r="A809"/>
      <c r="B809"/>
      <c r="C809"/>
      <c r="D809"/>
      <c r="E809"/>
      <c r="F809"/>
      <c r="G809"/>
      <c r="H809"/>
      <c r="I809"/>
      <c r="J809"/>
    </row>
    <row r="810" spans="1:10" x14ac:dyDescent="0.35">
      <c r="A810"/>
      <c r="B810"/>
      <c r="C810"/>
      <c r="D810"/>
      <c r="E810"/>
      <c r="F810"/>
      <c r="G810"/>
      <c r="H810"/>
      <c r="I810"/>
      <c r="J810"/>
    </row>
    <row r="811" spans="1:10" x14ac:dyDescent="0.35">
      <c r="A811"/>
      <c r="B811"/>
      <c r="C811"/>
      <c r="D811"/>
      <c r="E811"/>
      <c r="F811"/>
      <c r="G811"/>
      <c r="H811"/>
      <c r="I811"/>
      <c r="J811"/>
    </row>
    <row r="812" spans="1:10" x14ac:dyDescent="0.35">
      <c r="A812"/>
      <c r="B812"/>
      <c r="C812"/>
      <c r="D812"/>
      <c r="E812"/>
      <c r="F812"/>
      <c r="G812"/>
      <c r="H812"/>
      <c r="I812"/>
      <c r="J812"/>
    </row>
    <row r="813" spans="1:10" x14ac:dyDescent="0.35">
      <c r="A813"/>
      <c r="B813"/>
      <c r="C813"/>
      <c r="D813"/>
      <c r="E813"/>
      <c r="F813"/>
      <c r="G813"/>
      <c r="H813"/>
      <c r="I813"/>
      <c r="J813"/>
    </row>
    <row r="814" spans="1:10" x14ac:dyDescent="0.35">
      <c r="A814"/>
      <c r="B814"/>
      <c r="C814"/>
      <c r="D814"/>
      <c r="E814"/>
      <c r="F814"/>
      <c r="G814"/>
      <c r="H814"/>
      <c r="I814"/>
      <c r="J814"/>
    </row>
    <row r="815" spans="1:10" x14ac:dyDescent="0.35">
      <c r="A815"/>
      <c r="B815"/>
      <c r="C815"/>
      <c r="D815"/>
      <c r="E815"/>
      <c r="F815"/>
      <c r="G815"/>
      <c r="H815"/>
      <c r="I815"/>
      <c r="J815"/>
    </row>
    <row r="816" spans="1:10" x14ac:dyDescent="0.35">
      <c r="A816"/>
      <c r="B816"/>
      <c r="C816"/>
      <c r="D816"/>
      <c r="E816"/>
      <c r="F816"/>
      <c r="G816"/>
      <c r="H816"/>
      <c r="I816"/>
      <c r="J816"/>
    </row>
    <row r="817" spans="1:10" x14ac:dyDescent="0.35">
      <c r="A817"/>
      <c r="B817"/>
      <c r="C817"/>
      <c r="D817"/>
      <c r="E817"/>
      <c r="F817"/>
      <c r="G817"/>
      <c r="H817"/>
      <c r="I817"/>
      <c r="J817"/>
    </row>
    <row r="818" spans="1:10" x14ac:dyDescent="0.35">
      <c r="A818"/>
      <c r="B818"/>
      <c r="C818"/>
      <c r="D818"/>
      <c r="E818"/>
      <c r="F818"/>
      <c r="G818"/>
      <c r="H818"/>
      <c r="I818"/>
      <c r="J818"/>
    </row>
    <row r="819" spans="1:10" x14ac:dyDescent="0.35">
      <c r="A819"/>
      <c r="B819"/>
      <c r="C819"/>
      <c r="D819"/>
      <c r="E819"/>
      <c r="F819"/>
      <c r="G819"/>
      <c r="H819"/>
      <c r="I819"/>
      <c r="J819"/>
    </row>
    <row r="820" spans="1:10" x14ac:dyDescent="0.35">
      <c r="A820"/>
      <c r="B820"/>
      <c r="C820"/>
      <c r="D820"/>
      <c r="E820"/>
      <c r="F820"/>
      <c r="G820"/>
      <c r="H820"/>
      <c r="I820"/>
      <c r="J820"/>
    </row>
    <row r="821" spans="1:10" x14ac:dyDescent="0.35">
      <c r="A821"/>
      <c r="B821"/>
      <c r="C821"/>
      <c r="D821"/>
      <c r="E821"/>
      <c r="F821"/>
      <c r="G821"/>
      <c r="H821"/>
      <c r="I821"/>
      <c r="J821"/>
    </row>
    <row r="822" spans="1:10" x14ac:dyDescent="0.35">
      <c r="A822"/>
      <c r="B822"/>
      <c r="C822"/>
      <c r="D822"/>
      <c r="E822"/>
      <c r="F822"/>
      <c r="G822"/>
      <c r="H822"/>
      <c r="I822"/>
      <c r="J822"/>
    </row>
    <row r="823" spans="1:10" x14ac:dyDescent="0.35">
      <c r="A823"/>
      <c r="B823"/>
      <c r="C823"/>
      <c r="D823"/>
      <c r="E823"/>
      <c r="F823"/>
      <c r="G823"/>
      <c r="H823"/>
      <c r="I823"/>
      <c r="J823"/>
    </row>
    <row r="824" spans="1:10" x14ac:dyDescent="0.35">
      <c r="A824"/>
      <c r="B824"/>
      <c r="C824"/>
      <c r="D824"/>
      <c r="E824"/>
      <c r="F824"/>
      <c r="G824"/>
      <c r="H824"/>
      <c r="I824"/>
      <c r="J824"/>
    </row>
    <row r="825" spans="1:10" x14ac:dyDescent="0.35">
      <c r="A825"/>
      <c r="B825"/>
      <c r="C825"/>
      <c r="D825"/>
      <c r="E825"/>
      <c r="F825"/>
      <c r="G825"/>
      <c r="H825"/>
      <c r="I825"/>
      <c r="J825"/>
    </row>
    <row r="826" spans="1:10" x14ac:dyDescent="0.35">
      <c r="A826"/>
      <c r="B826"/>
      <c r="C826"/>
      <c r="D826"/>
      <c r="E826"/>
      <c r="F826"/>
      <c r="G826"/>
      <c r="H826"/>
      <c r="I826"/>
      <c r="J826"/>
    </row>
    <row r="827" spans="1:10" x14ac:dyDescent="0.35">
      <c r="A827"/>
      <c r="B827"/>
      <c r="C827"/>
      <c r="D827"/>
      <c r="E827"/>
      <c r="F827"/>
      <c r="G827"/>
      <c r="H827"/>
      <c r="I827"/>
      <c r="J827"/>
    </row>
    <row r="828" spans="1:10" x14ac:dyDescent="0.35">
      <c r="A828"/>
      <c r="B828"/>
      <c r="C828"/>
      <c r="D828"/>
      <c r="E828"/>
      <c r="F828"/>
      <c r="G828"/>
      <c r="H828"/>
      <c r="I828"/>
      <c r="J828"/>
    </row>
    <row r="829" spans="1:10" x14ac:dyDescent="0.35">
      <c r="A829"/>
      <c r="B829"/>
      <c r="C829"/>
      <c r="D829"/>
      <c r="E829"/>
      <c r="F829"/>
      <c r="G829"/>
      <c r="H829"/>
      <c r="I829"/>
      <c r="J829"/>
    </row>
    <row r="830" spans="1:10" x14ac:dyDescent="0.35">
      <c r="A830"/>
      <c r="B830"/>
      <c r="C830"/>
      <c r="D830"/>
      <c r="E830"/>
      <c r="F830"/>
      <c r="G830"/>
      <c r="H830"/>
      <c r="I830"/>
      <c r="J830"/>
    </row>
    <row r="831" spans="1:10" x14ac:dyDescent="0.35">
      <c r="A831"/>
      <c r="B831"/>
      <c r="C831"/>
      <c r="D831"/>
      <c r="E831"/>
      <c r="F831"/>
      <c r="G831"/>
      <c r="H831"/>
      <c r="I831"/>
      <c r="J831"/>
    </row>
    <row r="832" spans="1:10" x14ac:dyDescent="0.35">
      <c r="A832"/>
      <c r="B832"/>
      <c r="C832"/>
      <c r="D832"/>
      <c r="E832"/>
      <c r="F832"/>
      <c r="G832"/>
      <c r="H832"/>
      <c r="I832"/>
      <c r="J832"/>
    </row>
    <row r="833" spans="1:10" x14ac:dyDescent="0.35">
      <c r="A833"/>
      <c r="B833"/>
      <c r="C833"/>
      <c r="D833"/>
      <c r="E833"/>
      <c r="F833"/>
      <c r="G833"/>
      <c r="H833"/>
      <c r="I833"/>
      <c r="J833"/>
    </row>
    <row r="834" spans="1:10" x14ac:dyDescent="0.35">
      <c r="A834"/>
      <c r="B834"/>
      <c r="C834"/>
      <c r="D834"/>
      <c r="E834"/>
      <c r="F834"/>
      <c r="G834"/>
      <c r="H834"/>
      <c r="I834"/>
      <c r="J834"/>
    </row>
    <row r="835" spans="1:10" x14ac:dyDescent="0.35">
      <c r="A835"/>
      <c r="B835"/>
      <c r="C835"/>
      <c r="D835"/>
      <c r="E835"/>
      <c r="F835"/>
      <c r="G835"/>
      <c r="H835"/>
      <c r="I835"/>
      <c r="J835"/>
    </row>
    <row r="836" spans="1:10" x14ac:dyDescent="0.35">
      <c r="A836"/>
      <c r="B836"/>
      <c r="C836"/>
      <c r="D836"/>
      <c r="E836"/>
      <c r="F836"/>
      <c r="G836"/>
      <c r="H836"/>
      <c r="I836"/>
      <c r="J836"/>
    </row>
    <row r="837" spans="1:10" x14ac:dyDescent="0.35">
      <c r="A837"/>
      <c r="B837"/>
      <c r="C837"/>
      <c r="D837"/>
      <c r="E837"/>
      <c r="F837"/>
      <c r="G837"/>
      <c r="H837"/>
      <c r="I837"/>
      <c r="J837"/>
    </row>
    <row r="838" spans="1:10" x14ac:dyDescent="0.35">
      <c r="A838"/>
      <c r="B838"/>
      <c r="C838"/>
      <c r="D838"/>
      <c r="E838"/>
      <c r="F838"/>
      <c r="G838"/>
      <c r="H838"/>
      <c r="I838"/>
      <c r="J838"/>
    </row>
    <row r="839" spans="1:10" x14ac:dyDescent="0.35">
      <c r="A839"/>
      <c r="B839"/>
      <c r="C839"/>
      <c r="D839"/>
      <c r="E839"/>
      <c r="F839"/>
      <c r="G839"/>
      <c r="H839"/>
      <c r="I839"/>
      <c r="J839"/>
    </row>
    <row r="840" spans="1:10" x14ac:dyDescent="0.35">
      <c r="A840"/>
      <c r="B840"/>
      <c r="C840"/>
      <c r="D840"/>
      <c r="E840"/>
      <c r="F840"/>
      <c r="G840"/>
      <c r="H840"/>
      <c r="I840"/>
      <c r="J840"/>
    </row>
    <row r="841" spans="1:10" x14ac:dyDescent="0.35">
      <c r="A841"/>
      <c r="B841"/>
      <c r="C841"/>
      <c r="D841"/>
      <c r="E841"/>
      <c r="F841"/>
      <c r="G841"/>
      <c r="H841"/>
      <c r="I841"/>
      <c r="J841"/>
    </row>
    <row r="842" spans="1:10" x14ac:dyDescent="0.35">
      <c r="A842"/>
      <c r="B842"/>
      <c r="C842"/>
      <c r="D842"/>
      <c r="E842"/>
      <c r="F842"/>
      <c r="G842"/>
      <c r="H842"/>
      <c r="I842"/>
      <c r="J842"/>
    </row>
    <row r="843" spans="1:10" x14ac:dyDescent="0.35">
      <c r="A843"/>
      <c r="B843"/>
      <c r="C843"/>
      <c r="D843"/>
      <c r="E843"/>
      <c r="F843"/>
      <c r="G843"/>
      <c r="H843"/>
      <c r="I843"/>
      <c r="J843"/>
    </row>
    <row r="844" spans="1:10" x14ac:dyDescent="0.35">
      <c r="A844"/>
      <c r="B844"/>
      <c r="C844"/>
      <c r="D844"/>
      <c r="E844"/>
      <c r="F844"/>
      <c r="G844"/>
      <c r="H844"/>
      <c r="I844"/>
      <c r="J844"/>
    </row>
    <row r="845" spans="1:10" x14ac:dyDescent="0.35">
      <c r="A845"/>
      <c r="B845"/>
      <c r="C845"/>
      <c r="D845"/>
      <c r="E845"/>
      <c r="F845"/>
      <c r="G845"/>
      <c r="H845"/>
      <c r="I845"/>
      <c r="J845"/>
    </row>
    <row r="846" spans="1:10" x14ac:dyDescent="0.35">
      <c r="A846"/>
      <c r="B846"/>
      <c r="C846"/>
      <c r="D846"/>
      <c r="E846"/>
      <c r="F846"/>
      <c r="G846"/>
      <c r="H846"/>
      <c r="I846"/>
      <c r="J846"/>
    </row>
    <row r="847" spans="1:10" x14ac:dyDescent="0.35">
      <c r="A847"/>
      <c r="B847"/>
      <c r="C847"/>
      <c r="D847"/>
      <c r="E847"/>
      <c r="F847"/>
      <c r="G847"/>
      <c r="H847"/>
      <c r="I847"/>
      <c r="J847"/>
    </row>
    <row r="848" spans="1:10" x14ac:dyDescent="0.35">
      <c r="A848"/>
      <c r="B848"/>
      <c r="C848"/>
      <c r="D848"/>
      <c r="E848"/>
      <c r="F848"/>
      <c r="G848"/>
      <c r="H848"/>
      <c r="I848"/>
      <c r="J848"/>
    </row>
    <row r="849" spans="1:10" x14ac:dyDescent="0.35">
      <c r="A849"/>
      <c r="B849"/>
      <c r="C849"/>
      <c r="D849"/>
      <c r="E849"/>
      <c r="F849"/>
      <c r="G849"/>
      <c r="H849"/>
      <c r="I849"/>
      <c r="J849"/>
    </row>
    <row r="850" spans="1:10" x14ac:dyDescent="0.35">
      <c r="A850"/>
      <c r="B850"/>
      <c r="C850"/>
      <c r="D850"/>
      <c r="E850"/>
      <c r="F850"/>
      <c r="G850"/>
      <c r="H850"/>
      <c r="I850"/>
      <c r="J850"/>
    </row>
    <row r="851" spans="1:10" x14ac:dyDescent="0.35">
      <c r="A851"/>
      <c r="B851"/>
      <c r="C851"/>
      <c r="D851"/>
      <c r="E851"/>
      <c r="F851"/>
      <c r="G851"/>
      <c r="H851"/>
      <c r="I851"/>
      <c r="J851"/>
    </row>
    <row r="852" spans="1:10" x14ac:dyDescent="0.35">
      <c r="A852"/>
      <c r="B852"/>
      <c r="C852"/>
      <c r="D852"/>
      <c r="E852"/>
      <c r="F852"/>
      <c r="G852"/>
      <c r="H852"/>
      <c r="I852"/>
      <c r="J852"/>
    </row>
    <row r="853" spans="1:10" x14ac:dyDescent="0.35">
      <c r="A853"/>
      <c r="B853"/>
      <c r="C853"/>
      <c r="D853"/>
      <c r="E853"/>
      <c r="F853"/>
      <c r="G853"/>
      <c r="H853"/>
      <c r="I853"/>
      <c r="J853"/>
    </row>
    <row r="854" spans="1:10" x14ac:dyDescent="0.35">
      <c r="A854"/>
      <c r="B854"/>
      <c r="C854"/>
      <c r="D854"/>
      <c r="E854"/>
      <c r="F854"/>
      <c r="G854"/>
      <c r="H854"/>
      <c r="I854"/>
      <c r="J854"/>
    </row>
    <row r="855" spans="1:10" x14ac:dyDescent="0.35">
      <c r="A855"/>
      <c r="B855"/>
      <c r="C855"/>
      <c r="D855"/>
      <c r="E855"/>
      <c r="F855"/>
      <c r="G855"/>
      <c r="H855"/>
      <c r="I855"/>
      <c r="J855"/>
    </row>
    <row r="856" spans="1:10" x14ac:dyDescent="0.35">
      <c r="A856"/>
      <c r="B856"/>
      <c r="C856"/>
      <c r="D856"/>
      <c r="E856"/>
      <c r="F856"/>
      <c r="G856"/>
      <c r="H856"/>
      <c r="I856"/>
      <c r="J856"/>
    </row>
    <row r="857" spans="1:10" x14ac:dyDescent="0.35">
      <c r="A857"/>
      <c r="B857"/>
      <c r="C857"/>
      <c r="D857"/>
      <c r="E857"/>
      <c r="F857"/>
      <c r="G857"/>
      <c r="H857"/>
      <c r="I857"/>
      <c r="J857"/>
    </row>
    <row r="858" spans="1:10" x14ac:dyDescent="0.35">
      <c r="A858"/>
      <c r="B858"/>
      <c r="C858"/>
      <c r="D858"/>
      <c r="E858"/>
      <c r="F858"/>
      <c r="G858"/>
      <c r="H858"/>
      <c r="I858"/>
      <c r="J858"/>
    </row>
    <row r="859" spans="1:10" x14ac:dyDescent="0.35">
      <c r="A859"/>
      <c r="B859"/>
      <c r="C859"/>
      <c r="D859"/>
      <c r="E859"/>
      <c r="F859"/>
      <c r="G859"/>
      <c r="H859"/>
      <c r="I859"/>
      <c r="J859"/>
    </row>
    <row r="860" spans="1:10" x14ac:dyDescent="0.35">
      <c r="A860"/>
      <c r="B860"/>
      <c r="C860"/>
      <c r="D860"/>
      <c r="E860"/>
      <c r="F860"/>
      <c r="G860"/>
      <c r="H860"/>
      <c r="I860"/>
      <c r="J860"/>
    </row>
    <row r="861" spans="1:10" x14ac:dyDescent="0.35">
      <c r="A861"/>
      <c r="B861"/>
      <c r="C861"/>
      <c r="D861"/>
      <c r="E861"/>
      <c r="F861"/>
      <c r="G861"/>
      <c r="H861"/>
      <c r="I861"/>
      <c r="J861"/>
    </row>
    <row r="862" spans="1:10" x14ac:dyDescent="0.35">
      <c r="A862"/>
      <c r="B862"/>
      <c r="C862"/>
      <c r="D862"/>
      <c r="E862"/>
      <c r="F862"/>
      <c r="G862"/>
      <c r="H862"/>
      <c r="I862"/>
      <c r="J862"/>
    </row>
    <row r="863" spans="1:10" x14ac:dyDescent="0.35">
      <c r="A863"/>
      <c r="B863"/>
      <c r="C863"/>
      <c r="D863"/>
      <c r="E863"/>
      <c r="F863"/>
      <c r="G863"/>
      <c r="H863"/>
      <c r="I863"/>
      <c r="J863"/>
    </row>
    <row r="864" spans="1:10" x14ac:dyDescent="0.35">
      <c r="A864"/>
      <c r="B864"/>
      <c r="C864"/>
      <c r="D864"/>
      <c r="E864"/>
      <c r="F864"/>
      <c r="G864"/>
      <c r="H864"/>
      <c r="I864"/>
      <c r="J864"/>
    </row>
    <row r="865" spans="1:10" x14ac:dyDescent="0.35">
      <c r="A865"/>
      <c r="B865"/>
      <c r="C865"/>
      <c r="D865"/>
      <c r="E865"/>
      <c r="F865"/>
      <c r="G865"/>
      <c r="H865"/>
      <c r="I865"/>
      <c r="J865"/>
    </row>
    <row r="866" spans="1:10" x14ac:dyDescent="0.35">
      <c r="A866"/>
      <c r="B866"/>
      <c r="C866"/>
      <c r="D866"/>
      <c r="E866"/>
      <c r="F866"/>
      <c r="G866"/>
      <c r="H866"/>
      <c r="I866"/>
      <c r="J866"/>
    </row>
    <row r="867" spans="1:10" x14ac:dyDescent="0.35">
      <c r="A867"/>
      <c r="B867"/>
      <c r="C867"/>
      <c r="D867"/>
      <c r="E867"/>
      <c r="F867"/>
      <c r="G867"/>
      <c r="H867"/>
      <c r="I867"/>
      <c r="J867"/>
    </row>
    <row r="868" spans="1:10" x14ac:dyDescent="0.35">
      <c r="A868"/>
      <c r="B868"/>
      <c r="C868"/>
      <c r="D868"/>
      <c r="E868"/>
      <c r="F868"/>
      <c r="G868"/>
      <c r="H868"/>
      <c r="I868"/>
      <c r="J868"/>
    </row>
    <row r="869" spans="1:10" x14ac:dyDescent="0.35">
      <c r="A869"/>
      <c r="B869"/>
      <c r="C869"/>
      <c r="D869"/>
      <c r="E869"/>
      <c r="F869"/>
      <c r="G869"/>
      <c r="H869"/>
      <c r="I869"/>
      <c r="J869"/>
    </row>
    <row r="870" spans="1:10" x14ac:dyDescent="0.35">
      <c r="A870"/>
      <c r="B870"/>
      <c r="C870"/>
      <c r="D870"/>
      <c r="E870"/>
      <c r="F870"/>
      <c r="G870"/>
      <c r="H870"/>
      <c r="I870"/>
      <c r="J870"/>
    </row>
    <row r="871" spans="1:10" x14ac:dyDescent="0.35">
      <c r="A871"/>
      <c r="B871"/>
      <c r="C871"/>
      <c r="D871"/>
      <c r="E871"/>
      <c r="F871"/>
      <c r="G871"/>
      <c r="H871"/>
      <c r="I871"/>
      <c r="J871"/>
    </row>
    <row r="872" spans="1:10" x14ac:dyDescent="0.35">
      <c r="A872"/>
      <c r="B872"/>
      <c r="C872"/>
      <c r="D872"/>
      <c r="E872"/>
      <c r="F872"/>
      <c r="G872"/>
      <c r="H872"/>
      <c r="I872"/>
      <c r="J872"/>
    </row>
    <row r="873" spans="1:10" x14ac:dyDescent="0.35">
      <c r="A873"/>
      <c r="B873"/>
      <c r="C873"/>
      <c r="D873"/>
      <c r="E873"/>
      <c r="F873"/>
      <c r="G873"/>
      <c r="H873"/>
      <c r="I873"/>
      <c r="J873"/>
    </row>
    <row r="874" spans="1:10" x14ac:dyDescent="0.35">
      <c r="A874"/>
      <c r="B874"/>
      <c r="C874"/>
      <c r="D874"/>
      <c r="E874"/>
      <c r="F874"/>
      <c r="G874"/>
      <c r="H874"/>
      <c r="I874"/>
      <c r="J874"/>
    </row>
    <row r="875" spans="1:10" x14ac:dyDescent="0.35">
      <c r="A875"/>
      <c r="B875"/>
      <c r="C875"/>
      <c r="D875"/>
      <c r="E875"/>
      <c r="F875"/>
      <c r="G875"/>
      <c r="H875"/>
      <c r="I875"/>
      <c r="J875"/>
    </row>
    <row r="876" spans="1:10" x14ac:dyDescent="0.35">
      <c r="A876"/>
      <c r="B876"/>
      <c r="C876"/>
      <c r="D876"/>
      <c r="E876"/>
      <c r="F876"/>
      <c r="G876"/>
      <c r="H876"/>
      <c r="I876"/>
      <c r="J876"/>
    </row>
    <row r="877" spans="1:10" x14ac:dyDescent="0.35">
      <c r="A877"/>
      <c r="B877"/>
      <c r="C877"/>
      <c r="D877"/>
      <c r="E877"/>
      <c r="F877"/>
      <c r="G877"/>
      <c r="H877"/>
      <c r="I877"/>
      <c r="J877"/>
    </row>
    <row r="878" spans="1:10" x14ac:dyDescent="0.35">
      <c r="A878"/>
      <c r="B878"/>
      <c r="C878"/>
      <c r="D878"/>
      <c r="E878"/>
      <c r="F878"/>
      <c r="G878"/>
      <c r="H878"/>
      <c r="I878"/>
      <c r="J878"/>
    </row>
    <row r="879" spans="1:10" x14ac:dyDescent="0.35">
      <c r="A879"/>
      <c r="B879"/>
      <c r="C879"/>
      <c r="D879"/>
      <c r="E879"/>
      <c r="F879"/>
      <c r="G879"/>
      <c r="H879"/>
      <c r="I879"/>
      <c r="J879"/>
    </row>
    <row r="880" spans="1:10" x14ac:dyDescent="0.35">
      <c r="A880"/>
      <c r="B880"/>
      <c r="C880"/>
      <c r="D880"/>
      <c r="E880"/>
      <c r="F880"/>
      <c r="G880"/>
      <c r="H880"/>
      <c r="I880"/>
      <c r="J880"/>
    </row>
    <row r="881" spans="1:10" x14ac:dyDescent="0.35">
      <c r="A881"/>
      <c r="B881"/>
      <c r="C881"/>
      <c r="D881"/>
      <c r="E881"/>
      <c r="F881"/>
      <c r="G881"/>
      <c r="H881"/>
      <c r="I881"/>
      <c r="J881"/>
    </row>
    <row r="882" spans="1:10" x14ac:dyDescent="0.35">
      <c r="A882"/>
      <c r="B882"/>
      <c r="C882"/>
      <c r="D882"/>
      <c r="E882"/>
      <c r="F882"/>
      <c r="G882"/>
      <c r="H882"/>
      <c r="I882"/>
      <c r="J882"/>
    </row>
    <row r="883" spans="1:10" x14ac:dyDescent="0.35">
      <c r="A883"/>
      <c r="B883"/>
      <c r="C883"/>
      <c r="D883"/>
      <c r="E883"/>
      <c r="F883"/>
      <c r="G883"/>
      <c r="H883"/>
      <c r="I883"/>
      <c r="J883"/>
    </row>
    <row r="884" spans="1:10" x14ac:dyDescent="0.35">
      <c r="A884"/>
      <c r="B884"/>
      <c r="C884"/>
      <c r="D884"/>
      <c r="E884"/>
      <c r="F884"/>
      <c r="G884"/>
      <c r="H884"/>
      <c r="I884"/>
      <c r="J884"/>
    </row>
    <row r="885" spans="1:10" x14ac:dyDescent="0.35">
      <c r="A885"/>
      <c r="B885"/>
      <c r="C885"/>
      <c r="D885"/>
      <c r="E885"/>
      <c r="F885"/>
      <c r="G885"/>
      <c r="H885"/>
      <c r="I885"/>
      <c r="J885"/>
    </row>
    <row r="886" spans="1:10" x14ac:dyDescent="0.35">
      <c r="A886"/>
      <c r="B886"/>
      <c r="C886"/>
      <c r="D886"/>
      <c r="E886"/>
      <c r="F886"/>
      <c r="G886"/>
      <c r="H886"/>
      <c r="I886"/>
      <c r="J886"/>
    </row>
    <row r="887" spans="1:10" x14ac:dyDescent="0.35">
      <c r="A887"/>
      <c r="B887"/>
      <c r="C887"/>
      <c r="D887"/>
      <c r="E887"/>
      <c r="F887"/>
      <c r="G887"/>
      <c r="H887"/>
      <c r="I887"/>
      <c r="J887"/>
    </row>
    <row r="888" spans="1:10" x14ac:dyDescent="0.35">
      <c r="A888"/>
      <c r="B888"/>
      <c r="C888"/>
      <c r="D888"/>
      <c r="E888"/>
      <c r="F888"/>
      <c r="G888"/>
      <c r="H888"/>
      <c r="I888"/>
      <c r="J888"/>
    </row>
    <row r="889" spans="1:10" x14ac:dyDescent="0.35">
      <c r="A889"/>
      <c r="B889"/>
      <c r="C889"/>
      <c r="D889"/>
      <c r="E889"/>
      <c r="F889"/>
      <c r="G889"/>
      <c r="H889"/>
      <c r="I889"/>
      <c r="J889"/>
    </row>
    <row r="890" spans="1:10" x14ac:dyDescent="0.35">
      <c r="A890"/>
      <c r="B890"/>
      <c r="C890"/>
      <c r="D890"/>
      <c r="E890"/>
      <c r="F890"/>
      <c r="G890"/>
      <c r="H890"/>
      <c r="I890"/>
      <c r="J890"/>
    </row>
    <row r="891" spans="1:10" x14ac:dyDescent="0.35">
      <c r="A891"/>
      <c r="B891"/>
      <c r="C891"/>
      <c r="D891"/>
      <c r="E891"/>
      <c r="F891"/>
      <c r="G891"/>
      <c r="H891"/>
      <c r="I891"/>
      <c r="J891"/>
    </row>
    <row r="892" spans="1:10" x14ac:dyDescent="0.35">
      <c r="A892"/>
      <c r="B892"/>
      <c r="C892"/>
      <c r="D892"/>
      <c r="E892"/>
      <c r="F892"/>
      <c r="G892"/>
      <c r="H892"/>
      <c r="I892"/>
      <c r="J892"/>
    </row>
    <row r="893" spans="1:10" x14ac:dyDescent="0.35">
      <c r="A893"/>
      <c r="B893"/>
      <c r="C893"/>
      <c r="D893"/>
      <c r="E893"/>
      <c r="F893"/>
      <c r="G893"/>
      <c r="H893"/>
      <c r="I893"/>
      <c r="J893"/>
    </row>
    <row r="894" spans="1:10" x14ac:dyDescent="0.35">
      <c r="A894"/>
      <c r="B894"/>
      <c r="C894"/>
      <c r="D894"/>
      <c r="E894"/>
      <c r="F894"/>
      <c r="G894"/>
      <c r="H894"/>
      <c r="I894"/>
      <c r="J894"/>
    </row>
    <row r="895" spans="1:10" x14ac:dyDescent="0.35">
      <c r="A895"/>
      <c r="B895"/>
      <c r="C895"/>
      <c r="D895"/>
      <c r="E895"/>
      <c r="F895"/>
      <c r="G895"/>
      <c r="H895"/>
      <c r="I895"/>
      <c r="J895"/>
    </row>
    <row r="896" spans="1:10" x14ac:dyDescent="0.35">
      <c r="A896"/>
      <c r="B896"/>
      <c r="C896"/>
      <c r="D896"/>
      <c r="E896"/>
      <c r="F896"/>
      <c r="G896"/>
      <c r="H896"/>
      <c r="I896"/>
      <c r="J896"/>
    </row>
    <row r="897" spans="1:10" x14ac:dyDescent="0.35">
      <c r="A897"/>
      <c r="B897"/>
      <c r="C897"/>
      <c r="D897"/>
      <c r="E897"/>
      <c r="F897"/>
      <c r="G897"/>
      <c r="H897"/>
      <c r="I897"/>
      <c r="J897"/>
    </row>
    <row r="898" spans="1:10" x14ac:dyDescent="0.35">
      <c r="A898"/>
      <c r="B898"/>
      <c r="C898"/>
      <c r="D898"/>
      <c r="E898"/>
      <c r="F898"/>
      <c r="G898"/>
      <c r="H898"/>
      <c r="I898"/>
      <c r="J898"/>
    </row>
    <row r="899" spans="1:10" x14ac:dyDescent="0.35">
      <c r="A899"/>
      <c r="B899"/>
      <c r="C899"/>
      <c r="D899"/>
      <c r="E899"/>
      <c r="F899"/>
      <c r="G899"/>
      <c r="H899"/>
      <c r="I899"/>
      <c r="J899"/>
    </row>
    <row r="900" spans="1:10" x14ac:dyDescent="0.35">
      <c r="A900"/>
      <c r="B900"/>
      <c r="C900"/>
      <c r="D900"/>
      <c r="E900"/>
      <c r="F900"/>
      <c r="G900"/>
      <c r="H900"/>
      <c r="I900"/>
      <c r="J900"/>
    </row>
    <row r="901" spans="1:10" x14ac:dyDescent="0.35">
      <c r="A901"/>
      <c r="B901"/>
      <c r="C901"/>
      <c r="D901"/>
      <c r="E901"/>
      <c r="F901"/>
      <c r="G901"/>
      <c r="H901"/>
      <c r="I901"/>
      <c r="J901"/>
    </row>
    <row r="902" spans="1:10" x14ac:dyDescent="0.35">
      <c r="A902"/>
      <c r="B902"/>
      <c r="C902"/>
      <c r="D902"/>
      <c r="E902"/>
      <c r="F902"/>
      <c r="G902"/>
      <c r="H902"/>
      <c r="I902"/>
      <c r="J902"/>
    </row>
    <row r="903" spans="1:10" x14ac:dyDescent="0.35">
      <c r="A903"/>
      <c r="B903"/>
      <c r="C903"/>
      <c r="D903"/>
      <c r="E903"/>
      <c r="F903"/>
      <c r="G903"/>
      <c r="H903"/>
      <c r="I903"/>
      <c r="J903"/>
    </row>
    <row r="904" spans="1:10" x14ac:dyDescent="0.35">
      <c r="A904"/>
      <c r="B904"/>
      <c r="C904"/>
      <c r="D904"/>
      <c r="E904"/>
      <c r="F904"/>
      <c r="G904"/>
      <c r="H904"/>
      <c r="I904"/>
      <c r="J904"/>
    </row>
    <row r="905" spans="1:10" x14ac:dyDescent="0.35">
      <c r="A905"/>
      <c r="B905"/>
      <c r="C905"/>
      <c r="D905"/>
      <c r="E905"/>
      <c r="F905"/>
      <c r="G905"/>
      <c r="H905"/>
      <c r="I905"/>
      <c r="J905"/>
    </row>
    <row r="906" spans="1:10" x14ac:dyDescent="0.35">
      <c r="A906"/>
      <c r="B906"/>
      <c r="C906"/>
      <c r="D906"/>
      <c r="E906"/>
      <c r="F906"/>
      <c r="G906"/>
      <c r="H906"/>
      <c r="I906"/>
      <c r="J906"/>
    </row>
    <row r="907" spans="1:10" x14ac:dyDescent="0.35">
      <c r="A907"/>
      <c r="B907"/>
      <c r="C907"/>
      <c r="D907"/>
      <c r="E907"/>
      <c r="F907"/>
      <c r="G907"/>
      <c r="H907"/>
      <c r="I907"/>
      <c r="J907"/>
    </row>
    <row r="908" spans="1:10" x14ac:dyDescent="0.35">
      <c r="A908"/>
      <c r="B908"/>
      <c r="C908"/>
      <c r="D908"/>
      <c r="E908"/>
      <c r="F908"/>
      <c r="G908"/>
      <c r="H908"/>
      <c r="I908"/>
      <c r="J908"/>
    </row>
    <row r="909" spans="1:10" x14ac:dyDescent="0.35">
      <c r="A909"/>
      <c r="B909"/>
      <c r="C909"/>
      <c r="D909"/>
      <c r="E909"/>
      <c r="F909"/>
      <c r="G909"/>
      <c r="H909"/>
      <c r="I909"/>
      <c r="J909"/>
    </row>
    <row r="910" spans="1:10" x14ac:dyDescent="0.35">
      <c r="A910"/>
      <c r="B910"/>
      <c r="C910"/>
      <c r="D910"/>
      <c r="E910"/>
      <c r="F910"/>
      <c r="G910"/>
      <c r="H910"/>
      <c r="I910"/>
      <c r="J910"/>
    </row>
    <row r="911" spans="1:10" x14ac:dyDescent="0.35">
      <c r="A911"/>
      <c r="B911"/>
      <c r="C911"/>
      <c r="D911"/>
      <c r="E911"/>
      <c r="F911"/>
      <c r="G911"/>
      <c r="H911"/>
      <c r="I911"/>
      <c r="J911"/>
    </row>
    <row r="912" spans="1:10" x14ac:dyDescent="0.35">
      <c r="A912"/>
      <c r="B912"/>
      <c r="C912"/>
      <c r="D912"/>
      <c r="E912"/>
      <c r="F912"/>
      <c r="G912"/>
      <c r="H912"/>
      <c r="I912"/>
      <c r="J912"/>
    </row>
    <row r="913" spans="1:10" x14ac:dyDescent="0.35">
      <c r="A913"/>
      <c r="B913"/>
      <c r="C913"/>
      <c r="D913"/>
      <c r="E913"/>
      <c r="F913"/>
      <c r="G913"/>
      <c r="H913"/>
      <c r="I913"/>
      <c r="J913"/>
    </row>
    <row r="914" spans="1:10" x14ac:dyDescent="0.35">
      <c r="A914"/>
      <c r="B914"/>
      <c r="C914"/>
      <c r="D914"/>
      <c r="E914"/>
      <c r="F914"/>
      <c r="G914"/>
      <c r="H914"/>
      <c r="I914"/>
      <c r="J914"/>
    </row>
    <row r="915" spans="1:10" x14ac:dyDescent="0.35">
      <c r="A915"/>
      <c r="B915"/>
      <c r="C915"/>
      <c r="D915"/>
      <c r="E915"/>
      <c r="F915"/>
      <c r="G915"/>
      <c r="H915"/>
      <c r="I915"/>
      <c r="J915"/>
    </row>
    <row r="916" spans="1:10" x14ac:dyDescent="0.35">
      <c r="A916"/>
      <c r="B916"/>
      <c r="C916"/>
      <c r="D916"/>
      <c r="E916"/>
      <c r="F916"/>
      <c r="G916"/>
      <c r="H916"/>
      <c r="I916"/>
      <c r="J916"/>
    </row>
    <row r="917" spans="1:10" x14ac:dyDescent="0.35">
      <c r="A917"/>
      <c r="B917"/>
      <c r="C917"/>
      <c r="D917"/>
      <c r="E917"/>
      <c r="F917"/>
      <c r="G917"/>
      <c r="H917"/>
      <c r="I917"/>
      <c r="J917"/>
    </row>
    <row r="918" spans="1:10" x14ac:dyDescent="0.35">
      <c r="A918"/>
      <c r="B918"/>
      <c r="C918"/>
      <c r="D918"/>
      <c r="E918"/>
      <c r="F918"/>
      <c r="G918"/>
      <c r="H918"/>
      <c r="I918"/>
      <c r="J918"/>
    </row>
    <row r="919" spans="1:10" x14ac:dyDescent="0.35">
      <c r="A919"/>
      <c r="B919"/>
      <c r="C919"/>
      <c r="D919"/>
      <c r="E919"/>
      <c r="F919"/>
      <c r="G919"/>
      <c r="H919"/>
      <c r="I919"/>
      <c r="J919"/>
    </row>
    <row r="920" spans="1:10" x14ac:dyDescent="0.35">
      <c r="A920"/>
      <c r="B920"/>
      <c r="C920"/>
      <c r="D920"/>
      <c r="E920"/>
      <c r="F920"/>
      <c r="G920"/>
      <c r="H920"/>
      <c r="I920"/>
      <c r="J920"/>
    </row>
    <row r="921" spans="1:10" x14ac:dyDescent="0.35">
      <c r="A921"/>
      <c r="B921"/>
      <c r="C921"/>
      <c r="D921"/>
      <c r="E921"/>
      <c r="F921"/>
      <c r="G921"/>
      <c r="H921"/>
      <c r="I921"/>
      <c r="J921"/>
    </row>
    <row r="922" spans="1:10" x14ac:dyDescent="0.35">
      <c r="A922"/>
      <c r="B922"/>
      <c r="C922"/>
      <c r="D922"/>
      <c r="E922"/>
      <c r="F922"/>
      <c r="G922"/>
      <c r="H922"/>
      <c r="I922"/>
      <c r="J922"/>
    </row>
    <row r="923" spans="1:10" x14ac:dyDescent="0.35">
      <c r="A923"/>
      <c r="B923"/>
      <c r="C923"/>
      <c r="D923"/>
      <c r="E923"/>
      <c r="F923"/>
      <c r="G923"/>
      <c r="H923"/>
      <c r="I923"/>
      <c r="J923"/>
    </row>
    <row r="924" spans="1:10" x14ac:dyDescent="0.35">
      <c r="A924"/>
      <c r="B924"/>
      <c r="C924"/>
      <c r="D924"/>
      <c r="E924"/>
      <c r="F924"/>
      <c r="G924"/>
      <c r="H924"/>
      <c r="I924"/>
      <c r="J924"/>
    </row>
    <row r="925" spans="1:10" x14ac:dyDescent="0.35">
      <c r="A925"/>
      <c r="B925"/>
      <c r="C925"/>
      <c r="D925"/>
      <c r="E925"/>
      <c r="F925"/>
      <c r="G925"/>
      <c r="H925"/>
      <c r="I925"/>
      <c r="J925"/>
    </row>
    <row r="926" spans="1:10" x14ac:dyDescent="0.35">
      <c r="A926"/>
      <c r="B926"/>
      <c r="C926"/>
      <c r="D926"/>
      <c r="E926"/>
      <c r="F926"/>
      <c r="G926"/>
      <c r="H926"/>
      <c r="I926"/>
      <c r="J926"/>
    </row>
    <row r="927" spans="1:10" x14ac:dyDescent="0.35">
      <c r="A927"/>
      <c r="B927"/>
      <c r="C927"/>
      <c r="D927"/>
      <c r="E927"/>
      <c r="F927"/>
      <c r="G927"/>
      <c r="H927"/>
      <c r="I927"/>
      <c r="J927"/>
    </row>
    <row r="928" spans="1:10" x14ac:dyDescent="0.35">
      <c r="A928"/>
      <c r="B928"/>
      <c r="C928"/>
      <c r="D928"/>
      <c r="E928"/>
      <c r="F928"/>
      <c r="G928"/>
      <c r="H928"/>
      <c r="I928"/>
      <c r="J928"/>
    </row>
    <row r="929" spans="1:10" x14ac:dyDescent="0.35">
      <c r="A929"/>
      <c r="B929"/>
      <c r="C929"/>
      <c r="D929"/>
      <c r="E929"/>
      <c r="F929"/>
      <c r="G929"/>
      <c r="H929"/>
      <c r="I929"/>
      <c r="J929"/>
    </row>
    <row r="930" spans="1:10" x14ac:dyDescent="0.35">
      <c r="A930"/>
      <c r="B930"/>
      <c r="C930"/>
      <c r="D930"/>
      <c r="E930"/>
      <c r="F930"/>
      <c r="G930"/>
      <c r="H930"/>
      <c r="I930"/>
      <c r="J930"/>
    </row>
    <row r="931" spans="1:10" x14ac:dyDescent="0.35">
      <c r="A931"/>
      <c r="B931"/>
      <c r="C931"/>
      <c r="D931"/>
      <c r="E931"/>
      <c r="F931"/>
      <c r="G931"/>
      <c r="H931"/>
      <c r="I931"/>
      <c r="J931"/>
    </row>
    <row r="932" spans="1:10" x14ac:dyDescent="0.35">
      <c r="A932"/>
      <c r="B932"/>
      <c r="C932"/>
      <c r="D932"/>
      <c r="E932"/>
      <c r="F932"/>
      <c r="G932"/>
      <c r="H932"/>
      <c r="I932"/>
      <c r="J932"/>
    </row>
    <row r="933" spans="1:10" x14ac:dyDescent="0.35">
      <c r="A933"/>
      <c r="B933"/>
      <c r="C933"/>
      <c r="D933"/>
      <c r="E933"/>
      <c r="F933"/>
      <c r="G933"/>
      <c r="H933"/>
      <c r="I933"/>
      <c r="J933"/>
    </row>
    <row r="934" spans="1:10" x14ac:dyDescent="0.35">
      <c r="A934"/>
      <c r="B934"/>
      <c r="C934"/>
      <c r="D934"/>
      <c r="E934"/>
      <c r="F934"/>
      <c r="G934"/>
      <c r="H934"/>
      <c r="I934"/>
      <c r="J934"/>
    </row>
    <row r="935" spans="1:10" x14ac:dyDescent="0.35">
      <c r="A935"/>
      <c r="B935"/>
      <c r="C935"/>
      <c r="D935"/>
      <c r="E935"/>
      <c r="F935"/>
      <c r="G935"/>
      <c r="H935"/>
      <c r="I935"/>
      <c r="J935"/>
    </row>
    <row r="936" spans="1:10" x14ac:dyDescent="0.35">
      <c r="A936"/>
      <c r="B936"/>
      <c r="C936"/>
      <c r="D936"/>
      <c r="E936"/>
      <c r="F936"/>
      <c r="G936"/>
      <c r="H936"/>
      <c r="I936"/>
      <c r="J936"/>
    </row>
    <row r="937" spans="1:10" x14ac:dyDescent="0.35">
      <c r="A937"/>
      <c r="B937"/>
      <c r="C937"/>
      <c r="D937"/>
      <c r="E937"/>
      <c r="F937"/>
      <c r="G937"/>
      <c r="H937"/>
      <c r="I937"/>
      <c r="J937"/>
    </row>
    <row r="938" spans="1:10" x14ac:dyDescent="0.35">
      <c r="A938"/>
      <c r="B938"/>
      <c r="C938"/>
      <c r="D938"/>
      <c r="E938"/>
      <c r="F938"/>
      <c r="G938"/>
      <c r="H938"/>
      <c r="I938"/>
      <c r="J938"/>
    </row>
    <row r="939" spans="1:10" x14ac:dyDescent="0.35">
      <c r="A939"/>
      <c r="B939"/>
      <c r="C939"/>
      <c r="D939"/>
      <c r="E939"/>
      <c r="F939"/>
      <c r="G939"/>
      <c r="H939"/>
      <c r="I939"/>
      <c r="J939"/>
    </row>
    <row r="940" spans="1:10" x14ac:dyDescent="0.35">
      <c r="A940"/>
      <c r="B940"/>
      <c r="C940"/>
      <c r="D940"/>
      <c r="E940"/>
      <c r="F940"/>
      <c r="G940"/>
      <c r="H940"/>
      <c r="I940"/>
      <c r="J940"/>
    </row>
    <row r="941" spans="1:10" x14ac:dyDescent="0.35">
      <c r="A941"/>
      <c r="B941"/>
      <c r="C941"/>
      <c r="D941"/>
      <c r="E941"/>
      <c r="F941"/>
      <c r="G941"/>
      <c r="H941"/>
      <c r="I941"/>
      <c r="J941"/>
    </row>
    <row r="942" spans="1:10" x14ac:dyDescent="0.35">
      <c r="A942"/>
      <c r="B942"/>
      <c r="C942"/>
      <c r="D942"/>
      <c r="E942"/>
      <c r="F942"/>
      <c r="G942"/>
      <c r="H942"/>
      <c r="I942"/>
      <c r="J942"/>
    </row>
    <row r="943" spans="1:10" x14ac:dyDescent="0.35">
      <c r="A943"/>
      <c r="B943"/>
      <c r="C943"/>
      <c r="D943"/>
      <c r="E943"/>
      <c r="F943"/>
      <c r="G943"/>
      <c r="H943"/>
      <c r="I943"/>
      <c r="J943"/>
    </row>
    <row r="944" spans="1:10" x14ac:dyDescent="0.35">
      <c r="A944"/>
      <c r="B944"/>
      <c r="C944"/>
      <c r="D944"/>
      <c r="E944"/>
      <c r="F944"/>
      <c r="G944"/>
      <c r="H944"/>
      <c r="I944"/>
      <c r="J944"/>
    </row>
    <row r="945" spans="1:10" x14ac:dyDescent="0.35">
      <c r="A945"/>
      <c r="B945"/>
      <c r="C945"/>
      <c r="D945"/>
      <c r="E945"/>
      <c r="F945"/>
      <c r="G945"/>
      <c r="H945"/>
      <c r="I945"/>
      <c r="J945"/>
    </row>
    <row r="946" spans="1:10" x14ac:dyDescent="0.35">
      <c r="A946"/>
      <c r="B946"/>
      <c r="C946"/>
      <c r="D946"/>
      <c r="E946"/>
      <c r="F946"/>
      <c r="G946"/>
      <c r="H946"/>
      <c r="I946"/>
      <c r="J946"/>
    </row>
    <row r="947" spans="1:10" x14ac:dyDescent="0.35">
      <c r="A947"/>
      <c r="B947"/>
      <c r="C947"/>
      <c r="D947"/>
      <c r="E947"/>
      <c r="F947"/>
      <c r="G947"/>
      <c r="H947"/>
      <c r="I947"/>
      <c r="J947"/>
    </row>
    <row r="948" spans="1:10" x14ac:dyDescent="0.35">
      <c r="A948"/>
      <c r="B948"/>
      <c r="C948"/>
      <c r="D948"/>
      <c r="E948"/>
      <c r="F948"/>
      <c r="G948"/>
      <c r="H948"/>
      <c r="I948"/>
      <c r="J948"/>
    </row>
    <row r="949" spans="1:10" x14ac:dyDescent="0.35">
      <c r="A949"/>
      <c r="B949"/>
      <c r="C949"/>
      <c r="D949"/>
      <c r="E949"/>
      <c r="F949"/>
      <c r="G949"/>
      <c r="H949"/>
      <c r="I949"/>
      <c r="J949"/>
    </row>
    <row r="950" spans="1:10" x14ac:dyDescent="0.35">
      <c r="A950"/>
      <c r="B950"/>
      <c r="C950"/>
      <c r="D950"/>
      <c r="E950"/>
      <c r="F950"/>
      <c r="G950"/>
      <c r="H950"/>
      <c r="I950"/>
      <c r="J950"/>
    </row>
    <row r="951" spans="1:10" x14ac:dyDescent="0.35">
      <c r="A951"/>
      <c r="B951"/>
      <c r="C951"/>
      <c r="D951"/>
      <c r="E951"/>
      <c r="F951"/>
      <c r="G951"/>
      <c r="H951"/>
      <c r="I951"/>
      <c r="J951"/>
    </row>
    <row r="952" spans="1:10" x14ac:dyDescent="0.35">
      <c r="A952"/>
      <c r="B952"/>
      <c r="C952"/>
      <c r="D952"/>
      <c r="E952"/>
      <c r="F952"/>
      <c r="G952"/>
      <c r="H952"/>
      <c r="I952"/>
      <c r="J952"/>
    </row>
    <row r="953" spans="1:10" x14ac:dyDescent="0.35">
      <c r="A953"/>
      <c r="B953"/>
      <c r="C953"/>
      <c r="D953"/>
      <c r="E953"/>
      <c r="F953"/>
      <c r="G953"/>
      <c r="H953"/>
      <c r="I953"/>
      <c r="J953"/>
    </row>
    <row r="954" spans="1:10" x14ac:dyDescent="0.35">
      <c r="A954"/>
      <c r="B954"/>
      <c r="C954"/>
      <c r="D954"/>
      <c r="E954"/>
      <c r="F954"/>
      <c r="G954"/>
      <c r="H954"/>
      <c r="I954"/>
      <c r="J954"/>
    </row>
    <row r="955" spans="1:10" x14ac:dyDescent="0.35">
      <c r="A955"/>
      <c r="B955"/>
      <c r="C955"/>
      <c r="D955"/>
      <c r="E955"/>
      <c r="F955"/>
      <c r="G955"/>
      <c r="H955"/>
      <c r="I955"/>
      <c r="J955"/>
    </row>
    <row r="956" spans="1:10" x14ac:dyDescent="0.35">
      <c r="A956"/>
      <c r="B956"/>
      <c r="C956"/>
      <c r="D956"/>
      <c r="E956"/>
      <c r="F956"/>
      <c r="G956"/>
      <c r="H956"/>
      <c r="I956"/>
      <c r="J956"/>
    </row>
    <row r="957" spans="1:10" x14ac:dyDescent="0.35">
      <c r="A957"/>
      <c r="B957"/>
      <c r="C957"/>
      <c r="D957"/>
      <c r="E957"/>
      <c r="F957"/>
      <c r="G957"/>
      <c r="H957"/>
      <c r="I957"/>
      <c r="J957"/>
    </row>
    <row r="958" spans="1:10" x14ac:dyDescent="0.35">
      <c r="A958"/>
      <c r="B958"/>
      <c r="C958"/>
      <c r="D958"/>
      <c r="E958"/>
      <c r="F958"/>
      <c r="G958"/>
      <c r="H958"/>
      <c r="I958"/>
      <c r="J958"/>
    </row>
    <row r="959" spans="1:10" x14ac:dyDescent="0.35">
      <c r="A959"/>
      <c r="B959"/>
      <c r="C959"/>
      <c r="D959"/>
      <c r="E959"/>
      <c r="F959"/>
      <c r="G959"/>
      <c r="H959"/>
      <c r="I959"/>
      <c r="J959"/>
    </row>
    <row r="960" spans="1:10" x14ac:dyDescent="0.35">
      <c r="A960"/>
      <c r="B960"/>
      <c r="C960"/>
      <c r="D960"/>
      <c r="E960"/>
      <c r="F960"/>
      <c r="G960"/>
      <c r="H960"/>
      <c r="I960"/>
      <c r="J960"/>
    </row>
    <row r="961" spans="1:10" x14ac:dyDescent="0.35">
      <c r="A961"/>
      <c r="B961"/>
      <c r="C961"/>
      <c r="D961"/>
      <c r="E961"/>
      <c r="F961"/>
      <c r="G961"/>
      <c r="H961"/>
      <c r="I961"/>
      <c r="J961"/>
    </row>
    <row r="962" spans="1:10" x14ac:dyDescent="0.35">
      <c r="A962"/>
      <c r="B962"/>
      <c r="C962"/>
      <c r="D962"/>
      <c r="E962"/>
      <c r="F962"/>
      <c r="G962"/>
      <c r="H962"/>
      <c r="I962"/>
      <c r="J962"/>
    </row>
    <row r="963" spans="1:10" x14ac:dyDescent="0.35">
      <c r="A963"/>
      <c r="B963"/>
      <c r="C963"/>
      <c r="D963"/>
      <c r="E963"/>
      <c r="F963"/>
      <c r="G963"/>
      <c r="H963"/>
      <c r="I963"/>
      <c r="J963"/>
    </row>
    <row r="964" spans="1:10" x14ac:dyDescent="0.35">
      <c r="A964"/>
      <c r="B964"/>
      <c r="C964"/>
      <c r="D964"/>
      <c r="E964"/>
      <c r="F964"/>
      <c r="G964"/>
      <c r="H964"/>
      <c r="I964"/>
      <c r="J964"/>
    </row>
    <row r="965" spans="1:10" x14ac:dyDescent="0.35">
      <c r="A965"/>
      <c r="B965"/>
      <c r="C965"/>
      <c r="D965"/>
      <c r="E965"/>
      <c r="F965"/>
      <c r="G965"/>
      <c r="H965"/>
      <c r="I965"/>
      <c r="J965"/>
    </row>
    <row r="966" spans="1:10" x14ac:dyDescent="0.35">
      <c r="A966"/>
      <c r="B966"/>
      <c r="C966"/>
      <c r="D966"/>
      <c r="E966"/>
      <c r="F966"/>
      <c r="G966"/>
      <c r="H966"/>
      <c r="I966"/>
      <c r="J966"/>
    </row>
    <row r="967" spans="1:10" x14ac:dyDescent="0.35">
      <c r="A967"/>
      <c r="B967"/>
      <c r="C967"/>
      <c r="D967"/>
      <c r="E967"/>
      <c r="F967"/>
      <c r="G967"/>
      <c r="H967"/>
      <c r="I967"/>
      <c r="J967"/>
    </row>
    <row r="968" spans="1:10" x14ac:dyDescent="0.35">
      <c r="A968"/>
      <c r="B968"/>
      <c r="C968"/>
      <c r="D968"/>
      <c r="E968"/>
      <c r="F968"/>
      <c r="G968"/>
      <c r="H968"/>
      <c r="I968"/>
      <c r="J968"/>
    </row>
    <row r="969" spans="1:10" x14ac:dyDescent="0.35">
      <c r="A969"/>
      <c r="B969"/>
      <c r="C969"/>
      <c r="D969"/>
      <c r="E969"/>
      <c r="F969"/>
      <c r="G969"/>
      <c r="H969"/>
      <c r="I969"/>
      <c r="J969"/>
    </row>
    <row r="970" spans="1:10" x14ac:dyDescent="0.35">
      <c r="A970"/>
      <c r="B970"/>
      <c r="C970"/>
      <c r="D970"/>
      <c r="E970"/>
      <c r="F970"/>
      <c r="G970"/>
      <c r="H970"/>
      <c r="I970"/>
      <c r="J970"/>
    </row>
    <row r="971" spans="1:10" x14ac:dyDescent="0.35">
      <c r="A971"/>
      <c r="B971"/>
      <c r="C971"/>
      <c r="D971"/>
      <c r="E971"/>
      <c r="F971"/>
      <c r="G971"/>
      <c r="H971"/>
      <c r="I971"/>
      <c r="J971"/>
    </row>
    <row r="972" spans="1:10" x14ac:dyDescent="0.35">
      <c r="A972"/>
      <c r="B972"/>
      <c r="C972"/>
      <c r="D972"/>
      <c r="E972"/>
      <c r="F972"/>
      <c r="G972"/>
      <c r="H972"/>
      <c r="I972"/>
      <c r="J972"/>
    </row>
    <row r="973" spans="1:10" x14ac:dyDescent="0.35">
      <c r="A973"/>
      <c r="B973"/>
      <c r="C973"/>
      <c r="D973"/>
      <c r="E973"/>
      <c r="F973"/>
      <c r="G973"/>
      <c r="H973"/>
      <c r="I973"/>
      <c r="J973"/>
    </row>
    <row r="974" spans="1:10" x14ac:dyDescent="0.35">
      <c r="A974"/>
      <c r="B974"/>
      <c r="C974"/>
      <c r="D974"/>
      <c r="E974"/>
      <c r="F974"/>
      <c r="G974"/>
      <c r="H974"/>
      <c r="I974"/>
      <c r="J974"/>
    </row>
    <row r="975" spans="1:10" x14ac:dyDescent="0.35">
      <c r="A975"/>
      <c r="B975"/>
      <c r="C975"/>
      <c r="D975"/>
      <c r="E975"/>
      <c r="F975"/>
      <c r="G975"/>
      <c r="H975"/>
      <c r="I975"/>
      <c r="J975"/>
    </row>
    <row r="976" spans="1:10" x14ac:dyDescent="0.35">
      <c r="A976"/>
      <c r="B976"/>
      <c r="C976"/>
      <c r="D976"/>
      <c r="E976"/>
      <c r="F976"/>
      <c r="G976"/>
      <c r="H976"/>
      <c r="I976"/>
      <c r="J976"/>
    </row>
    <row r="977" spans="1:10" x14ac:dyDescent="0.35">
      <c r="A977"/>
      <c r="B977"/>
      <c r="C977"/>
      <c r="D977"/>
      <c r="E977"/>
      <c r="F977"/>
      <c r="G977"/>
      <c r="H977"/>
      <c r="I977"/>
      <c r="J977"/>
    </row>
    <row r="978" spans="1:10" x14ac:dyDescent="0.35">
      <c r="A978"/>
      <c r="B978"/>
      <c r="C978"/>
      <c r="D978"/>
      <c r="E978"/>
      <c r="F978"/>
      <c r="G978"/>
      <c r="H978"/>
      <c r="I978"/>
      <c r="J978"/>
    </row>
    <row r="979" spans="1:10" x14ac:dyDescent="0.35">
      <c r="A979"/>
      <c r="B979"/>
      <c r="C979"/>
      <c r="D979"/>
      <c r="E979"/>
      <c r="F979"/>
      <c r="G979"/>
      <c r="H979"/>
      <c r="I979"/>
      <c r="J979"/>
    </row>
    <row r="980" spans="1:10" x14ac:dyDescent="0.35">
      <c r="A980"/>
      <c r="B980"/>
      <c r="C980"/>
      <c r="D980"/>
      <c r="E980"/>
      <c r="F980"/>
      <c r="G980"/>
      <c r="H980"/>
      <c r="I980"/>
      <c r="J980"/>
    </row>
    <row r="981" spans="1:10" x14ac:dyDescent="0.35">
      <c r="A981"/>
      <c r="B981"/>
      <c r="C981"/>
      <c r="D981"/>
      <c r="E981"/>
      <c r="F981"/>
      <c r="G981"/>
      <c r="H981"/>
      <c r="I981"/>
      <c r="J981"/>
    </row>
    <row r="982" spans="1:10" x14ac:dyDescent="0.35">
      <c r="A982"/>
      <c r="B982"/>
      <c r="C982"/>
      <c r="D982"/>
      <c r="E982"/>
      <c r="F982"/>
      <c r="G982"/>
      <c r="H982"/>
      <c r="I982"/>
      <c r="J982"/>
    </row>
    <row r="983" spans="1:10" x14ac:dyDescent="0.35">
      <c r="A983"/>
      <c r="B983"/>
      <c r="C983"/>
      <c r="D983"/>
      <c r="E983"/>
      <c r="F983"/>
      <c r="G983"/>
      <c r="H983"/>
      <c r="I983"/>
      <c r="J983"/>
    </row>
    <row r="984" spans="1:10" x14ac:dyDescent="0.35">
      <c r="A984"/>
      <c r="B984"/>
      <c r="C984"/>
      <c r="D984"/>
      <c r="E984"/>
      <c r="F984"/>
      <c r="G984"/>
      <c r="H984"/>
      <c r="I984"/>
      <c r="J984"/>
    </row>
    <row r="985" spans="1:10" x14ac:dyDescent="0.35">
      <c r="A985"/>
      <c r="B985"/>
      <c r="C985"/>
      <c r="D985"/>
      <c r="E985"/>
      <c r="F985"/>
      <c r="G985"/>
      <c r="H985"/>
      <c r="I985"/>
      <c r="J985"/>
    </row>
    <row r="986" spans="1:10" x14ac:dyDescent="0.35">
      <c r="A986"/>
      <c r="B986"/>
      <c r="C986"/>
      <c r="D986"/>
      <c r="E986"/>
      <c r="F986"/>
      <c r="G986"/>
      <c r="H986"/>
      <c r="I986"/>
      <c r="J986"/>
    </row>
    <row r="987" spans="1:10" x14ac:dyDescent="0.35">
      <c r="A987"/>
      <c r="B987"/>
      <c r="C987"/>
      <c r="D987"/>
      <c r="E987"/>
      <c r="F987"/>
      <c r="G987"/>
      <c r="H987"/>
      <c r="I987"/>
      <c r="J987"/>
    </row>
    <row r="988" spans="1:10" x14ac:dyDescent="0.35">
      <c r="A988"/>
      <c r="B988"/>
      <c r="C988"/>
      <c r="D988"/>
      <c r="E988"/>
      <c r="F988"/>
      <c r="G988"/>
      <c r="H988"/>
      <c r="I988"/>
      <c r="J988"/>
    </row>
    <row r="989" spans="1:10" x14ac:dyDescent="0.35">
      <c r="A989"/>
      <c r="B989"/>
      <c r="C989"/>
      <c r="D989"/>
      <c r="E989"/>
      <c r="F989"/>
      <c r="G989"/>
      <c r="H989"/>
      <c r="I989"/>
      <c r="J989"/>
    </row>
    <row r="990" spans="1:10" x14ac:dyDescent="0.35">
      <c r="A990"/>
      <c r="B990"/>
      <c r="C990"/>
      <c r="D990"/>
      <c r="E990"/>
      <c r="F990"/>
      <c r="G990"/>
      <c r="H990"/>
      <c r="I990"/>
      <c r="J990"/>
    </row>
    <row r="991" spans="1:10" x14ac:dyDescent="0.35">
      <c r="A991"/>
      <c r="B991"/>
      <c r="C991"/>
      <c r="D991"/>
      <c r="E991"/>
      <c r="F991"/>
      <c r="G991"/>
      <c r="H991"/>
      <c r="I991"/>
      <c r="J991"/>
    </row>
    <row r="992" spans="1:10" x14ac:dyDescent="0.35">
      <c r="A992"/>
      <c r="B992"/>
      <c r="C992"/>
      <c r="D992"/>
      <c r="E992"/>
      <c r="F992"/>
      <c r="G992"/>
      <c r="H992"/>
      <c r="I992"/>
      <c r="J992"/>
    </row>
    <row r="993" spans="1:10" x14ac:dyDescent="0.35">
      <c r="A993"/>
      <c r="B993"/>
      <c r="C993"/>
      <c r="D993"/>
      <c r="E993"/>
      <c r="F993"/>
      <c r="G993"/>
      <c r="H993"/>
      <c r="I993"/>
      <c r="J993"/>
    </row>
    <row r="994" spans="1:10" x14ac:dyDescent="0.35">
      <c r="A994"/>
      <c r="B994"/>
      <c r="C994"/>
      <c r="D994"/>
      <c r="E994"/>
      <c r="F994"/>
      <c r="G994"/>
      <c r="H994"/>
      <c r="I994"/>
      <c r="J994"/>
    </row>
    <row r="995" spans="1:10" x14ac:dyDescent="0.35">
      <c r="A995"/>
      <c r="B995"/>
      <c r="C995"/>
      <c r="D995"/>
      <c r="E995"/>
      <c r="F995"/>
      <c r="G995"/>
      <c r="H995"/>
      <c r="I995"/>
      <c r="J995"/>
    </row>
    <row r="996" spans="1:10" x14ac:dyDescent="0.35">
      <c r="A996"/>
      <c r="B996"/>
      <c r="C996"/>
      <c r="D996"/>
      <c r="E996"/>
      <c r="F996"/>
      <c r="G996"/>
      <c r="H996"/>
      <c r="I996"/>
      <c r="J996"/>
    </row>
    <row r="997" spans="1:10" x14ac:dyDescent="0.35">
      <c r="A997"/>
      <c r="B997"/>
      <c r="C997"/>
      <c r="D997"/>
      <c r="E997"/>
      <c r="F997"/>
      <c r="G997"/>
      <c r="H997"/>
      <c r="I997"/>
      <c r="J997"/>
    </row>
    <row r="998" spans="1:10" x14ac:dyDescent="0.35">
      <c r="A998"/>
      <c r="B998"/>
      <c r="C998"/>
      <c r="D998"/>
      <c r="E998"/>
      <c r="F998"/>
      <c r="G998"/>
      <c r="H998"/>
      <c r="I998"/>
      <c r="J998"/>
    </row>
    <row r="999" spans="1:10" x14ac:dyDescent="0.35">
      <c r="A999"/>
      <c r="B999"/>
      <c r="C999"/>
      <c r="D999"/>
      <c r="E999"/>
      <c r="F999"/>
      <c r="G999"/>
      <c r="H999"/>
      <c r="I999"/>
      <c r="J999"/>
    </row>
    <row r="1000" spans="1:10" x14ac:dyDescent="0.35">
      <c r="A1000"/>
      <c r="B1000"/>
      <c r="C1000"/>
      <c r="D1000"/>
      <c r="E1000"/>
      <c r="F1000"/>
      <c r="G1000"/>
      <c r="H1000"/>
      <c r="I1000"/>
      <c r="J1000"/>
    </row>
    <row r="1001" spans="1:10" x14ac:dyDescent="0.35">
      <c r="A1001"/>
      <c r="B1001"/>
      <c r="C1001"/>
      <c r="D1001"/>
      <c r="E1001"/>
      <c r="F1001"/>
      <c r="G1001"/>
      <c r="H1001"/>
      <c r="I1001"/>
      <c r="J1001"/>
    </row>
    <row r="1002" spans="1:10" x14ac:dyDescent="0.35">
      <c r="A1002"/>
      <c r="B1002"/>
      <c r="C1002"/>
      <c r="D1002"/>
      <c r="E1002"/>
      <c r="F1002"/>
      <c r="G1002"/>
      <c r="H1002"/>
      <c r="I1002"/>
      <c r="J1002"/>
    </row>
    <row r="1003" spans="1:10" x14ac:dyDescent="0.35">
      <c r="A1003"/>
      <c r="B1003"/>
      <c r="C1003"/>
      <c r="D1003"/>
      <c r="E1003"/>
      <c r="F1003"/>
      <c r="G1003"/>
      <c r="H1003"/>
      <c r="I1003"/>
      <c r="J1003"/>
    </row>
    <row r="1004" spans="1:10" x14ac:dyDescent="0.35">
      <c r="A1004"/>
      <c r="B1004"/>
      <c r="C1004"/>
      <c r="D1004"/>
      <c r="E1004"/>
      <c r="F1004"/>
      <c r="G1004"/>
      <c r="H1004"/>
      <c r="I1004"/>
      <c r="J1004"/>
    </row>
    <row r="1005" spans="1:10" x14ac:dyDescent="0.35">
      <c r="A1005"/>
      <c r="B1005"/>
      <c r="C1005"/>
      <c r="D1005"/>
      <c r="E1005"/>
      <c r="F1005"/>
      <c r="G1005"/>
      <c r="H1005"/>
      <c r="I1005"/>
      <c r="J1005"/>
    </row>
    <row r="1006" spans="1:10" x14ac:dyDescent="0.35">
      <c r="A1006"/>
      <c r="B1006"/>
      <c r="C1006"/>
      <c r="D1006"/>
      <c r="E1006"/>
      <c r="F1006"/>
      <c r="G1006"/>
      <c r="H1006"/>
      <c r="I1006"/>
      <c r="J1006"/>
    </row>
    <row r="1007" spans="1:10" x14ac:dyDescent="0.35">
      <c r="A1007"/>
      <c r="B1007"/>
      <c r="C1007"/>
      <c r="D1007"/>
      <c r="E1007"/>
      <c r="F1007"/>
      <c r="G1007"/>
      <c r="H1007"/>
      <c r="I1007"/>
      <c r="J1007"/>
    </row>
    <row r="1008" spans="1:10" x14ac:dyDescent="0.35">
      <c r="A1008"/>
      <c r="B1008"/>
      <c r="C1008"/>
      <c r="D1008"/>
      <c r="E1008"/>
      <c r="F1008"/>
      <c r="G1008"/>
      <c r="H1008"/>
      <c r="I1008"/>
      <c r="J1008"/>
    </row>
    <row r="1009" spans="1:10" x14ac:dyDescent="0.35">
      <c r="A1009"/>
      <c r="B1009"/>
      <c r="C1009"/>
      <c r="D1009"/>
      <c r="E1009"/>
      <c r="F1009"/>
      <c r="G1009"/>
      <c r="H1009"/>
      <c r="I1009"/>
      <c r="J1009"/>
    </row>
    <row r="1010" spans="1:10" x14ac:dyDescent="0.35">
      <c r="A1010"/>
      <c r="B1010"/>
      <c r="C1010"/>
      <c r="D1010"/>
      <c r="E1010"/>
      <c r="F1010"/>
      <c r="G1010"/>
      <c r="H1010"/>
      <c r="I1010"/>
      <c r="J1010"/>
    </row>
    <row r="1011" spans="1:10" x14ac:dyDescent="0.35">
      <c r="A1011"/>
      <c r="B1011"/>
      <c r="C1011"/>
      <c r="D1011"/>
      <c r="E1011"/>
      <c r="F1011"/>
      <c r="G1011"/>
      <c r="H1011"/>
      <c r="I1011"/>
      <c r="J1011"/>
    </row>
    <row r="1012" spans="1:10" x14ac:dyDescent="0.35">
      <c r="A1012"/>
      <c r="B1012"/>
      <c r="C1012"/>
      <c r="D1012"/>
      <c r="E1012"/>
      <c r="F1012"/>
      <c r="G1012"/>
      <c r="H1012"/>
      <c r="I1012"/>
      <c r="J1012"/>
    </row>
    <row r="1013" spans="1:10" x14ac:dyDescent="0.35">
      <c r="A1013"/>
      <c r="B1013"/>
      <c r="C1013"/>
      <c r="D1013"/>
      <c r="E1013"/>
      <c r="F1013"/>
      <c r="G1013"/>
      <c r="H1013"/>
      <c r="I1013"/>
      <c r="J1013"/>
    </row>
    <row r="1014" spans="1:10" x14ac:dyDescent="0.35">
      <c r="A1014"/>
      <c r="B1014"/>
      <c r="C1014"/>
      <c r="D1014"/>
      <c r="E1014"/>
      <c r="F1014"/>
      <c r="G1014"/>
      <c r="H1014"/>
      <c r="I1014"/>
      <c r="J1014"/>
    </row>
    <row r="1015" spans="1:10" x14ac:dyDescent="0.35">
      <c r="A1015"/>
      <c r="B1015"/>
      <c r="C1015"/>
      <c r="D1015"/>
      <c r="E1015"/>
      <c r="F1015"/>
      <c r="G1015"/>
      <c r="H1015"/>
      <c r="I1015"/>
      <c r="J1015"/>
    </row>
    <row r="1016" spans="1:10" x14ac:dyDescent="0.35">
      <c r="A1016"/>
      <c r="B1016"/>
      <c r="C1016"/>
      <c r="D1016"/>
      <c r="E1016"/>
      <c r="F1016"/>
      <c r="G1016"/>
      <c r="H1016"/>
      <c r="I1016"/>
      <c r="J1016"/>
    </row>
    <row r="1017" spans="1:10" x14ac:dyDescent="0.35">
      <c r="A1017"/>
      <c r="B1017"/>
      <c r="C1017"/>
      <c r="D1017"/>
      <c r="E1017"/>
      <c r="F1017"/>
      <c r="G1017"/>
      <c r="H1017"/>
      <c r="I1017"/>
      <c r="J1017"/>
    </row>
    <row r="1018" spans="1:10" x14ac:dyDescent="0.35">
      <c r="A1018"/>
      <c r="B1018"/>
      <c r="C1018"/>
      <c r="D1018"/>
      <c r="E1018"/>
      <c r="F1018"/>
      <c r="G1018"/>
      <c r="H1018"/>
      <c r="I1018"/>
      <c r="J1018"/>
    </row>
    <row r="1019" spans="1:10" x14ac:dyDescent="0.35">
      <c r="A1019"/>
      <c r="B1019"/>
      <c r="C1019"/>
      <c r="D1019"/>
      <c r="E1019"/>
      <c r="F1019"/>
      <c r="G1019"/>
      <c r="H1019"/>
      <c r="I1019"/>
      <c r="J1019"/>
    </row>
    <row r="1020" spans="1:10" x14ac:dyDescent="0.35">
      <c r="A1020"/>
      <c r="B1020"/>
      <c r="C1020"/>
      <c r="D1020"/>
      <c r="E1020"/>
      <c r="F1020"/>
      <c r="G1020"/>
      <c r="H1020"/>
      <c r="I1020"/>
      <c r="J1020"/>
    </row>
    <row r="1021" spans="1:10" x14ac:dyDescent="0.35">
      <c r="A1021"/>
      <c r="B1021"/>
      <c r="C1021"/>
      <c r="D1021"/>
      <c r="E1021"/>
      <c r="F1021"/>
      <c r="G1021"/>
      <c r="H1021"/>
      <c r="I1021"/>
      <c r="J1021"/>
    </row>
    <row r="1022" spans="1:10" x14ac:dyDescent="0.35">
      <c r="A1022"/>
      <c r="B1022"/>
      <c r="C1022"/>
      <c r="D1022"/>
      <c r="E1022"/>
      <c r="F1022"/>
      <c r="G1022"/>
      <c r="H1022"/>
      <c r="I1022"/>
      <c r="J1022"/>
    </row>
    <row r="1023" spans="1:10" x14ac:dyDescent="0.35">
      <c r="A1023"/>
      <c r="B1023"/>
      <c r="C1023"/>
      <c r="D1023"/>
      <c r="E1023"/>
      <c r="F1023"/>
      <c r="G1023"/>
      <c r="H1023"/>
      <c r="I1023"/>
      <c r="J1023"/>
    </row>
    <row r="1024" spans="1:10" x14ac:dyDescent="0.35">
      <c r="A1024"/>
      <c r="B1024"/>
      <c r="C1024"/>
      <c r="D1024"/>
      <c r="E1024"/>
      <c r="F1024"/>
      <c r="G1024"/>
      <c r="H1024"/>
      <c r="I1024"/>
      <c r="J1024"/>
    </row>
    <row r="1025" spans="1:10" x14ac:dyDescent="0.35">
      <c r="A1025"/>
      <c r="B1025"/>
      <c r="C1025"/>
      <c r="D1025"/>
      <c r="E1025"/>
      <c r="F1025"/>
      <c r="G1025"/>
      <c r="H1025"/>
      <c r="I1025"/>
      <c r="J1025"/>
    </row>
    <row r="1026" spans="1:10" x14ac:dyDescent="0.35">
      <c r="A1026"/>
      <c r="B1026"/>
      <c r="C1026"/>
      <c r="D1026"/>
      <c r="E1026"/>
      <c r="F1026"/>
      <c r="G1026"/>
      <c r="H1026"/>
      <c r="I1026"/>
      <c r="J1026"/>
    </row>
    <row r="1027" spans="1:10" x14ac:dyDescent="0.35">
      <c r="A1027"/>
      <c r="B1027"/>
      <c r="C1027"/>
      <c r="D1027"/>
      <c r="E1027"/>
      <c r="F1027"/>
      <c r="G1027"/>
      <c r="H1027"/>
      <c r="I1027"/>
      <c r="J1027"/>
    </row>
    <row r="1028" spans="1:10" x14ac:dyDescent="0.35">
      <c r="A1028"/>
      <c r="B1028"/>
      <c r="C1028"/>
      <c r="D1028"/>
      <c r="E1028"/>
      <c r="F1028"/>
      <c r="G1028"/>
      <c r="H1028"/>
      <c r="I1028"/>
      <c r="J1028"/>
    </row>
    <row r="1029" spans="1:10" x14ac:dyDescent="0.35">
      <c r="A1029"/>
      <c r="B1029"/>
      <c r="C1029"/>
      <c r="D1029"/>
      <c r="E1029"/>
      <c r="F1029"/>
      <c r="G1029"/>
      <c r="H1029"/>
      <c r="I1029"/>
      <c r="J1029"/>
    </row>
    <row r="1030" spans="1:10" x14ac:dyDescent="0.35">
      <c r="A1030"/>
      <c r="B1030"/>
      <c r="C1030"/>
      <c r="D1030"/>
      <c r="E1030"/>
      <c r="F1030"/>
      <c r="G1030"/>
      <c r="H1030"/>
      <c r="I1030"/>
      <c r="J1030"/>
    </row>
    <row r="1031" spans="1:10" x14ac:dyDescent="0.35">
      <c r="A1031"/>
      <c r="B1031"/>
      <c r="C1031"/>
      <c r="D1031"/>
      <c r="E1031"/>
      <c r="F1031"/>
      <c r="G1031"/>
      <c r="H1031"/>
      <c r="I1031"/>
      <c r="J1031"/>
    </row>
    <row r="1032" spans="1:10" x14ac:dyDescent="0.35">
      <c r="A1032"/>
      <c r="B1032"/>
      <c r="C1032"/>
      <c r="D1032"/>
      <c r="E1032"/>
      <c r="F1032"/>
      <c r="G1032"/>
      <c r="H1032"/>
      <c r="I1032"/>
      <c r="J1032"/>
    </row>
    <row r="1033" spans="1:10" x14ac:dyDescent="0.35">
      <c r="A1033"/>
      <c r="B1033"/>
      <c r="C1033"/>
      <c r="D1033"/>
      <c r="E1033"/>
      <c r="F1033"/>
      <c r="G1033"/>
      <c r="H1033"/>
      <c r="I1033"/>
      <c r="J1033"/>
    </row>
    <row r="1034" spans="1:10" x14ac:dyDescent="0.35">
      <c r="A1034"/>
      <c r="B1034"/>
      <c r="C1034"/>
      <c r="D1034"/>
      <c r="E1034"/>
      <c r="F1034"/>
      <c r="G1034"/>
      <c r="H1034"/>
      <c r="I1034"/>
      <c r="J1034"/>
    </row>
    <row r="1035" spans="1:10" x14ac:dyDescent="0.35">
      <c r="A1035"/>
      <c r="B1035"/>
      <c r="C1035"/>
      <c r="D1035"/>
      <c r="E1035"/>
      <c r="F1035"/>
      <c r="G1035"/>
      <c r="H1035"/>
      <c r="I1035"/>
      <c r="J1035"/>
    </row>
    <row r="1036" spans="1:10" x14ac:dyDescent="0.35">
      <c r="A1036"/>
      <c r="B1036"/>
      <c r="C1036"/>
      <c r="D1036"/>
      <c r="E1036"/>
      <c r="F1036"/>
      <c r="G1036"/>
      <c r="H1036"/>
      <c r="I1036"/>
      <c r="J1036"/>
    </row>
    <row r="1037" spans="1:10" x14ac:dyDescent="0.35">
      <c r="A1037"/>
      <c r="B1037"/>
      <c r="C1037"/>
      <c r="D1037"/>
      <c r="E1037"/>
      <c r="F1037"/>
      <c r="G1037"/>
      <c r="H1037"/>
      <c r="I1037"/>
      <c r="J1037"/>
    </row>
    <row r="1038" spans="1:10" x14ac:dyDescent="0.35">
      <c r="A1038"/>
      <c r="B1038"/>
      <c r="C1038"/>
      <c r="D1038"/>
      <c r="E1038"/>
      <c r="F1038"/>
      <c r="G1038"/>
      <c r="H1038"/>
      <c r="I1038"/>
      <c r="J1038"/>
    </row>
    <row r="1039" spans="1:10" x14ac:dyDescent="0.35">
      <c r="A1039"/>
      <c r="B1039"/>
      <c r="C1039"/>
      <c r="D1039"/>
      <c r="E1039"/>
      <c r="F1039"/>
      <c r="G1039"/>
      <c r="H1039"/>
      <c r="I1039"/>
      <c r="J1039"/>
    </row>
    <row r="1040" spans="1:10" x14ac:dyDescent="0.35">
      <c r="A1040"/>
      <c r="B1040"/>
      <c r="C1040"/>
      <c r="D1040"/>
      <c r="E1040"/>
      <c r="F1040"/>
      <c r="G1040"/>
      <c r="H1040"/>
      <c r="I1040"/>
      <c r="J1040"/>
    </row>
    <row r="1041" spans="1:10" x14ac:dyDescent="0.35">
      <c r="A1041"/>
      <c r="B1041"/>
      <c r="C1041"/>
      <c r="D1041"/>
      <c r="E1041"/>
      <c r="F1041"/>
      <c r="G1041"/>
      <c r="H1041"/>
      <c r="I1041"/>
      <c r="J1041"/>
    </row>
    <row r="1042" spans="1:10" x14ac:dyDescent="0.35">
      <c r="A1042"/>
      <c r="B1042"/>
      <c r="C1042"/>
      <c r="D1042"/>
      <c r="E1042"/>
      <c r="F1042"/>
      <c r="G1042"/>
      <c r="H1042"/>
      <c r="I1042"/>
      <c r="J1042"/>
    </row>
    <row r="1043" spans="1:10" x14ac:dyDescent="0.35">
      <c r="A1043"/>
      <c r="B1043"/>
      <c r="C1043"/>
      <c r="D1043"/>
      <c r="E1043"/>
      <c r="F1043"/>
      <c r="G1043"/>
      <c r="H1043"/>
      <c r="I1043"/>
      <c r="J1043"/>
    </row>
    <row r="1044" spans="1:10" x14ac:dyDescent="0.35">
      <c r="A1044"/>
      <c r="B1044"/>
      <c r="C1044"/>
      <c r="D1044"/>
      <c r="E1044"/>
      <c r="F1044"/>
      <c r="G1044"/>
      <c r="H1044"/>
      <c r="I1044"/>
      <c r="J1044"/>
    </row>
    <row r="1045" spans="1:10" x14ac:dyDescent="0.35">
      <c r="A1045"/>
      <c r="B1045"/>
      <c r="C1045"/>
      <c r="D1045"/>
      <c r="E1045"/>
      <c r="F1045"/>
      <c r="G1045"/>
      <c r="H1045"/>
      <c r="I1045"/>
      <c r="J1045"/>
    </row>
    <row r="1046" spans="1:10" x14ac:dyDescent="0.35">
      <c r="A1046"/>
      <c r="B1046"/>
      <c r="C1046"/>
      <c r="D1046"/>
      <c r="E1046"/>
      <c r="F1046"/>
      <c r="G1046"/>
      <c r="H1046"/>
      <c r="I1046"/>
      <c r="J1046"/>
    </row>
    <row r="1047" spans="1:10" x14ac:dyDescent="0.35">
      <c r="A1047"/>
      <c r="B1047"/>
      <c r="C1047"/>
      <c r="D1047"/>
      <c r="E1047"/>
      <c r="F1047"/>
      <c r="G1047"/>
      <c r="H1047"/>
      <c r="I1047"/>
      <c r="J1047"/>
    </row>
    <row r="1048" spans="1:10" x14ac:dyDescent="0.35">
      <c r="A1048"/>
      <c r="B1048"/>
      <c r="C1048"/>
      <c r="D1048"/>
      <c r="E1048"/>
      <c r="F1048"/>
      <c r="G1048"/>
      <c r="H1048"/>
      <c r="I1048"/>
      <c r="J1048"/>
    </row>
    <row r="1049" spans="1:10" x14ac:dyDescent="0.35">
      <c r="A1049"/>
      <c r="B1049"/>
      <c r="C1049"/>
      <c r="D1049"/>
      <c r="E1049"/>
      <c r="F1049"/>
      <c r="G1049"/>
      <c r="H1049"/>
      <c r="I1049"/>
      <c r="J1049"/>
    </row>
    <row r="1050" spans="1:10" x14ac:dyDescent="0.35">
      <c r="A1050"/>
      <c r="B1050"/>
      <c r="C1050"/>
      <c r="D1050"/>
      <c r="E1050"/>
      <c r="F1050"/>
      <c r="G1050"/>
      <c r="H1050"/>
      <c r="I1050"/>
      <c r="J1050"/>
    </row>
    <row r="1051" spans="1:10" x14ac:dyDescent="0.35">
      <c r="A1051"/>
      <c r="B1051"/>
      <c r="C1051"/>
      <c r="D1051"/>
      <c r="E1051"/>
      <c r="F1051"/>
      <c r="G1051"/>
      <c r="H1051"/>
      <c r="I1051"/>
      <c r="J1051"/>
    </row>
    <row r="1052" spans="1:10" x14ac:dyDescent="0.35">
      <c r="A1052"/>
      <c r="B1052"/>
      <c r="C1052"/>
      <c r="D1052"/>
      <c r="E1052"/>
      <c r="F1052"/>
      <c r="G1052"/>
      <c r="H1052"/>
      <c r="I1052"/>
      <c r="J1052"/>
    </row>
    <row r="1053" spans="1:10" x14ac:dyDescent="0.35">
      <c r="A1053"/>
      <c r="B1053"/>
      <c r="C1053"/>
      <c r="D1053"/>
      <c r="E1053"/>
      <c r="F1053"/>
      <c r="G1053"/>
      <c r="H1053"/>
      <c r="I1053"/>
      <c r="J1053"/>
    </row>
    <row r="1054" spans="1:10" x14ac:dyDescent="0.35">
      <c r="A1054"/>
      <c r="B1054"/>
      <c r="C1054"/>
      <c r="D1054"/>
      <c r="E1054"/>
      <c r="F1054"/>
      <c r="G1054"/>
      <c r="H1054"/>
      <c r="I1054"/>
      <c r="J1054"/>
    </row>
    <row r="1055" spans="1:10" x14ac:dyDescent="0.35">
      <c r="A1055"/>
      <c r="B1055"/>
      <c r="C1055"/>
      <c r="D1055"/>
      <c r="E1055"/>
      <c r="F1055"/>
      <c r="G1055"/>
      <c r="H1055"/>
      <c r="I1055"/>
      <c r="J1055"/>
    </row>
    <row r="1056" spans="1:10" x14ac:dyDescent="0.35">
      <c r="A1056"/>
      <c r="B1056"/>
      <c r="C1056"/>
      <c r="D1056"/>
      <c r="E1056"/>
      <c r="F1056"/>
      <c r="G1056"/>
      <c r="H1056"/>
      <c r="I1056"/>
      <c r="J1056"/>
    </row>
    <row r="1057" spans="1:10" x14ac:dyDescent="0.35">
      <c r="A1057"/>
      <c r="B1057"/>
      <c r="C1057"/>
      <c r="D1057"/>
      <c r="E1057"/>
      <c r="F1057"/>
      <c r="G1057"/>
      <c r="H1057"/>
      <c r="I1057"/>
      <c r="J1057"/>
    </row>
    <row r="1058" spans="1:10" x14ac:dyDescent="0.35">
      <c r="A1058"/>
      <c r="B1058"/>
      <c r="C1058"/>
      <c r="D1058"/>
      <c r="E1058"/>
      <c r="F1058"/>
      <c r="G1058"/>
      <c r="H1058"/>
      <c r="I1058"/>
      <c r="J1058"/>
    </row>
    <row r="1059" spans="1:10" x14ac:dyDescent="0.35">
      <c r="A1059"/>
      <c r="B1059"/>
      <c r="C1059"/>
      <c r="D1059"/>
      <c r="E1059"/>
      <c r="F1059"/>
      <c r="G1059"/>
      <c r="H1059"/>
      <c r="I1059"/>
      <c r="J1059"/>
    </row>
    <row r="1060" spans="1:10" x14ac:dyDescent="0.35">
      <c r="A1060"/>
      <c r="B1060"/>
      <c r="C1060"/>
      <c r="D1060"/>
      <c r="E1060"/>
      <c r="F1060"/>
      <c r="G1060"/>
      <c r="H1060"/>
      <c r="I1060"/>
      <c r="J1060"/>
    </row>
    <row r="1061" spans="1:10" x14ac:dyDescent="0.35">
      <c r="A1061"/>
      <c r="B1061"/>
      <c r="C1061"/>
      <c r="D1061"/>
      <c r="E1061"/>
      <c r="F1061"/>
      <c r="G1061"/>
      <c r="H1061"/>
      <c r="I1061"/>
      <c r="J1061"/>
    </row>
    <row r="1062" spans="1:10" x14ac:dyDescent="0.35">
      <c r="A1062"/>
      <c r="B1062"/>
      <c r="C1062"/>
      <c r="D1062"/>
      <c r="E1062"/>
      <c r="F1062"/>
      <c r="G1062"/>
      <c r="H1062"/>
      <c r="I1062"/>
      <c r="J1062"/>
    </row>
    <row r="1063" spans="1:10" x14ac:dyDescent="0.35">
      <c r="A1063"/>
      <c r="B1063"/>
      <c r="C1063"/>
      <c r="D1063"/>
      <c r="E1063"/>
      <c r="F1063"/>
      <c r="G1063"/>
      <c r="H1063"/>
      <c r="I1063"/>
      <c r="J1063"/>
    </row>
    <row r="1064" spans="1:10" x14ac:dyDescent="0.35">
      <c r="A1064"/>
      <c r="B1064"/>
      <c r="C1064"/>
      <c r="D1064"/>
      <c r="E1064"/>
      <c r="F1064"/>
      <c r="G1064"/>
      <c r="H1064"/>
      <c r="I1064"/>
      <c r="J1064"/>
    </row>
    <row r="1065" spans="1:10" x14ac:dyDescent="0.35">
      <c r="A1065"/>
      <c r="B1065"/>
      <c r="C1065"/>
      <c r="D1065"/>
      <c r="E1065"/>
      <c r="F1065"/>
      <c r="G1065"/>
      <c r="H1065"/>
      <c r="I1065"/>
      <c r="J1065"/>
    </row>
    <row r="1066" spans="1:10" x14ac:dyDescent="0.35">
      <c r="A1066"/>
      <c r="B1066"/>
      <c r="C1066"/>
      <c r="D1066"/>
      <c r="E1066"/>
      <c r="F1066"/>
      <c r="G1066"/>
      <c r="H1066"/>
      <c r="I1066"/>
      <c r="J1066"/>
    </row>
    <row r="1067" spans="1:10" x14ac:dyDescent="0.35">
      <c r="A1067"/>
      <c r="B1067"/>
      <c r="C1067"/>
      <c r="D1067"/>
      <c r="E1067"/>
      <c r="F1067"/>
      <c r="G1067"/>
      <c r="H1067"/>
      <c r="I1067"/>
      <c r="J1067"/>
    </row>
    <row r="1068" spans="1:10" x14ac:dyDescent="0.35">
      <c r="A1068"/>
      <c r="B1068"/>
      <c r="C1068"/>
      <c r="D1068"/>
      <c r="E1068"/>
      <c r="F1068"/>
      <c r="G1068"/>
      <c r="H1068"/>
      <c r="I1068"/>
      <c r="J1068"/>
    </row>
    <row r="1069" spans="1:10" x14ac:dyDescent="0.35">
      <c r="A1069"/>
      <c r="B1069"/>
      <c r="C1069"/>
      <c r="D1069"/>
      <c r="E1069"/>
      <c r="F1069"/>
      <c r="G1069"/>
      <c r="H1069"/>
      <c r="I1069"/>
      <c r="J1069"/>
    </row>
    <row r="1070" spans="1:10" x14ac:dyDescent="0.35">
      <c r="A1070"/>
      <c r="B1070"/>
      <c r="C1070"/>
      <c r="D1070"/>
      <c r="E1070"/>
      <c r="F1070"/>
      <c r="G1070"/>
      <c r="H1070"/>
      <c r="I1070"/>
      <c r="J1070"/>
    </row>
    <row r="1071" spans="1:10" x14ac:dyDescent="0.35">
      <c r="A1071"/>
      <c r="B1071"/>
      <c r="C1071"/>
      <c r="D1071"/>
      <c r="E1071"/>
      <c r="F1071"/>
      <c r="G1071"/>
      <c r="H1071"/>
      <c r="I1071"/>
      <c r="J1071"/>
    </row>
    <row r="1072" spans="1:10" x14ac:dyDescent="0.35">
      <c r="A1072"/>
      <c r="B1072"/>
      <c r="C1072"/>
      <c r="D1072"/>
      <c r="E1072"/>
      <c r="F1072"/>
      <c r="G1072"/>
      <c r="H1072"/>
      <c r="I1072"/>
      <c r="J1072"/>
    </row>
    <row r="1073" spans="1:10" x14ac:dyDescent="0.35">
      <c r="A1073"/>
      <c r="B1073"/>
      <c r="C1073"/>
      <c r="D1073"/>
      <c r="E1073"/>
      <c r="F1073"/>
      <c r="G1073"/>
      <c r="H1073"/>
      <c r="I1073"/>
      <c r="J1073"/>
    </row>
    <row r="1074" spans="1:10" x14ac:dyDescent="0.35">
      <c r="A1074"/>
      <c r="B1074"/>
      <c r="C1074"/>
      <c r="D1074"/>
      <c r="E1074"/>
      <c r="F1074"/>
      <c r="G1074"/>
      <c r="H1074"/>
      <c r="I1074"/>
      <c r="J1074"/>
    </row>
    <row r="1075" spans="1:10" x14ac:dyDescent="0.35">
      <c r="A1075"/>
      <c r="B1075"/>
      <c r="C1075"/>
      <c r="D1075"/>
      <c r="E1075"/>
      <c r="F1075"/>
      <c r="G1075"/>
      <c r="H1075"/>
      <c r="I1075"/>
      <c r="J1075"/>
    </row>
    <row r="1076" spans="1:10" x14ac:dyDescent="0.35">
      <c r="A1076"/>
      <c r="B1076"/>
      <c r="C1076"/>
      <c r="D1076"/>
      <c r="E1076"/>
      <c r="F1076"/>
      <c r="G1076"/>
      <c r="H1076"/>
      <c r="I1076"/>
      <c r="J1076"/>
    </row>
    <row r="1077" spans="1:10" x14ac:dyDescent="0.35">
      <c r="A1077"/>
      <c r="B1077"/>
      <c r="C1077"/>
      <c r="D1077"/>
      <c r="E1077"/>
      <c r="F1077"/>
      <c r="G1077"/>
      <c r="H1077"/>
      <c r="I1077"/>
      <c r="J1077"/>
    </row>
    <row r="1078" spans="1:10" x14ac:dyDescent="0.35">
      <c r="A1078"/>
      <c r="B1078"/>
      <c r="C1078"/>
      <c r="D1078"/>
      <c r="E1078"/>
      <c r="F1078"/>
      <c r="G1078"/>
      <c r="H1078"/>
      <c r="I1078"/>
      <c r="J1078"/>
    </row>
    <row r="1079" spans="1:10" x14ac:dyDescent="0.35">
      <c r="A1079"/>
      <c r="B1079"/>
      <c r="C1079"/>
      <c r="D1079"/>
      <c r="E1079"/>
      <c r="F1079"/>
      <c r="G1079"/>
      <c r="H1079"/>
      <c r="I1079"/>
      <c r="J1079"/>
    </row>
    <row r="1080" spans="1:10" x14ac:dyDescent="0.35">
      <c r="A1080"/>
      <c r="B1080"/>
      <c r="C1080"/>
      <c r="D1080"/>
      <c r="E1080"/>
      <c r="F1080"/>
      <c r="G1080"/>
      <c r="H1080"/>
      <c r="I1080"/>
      <c r="J1080"/>
    </row>
    <row r="1081" spans="1:10" x14ac:dyDescent="0.35">
      <c r="A1081"/>
      <c r="B1081"/>
      <c r="C1081"/>
      <c r="D1081"/>
      <c r="E1081"/>
      <c r="F1081"/>
      <c r="G1081"/>
      <c r="H1081"/>
      <c r="I1081"/>
      <c r="J1081"/>
    </row>
    <row r="1082" spans="1:10" x14ac:dyDescent="0.35">
      <c r="A1082"/>
      <c r="B1082"/>
      <c r="C1082"/>
      <c r="D1082"/>
      <c r="E1082"/>
      <c r="F1082"/>
      <c r="G1082"/>
      <c r="H1082"/>
      <c r="I1082"/>
      <c r="J1082"/>
    </row>
    <row r="1083" spans="1:10" x14ac:dyDescent="0.35">
      <c r="A1083"/>
      <c r="B1083"/>
      <c r="C1083"/>
      <c r="D1083"/>
      <c r="E1083"/>
      <c r="F1083"/>
      <c r="G1083"/>
      <c r="H1083"/>
      <c r="I1083"/>
      <c r="J1083"/>
    </row>
    <row r="1084" spans="1:10" x14ac:dyDescent="0.35">
      <c r="A1084"/>
      <c r="B1084"/>
      <c r="C1084"/>
      <c r="D1084"/>
      <c r="E1084"/>
      <c r="F1084"/>
      <c r="G1084"/>
      <c r="H1084"/>
      <c r="I1084"/>
      <c r="J1084"/>
    </row>
    <row r="1085" spans="1:10" x14ac:dyDescent="0.35">
      <c r="A1085"/>
      <c r="B1085"/>
      <c r="C1085"/>
      <c r="D1085"/>
      <c r="E1085"/>
      <c r="F1085"/>
      <c r="G1085"/>
      <c r="H1085"/>
      <c r="I1085"/>
      <c r="J1085"/>
    </row>
    <row r="1086" spans="1:10" x14ac:dyDescent="0.35">
      <c r="A1086"/>
      <c r="B1086"/>
      <c r="C1086"/>
      <c r="D1086"/>
      <c r="E1086"/>
      <c r="F1086"/>
      <c r="G1086"/>
      <c r="H1086"/>
      <c r="I1086"/>
      <c r="J1086"/>
    </row>
    <row r="1087" spans="1:10" x14ac:dyDescent="0.35">
      <c r="A1087"/>
      <c r="B1087"/>
      <c r="C1087"/>
      <c r="D1087"/>
      <c r="E1087"/>
      <c r="F1087"/>
      <c r="G1087"/>
      <c r="H1087"/>
      <c r="I1087"/>
      <c r="J1087"/>
    </row>
    <row r="1088" spans="1:10" x14ac:dyDescent="0.35">
      <c r="A1088"/>
      <c r="B1088"/>
      <c r="C1088"/>
      <c r="D1088"/>
      <c r="E1088"/>
      <c r="F1088"/>
      <c r="G1088"/>
      <c r="H1088"/>
      <c r="I1088"/>
      <c r="J1088"/>
    </row>
    <row r="1089" spans="1:10" x14ac:dyDescent="0.35">
      <c r="A1089"/>
      <c r="B1089"/>
      <c r="C1089"/>
      <c r="D1089"/>
      <c r="E1089"/>
      <c r="F1089"/>
      <c r="G1089"/>
      <c r="H1089"/>
      <c r="I1089"/>
      <c r="J1089"/>
    </row>
    <row r="1090" spans="1:10" x14ac:dyDescent="0.35">
      <c r="A1090"/>
      <c r="B1090"/>
      <c r="C1090"/>
      <c r="D1090"/>
      <c r="E1090"/>
      <c r="F1090"/>
      <c r="G1090"/>
      <c r="H1090"/>
      <c r="I1090"/>
      <c r="J1090"/>
    </row>
    <row r="1091" spans="1:10" x14ac:dyDescent="0.35">
      <c r="A1091"/>
      <c r="B1091"/>
      <c r="C1091"/>
      <c r="D1091"/>
      <c r="E1091"/>
      <c r="F1091"/>
      <c r="G1091"/>
      <c r="H1091"/>
      <c r="I1091"/>
      <c r="J1091"/>
    </row>
    <row r="1092" spans="1:10" x14ac:dyDescent="0.35">
      <c r="A1092"/>
      <c r="B1092"/>
      <c r="C1092"/>
      <c r="D1092"/>
      <c r="E1092"/>
      <c r="F1092"/>
      <c r="G1092"/>
      <c r="H1092"/>
      <c r="I1092"/>
      <c r="J1092"/>
    </row>
    <row r="1093" spans="1:10" x14ac:dyDescent="0.35">
      <c r="A1093"/>
      <c r="B1093"/>
      <c r="C1093"/>
      <c r="D1093"/>
      <c r="E1093"/>
      <c r="F1093"/>
      <c r="G1093"/>
      <c r="H1093"/>
      <c r="I1093"/>
      <c r="J1093"/>
    </row>
    <row r="1094" spans="1:10" x14ac:dyDescent="0.35">
      <c r="A1094"/>
      <c r="B1094"/>
      <c r="C1094"/>
      <c r="D1094"/>
      <c r="E1094"/>
      <c r="F1094"/>
      <c r="G1094"/>
      <c r="H1094"/>
      <c r="I1094"/>
      <c r="J1094"/>
    </row>
    <row r="1095" spans="1:10" x14ac:dyDescent="0.35">
      <c r="A1095"/>
      <c r="B1095"/>
      <c r="C1095"/>
      <c r="D1095"/>
      <c r="E1095"/>
      <c r="F1095"/>
      <c r="G1095"/>
      <c r="H1095"/>
      <c r="I1095"/>
      <c r="J1095"/>
    </row>
    <row r="1096" spans="1:10" x14ac:dyDescent="0.35">
      <c r="A1096"/>
      <c r="B1096"/>
      <c r="C1096"/>
      <c r="D1096"/>
      <c r="E1096"/>
      <c r="F1096"/>
      <c r="G1096"/>
      <c r="H1096"/>
      <c r="I1096"/>
      <c r="J1096"/>
    </row>
    <row r="1097" spans="1:10" x14ac:dyDescent="0.35">
      <c r="A1097"/>
      <c r="B1097"/>
      <c r="C1097"/>
      <c r="D1097"/>
      <c r="E1097"/>
      <c r="F1097"/>
      <c r="G1097"/>
      <c r="H1097"/>
      <c r="I1097"/>
      <c r="J1097"/>
    </row>
    <row r="1098" spans="1:10" x14ac:dyDescent="0.35">
      <c r="A1098"/>
      <c r="B1098"/>
      <c r="C1098"/>
      <c r="D1098"/>
      <c r="E1098"/>
      <c r="F1098"/>
      <c r="G1098"/>
      <c r="H1098"/>
      <c r="I1098"/>
      <c r="J1098"/>
    </row>
    <row r="1099" spans="1:10" x14ac:dyDescent="0.35">
      <c r="A1099"/>
      <c r="B1099"/>
      <c r="C1099"/>
      <c r="D1099"/>
      <c r="E1099"/>
      <c r="F1099"/>
      <c r="G1099"/>
      <c r="H1099"/>
      <c r="I1099"/>
      <c r="J1099"/>
    </row>
    <row r="1100" spans="1:10" x14ac:dyDescent="0.35">
      <c r="A1100"/>
      <c r="B1100"/>
      <c r="C1100"/>
      <c r="D1100"/>
      <c r="E1100"/>
      <c r="F1100"/>
      <c r="G1100"/>
      <c r="H1100"/>
      <c r="I1100"/>
      <c r="J1100"/>
    </row>
    <row r="1101" spans="1:10" x14ac:dyDescent="0.35">
      <c r="A1101"/>
      <c r="B1101"/>
      <c r="C1101"/>
      <c r="D1101"/>
      <c r="E1101"/>
      <c r="F1101"/>
      <c r="G1101"/>
      <c r="H1101"/>
      <c r="I1101"/>
      <c r="J1101"/>
    </row>
    <row r="1102" spans="1:10" x14ac:dyDescent="0.35">
      <c r="A1102"/>
      <c r="B1102"/>
      <c r="C1102"/>
      <c r="D1102"/>
      <c r="E1102"/>
      <c r="F1102"/>
      <c r="G1102"/>
      <c r="H1102"/>
      <c r="I1102"/>
      <c r="J1102"/>
    </row>
    <row r="1103" spans="1:10" x14ac:dyDescent="0.35">
      <c r="A1103"/>
      <c r="B1103"/>
      <c r="C1103"/>
      <c r="D1103"/>
      <c r="E1103"/>
      <c r="F1103"/>
      <c r="G1103"/>
      <c r="H1103"/>
      <c r="I1103"/>
      <c r="J1103"/>
    </row>
    <row r="1104" spans="1:10" x14ac:dyDescent="0.35">
      <c r="A1104"/>
      <c r="B1104"/>
      <c r="C1104"/>
      <c r="D1104"/>
      <c r="E1104"/>
      <c r="F1104"/>
      <c r="G1104"/>
      <c r="H1104"/>
      <c r="I1104"/>
      <c r="J1104"/>
    </row>
    <row r="1105" spans="1:10" x14ac:dyDescent="0.35">
      <c r="A1105"/>
      <c r="B1105"/>
      <c r="C1105"/>
      <c r="D1105"/>
      <c r="E1105"/>
      <c r="F1105"/>
      <c r="G1105"/>
      <c r="H1105"/>
      <c r="I1105"/>
      <c r="J1105"/>
    </row>
    <row r="1106" spans="1:10" x14ac:dyDescent="0.35">
      <c r="A1106"/>
      <c r="B1106"/>
      <c r="C1106"/>
      <c r="D1106"/>
      <c r="E1106"/>
      <c r="F1106"/>
      <c r="G1106"/>
      <c r="H1106"/>
      <c r="I1106"/>
      <c r="J1106"/>
    </row>
    <row r="1107" spans="1:10" x14ac:dyDescent="0.35">
      <c r="A1107"/>
      <c r="B1107"/>
      <c r="C1107"/>
      <c r="D1107"/>
      <c r="E1107"/>
      <c r="F1107"/>
      <c r="G1107"/>
      <c r="H1107"/>
      <c r="I1107"/>
      <c r="J1107"/>
    </row>
    <row r="1108" spans="1:10" x14ac:dyDescent="0.35">
      <c r="A1108"/>
      <c r="B1108"/>
      <c r="C1108"/>
      <c r="D1108"/>
      <c r="E1108"/>
      <c r="F1108"/>
      <c r="G1108"/>
      <c r="H1108"/>
      <c r="I1108"/>
      <c r="J1108"/>
    </row>
    <row r="1109" spans="1:10" x14ac:dyDescent="0.35">
      <c r="A1109"/>
      <c r="B1109"/>
      <c r="C1109"/>
      <c r="D1109"/>
      <c r="E1109"/>
      <c r="F1109"/>
      <c r="G1109"/>
      <c r="H1109"/>
      <c r="I1109"/>
      <c r="J1109"/>
    </row>
    <row r="1110" spans="1:10" x14ac:dyDescent="0.35">
      <c r="A1110"/>
      <c r="B1110"/>
      <c r="C1110"/>
      <c r="D1110"/>
      <c r="E1110"/>
      <c r="F1110"/>
      <c r="G1110"/>
      <c r="H1110"/>
      <c r="I1110"/>
      <c r="J1110"/>
    </row>
    <row r="1111" spans="1:10" x14ac:dyDescent="0.35">
      <c r="A1111"/>
      <c r="B1111"/>
      <c r="C1111"/>
      <c r="D1111"/>
      <c r="E1111"/>
      <c r="F1111"/>
      <c r="G1111"/>
      <c r="H1111"/>
      <c r="I1111"/>
      <c r="J1111"/>
    </row>
    <row r="1112" spans="1:10" x14ac:dyDescent="0.35">
      <c r="A1112"/>
      <c r="B1112"/>
      <c r="C1112"/>
      <c r="D1112"/>
      <c r="E1112"/>
      <c r="F1112"/>
      <c r="G1112"/>
      <c r="H1112"/>
      <c r="I1112"/>
      <c r="J1112"/>
    </row>
    <row r="1113" spans="1:10" x14ac:dyDescent="0.35">
      <c r="A1113"/>
      <c r="B1113"/>
      <c r="C1113"/>
      <c r="D1113"/>
      <c r="E1113"/>
      <c r="F1113"/>
      <c r="G1113"/>
      <c r="H1113"/>
      <c r="I1113"/>
      <c r="J1113"/>
    </row>
    <row r="1114" spans="1:10" x14ac:dyDescent="0.35">
      <c r="A1114"/>
      <c r="B1114"/>
      <c r="C1114"/>
      <c r="D1114"/>
      <c r="E1114"/>
      <c r="F1114"/>
      <c r="G1114"/>
      <c r="H1114"/>
      <c r="I1114"/>
      <c r="J1114"/>
    </row>
    <row r="1115" spans="1:10" x14ac:dyDescent="0.35">
      <c r="A1115"/>
      <c r="B1115"/>
      <c r="C1115"/>
      <c r="D1115"/>
      <c r="E1115"/>
      <c r="F1115"/>
      <c r="G1115"/>
      <c r="H1115"/>
      <c r="I1115"/>
      <c r="J1115"/>
    </row>
    <row r="1116" spans="1:10" x14ac:dyDescent="0.35">
      <c r="A1116"/>
      <c r="B1116"/>
      <c r="C1116"/>
      <c r="D1116"/>
      <c r="E1116"/>
      <c r="F1116"/>
      <c r="G1116"/>
      <c r="H1116"/>
      <c r="I1116"/>
      <c r="J1116"/>
    </row>
    <row r="1117" spans="1:10" x14ac:dyDescent="0.35">
      <c r="A1117"/>
      <c r="B1117"/>
      <c r="C1117"/>
      <c r="D1117"/>
      <c r="E1117"/>
      <c r="F1117"/>
      <c r="G1117"/>
      <c r="H1117"/>
      <c r="I1117"/>
      <c r="J1117"/>
    </row>
    <row r="1118" spans="1:10" x14ac:dyDescent="0.35">
      <c r="A1118"/>
      <c r="B1118"/>
      <c r="C1118"/>
      <c r="D1118"/>
      <c r="E1118"/>
      <c r="F1118"/>
      <c r="G1118"/>
      <c r="H1118"/>
      <c r="I1118"/>
      <c r="J1118"/>
    </row>
    <row r="1119" spans="1:10" x14ac:dyDescent="0.35">
      <c r="A1119"/>
      <c r="B1119"/>
      <c r="C1119"/>
      <c r="D1119"/>
      <c r="E1119"/>
      <c r="F1119"/>
      <c r="G1119"/>
      <c r="H1119"/>
      <c r="I1119"/>
      <c r="J1119"/>
    </row>
    <row r="1120" spans="1:10" x14ac:dyDescent="0.35">
      <c r="A1120"/>
      <c r="B1120"/>
      <c r="C1120"/>
      <c r="D1120"/>
      <c r="E1120"/>
      <c r="F1120"/>
      <c r="G1120"/>
      <c r="H1120"/>
      <c r="I1120"/>
      <c r="J1120"/>
    </row>
    <row r="1121" spans="1:10" x14ac:dyDescent="0.35">
      <c r="A1121"/>
      <c r="B1121"/>
      <c r="C1121"/>
      <c r="D1121"/>
      <c r="E1121"/>
      <c r="F1121"/>
      <c r="G1121"/>
      <c r="H1121"/>
      <c r="I1121"/>
      <c r="J1121"/>
    </row>
    <row r="1122" spans="1:10" x14ac:dyDescent="0.35">
      <c r="A1122"/>
      <c r="B1122"/>
      <c r="C1122"/>
      <c r="D1122"/>
      <c r="E1122"/>
      <c r="F1122"/>
      <c r="G1122"/>
      <c r="H1122"/>
      <c r="I1122"/>
      <c r="J1122"/>
    </row>
    <row r="1123" spans="1:10" x14ac:dyDescent="0.35">
      <c r="A1123"/>
      <c r="B1123"/>
      <c r="C1123"/>
      <c r="D1123"/>
      <c r="E1123"/>
      <c r="F1123"/>
      <c r="G1123"/>
      <c r="H1123"/>
      <c r="I1123"/>
      <c r="J1123"/>
    </row>
    <row r="1124" spans="1:10" x14ac:dyDescent="0.35">
      <c r="A1124"/>
      <c r="B1124"/>
      <c r="C1124"/>
      <c r="D1124"/>
      <c r="E1124"/>
      <c r="F1124"/>
      <c r="G1124"/>
      <c r="H1124"/>
      <c r="I1124"/>
      <c r="J1124"/>
    </row>
    <row r="1125" spans="1:10" x14ac:dyDescent="0.35">
      <c r="A1125"/>
      <c r="B1125"/>
      <c r="C1125"/>
      <c r="D1125"/>
      <c r="E1125"/>
      <c r="F1125"/>
      <c r="G1125"/>
      <c r="H1125"/>
      <c r="I1125"/>
      <c r="J1125"/>
    </row>
    <row r="1126" spans="1:10" x14ac:dyDescent="0.35">
      <c r="A1126"/>
      <c r="B1126"/>
      <c r="C1126"/>
      <c r="D1126"/>
      <c r="E1126"/>
      <c r="F1126"/>
      <c r="G1126"/>
      <c r="H1126"/>
      <c r="I1126"/>
      <c r="J1126"/>
    </row>
    <row r="1127" spans="1:10" x14ac:dyDescent="0.35">
      <c r="A1127"/>
      <c r="B1127"/>
      <c r="C1127"/>
      <c r="D1127"/>
      <c r="E1127"/>
      <c r="F1127"/>
      <c r="G1127"/>
      <c r="H1127"/>
      <c r="I1127"/>
      <c r="J1127"/>
    </row>
    <row r="1128" spans="1:10" x14ac:dyDescent="0.35">
      <c r="A1128"/>
      <c r="B1128"/>
      <c r="C1128"/>
      <c r="D1128"/>
      <c r="E1128"/>
      <c r="F1128"/>
      <c r="G1128"/>
      <c r="H1128"/>
      <c r="I1128"/>
      <c r="J1128"/>
    </row>
    <row r="1129" spans="1:10" x14ac:dyDescent="0.35">
      <c r="A1129"/>
      <c r="B1129"/>
      <c r="C1129"/>
      <c r="D1129"/>
      <c r="E1129"/>
      <c r="F1129"/>
      <c r="G1129"/>
      <c r="H1129"/>
      <c r="I1129"/>
      <c r="J1129"/>
    </row>
    <row r="1130" spans="1:10" x14ac:dyDescent="0.35">
      <c r="A1130"/>
      <c r="B1130"/>
      <c r="C1130"/>
      <c r="D1130"/>
      <c r="E1130"/>
      <c r="F1130"/>
      <c r="G1130"/>
      <c r="H1130"/>
      <c r="I1130"/>
      <c r="J1130"/>
    </row>
    <row r="1131" spans="1:10" x14ac:dyDescent="0.35">
      <c r="A1131"/>
      <c r="B1131"/>
      <c r="C1131"/>
      <c r="D1131"/>
      <c r="E1131"/>
      <c r="F1131"/>
      <c r="G1131"/>
      <c r="H1131"/>
      <c r="I1131"/>
      <c r="J1131"/>
    </row>
    <row r="1132" spans="1:10" x14ac:dyDescent="0.35">
      <c r="A1132"/>
      <c r="B1132"/>
      <c r="C1132"/>
      <c r="D1132"/>
      <c r="E1132"/>
      <c r="F1132"/>
      <c r="G1132"/>
      <c r="H1132"/>
      <c r="I1132"/>
      <c r="J1132"/>
    </row>
    <row r="1133" spans="1:10" x14ac:dyDescent="0.35">
      <c r="A1133"/>
      <c r="B1133"/>
      <c r="C1133"/>
      <c r="D1133"/>
      <c r="E1133"/>
      <c r="F1133"/>
      <c r="G1133"/>
      <c r="H1133"/>
      <c r="I1133"/>
      <c r="J1133"/>
    </row>
    <row r="1134" spans="1:10" x14ac:dyDescent="0.35">
      <c r="A1134"/>
      <c r="B1134"/>
      <c r="C1134"/>
      <c r="D1134"/>
      <c r="E1134"/>
      <c r="F1134"/>
      <c r="G1134"/>
      <c r="H1134"/>
      <c r="I1134"/>
      <c r="J1134"/>
    </row>
    <row r="1135" spans="1:10" x14ac:dyDescent="0.35">
      <c r="A1135"/>
      <c r="B1135"/>
      <c r="C1135"/>
      <c r="D1135"/>
      <c r="E1135"/>
      <c r="F1135"/>
      <c r="G1135"/>
      <c r="H1135"/>
      <c r="I1135"/>
      <c r="J1135"/>
    </row>
    <row r="1136" spans="1:10" x14ac:dyDescent="0.35">
      <c r="A1136"/>
      <c r="B1136"/>
      <c r="C1136"/>
      <c r="D1136"/>
      <c r="E1136"/>
      <c r="F1136"/>
      <c r="G1136"/>
      <c r="H1136"/>
      <c r="I1136"/>
      <c r="J1136"/>
    </row>
    <row r="1137" spans="1:10" x14ac:dyDescent="0.35">
      <c r="A1137"/>
      <c r="B1137"/>
      <c r="C1137"/>
      <c r="D1137"/>
      <c r="E1137"/>
      <c r="F1137"/>
      <c r="G1137"/>
      <c r="H1137"/>
      <c r="I1137"/>
      <c r="J1137"/>
    </row>
    <row r="1138" spans="1:10" x14ac:dyDescent="0.35">
      <c r="A1138"/>
      <c r="B1138"/>
      <c r="C1138"/>
      <c r="D1138"/>
      <c r="E1138"/>
      <c r="F1138"/>
      <c r="G1138"/>
      <c r="H1138"/>
      <c r="I1138"/>
      <c r="J1138"/>
    </row>
    <row r="1139" spans="1:10" x14ac:dyDescent="0.35">
      <c r="A1139"/>
      <c r="B1139"/>
      <c r="C1139"/>
      <c r="D1139"/>
      <c r="E1139"/>
      <c r="F1139"/>
      <c r="G1139"/>
      <c r="H1139"/>
      <c r="I1139"/>
      <c r="J1139"/>
    </row>
    <row r="1140" spans="1:10" x14ac:dyDescent="0.35">
      <c r="A1140"/>
      <c r="B1140"/>
      <c r="C1140"/>
      <c r="D1140"/>
      <c r="E1140"/>
      <c r="F1140"/>
      <c r="G1140"/>
      <c r="H1140"/>
      <c r="I1140"/>
      <c r="J1140"/>
    </row>
    <row r="1141" spans="1:10" x14ac:dyDescent="0.35">
      <c r="A1141"/>
      <c r="B1141"/>
      <c r="C1141"/>
      <c r="D1141"/>
      <c r="E1141"/>
      <c r="F1141"/>
      <c r="G1141"/>
      <c r="H1141"/>
      <c r="I1141"/>
      <c r="J1141"/>
    </row>
    <row r="1142" spans="1:10" x14ac:dyDescent="0.35">
      <c r="A1142"/>
      <c r="B1142"/>
      <c r="C1142"/>
      <c r="D1142"/>
      <c r="E1142"/>
      <c r="F1142"/>
      <c r="G1142"/>
      <c r="H1142"/>
      <c r="I1142"/>
      <c r="J1142"/>
    </row>
    <row r="1143" spans="1:10" x14ac:dyDescent="0.35">
      <c r="A1143"/>
      <c r="B1143"/>
      <c r="C1143"/>
      <c r="D1143"/>
      <c r="E1143"/>
      <c r="F1143"/>
      <c r="G1143"/>
      <c r="H1143"/>
      <c r="I1143"/>
      <c r="J1143"/>
    </row>
    <row r="1144" spans="1:10" x14ac:dyDescent="0.35">
      <c r="A1144"/>
      <c r="B1144"/>
      <c r="C1144"/>
      <c r="D1144"/>
      <c r="E1144"/>
      <c r="F1144"/>
      <c r="G1144"/>
      <c r="H1144"/>
      <c r="I1144"/>
      <c r="J1144"/>
    </row>
    <row r="1145" spans="1:10" x14ac:dyDescent="0.35">
      <c r="A1145"/>
      <c r="B1145"/>
      <c r="C1145"/>
      <c r="D1145"/>
      <c r="E1145"/>
      <c r="F1145"/>
      <c r="G1145"/>
      <c r="H1145"/>
      <c r="I1145"/>
      <c r="J1145"/>
    </row>
    <row r="1146" spans="1:10" x14ac:dyDescent="0.35">
      <c r="A1146"/>
      <c r="B1146"/>
      <c r="C1146"/>
      <c r="D1146"/>
      <c r="E1146"/>
      <c r="F1146"/>
      <c r="G1146"/>
      <c r="H1146"/>
      <c r="I1146"/>
      <c r="J1146"/>
    </row>
    <row r="1147" spans="1:10" x14ac:dyDescent="0.35">
      <c r="A1147"/>
      <c r="B1147"/>
      <c r="C1147"/>
      <c r="D1147"/>
      <c r="E1147"/>
      <c r="F1147"/>
      <c r="G1147"/>
      <c r="H1147"/>
      <c r="I1147"/>
      <c r="J1147"/>
    </row>
    <row r="1148" spans="1:10" x14ac:dyDescent="0.35">
      <c r="A1148"/>
      <c r="B1148"/>
      <c r="C1148"/>
      <c r="D1148"/>
      <c r="E1148"/>
      <c r="F1148"/>
      <c r="G1148"/>
      <c r="H1148"/>
      <c r="I1148"/>
      <c r="J1148"/>
    </row>
    <row r="1149" spans="1:10" x14ac:dyDescent="0.35">
      <c r="A1149"/>
      <c r="B1149"/>
      <c r="C1149"/>
      <c r="D1149"/>
      <c r="E1149"/>
      <c r="F1149"/>
      <c r="G1149"/>
      <c r="H1149"/>
      <c r="I1149"/>
      <c r="J1149"/>
    </row>
    <row r="1150" spans="1:10" x14ac:dyDescent="0.35">
      <c r="A1150"/>
      <c r="B1150"/>
      <c r="C1150"/>
      <c r="D1150"/>
      <c r="E1150"/>
      <c r="F1150"/>
      <c r="G1150"/>
      <c r="H1150"/>
      <c r="I1150"/>
      <c r="J1150"/>
    </row>
    <row r="1151" spans="1:10" x14ac:dyDescent="0.35">
      <c r="A1151"/>
      <c r="B1151"/>
      <c r="C1151"/>
      <c r="D1151"/>
      <c r="E1151"/>
      <c r="F1151"/>
      <c r="G1151"/>
      <c r="H1151"/>
      <c r="I1151"/>
      <c r="J1151"/>
    </row>
    <row r="1152" spans="1:10" x14ac:dyDescent="0.35">
      <c r="A1152"/>
      <c r="B1152"/>
      <c r="C1152"/>
      <c r="D1152"/>
      <c r="E1152"/>
      <c r="F1152"/>
      <c r="G1152"/>
      <c r="H1152"/>
      <c r="I1152"/>
      <c r="J1152"/>
    </row>
    <row r="1153" spans="1:10" x14ac:dyDescent="0.35">
      <c r="A1153"/>
      <c r="B1153"/>
      <c r="C1153"/>
      <c r="D1153"/>
      <c r="E1153"/>
      <c r="F1153"/>
      <c r="G1153"/>
      <c r="H1153"/>
      <c r="I1153"/>
      <c r="J1153"/>
    </row>
    <row r="1154" spans="1:10" x14ac:dyDescent="0.35">
      <c r="A1154"/>
      <c r="B1154"/>
      <c r="C1154"/>
      <c r="D1154"/>
      <c r="E1154"/>
      <c r="F1154"/>
      <c r="G1154"/>
      <c r="H1154"/>
      <c r="I1154"/>
      <c r="J1154"/>
    </row>
    <row r="1155" spans="1:10" x14ac:dyDescent="0.35">
      <c r="A1155"/>
      <c r="B1155"/>
      <c r="C1155"/>
      <c r="D1155"/>
      <c r="E1155"/>
      <c r="F1155"/>
      <c r="G1155"/>
      <c r="H1155"/>
      <c r="I1155"/>
      <c r="J1155"/>
    </row>
    <row r="1156" spans="1:10" x14ac:dyDescent="0.35">
      <c r="A1156"/>
      <c r="B1156"/>
      <c r="C1156"/>
      <c r="D1156"/>
      <c r="E1156"/>
      <c r="F1156"/>
      <c r="G1156"/>
      <c r="H1156"/>
      <c r="I1156"/>
      <c r="J1156"/>
    </row>
    <row r="1157" spans="1:10" x14ac:dyDescent="0.35">
      <c r="A1157"/>
      <c r="B1157"/>
      <c r="C1157"/>
      <c r="D1157"/>
      <c r="E1157"/>
      <c r="F1157"/>
      <c r="G1157"/>
      <c r="H1157"/>
      <c r="I1157"/>
      <c r="J1157"/>
    </row>
    <row r="1158" spans="1:10" x14ac:dyDescent="0.35">
      <c r="A1158"/>
      <c r="B1158"/>
      <c r="C1158"/>
      <c r="D1158"/>
      <c r="E1158"/>
      <c r="F1158"/>
      <c r="G1158"/>
      <c r="H1158"/>
      <c r="I1158"/>
      <c r="J1158"/>
    </row>
    <row r="1159" spans="1:10" x14ac:dyDescent="0.35">
      <c r="A1159"/>
      <c r="B1159"/>
      <c r="C1159"/>
      <c r="D1159"/>
      <c r="E1159"/>
      <c r="F1159"/>
      <c r="G1159"/>
      <c r="H1159"/>
      <c r="I1159"/>
      <c r="J1159"/>
    </row>
    <row r="1160" spans="1:10" x14ac:dyDescent="0.35">
      <c r="A1160"/>
      <c r="B1160"/>
      <c r="C1160"/>
      <c r="D1160"/>
      <c r="E1160"/>
      <c r="F1160"/>
      <c r="G1160"/>
      <c r="H1160"/>
      <c r="I1160"/>
      <c r="J1160"/>
    </row>
    <row r="1161" spans="1:10" x14ac:dyDescent="0.35">
      <c r="A1161"/>
      <c r="B1161"/>
      <c r="C1161"/>
      <c r="D1161"/>
      <c r="E1161"/>
      <c r="F1161"/>
      <c r="G1161"/>
      <c r="H1161"/>
      <c r="I1161"/>
      <c r="J1161"/>
    </row>
    <row r="1162" spans="1:10" x14ac:dyDescent="0.35">
      <c r="A1162"/>
      <c r="B1162"/>
      <c r="C1162"/>
      <c r="D1162"/>
      <c r="E1162"/>
      <c r="F1162"/>
      <c r="G1162"/>
      <c r="H1162"/>
      <c r="I1162"/>
      <c r="J1162"/>
    </row>
    <row r="1163" spans="1:10" x14ac:dyDescent="0.35">
      <c r="A1163"/>
      <c r="B1163"/>
      <c r="C1163"/>
      <c r="D1163"/>
      <c r="E1163"/>
      <c r="F1163"/>
      <c r="G1163"/>
      <c r="H1163"/>
      <c r="I1163"/>
      <c r="J1163"/>
    </row>
    <row r="1164" spans="1:10" x14ac:dyDescent="0.35">
      <c r="A1164"/>
      <c r="B1164"/>
      <c r="C1164"/>
      <c r="D1164"/>
      <c r="E1164"/>
      <c r="F1164"/>
      <c r="G1164"/>
      <c r="H1164"/>
      <c r="I1164"/>
      <c r="J1164"/>
    </row>
    <row r="1165" spans="1:10" x14ac:dyDescent="0.35">
      <c r="A1165"/>
      <c r="B1165"/>
      <c r="C1165"/>
      <c r="D1165"/>
      <c r="E1165"/>
      <c r="F1165"/>
      <c r="G1165"/>
      <c r="H1165"/>
      <c r="I1165"/>
      <c r="J1165"/>
    </row>
    <row r="1166" spans="1:10" x14ac:dyDescent="0.35">
      <c r="A1166"/>
      <c r="B1166"/>
      <c r="C1166"/>
      <c r="D1166"/>
      <c r="E1166"/>
      <c r="F1166"/>
      <c r="G1166"/>
      <c r="H1166"/>
      <c r="I1166"/>
      <c r="J1166"/>
    </row>
    <row r="1167" spans="1:10" x14ac:dyDescent="0.35">
      <c r="A1167"/>
      <c r="B1167"/>
      <c r="C1167"/>
      <c r="D1167"/>
      <c r="E1167"/>
      <c r="F1167"/>
      <c r="G1167"/>
      <c r="H1167"/>
      <c r="I1167"/>
      <c r="J1167"/>
    </row>
    <row r="1168" spans="1:10" x14ac:dyDescent="0.35">
      <c r="A1168"/>
      <c r="B1168"/>
      <c r="C1168"/>
      <c r="D1168"/>
      <c r="E1168"/>
      <c r="F1168"/>
      <c r="G1168"/>
      <c r="H1168"/>
      <c r="I1168"/>
      <c r="J1168"/>
    </row>
    <row r="1169" spans="1:10" x14ac:dyDescent="0.35">
      <c r="A1169"/>
      <c r="B1169"/>
      <c r="C1169"/>
      <c r="D1169"/>
      <c r="E1169"/>
      <c r="F1169"/>
      <c r="G1169"/>
      <c r="H1169"/>
      <c r="I1169"/>
      <c r="J1169"/>
    </row>
    <row r="1170" spans="1:10" x14ac:dyDescent="0.35">
      <c r="A1170"/>
      <c r="B1170"/>
      <c r="C1170"/>
      <c r="D1170"/>
      <c r="E1170"/>
      <c r="F1170"/>
      <c r="G1170"/>
      <c r="H1170"/>
      <c r="I1170"/>
      <c r="J1170"/>
    </row>
    <row r="1171" spans="1:10" x14ac:dyDescent="0.35">
      <c r="A1171"/>
      <c r="B1171"/>
      <c r="C1171"/>
      <c r="D1171"/>
      <c r="E1171"/>
      <c r="F1171"/>
      <c r="G1171"/>
      <c r="H1171"/>
      <c r="I1171"/>
      <c r="J1171"/>
    </row>
    <row r="1172" spans="1:10" x14ac:dyDescent="0.35">
      <c r="A1172"/>
      <c r="B1172"/>
      <c r="C1172"/>
      <c r="D1172"/>
      <c r="E1172"/>
      <c r="F1172"/>
      <c r="G1172"/>
      <c r="H1172"/>
      <c r="I1172"/>
      <c r="J1172"/>
    </row>
    <row r="1173" spans="1:10" x14ac:dyDescent="0.35">
      <c r="A1173"/>
      <c r="B1173"/>
      <c r="C1173"/>
      <c r="D1173"/>
      <c r="E1173"/>
      <c r="F1173"/>
      <c r="G1173"/>
      <c r="H1173"/>
      <c r="I1173"/>
      <c r="J1173"/>
    </row>
    <row r="1174" spans="1:10" x14ac:dyDescent="0.35">
      <c r="A1174"/>
      <c r="B1174"/>
      <c r="C1174"/>
      <c r="D1174"/>
      <c r="E1174"/>
      <c r="F1174"/>
      <c r="G1174"/>
      <c r="H1174"/>
      <c r="I1174"/>
      <c r="J1174"/>
    </row>
    <row r="1175" spans="1:10" x14ac:dyDescent="0.35">
      <c r="A1175"/>
      <c r="B1175"/>
      <c r="C1175"/>
      <c r="D1175"/>
      <c r="E1175"/>
      <c r="F1175"/>
      <c r="G1175"/>
      <c r="H1175"/>
      <c r="I1175"/>
      <c r="J1175"/>
    </row>
    <row r="1176" spans="1:10" x14ac:dyDescent="0.35">
      <c r="A1176"/>
      <c r="B1176"/>
      <c r="C1176"/>
      <c r="D1176"/>
      <c r="E1176"/>
      <c r="F1176"/>
      <c r="G1176"/>
      <c r="H1176"/>
      <c r="I1176"/>
      <c r="J1176"/>
    </row>
    <row r="1177" spans="1:10" x14ac:dyDescent="0.35">
      <c r="A1177"/>
      <c r="B1177"/>
      <c r="C1177"/>
      <c r="D1177"/>
      <c r="E1177"/>
      <c r="F1177"/>
      <c r="G1177"/>
      <c r="H1177"/>
      <c r="I1177"/>
      <c r="J1177"/>
    </row>
    <row r="1178" spans="1:10" x14ac:dyDescent="0.35">
      <c r="A1178"/>
      <c r="B1178"/>
      <c r="C1178"/>
      <c r="D1178"/>
      <c r="E1178"/>
      <c r="F1178"/>
      <c r="G1178"/>
      <c r="H1178"/>
      <c r="I1178"/>
      <c r="J1178"/>
    </row>
    <row r="1179" spans="1:10" x14ac:dyDescent="0.35">
      <c r="A1179"/>
      <c r="B1179"/>
      <c r="C1179"/>
      <c r="D1179"/>
      <c r="E1179"/>
      <c r="F1179"/>
      <c r="G1179"/>
      <c r="H1179"/>
      <c r="I1179"/>
      <c r="J1179"/>
    </row>
    <row r="1180" spans="1:10" x14ac:dyDescent="0.35">
      <c r="A1180"/>
      <c r="B1180"/>
      <c r="C1180"/>
      <c r="D1180"/>
      <c r="E1180"/>
      <c r="F1180"/>
      <c r="G1180"/>
      <c r="H1180"/>
      <c r="I1180"/>
      <c r="J1180"/>
    </row>
    <row r="1181" spans="1:10" x14ac:dyDescent="0.35">
      <c r="A1181"/>
      <c r="B1181"/>
      <c r="C1181"/>
      <c r="D1181"/>
      <c r="E1181"/>
      <c r="F1181"/>
      <c r="G1181"/>
      <c r="H1181"/>
      <c r="I1181"/>
      <c r="J1181"/>
    </row>
    <row r="1182" spans="1:10" x14ac:dyDescent="0.35">
      <c r="A1182"/>
      <c r="B1182"/>
      <c r="C1182"/>
      <c r="D1182"/>
      <c r="E1182"/>
      <c r="F1182"/>
      <c r="G1182"/>
      <c r="H1182"/>
      <c r="I1182"/>
      <c r="J1182"/>
    </row>
    <row r="1183" spans="1:10" x14ac:dyDescent="0.35">
      <c r="A1183"/>
      <c r="B1183"/>
      <c r="C1183"/>
      <c r="D1183"/>
      <c r="E1183"/>
      <c r="F1183"/>
      <c r="G1183"/>
      <c r="H1183"/>
      <c r="I1183"/>
      <c r="J1183"/>
    </row>
    <row r="1184" spans="1:10" x14ac:dyDescent="0.35">
      <c r="A1184"/>
      <c r="B1184"/>
      <c r="C1184"/>
      <c r="D1184"/>
      <c r="E1184"/>
      <c r="F1184"/>
      <c r="G1184"/>
      <c r="H1184"/>
      <c r="I1184"/>
      <c r="J1184"/>
    </row>
    <row r="1185" spans="1:10" x14ac:dyDescent="0.35">
      <c r="A1185"/>
      <c r="B1185"/>
      <c r="C1185"/>
      <c r="D1185"/>
      <c r="E1185"/>
      <c r="F1185"/>
      <c r="G1185"/>
      <c r="H1185"/>
      <c r="I1185"/>
      <c r="J1185"/>
    </row>
    <row r="1186" spans="1:10" x14ac:dyDescent="0.35">
      <c r="A1186"/>
      <c r="B1186"/>
      <c r="C1186"/>
      <c r="D1186"/>
      <c r="E1186"/>
      <c r="F1186"/>
      <c r="G1186"/>
      <c r="H1186"/>
      <c r="I1186"/>
      <c r="J1186"/>
    </row>
    <row r="1187" spans="1:10" x14ac:dyDescent="0.35">
      <c r="A1187"/>
      <c r="B1187"/>
      <c r="C1187"/>
      <c r="D1187"/>
      <c r="E1187"/>
      <c r="F1187"/>
      <c r="G1187"/>
      <c r="H1187"/>
      <c r="I1187"/>
      <c r="J1187"/>
    </row>
    <row r="1188" spans="1:10" x14ac:dyDescent="0.35">
      <c r="A1188"/>
      <c r="B1188"/>
      <c r="C1188"/>
      <c r="D1188"/>
      <c r="E1188"/>
      <c r="F1188"/>
      <c r="G1188"/>
      <c r="H1188"/>
      <c r="I1188"/>
      <c r="J1188"/>
    </row>
    <row r="1189" spans="1:10" x14ac:dyDescent="0.35">
      <c r="A1189"/>
      <c r="B1189"/>
      <c r="C1189"/>
      <c r="D1189"/>
      <c r="E1189"/>
      <c r="F1189"/>
      <c r="G1189"/>
      <c r="H1189"/>
      <c r="I1189"/>
      <c r="J1189"/>
    </row>
    <row r="1190" spans="1:10" x14ac:dyDescent="0.35">
      <c r="A1190"/>
      <c r="B1190"/>
      <c r="C1190"/>
      <c r="D1190"/>
      <c r="E1190"/>
      <c r="F1190"/>
      <c r="G1190"/>
      <c r="H1190"/>
      <c r="I1190"/>
      <c r="J1190"/>
    </row>
    <row r="1191" spans="1:10" x14ac:dyDescent="0.35">
      <c r="A1191"/>
      <c r="B1191"/>
      <c r="C1191"/>
      <c r="D1191"/>
      <c r="E1191"/>
      <c r="F1191"/>
      <c r="G1191"/>
      <c r="H1191"/>
      <c r="I1191"/>
      <c r="J1191"/>
    </row>
    <row r="1192" spans="1:10" x14ac:dyDescent="0.35">
      <c r="A1192"/>
      <c r="B1192"/>
      <c r="C1192"/>
      <c r="D1192"/>
      <c r="E1192"/>
      <c r="F1192"/>
      <c r="G1192"/>
      <c r="H1192"/>
      <c r="I1192"/>
      <c r="J1192"/>
    </row>
    <row r="1193" spans="1:10" x14ac:dyDescent="0.35">
      <c r="A1193"/>
      <c r="B1193"/>
      <c r="C1193"/>
      <c r="D1193"/>
      <c r="E1193"/>
      <c r="F1193"/>
      <c r="G1193"/>
      <c r="H1193"/>
      <c r="I1193"/>
      <c r="J1193"/>
    </row>
    <row r="1194" spans="1:10" x14ac:dyDescent="0.35">
      <c r="A1194"/>
      <c r="B1194"/>
      <c r="C1194"/>
      <c r="D1194"/>
      <c r="E1194"/>
      <c r="F1194"/>
      <c r="G1194"/>
      <c r="H1194"/>
      <c r="I1194"/>
      <c r="J1194"/>
    </row>
    <row r="1195" spans="1:10" x14ac:dyDescent="0.35">
      <c r="A1195"/>
      <c r="B1195"/>
      <c r="C1195"/>
      <c r="D1195"/>
      <c r="E1195"/>
      <c r="F1195"/>
      <c r="G1195"/>
      <c r="H1195"/>
      <c r="I1195"/>
      <c r="J1195"/>
    </row>
    <row r="1196" spans="1:10" x14ac:dyDescent="0.35">
      <c r="A1196"/>
      <c r="B1196"/>
      <c r="C1196"/>
      <c r="D1196"/>
      <c r="E1196"/>
      <c r="F1196"/>
      <c r="G1196"/>
      <c r="H1196"/>
      <c r="I1196"/>
      <c r="J1196"/>
    </row>
    <row r="1197" spans="1:10" x14ac:dyDescent="0.35">
      <c r="A1197"/>
      <c r="B1197"/>
      <c r="C1197"/>
      <c r="D1197"/>
      <c r="E1197"/>
      <c r="F1197"/>
      <c r="G1197"/>
      <c r="H1197"/>
      <c r="I1197"/>
      <c r="J1197"/>
    </row>
    <row r="1198" spans="1:10" x14ac:dyDescent="0.35">
      <c r="A1198"/>
      <c r="B1198"/>
      <c r="C1198"/>
      <c r="D1198"/>
      <c r="E1198"/>
      <c r="F1198"/>
      <c r="G1198"/>
      <c r="H1198"/>
      <c r="I1198"/>
      <c r="J1198"/>
    </row>
    <row r="1199" spans="1:10" x14ac:dyDescent="0.35">
      <c r="A1199"/>
      <c r="B1199"/>
      <c r="C1199"/>
      <c r="D1199"/>
      <c r="E1199"/>
      <c r="F1199"/>
      <c r="G1199"/>
      <c r="H1199"/>
      <c r="I1199"/>
      <c r="J1199"/>
    </row>
    <row r="1200" spans="1:10" x14ac:dyDescent="0.35">
      <c r="A1200"/>
      <c r="B1200"/>
      <c r="C1200"/>
      <c r="D1200"/>
      <c r="E1200"/>
      <c r="F1200"/>
      <c r="G1200"/>
      <c r="H1200"/>
      <c r="I1200"/>
      <c r="J1200"/>
    </row>
    <row r="1201" spans="1:10" x14ac:dyDescent="0.35">
      <c r="A1201"/>
      <c r="B1201"/>
      <c r="C1201"/>
      <c r="D1201"/>
      <c r="E1201"/>
      <c r="F1201"/>
      <c r="G1201"/>
      <c r="H1201"/>
      <c r="I1201"/>
      <c r="J1201"/>
    </row>
    <row r="1202" spans="1:10" x14ac:dyDescent="0.35">
      <c r="A1202"/>
      <c r="B1202"/>
      <c r="C1202"/>
      <c r="D1202"/>
      <c r="E1202"/>
      <c r="F1202"/>
      <c r="G1202"/>
      <c r="H1202"/>
      <c r="I1202"/>
      <c r="J1202"/>
    </row>
    <row r="1203" spans="1:10" x14ac:dyDescent="0.35">
      <c r="A1203"/>
      <c r="B1203"/>
      <c r="C1203"/>
      <c r="D1203"/>
      <c r="E1203"/>
      <c r="F1203"/>
      <c r="G1203"/>
      <c r="H1203"/>
      <c r="I1203"/>
      <c r="J1203"/>
    </row>
    <row r="1204" spans="1:10" x14ac:dyDescent="0.35">
      <c r="A1204"/>
      <c r="B1204"/>
      <c r="C1204"/>
      <c r="D1204"/>
      <c r="E1204"/>
      <c r="F1204"/>
      <c r="G1204"/>
      <c r="H1204"/>
      <c r="I1204"/>
      <c r="J1204"/>
    </row>
    <row r="1205" spans="1:10" x14ac:dyDescent="0.35">
      <c r="A1205"/>
      <c r="B1205"/>
      <c r="C1205"/>
      <c r="D1205"/>
      <c r="E1205"/>
      <c r="F1205"/>
      <c r="G1205"/>
      <c r="H1205"/>
      <c r="I1205"/>
      <c r="J1205"/>
    </row>
    <row r="1206" spans="1:10" x14ac:dyDescent="0.35">
      <c r="A1206"/>
      <c r="B1206"/>
      <c r="C1206"/>
      <c r="D1206"/>
      <c r="E1206"/>
      <c r="F1206"/>
      <c r="G1206"/>
      <c r="H1206"/>
      <c r="I1206"/>
      <c r="J1206"/>
    </row>
    <row r="1207" spans="1:10" x14ac:dyDescent="0.35">
      <c r="A1207"/>
      <c r="B1207"/>
      <c r="C1207"/>
      <c r="D1207"/>
      <c r="E1207"/>
      <c r="F1207"/>
      <c r="G1207"/>
      <c r="H1207"/>
      <c r="I1207"/>
      <c r="J1207"/>
    </row>
    <row r="1208" spans="1:10" x14ac:dyDescent="0.35">
      <c r="A1208"/>
      <c r="B1208"/>
      <c r="C1208"/>
      <c r="D1208"/>
      <c r="E1208"/>
      <c r="F1208"/>
      <c r="G1208"/>
      <c r="H1208"/>
      <c r="I1208"/>
      <c r="J1208"/>
    </row>
    <row r="1209" spans="1:10" x14ac:dyDescent="0.35">
      <c r="A1209"/>
      <c r="B1209"/>
      <c r="C1209"/>
      <c r="D1209"/>
      <c r="E1209"/>
      <c r="F1209"/>
      <c r="G1209"/>
      <c r="H1209"/>
      <c r="I1209"/>
      <c r="J1209"/>
    </row>
    <row r="1210" spans="1:10" x14ac:dyDescent="0.35">
      <c r="A1210"/>
      <c r="B1210"/>
      <c r="C1210"/>
      <c r="D1210"/>
      <c r="E1210"/>
      <c r="F1210"/>
      <c r="G1210"/>
      <c r="H1210"/>
      <c r="I1210"/>
      <c r="J1210"/>
    </row>
    <row r="1211" spans="1:10" x14ac:dyDescent="0.35">
      <c r="A1211"/>
      <c r="B1211"/>
      <c r="C1211"/>
      <c r="D1211"/>
      <c r="E1211"/>
      <c r="F1211"/>
      <c r="G1211"/>
      <c r="H1211"/>
      <c r="I1211"/>
      <c r="J1211"/>
    </row>
    <row r="1212" spans="1:10" x14ac:dyDescent="0.35">
      <c r="A1212"/>
      <c r="B1212"/>
      <c r="C1212"/>
      <c r="D1212"/>
      <c r="E1212"/>
      <c r="F1212"/>
      <c r="G1212"/>
      <c r="H1212"/>
      <c r="I1212"/>
      <c r="J1212"/>
    </row>
    <row r="1213" spans="1:10" x14ac:dyDescent="0.35">
      <c r="A1213"/>
      <c r="B1213"/>
      <c r="C1213"/>
      <c r="D1213"/>
      <c r="E1213"/>
      <c r="F1213"/>
      <c r="G1213"/>
      <c r="H1213"/>
      <c r="I1213"/>
      <c r="J1213"/>
    </row>
    <row r="1214" spans="1:10" x14ac:dyDescent="0.35">
      <c r="A1214"/>
      <c r="B1214"/>
      <c r="C1214"/>
      <c r="D1214"/>
      <c r="E1214"/>
      <c r="F1214"/>
      <c r="G1214"/>
      <c r="H1214"/>
      <c r="I1214"/>
      <c r="J1214"/>
    </row>
    <row r="1215" spans="1:10" x14ac:dyDescent="0.35">
      <c r="A1215"/>
      <c r="B1215"/>
      <c r="C1215"/>
      <c r="D1215"/>
      <c r="E1215"/>
      <c r="F1215"/>
      <c r="G1215"/>
      <c r="H1215"/>
      <c r="I1215"/>
      <c r="J1215"/>
    </row>
    <row r="1216" spans="1:10" x14ac:dyDescent="0.35">
      <c r="A1216"/>
      <c r="B1216"/>
      <c r="C1216"/>
      <c r="D1216"/>
      <c r="E1216"/>
      <c r="F1216"/>
      <c r="G1216"/>
      <c r="H1216"/>
      <c r="I1216"/>
      <c r="J1216"/>
    </row>
    <row r="1217" spans="1:10" x14ac:dyDescent="0.35">
      <c r="A1217"/>
      <c r="B1217"/>
      <c r="C1217"/>
      <c r="D1217"/>
      <c r="E1217"/>
      <c r="F1217"/>
      <c r="G1217"/>
      <c r="H1217"/>
      <c r="I1217"/>
      <c r="J1217"/>
    </row>
    <row r="1218" spans="1:10" x14ac:dyDescent="0.35">
      <c r="A1218"/>
      <c r="B1218"/>
      <c r="C1218"/>
      <c r="D1218"/>
      <c r="E1218"/>
      <c r="F1218"/>
      <c r="G1218"/>
      <c r="H1218"/>
      <c r="I1218"/>
      <c r="J1218"/>
    </row>
    <row r="1219" spans="1:10" x14ac:dyDescent="0.35">
      <c r="A1219"/>
      <c r="B1219"/>
      <c r="C1219"/>
      <c r="D1219"/>
      <c r="E1219"/>
      <c r="F1219"/>
      <c r="G1219"/>
      <c r="H1219"/>
      <c r="I1219"/>
      <c r="J1219"/>
    </row>
    <row r="1220" spans="1:10" x14ac:dyDescent="0.35">
      <c r="A1220"/>
      <c r="B1220"/>
      <c r="C1220"/>
      <c r="D1220"/>
      <c r="E1220"/>
      <c r="F1220"/>
      <c r="G1220"/>
      <c r="H1220"/>
      <c r="I1220"/>
      <c r="J1220"/>
    </row>
    <row r="1221" spans="1:10" x14ac:dyDescent="0.35">
      <c r="A1221"/>
      <c r="B1221"/>
      <c r="C1221"/>
      <c r="D1221"/>
      <c r="E1221"/>
      <c r="F1221"/>
      <c r="G1221"/>
      <c r="H1221"/>
      <c r="I1221"/>
      <c r="J1221"/>
    </row>
    <row r="1222" spans="1:10" x14ac:dyDescent="0.35">
      <c r="A1222"/>
      <c r="B1222"/>
      <c r="C1222"/>
      <c r="D1222"/>
      <c r="E1222"/>
      <c r="F1222"/>
      <c r="G1222"/>
      <c r="H1222"/>
      <c r="I1222"/>
      <c r="J1222"/>
    </row>
    <row r="1223" spans="1:10" x14ac:dyDescent="0.35">
      <c r="A1223"/>
      <c r="B1223"/>
      <c r="C1223"/>
      <c r="D1223"/>
      <c r="E1223"/>
      <c r="F1223"/>
      <c r="G1223"/>
      <c r="H1223"/>
      <c r="I1223"/>
      <c r="J1223"/>
    </row>
    <row r="1224" spans="1:10" x14ac:dyDescent="0.35">
      <c r="A1224"/>
      <c r="B1224"/>
      <c r="C1224"/>
      <c r="D1224"/>
      <c r="E1224"/>
      <c r="F1224"/>
      <c r="G1224"/>
      <c r="H1224"/>
      <c r="I1224"/>
      <c r="J1224"/>
    </row>
    <row r="1225" spans="1:10" x14ac:dyDescent="0.35">
      <c r="A1225"/>
      <c r="B1225"/>
      <c r="C1225"/>
      <c r="D1225"/>
      <c r="E1225"/>
      <c r="F1225"/>
      <c r="G1225"/>
      <c r="H1225"/>
      <c r="I1225"/>
      <c r="J1225"/>
    </row>
    <row r="1226" spans="1:10" x14ac:dyDescent="0.35">
      <c r="A1226"/>
      <c r="B1226"/>
      <c r="C1226"/>
      <c r="D1226"/>
      <c r="E1226"/>
      <c r="F1226"/>
      <c r="G1226"/>
      <c r="H1226"/>
      <c r="I1226"/>
      <c r="J1226"/>
    </row>
    <row r="1227" spans="1:10" x14ac:dyDescent="0.35">
      <c r="A1227"/>
      <c r="B1227"/>
      <c r="C1227"/>
      <c r="D1227"/>
      <c r="E1227"/>
      <c r="F1227"/>
      <c r="G1227"/>
      <c r="H1227"/>
      <c r="I1227"/>
      <c r="J1227"/>
    </row>
    <row r="1228" spans="1:10" x14ac:dyDescent="0.35">
      <c r="A1228"/>
      <c r="B1228"/>
      <c r="C1228"/>
      <c r="D1228"/>
      <c r="E1228"/>
      <c r="F1228"/>
      <c r="G1228"/>
      <c r="H1228"/>
      <c r="I1228"/>
      <c r="J1228"/>
    </row>
    <row r="1229" spans="1:10" x14ac:dyDescent="0.35">
      <c r="A1229"/>
      <c r="B1229"/>
      <c r="C1229"/>
      <c r="D1229"/>
      <c r="E1229"/>
      <c r="F1229"/>
      <c r="G1229"/>
      <c r="H1229"/>
      <c r="I1229"/>
      <c r="J1229"/>
    </row>
    <row r="1230" spans="1:10" x14ac:dyDescent="0.35">
      <c r="A1230"/>
      <c r="B1230"/>
      <c r="C1230"/>
      <c r="D1230"/>
      <c r="E1230"/>
      <c r="F1230"/>
      <c r="G1230"/>
      <c r="H1230"/>
      <c r="I1230"/>
      <c r="J1230"/>
    </row>
    <row r="1231" spans="1:10" x14ac:dyDescent="0.35">
      <c r="A1231"/>
      <c r="B1231"/>
      <c r="C1231"/>
      <c r="D1231"/>
      <c r="E1231"/>
      <c r="F1231"/>
      <c r="G1231"/>
      <c r="H1231"/>
      <c r="I1231"/>
      <c r="J1231"/>
    </row>
    <row r="1232" spans="1:10" x14ac:dyDescent="0.35">
      <c r="A1232"/>
      <c r="B1232"/>
      <c r="C1232"/>
      <c r="D1232"/>
      <c r="E1232"/>
      <c r="F1232"/>
      <c r="G1232"/>
      <c r="H1232"/>
      <c r="I1232"/>
      <c r="J1232"/>
    </row>
    <row r="1233" spans="1:10" x14ac:dyDescent="0.35">
      <c r="A1233"/>
      <c r="B1233"/>
      <c r="C1233"/>
      <c r="D1233"/>
      <c r="E1233"/>
      <c r="F1233"/>
      <c r="G1233"/>
      <c r="H1233"/>
      <c r="I1233"/>
      <c r="J1233"/>
    </row>
    <row r="1234" spans="1:10" x14ac:dyDescent="0.35">
      <c r="A1234"/>
      <c r="B1234"/>
      <c r="C1234"/>
      <c r="D1234"/>
      <c r="E1234"/>
      <c r="F1234"/>
      <c r="G1234"/>
      <c r="H1234"/>
      <c r="I1234"/>
      <c r="J1234"/>
    </row>
    <row r="1235" spans="1:10" x14ac:dyDescent="0.35">
      <c r="A1235"/>
      <c r="B1235"/>
      <c r="C1235"/>
      <c r="D1235"/>
      <c r="E1235"/>
      <c r="F1235"/>
      <c r="G1235"/>
      <c r="H1235"/>
      <c r="I1235"/>
      <c r="J1235"/>
    </row>
    <row r="1236" spans="1:10" x14ac:dyDescent="0.35">
      <c r="A1236"/>
      <c r="B1236"/>
      <c r="C1236"/>
      <c r="D1236"/>
      <c r="E1236"/>
      <c r="F1236"/>
      <c r="G1236"/>
      <c r="H1236"/>
      <c r="I1236"/>
      <c r="J1236"/>
    </row>
    <row r="1237" spans="1:10" x14ac:dyDescent="0.35">
      <c r="A1237"/>
      <c r="B1237"/>
      <c r="C1237"/>
      <c r="D1237"/>
      <c r="E1237"/>
      <c r="F1237"/>
      <c r="G1237"/>
      <c r="H1237"/>
      <c r="I1237"/>
      <c r="J1237"/>
    </row>
    <row r="1238" spans="1:10" x14ac:dyDescent="0.35">
      <c r="A1238"/>
      <c r="B1238"/>
      <c r="C1238"/>
      <c r="D1238"/>
      <c r="E1238"/>
      <c r="F1238"/>
      <c r="G1238"/>
      <c r="H1238"/>
      <c r="I1238"/>
      <c r="J1238"/>
    </row>
    <row r="1239" spans="1:10" x14ac:dyDescent="0.35">
      <c r="A1239"/>
      <c r="B1239"/>
      <c r="C1239"/>
      <c r="D1239"/>
      <c r="E1239"/>
      <c r="F1239"/>
      <c r="G1239"/>
      <c r="H1239"/>
      <c r="I1239"/>
      <c r="J1239"/>
    </row>
    <row r="1240" spans="1:10" x14ac:dyDescent="0.35">
      <c r="A1240"/>
      <c r="B1240"/>
      <c r="C1240"/>
      <c r="D1240"/>
      <c r="E1240"/>
      <c r="F1240"/>
      <c r="G1240"/>
      <c r="H1240"/>
      <c r="I1240"/>
      <c r="J1240"/>
    </row>
    <row r="1241" spans="1:10" x14ac:dyDescent="0.35">
      <c r="A1241"/>
      <c r="B1241"/>
      <c r="C1241"/>
      <c r="D1241"/>
      <c r="E1241"/>
      <c r="F1241"/>
      <c r="G1241"/>
      <c r="H1241"/>
      <c r="I1241"/>
      <c r="J1241"/>
    </row>
    <row r="1242" spans="1:10" x14ac:dyDescent="0.35">
      <c r="A1242"/>
      <c r="B1242"/>
      <c r="C1242"/>
      <c r="D1242"/>
      <c r="E1242"/>
      <c r="F1242"/>
      <c r="G1242"/>
      <c r="H1242"/>
      <c r="I1242"/>
      <c r="J1242"/>
    </row>
    <row r="1243" spans="1:10" x14ac:dyDescent="0.35">
      <c r="A1243"/>
      <c r="B1243"/>
      <c r="C1243"/>
      <c r="D1243"/>
      <c r="E1243"/>
      <c r="F1243"/>
      <c r="G1243"/>
      <c r="H1243"/>
      <c r="I1243"/>
      <c r="J1243"/>
    </row>
    <row r="1244" spans="1:10" x14ac:dyDescent="0.35">
      <c r="A1244"/>
      <c r="B1244"/>
      <c r="C1244"/>
      <c r="D1244"/>
      <c r="E1244"/>
      <c r="F1244"/>
      <c r="G1244"/>
      <c r="H1244"/>
      <c r="I1244"/>
      <c r="J1244"/>
    </row>
    <row r="1245" spans="1:10" x14ac:dyDescent="0.35">
      <c r="A1245"/>
      <c r="B1245"/>
      <c r="C1245"/>
      <c r="D1245"/>
      <c r="E1245"/>
      <c r="F1245"/>
      <c r="G1245"/>
      <c r="H1245"/>
      <c r="I1245"/>
      <c r="J1245"/>
    </row>
    <row r="1246" spans="1:10" x14ac:dyDescent="0.35">
      <c r="A1246"/>
      <c r="B1246"/>
      <c r="C1246"/>
      <c r="D1246"/>
      <c r="E1246"/>
      <c r="F1246"/>
      <c r="G1246"/>
      <c r="H1246"/>
      <c r="I1246"/>
      <c r="J1246"/>
    </row>
    <row r="1247" spans="1:10" x14ac:dyDescent="0.35">
      <c r="A1247"/>
      <c r="B1247"/>
      <c r="C1247"/>
      <c r="D1247"/>
      <c r="E1247"/>
      <c r="F1247"/>
      <c r="G1247"/>
      <c r="H1247"/>
      <c r="I1247"/>
      <c r="J1247"/>
    </row>
    <row r="1248" spans="1:10" x14ac:dyDescent="0.35">
      <c r="A1248"/>
      <c r="B1248"/>
      <c r="C1248"/>
      <c r="D1248"/>
      <c r="E1248"/>
      <c r="F1248"/>
      <c r="G1248"/>
      <c r="H1248"/>
      <c r="I1248"/>
      <c r="J1248"/>
    </row>
    <row r="1249" spans="1:10" x14ac:dyDescent="0.35">
      <c r="A1249"/>
      <c r="B1249"/>
      <c r="C1249"/>
      <c r="D1249"/>
      <c r="E1249"/>
      <c r="F1249"/>
      <c r="G1249"/>
      <c r="H1249"/>
      <c r="I1249"/>
      <c r="J1249"/>
    </row>
    <row r="1250" spans="1:10" x14ac:dyDescent="0.35">
      <c r="A1250"/>
      <c r="B1250"/>
      <c r="C1250"/>
      <c r="D1250"/>
      <c r="E1250"/>
      <c r="F1250"/>
      <c r="G1250"/>
      <c r="H1250"/>
      <c r="I1250"/>
      <c r="J1250"/>
    </row>
    <row r="1251" spans="1:10" x14ac:dyDescent="0.35">
      <c r="A1251"/>
      <c r="B1251"/>
      <c r="C1251"/>
      <c r="D1251"/>
      <c r="E1251"/>
      <c r="F1251"/>
      <c r="G1251"/>
      <c r="H1251"/>
      <c r="I1251"/>
      <c r="J1251"/>
    </row>
    <row r="1252" spans="1:10" x14ac:dyDescent="0.35">
      <c r="A1252"/>
      <c r="B1252"/>
      <c r="C1252"/>
      <c r="D1252"/>
      <c r="E1252"/>
      <c r="F1252"/>
      <c r="G1252"/>
      <c r="H1252"/>
      <c r="I1252"/>
      <c r="J1252"/>
    </row>
    <row r="1253" spans="1:10" x14ac:dyDescent="0.35">
      <c r="A1253"/>
      <c r="B1253"/>
      <c r="C1253"/>
      <c r="D1253"/>
      <c r="E1253"/>
      <c r="F1253"/>
      <c r="G1253"/>
      <c r="H1253"/>
      <c r="I1253"/>
      <c r="J1253"/>
    </row>
    <row r="1254" spans="1:10" x14ac:dyDescent="0.35">
      <c r="A1254"/>
      <c r="B1254"/>
      <c r="C1254"/>
      <c r="D1254"/>
      <c r="E1254"/>
      <c r="F1254"/>
      <c r="G1254"/>
      <c r="H1254"/>
      <c r="I1254"/>
      <c r="J1254"/>
    </row>
    <row r="1255" spans="1:10" x14ac:dyDescent="0.35">
      <c r="A1255"/>
      <c r="B1255"/>
      <c r="C1255"/>
      <c r="D1255"/>
      <c r="E1255"/>
      <c r="F1255"/>
      <c r="G1255"/>
      <c r="H1255"/>
      <c r="I1255"/>
      <c r="J1255"/>
    </row>
    <row r="1256" spans="1:10" x14ac:dyDescent="0.35">
      <c r="A1256"/>
      <c r="B1256"/>
      <c r="C1256"/>
      <c r="D1256"/>
      <c r="E1256"/>
      <c r="F1256"/>
      <c r="G1256"/>
      <c r="H1256"/>
      <c r="I1256"/>
      <c r="J1256"/>
    </row>
    <row r="1257" spans="1:10" x14ac:dyDescent="0.35">
      <c r="A1257"/>
      <c r="B1257"/>
      <c r="C1257"/>
      <c r="D1257"/>
      <c r="E1257"/>
      <c r="F1257"/>
      <c r="G1257"/>
      <c r="H1257"/>
      <c r="I1257"/>
      <c r="J1257"/>
    </row>
    <row r="1258" spans="1:10" x14ac:dyDescent="0.35">
      <c r="A1258"/>
      <c r="B1258"/>
      <c r="C1258"/>
      <c r="D1258"/>
      <c r="E1258"/>
      <c r="F1258"/>
      <c r="G1258"/>
      <c r="H1258"/>
      <c r="I1258"/>
      <c r="J1258"/>
    </row>
    <row r="1259" spans="1:10" x14ac:dyDescent="0.35">
      <c r="A1259"/>
      <c r="B1259"/>
      <c r="C1259"/>
      <c r="D1259"/>
      <c r="E1259"/>
      <c r="F1259"/>
      <c r="G1259"/>
      <c r="H1259"/>
      <c r="I1259"/>
      <c r="J1259"/>
    </row>
    <row r="1260" spans="1:10" x14ac:dyDescent="0.35">
      <c r="A1260"/>
      <c r="B1260"/>
      <c r="C1260"/>
      <c r="D1260"/>
      <c r="E1260"/>
      <c r="F1260"/>
      <c r="G1260"/>
      <c r="H1260"/>
      <c r="I1260"/>
      <c r="J1260"/>
    </row>
    <row r="1261" spans="1:10" x14ac:dyDescent="0.35">
      <c r="A1261"/>
      <c r="B1261"/>
      <c r="C1261"/>
      <c r="D1261"/>
      <c r="E1261"/>
      <c r="F1261"/>
      <c r="G1261"/>
      <c r="H1261"/>
      <c r="I1261"/>
      <c r="J1261"/>
    </row>
    <row r="1262" spans="1:10" x14ac:dyDescent="0.35">
      <c r="A1262"/>
      <c r="B1262"/>
      <c r="C1262"/>
      <c r="D1262"/>
      <c r="E1262"/>
      <c r="F1262"/>
      <c r="G1262"/>
      <c r="H1262"/>
      <c r="I1262"/>
      <c r="J1262"/>
    </row>
    <row r="1263" spans="1:10" x14ac:dyDescent="0.35">
      <c r="A1263"/>
      <c r="B1263"/>
      <c r="C1263"/>
      <c r="D1263"/>
      <c r="E1263"/>
      <c r="F1263"/>
      <c r="G1263"/>
      <c r="H1263"/>
      <c r="I1263"/>
      <c r="J1263"/>
    </row>
    <row r="1264" spans="1:10" x14ac:dyDescent="0.35">
      <c r="A1264"/>
      <c r="B1264"/>
      <c r="C1264"/>
      <c r="D1264"/>
      <c r="E1264"/>
      <c r="F1264"/>
      <c r="G1264"/>
      <c r="H1264"/>
      <c r="I1264"/>
      <c r="J1264"/>
    </row>
    <row r="1265" spans="1:10" x14ac:dyDescent="0.35">
      <c r="A1265"/>
      <c r="B1265"/>
      <c r="C1265"/>
      <c r="D1265"/>
      <c r="E1265"/>
      <c r="F1265"/>
      <c r="G1265"/>
      <c r="H1265"/>
      <c r="I1265"/>
      <c r="J1265"/>
    </row>
    <row r="1266" spans="1:10" x14ac:dyDescent="0.35">
      <c r="A1266"/>
      <c r="B1266"/>
      <c r="C1266"/>
      <c r="D1266"/>
      <c r="E1266"/>
      <c r="F1266"/>
      <c r="G1266"/>
      <c r="H1266"/>
      <c r="I1266"/>
      <c r="J1266"/>
    </row>
    <row r="1267" spans="1:10" x14ac:dyDescent="0.35">
      <c r="A1267"/>
      <c r="B1267"/>
      <c r="C1267"/>
      <c r="D1267"/>
      <c r="E1267"/>
      <c r="F1267"/>
      <c r="G1267"/>
      <c r="H1267"/>
      <c r="I1267"/>
      <c r="J1267"/>
    </row>
    <row r="1268" spans="1:10" x14ac:dyDescent="0.35">
      <c r="A1268"/>
      <c r="B1268"/>
      <c r="C1268"/>
      <c r="D1268"/>
      <c r="E1268"/>
      <c r="F1268"/>
      <c r="G1268"/>
      <c r="H1268"/>
      <c r="I1268"/>
      <c r="J1268"/>
    </row>
    <row r="1269" spans="1:10" x14ac:dyDescent="0.35">
      <c r="A1269"/>
      <c r="B1269"/>
      <c r="C1269"/>
      <c r="D1269"/>
      <c r="E1269"/>
      <c r="F1269"/>
      <c r="G1269"/>
      <c r="H1269"/>
      <c r="I1269"/>
      <c r="J1269"/>
    </row>
    <row r="1270" spans="1:10" x14ac:dyDescent="0.35">
      <c r="A1270"/>
      <c r="B1270"/>
      <c r="C1270"/>
      <c r="D1270"/>
      <c r="E1270"/>
      <c r="F1270"/>
      <c r="G1270"/>
      <c r="H1270"/>
      <c r="I1270"/>
      <c r="J1270"/>
    </row>
    <row r="1271" spans="1:10" x14ac:dyDescent="0.35">
      <c r="A1271"/>
      <c r="B1271"/>
      <c r="C1271"/>
      <c r="D1271"/>
      <c r="E1271"/>
      <c r="F1271"/>
      <c r="G1271"/>
      <c r="H1271"/>
      <c r="I1271"/>
      <c r="J1271"/>
    </row>
    <row r="1272" spans="1:10" x14ac:dyDescent="0.35">
      <c r="A1272"/>
      <c r="B1272"/>
      <c r="C1272"/>
      <c r="D1272"/>
      <c r="E1272"/>
      <c r="F1272"/>
      <c r="G1272"/>
      <c r="H1272"/>
      <c r="I1272"/>
      <c r="J1272"/>
    </row>
    <row r="1273" spans="1:10" x14ac:dyDescent="0.35">
      <c r="A1273"/>
      <c r="B1273"/>
      <c r="C1273"/>
      <c r="D1273"/>
      <c r="E1273"/>
      <c r="F1273"/>
      <c r="G1273"/>
      <c r="H1273"/>
      <c r="I1273"/>
      <c r="J1273"/>
    </row>
    <row r="1274" spans="1:10" x14ac:dyDescent="0.35">
      <c r="A1274"/>
      <c r="B1274"/>
      <c r="C1274"/>
      <c r="D1274"/>
      <c r="E1274"/>
      <c r="F1274"/>
      <c r="G1274"/>
      <c r="H1274"/>
      <c r="I1274"/>
      <c r="J1274"/>
    </row>
    <row r="1275" spans="1:10" x14ac:dyDescent="0.35">
      <c r="A1275"/>
      <c r="B1275"/>
      <c r="C1275"/>
      <c r="D1275"/>
      <c r="E1275"/>
      <c r="F1275"/>
      <c r="G1275"/>
      <c r="H1275"/>
      <c r="I1275"/>
      <c r="J1275"/>
    </row>
    <row r="1276" spans="1:10" x14ac:dyDescent="0.35">
      <c r="A1276"/>
      <c r="B1276"/>
      <c r="C1276"/>
      <c r="D1276"/>
      <c r="E1276"/>
      <c r="F1276"/>
      <c r="G1276"/>
      <c r="H1276"/>
      <c r="I1276"/>
      <c r="J1276"/>
    </row>
    <row r="1277" spans="1:10" x14ac:dyDescent="0.35">
      <c r="A1277"/>
      <c r="B1277"/>
      <c r="C1277"/>
      <c r="D1277"/>
      <c r="E1277"/>
      <c r="F1277"/>
      <c r="G1277"/>
      <c r="H1277"/>
      <c r="I1277"/>
      <c r="J1277"/>
    </row>
    <row r="1278" spans="1:10" x14ac:dyDescent="0.35">
      <c r="A1278"/>
      <c r="B1278"/>
      <c r="C1278"/>
      <c r="D1278"/>
      <c r="E1278"/>
      <c r="F1278"/>
      <c r="G1278"/>
      <c r="H1278"/>
      <c r="I1278"/>
      <c r="J1278"/>
    </row>
    <row r="1279" spans="1:10" x14ac:dyDescent="0.35">
      <c r="A1279"/>
      <c r="B1279"/>
      <c r="C1279"/>
      <c r="D1279"/>
      <c r="E1279"/>
      <c r="F1279"/>
      <c r="G1279"/>
      <c r="H1279"/>
      <c r="I1279"/>
      <c r="J1279"/>
    </row>
    <row r="1280" spans="1:10" x14ac:dyDescent="0.35">
      <c r="A1280"/>
      <c r="B1280"/>
      <c r="C1280"/>
      <c r="D1280"/>
      <c r="E1280"/>
      <c r="F1280"/>
      <c r="G1280"/>
      <c r="H1280"/>
      <c r="I1280"/>
      <c r="J1280"/>
    </row>
    <row r="1281" spans="1:10" x14ac:dyDescent="0.35">
      <c r="A1281"/>
      <c r="B1281"/>
      <c r="C1281"/>
      <c r="D1281"/>
      <c r="E1281"/>
      <c r="F1281"/>
      <c r="G1281"/>
      <c r="H1281"/>
      <c r="I1281"/>
      <c r="J1281"/>
    </row>
    <row r="1282" spans="1:10" x14ac:dyDescent="0.35">
      <c r="A1282"/>
      <c r="B1282"/>
      <c r="C1282"/>
      <c r="D1282"/>
      <c r="E1282"/>
      <c r="F1282"/>
      <c r="G1282"/>
      <c r="H1282"/>
      <c r="I1282"/>
      <c r="J1282"/>
    </row>
    <row r="1283" spans="1:10" x14ac:dyDescent="0.35">
      <c r="A1283"/>
      <c r="B1283"/>
      <c r="C1283"/>
      <c r="D1283"/>
      <c r="E1283"/>
      <c r="F1283"/>
      <c r="G1283"/>
      <c r="H1283"/>
      <c r="I1283"/>
      <c r="J1283"/>
    </row>
    <row r="1284" spans="1:10" x14ac:dyDescent="0.35">
      <c r="A1284"/>
      <c r="B1284"/>
      <c r="C1284"/>
      <c r="D1284"/>
      <c r="E1284"/>
      <c r="F1284"/>
      <c r="G1284"/>
      <c r="H1284"/>
      <c r="I1284"/>
      <c r="J1284"/>
    </row>
    <row r="1285" spans="1:10" x14ac:dyDescent="0.35">
      <c r="A1285"/>
      <c r="B1285"/>
      <c r="C1285"/>
      <c r="D1285"/>
      <c r="E1285"/>
      <c r="F1285"/>
      <c r="G1285"/>
      <c r="H1285"/>
      <c r="I1285"/>
      <c r="J1285"/>
    </row>
    <row r="1286" spans="1:10" x14ac:dyDescent="0.35">
      <c r="A1286"/>
      <c r="B1286"/>
      <c r="C1286"/>
      <c r="D1286"/>
      <c r="E1286"/>
      <c r="F1286"/>
      <c r="G1286"/>
      <c r="H1286"/>
      <c r="I1286"/>
      <c r="J1286"/>
    </row>
    <row r="1287" spans="1:10" x14ac:dyDescent="0.35">
      <c r="A1287"/>
      <c r="B1287"/>
      <c r="C1287"/>
      <c r="D1287"/>
      <c r="E1287"/>
      <c r="F1287"/>
      <c r="G1287"/>
      <c r="H1287"/>
      <c r="I1287"/>
      <c r="J1287"/>
    </row>
    <row r="1288" spans="1:10" x14ac:dyDescent="0.35">
      <c r="A1288"/>
      <c r="B1288"/>
      <c r="C1288"/>
      <c r="D1288"/>
      <c r="E1288"/>
      <c r="F1288"/>
      <c r="G1288"/>
      <c r="H1288"/>
      <c r="I1288"/>
      <c r="J1288"/>
    </row>
    <row r="1289" spans="1:10" x14ac:dyDescent="0.35">
      <c r="A1289"/>
      <c r="B1289"/>
      <c r="C1289"/>
      <c r="D1289"/>
      <c r="E1289"/>
      <c r="F1289"/>
      <c r="G1289"/>
      <c r="H1289"/>
      <c r="I1289"/>
      <c r="J1289"/>
    </row>
    <row r="1290" spans="1:10" x14ac:dyDescent="0.35">
      <c r="A1290"/>
      <c r="B1290"/>
      <c r="C1290"/>
      <c r="D1290"/>
      <c r="E1290"/>
      <c r="F1290"/>
      <c r="G1290"/>
      <c r="H1290"/>
      <c r="I1290"/>
      <c r="J1290"/>
    </row>
    <row r="1291" spans="1:10" x14ac:dyDescent="0.35">
      <c r="A1291"/>
      <c r="B1291"/>
      <c r="C1291"/>
      <c r="D1291"/>
      <c r="E1291"/>
      <c r="F1291"/>
      <c r="G1291"/>
      <c r="H1291"/>
      <c r="I1291"/>
      <c r="J1291"/>
    </row>
    <row r="1292" spans="1:10" x14ac:dyDescent="0.35">
      <c r="A1292"/>
      <c r="B1292"/>
      <c r="C1292"/>
      <c r="D1292"/>
      <c r="E1292"/>
      <c r="F1292"/>
      <c r="G1292"/>
      <c r="H1292"/>
      <c r="I1292"/>
      <c r="J1292"/>
    </row>
    <row r="1293" spans="1:10" x14ac:dyDescent="0.35">
      <c r="A1293"/>
      <c r="B1293"/>
      <c r="C1293"/>
      <c r="D1293"/>
      <c r="E1293"/>
      <c r="F1293"/>
      <c r="G1293"/>
      <c r="H1293"/>
      <c r="I1293"/>
      <c r="J1293"/>
    </row>
    <row r="1294" spans="1:10" x14ac:dyDescent="0.35">
      <c r="A1294"/>
      <c r="B1294"/>
      <c r="C1294"/>
      <c r="D1294"/>
      <c r="E1294"/>
      <c r="F1294"/>
      <c r="G1294"/>
      <c r="H1294"/>
      <c r="I1294"/>
      <c r="J1294"/>
    </row>
    <row r="1295" spans="1:10" x14ac:dyDescent="0.35">
      <c r="A1295"/>
      <c r="B1295"/>
      <c r="C1295"/>
      <c r="D1295"/>
      <c r="E1295"/>
      <c r="F1295"/>
      <c r="G1295"/>
      <c r="H1295"/>
      <c r="I1295"/>
      <c r="J1295"/>
    </row>
    <row r="1296" spans="1:10" x14ac:dyDescent="0.35">
      <c r="A1296"/>
      <c r="B1296"/>
      <c r="C1296"/>
      <c r="D1296"/>
      <c r="E1296"/>
      <c r="F1296"/>
      <c r="G1296"/>
      <c r="H1296"/>
      <c r="I1296"/>
      <c r="J1296"/>
    </row>
    <row r="1297" spans="1:10" x14ac:dyDescent="0.35">
      <c r="A1297"/>
      <c r="B1297"/>
      <c r="C1297"/>
      <c r="D1297"/>
      <c r="E1297"/>
      <c r="F1297"/>
      <c r="G1297"/>
      <c r="H1297"/>
      <c r="I1297"/>
      <c r="J1297"/>
    </row>
    <row r="1298" spans="1:10" x14ac:dyDescent="0.35">
      <c r="A1298"/>
      <c r="B1298"/>
      <c r="C1298"/>
      <c r="D1298"/>
      <c r="E1298"/>
      <c r="F1298"/>
      <c r="G1298"/>
      <c r="H1298"/>
      <c r="I1298"/>
      <c r="J1298"/>
    </row>
    <row r="1299" spans="1:10" x14ac:dyDescent="0.35">
      <c r="A1299"/>
      <c r="B1299"/>
      <c r="C1299"/>
      <c r="D1299"/>
      <c r="E1299"/>
      <c r="F1299"/>
      <c r="G1299"/>
      <c r="H1299"/>
      <c r="I1299"/>
      <c r="J1299"/>
    </row>
    <row r="1300" spans="1:10" x14ac:dyDescent="0.35">
      <c r="A1300"/>
      <c r="B1300"/>
      <c r="C1300"/>
      <c r="D1300"/>
      <c r="E1300"/>
      <c r="F1300"/>
      <c r="G1300"/>
      <c r="H1300"/>
      <c r="I1300"/>
      <c r="J1300"/>
    </row>
    <row r="1301" spans="1:10" x14ac:dyDescent="0.35">
      <c r="A1301"/>
      <c r="B1301"/>
      <c r="C1301"/>
      <c r="D1301"/>
      <c r="E1301"/>
      <c r="F1301"/>
      <c r="G1301"/>
      <c r="H1301"/>
      <c r="I1301"/>
      <c r="J1301"/>
    </row>
    <row r="1302" spans="1:10" x14ac:dyDescent="0.35">
      <c r="A1302"/>
      <c r="B1302"/>
      <c r="C1302"/>
      <c r="D1302"/>
      <c r="E1302"/>
      <c r="F1302"/>
      <c r="G1302"/>
      <c r="H1302"/>
      <c r="I1302"/>
      <c r="J1302"/>
    </row>
    <row r="1303" spans="1:10" x14ac:dyDescent="0.35">
      <c r="A1303"/>
      <c r="B1303"/>
      <c r="C1303"/>
      <c r="D1303"/>
      <c r="E1303"/>
      <c r="F1303"/>
      <c r="G1303"/>
      <c r="H1303"/>
      <c r="I1303"/>
      <c r="J1303"/>
    </row>
    <row r="1304" spans="1:10" x14ac:dyDescent="0.35">
      <c r="A1304"/>
      <c r="B1304"/>
      <c r="C1304"/>
      <c r="D1304"/>
      <c r="E1304"/>
      <c r="F1304"/>
      <c r="G1304"/>
      <c r="H1304"/>
      <c r="I1304"/>
      <c r="J1304"/>
    </row>
    <row r="1305" spans="1:10" x14ac:dyDescent="0.35">
      <c r="A1305"/>
      <c r="B1305"/>
      <c r="C1305"/>
      <c r="D1305"/>
      <c r="E1305"/>
      <c r="F1305"/>
      <c r="G1305"/>
      <c r="H1305"/>
      <c r="I1305"/>
      <c r="J1305"/>
    </row>
    <row r="1306" spans="1:10" x14ac:dyDescent="0.35">
      <c r="A1306"/>
      <c r="B1306"/>
      <c r="C1306"/>
      <c r="D1306"/>
      <c r="E1306"/>
      <c r="F1306"/>
      <c r="G1306"/>
      <c r="H1306"/>
      <c r="I1306"/>
      <c r="J1306"/>
    </row>
    <row r="1307" spans="1:10" x14ac:dyDescent="0.35">
      <c r="A1307"/>
      <c r="B1307"/>
      <c r="C1307"/>
      <c r="D1307"/>
      <c r="E1307"/>
      <c r="F1307"/>
      <c r="G1307"/>
      <c r="H1307"/>
    </row>
    <row r="1308" spans="1:10" x14ac:dyDescent="0.35">
      <c r="A1308"/>
      <c r="B1308"/>
      <c r="C1308"/>
      <c r="D1308"/>
      <c r="E1308"/>
      <c r="F1308"/>
      <c r="G1308"/>
      <c r="H1308"/>
    </row>
    <row r="1309" spans="1:10" x14ac:dyDescent="0.35">
      <c r="A1309"/>
      <c r="B1309"/>
      <c r="C1309"/>
      <c r="D1309"/>
      <c r="E1309"/>
      <c r="F1309"/>
      <c r="G1309"/>
      <c r="H1309"/>
    </row>
    <row r="1310" spans="1:10" x14ac:dyDescent="0.35">
      <c r="A1310"/>
      <c r="B1310"/>
      <c r="C1310"/>
      <c r="D1310"/>
      <c r="E1310"/>
      <c r="F1310"/>
      <c r="G1310"/>
      <c r="H1310"/>
    </row>
    <row r="1311" spans="1:10" x14ac:dyDescent="0.35">
      <c r="A1311"/>
      <c r="B1311"/>
      <c r="C1311"/>
      <c r="D1311"/>
      <c r="E1311"/>
      <c r="F1311"/>
      <c r="G1311"/>
      <c r="H1311"/>
    </row>
    <row r="1312" spans="1:10" x14ac:dyDescent="0.35">
      <c r="A1312"/>
      <c r="B1312"/>
      <c r="C1312"/>
      <c r="D1312"/>
      <c r="E1312"/>
      <c r="F1312"/>
      <c r="G1312"/>
      <c r="H1312"/>
    </row>
    <row r="1313" spans="1:8" x14ac:dyDescent="0.35">
      <c r="A1313"/>
      <c r="B1313"/>
      <c r="C1313"/>
      <c r="D1313"/>
      <c r="E1313"/>
      <c r="F1313"/>
      <c r="G1313"/>
      <c r="H1313"/>
    </row>
    <row r="1314" spans="1:8" x14ac:dyDescent="0.35">
      <c r="A1314"/>
      <c r="B1314"/>
      <c r="C1314"/>
      <c r="D1314"/>
      <c r="E1314"/>
      <c r="F1314"/>
      <c r="G1314"/>
      <c r="H1314"/>
    </row>
    <row r="1315" spans="1:8" x14ac:dyDescent="0.35">
      <c r="A1315"/>
      <c r="B1315"/>
      <c r="C1315"/>
      <c r="D1315"/>
      <c r="E1315"/>
      <c r="F1315"/>
      <c r="G1315"/>
      <c r="H1315"/>
    </row>
    <row r="1316" spans="1:8" x14ac:dyDescent="0.35">
      <c r="A1316"/>
      <c r="B1316"/>
      <c r="C1316"/>
      <c r="D1316"/>
      <c r="E1316"/>
      <c r="F1316"/>
      <c r="G1316"/>
      <c r="H1316"/>
    </row>
    <row r="1317" spans="1:8" x14ac:dyDescent="0.35">
      <c r="A1317"/>
      <c r="B1317"/>
      <c r="C1317"/>
      <c r="D1317"/>
      <c r="E1317"/>
      <c r="F1317"/>
      <c r="G1317"/>
      <c r="H1317"/>
    </row>
    <row r="1318" spans="1:8" x14ac:dyDescent="0.35">
      <c r="A1318"/>
      <c r="B1318"/>
      <c r="C1318"/>
      <c r="D1318"/>
      <c r="E1318"/>
      <c r="F1318"/>
      <c r="G1318"/>
      <c r="H1318"/>
    </row>
    <row r="1319" spans="1:8" x14ac:dyDescent="0.35">
      <c r="A1319"/>
      <c r="B1319"/>
      <c r="C1319"/>
      <c r="D1319"/>
      <c r="E1319"/>
      <c r="F1319"/>
      <c r="G1319"/>
      <c r="H1319"/>
    </row>
    <row r="1320" spans="1:8" x14ac:dyDescent="0.35">
      <c r="A1320"/>
      <c r="B1320"/>
      <c r="C1320"/>
      <c r="D1320"/>
      <c r="E1320"/>
      <c r="F1320"/>
      <c r="G1320"/>
      <c r="H1320"/>
    </row>
    <row r="1321" spans="1:8" x14ac:dyDescent="0.35">
      <c r="A1321"/>
      <c r="B1321"/>
      <c r="C1321"/>
      <c r="D1321"/>
      <c r="E1321"/>
      <c r="F1321"/>
      <c r="G1321"/>
      <c r="H1321"/>
    </row>
    <row r="1322" spans="1:8" x14ac:dyDescent="0.35">
      <c r="A1322"/>
      <c r="B1322"/>
      <c r="C1322"/>
      <c r="D1322"/>
      <c r="E1322"/>
      <c r="F1322"/>
      <c r="G1322"/>
      <c r="H1322"/>
    </row>
    <row r="1323" spans="1:8" x14ac:dyDescent="0.35">
      <c r="A1323"/>
      <c r="B1323"/>
      <c r="C1323"/>
      <c r="D1323"/>
      <c r="E1323"/>
      <c r="F1323"/>
      <c r="G1323"/>
      <c r="H1323"/>
    </row>
    <row r="1324" spans="1:8" x14ac:dyDescent="0.35">
      <c r="A1324"/>
      <c r="B1324"/>
      <c r="C1324"/>
      <c r="D1324"/>
      <c r="E1324"/>
      <c r="F1324"/>
      <c r="G1324"/>
      <c r="H1324"/>
    </row>
    <row r="1325" spans="1:8" x14ac:dyDescent="0.35">
      <c r="A1325"/>
      <c r="B1325"/>
      <c r="C1325"/>
      <c r="D1325"/>
      <c r="E1325"/>
      <c r="F1325"/>
      <c r="G1325"/>
      <c r="H1325"/>
    </row>
    <row r="1326" spans="1:8" x14ac:dyDescent="0.35">
      <c r="A1326"/>
      <c r="B1326"/>
      <c r="C1326"/>
      <c r="D1326"/>
      <c r="E1326"/>
      <c r="F1326"/>
      <c r="G1326"/>
      <c r="H1326"/>
    </row>
    <row r="1327" spans="1:8" x14ac:dyDescent="0.35">
      <c r="A1327"/>
      <c r="B1327"/>
      <c r="C1327"/>
      <c r="D1327"/>
      <c r="E1327"/>
      <c r="F1327"/>
      <c r="G1327"/>
      <c r="H1327"/>
    </row>
    <row r="1328" spans="1:8" x14ac:dyDescent="0.35">
      <c r="A1328"/>
      <c r="B1328"/>
      <c r="C1328"/>
      <c r="D1328"/>
      <c r="E1328"/>
      <c r="F1328"/>
      <c r="G1328"/>
      <c r="H1328"/>
    </row>
    <row r="1329" spans="1:8" x14ac:dyDescent="0.35">
      <c r="A1329"/>
      <c r="B1329"/>
      <c r="C1329"/>
      <c r="D1329"/>
      <c r="E1329"/>
      <c r="F1329"/>
      <c r="G1329"/>
      <c r="H1329"/>
    </row>
    <row r="1330" spans="1:8" x14ac:dyDescent="0.35">
      <c r="A1330"/>
      <c r="B1330"/>
      <c r="C1330"/>
      <c r="D1330"/>
      <c r="E1330"/>
      <c r="F1330"/>
      <c r="G1330"/>
      <c r="H1330"/>
    </row>
    <row r="1331" spans="1:8" x14ac:dyDescent="0.35">
      <c r="A1331"/>
      <c r="B1331"/>
      <c r="C1331"/>
      <c r="D1331"/>
      <c r="E1331"/>
      <c r="F1331"/>
      <c r="G1331"/>
      <c r="H1331"/>
    </row>
    <row r="1332" spans="1:8" x14ac:dyDescent="0.35">
      <c r="A1332"/>
      <c r="B1332"/>
      <c r="C1332"/>
      <c r="D1332"/>
      <c r="E1332"/>
      <c r="F1332"/>
      <c r="G1332"/>
      <c r="H1332"/>
    </row>
    <row r="1333" spans="1:8" x14ac:dyDescent="0.35">
      <c r="A1333"/>
      <c r="B1333"/>
      <c r="C1333"/>
      <c r="D1333"/>
      <c r="E1333"/>
      <c r="F1333"/>
      <c r="G1333"/>
      <c r="H1333"/>
    </row>
    <row r="1334" spans="1:8" x14ac:dyDescent="0.35">
      <c r="A1334"/>
      <c r="B1334"/>
      <c r="C1334"/>
      <c r="D1334"/>
      <c r="E1334"/>
      <c r="F1334"/>
      <c r="G1334"/>
      <c r="H1334"/>
    </row>
    <row r="1335" spans="1:8" x14ac:dyDescent="0.35">
      <c r="A1335"/>
      <c r="B1335"/>
      <c r="C1335"/>
      <c r="D1335"/>
      <c r="E1335"/>
      <c r="F1335"/>
      <c r="G1335"/>
      <c r="H1335"/>
    </row>
    <row r="1336" spans="1:8" x14ac:dyDescent="0.35">
      <c r="A1336"/>
      <c r="B1336"/>
      <c r="C1336"/>
      <c r="D1336"/>
      <c r="E1336"/>
      <c r="F1336"/>
      <c r="G1336"/>
      <c r="H1336"/>
    </row>
    <row r="1337" spans="1:8" x14ac:dyDescent="0.35">
      <c r="A1337"/>
      <c r="B1337"/>
      <c r="C1337"/>
      <c r="D1337"/>
      <c r="E1337"/>
      <c r="F1337"/>
      <c r="G1337"/>
      <c r="H1337"/>
    </row>
    <row r="1338" spans="1:8" x14ac:dyDescent="0.35">
      <c r="A1338"/>
      <c r="B1338"/>
      <c r="C1338"/>
      <c r="D1338"/>
      <c r="E1338"/>
      <c r="F1338"/>
      <c r="G1338"/>
      <c r="H1338"/>
    </row>
    <row r="1339" spans="1:8" x14ac:dyDescent="0.35">
      <c r="A1339"/>
      <c r="B1339"/>
      <c r="C1339"/>
      <c r="D1339"/>
      <c r="E1339"/>
      <c r="F1339"/>
      <c r="G1339"/>
      <c r="H1339"/>
    </row>
    <row r="1340" spans="1:8" x14ac:dyDescent="0.35">
      <c r="A1340"/>
      <c r="B1340"/>
      <c r="C1340"/>
      <c r="D1340"/>
      <c r="E1340"/>
      <c r="F1340"/>
      <c r="G1340"/>
      <c r="H1340"/>
    </row>
    <row r="1341" spans="1:8" x14ac:dyDescent="0.35">
      <c r="A1341"/>
      <c r="B1341"/>
      <c r="C1341"/>
      <c r="D1341"/>
      <c r="E1341"/>
      <c r="F1341"/>
      <c r="G1341"/>
      <c r="H1341"/>
    </row>
    <row r="1342" spans="1:8" x14ac:dyDescent="0.35">
      <c r="A1342"/>
      <c r="B1342"/>
      <c r="C1342"/>
      <c r="D1342"/>
      <c r="E1342"/>
      <c r="F1342"/>
      <c r="G1342"/>
      <c r="H1342"/>
    </row>
    <row r="1343" spans="1:8" x14ac:dyDescent="0.35">
      <c r="A1343"/>
      <c r="B1343"/>
      <c r="C1343"/>
      <c r="D1343"/>
      <c r="E1343"/>
      <c r="F1343"/>
      <c r="G1343"/>
      <c r="H1343"/>
    </row>
    <row r="1344" spans="1:8" x14ac:dyDescent="0.35">
      <c r="A1344"/>
      <c r="B1344"/>
      <c r="C1344"/>
      <c r="D1344"/>
      <c r="E1344"/>
      <c r="F1344"/>
      <c r="G1344"/>
      <c r="H1344"/>
    </row>
    <row r="1345" spans="1:8" x14ac:dyDescent="0.35">
      <c r="A1345"/>
      <c r="B1345"/>
      <c r="C1345"/>
      <c r="D1345"/>
      <c r="E1345"/>
      <c r="F1345"/>
      <c r="G1345"/>
      <c r="H1345"/>
    </row>
    <row r="1346" spans="1:8" x14ac:dyDescent="0.35">
      <c r="A1346"/>
      <c r="B1346"/>
      <c r="C1346"/>
      <c r="D1346"/>
      <c r="E1346"/>
      <c r="F1346"/>
      <c r="G1346"/>
      <c r="H1346"/>
    </row>
    <row r="1347" spans="1:8" x14ac:dyDescent="0.35">
      <c r="A1347"/>
      <c r="B1347"/>
      <c r="C1347"/>
      <c r="D1347"/>
      <c r="E1347"/>
      <c r="F1347"/>
      <c r="G1347"/>
      <c r="H1347"/>
    </row>
    <row r="1348" spans="1:8" x14ac:dyDescent="0.35">
      <c r="A1348"/>
      <c r="B1348"/>
      <c r="C1348"/>
      <c r="D1348"/>
      <c r="E1348"/>
      <c r="F1348"/>
      <c r="G1348"/>
      <c r="H1348"/>
    </row>
    <row r="1349" spans="1:8" x14ac:dyDescent="0.35">
      <c r="A1349"/>
      <c r="B1349"/>
      <c r="C1349"/>
      <c r="D1349"/>
      <c r="E1349"/>
      <c r="F1349"/>
      <c r="G1349"/>
      <c r="H1349"/>
    </row>
    <row r="1350" spans="1:8" x14ac:dyDescent="0.35">
      <c r="A1350"/>
      <c r="B1350"/>
      <c r="C1350"/>
      <c r="D1350"/>
      <c r="E1350"/>
      <c r="F1350"/>
      <c r="G1350"/>
      <c r="H1350"/>
    </row>
    <row r="1351" spans="1:8" x14ac:dyDescent="0.35">
      <c r="A1351"/>
      <c r="B1351"/>
      <c r="C1351"/>
      <c r="D1351"/>
      <c r="E1351"/>
      <c r="F1351"/>
      <c r="G1351"/>
      <c r="H1351"/>
    </row>
    <row r="1352" spans="1:8" x14ac:dyDescent="0.35">
      <c r="A1352"/>
      <c r="B1352"/>
      <c r="C1352"/>
      <c r="D1352"/>
      <c r="E1352"/>
      <c r="F1352"/>
      <c r="G1352"/>
      <c r="H1352"/>
    </row>
    <row r="1353" spans="1:8" x14ac:dyDescent="0.35">
      <c r="A1353"/>
      <c r="B1353"/>
      <c r="C1353"/>
      <c r="D1353"/>
      <c r="E1353"/>
      <c r="F1353"/>
      <c r="G1353"/>
      <c r="H1353"/>
    </row>
    <row r="1354" spans="1:8" x14ac:dyDescent="0.35">
      <c r="A1354"/>
      <c r="B1354"/>
      <c r="C1354"/>
      <c r="D1354"/>
      <c r="E1354"/>
      <c r="F1354"/>
      <c r="G1354"/>
      <c r="H1354"/>
    </row>
    <row r="1355" spans="1:8" x14ac:dyDescent="0.35">
      <c r="A1355"/>
      <c r="B1355"/>
      <c r="C1355"/>
      <c r="D1355"/>
      <c r="E1355"/>
      <c r="F1355"/>
      <c r="G1355"/>
      <c r="H1355"/>
    </row>
    <row r="1356" spans="1:8" x14ac:dyDescent="0.35">
      <c r="A1356"/>
      <c r="B1356"/>
      <c r="C1356"/>
      <c r="D1356"/>
      <c r="E1356"/>
      <c r="F1356"/>
      <c r="G1356"/>
      <c r="H1356"/>
    </row>
    <row r="1357" spans="1:8" x14ac:dyDescent="0.35">
      <c r="A1357"/>
      <c r="B1357"/>
      <c r="C1357"/>
      <c r="D1357"/>
      <c r="E1357"/>
      <c r="F1357"/>
      <c r="G1357"/>
      <c r="H1357"/>
    </row>
    <row r="1358" spans="1:8" x14ac:dyDescent="0.35">
      <c r="A1358"/>
      <c r="B1358"/>
      <c r="C1358"/>
      <c r="D1358"/>
      <c r="E1358"/>
      <c r="F1358"/>
      <c r="G1358"/>
      <c r="H1358"/>
    </row>
    <row r="1359" spans="1:8" x14ac:dyDescent="0.35">
      <c r="A1359"/>
      <c r="B1359"/>
      <c r="C1359"/>
      <c r="D1359"/>
      <c r="E1359"/>
      <c r="F1359"/>
      <c r="G1359"/>
      <c r="H1359"/>
    </row>
    <row r="1360" spans="1:8" x14ac:dyDescent="0.35">
      <c r="A1360"/>
      <c r="B1360"/>
      <c r="C1360"/>
      <c r="D1360"/>
      <c r="E1360"/>
      <c r="F1360"/>
      <c r="G1360"/>
      <c r="H1360"/>
    </row>
    <row r="1361" spans="1:8" x14ac:dyDescent="0.35">
      <c r="A1361"/>
      <c r="B1361"/>
      <c r="C1361"/>
      <c r="D1361"/>
      <c r="E1361"/>
      <c r="F1361"/>
      <c r="G1361"/>
      <c r="H1361"/>
    </row>
    <row r="1362" spans="1:8" x14ac:dyDescent="0.35">
      <c r="A1362"/>
      <c r="B1362"/>
      <c r="C1362"/>
      <c r="D1362"/>
      <c r="E1362"/>
      <c r="F1362"/>
      <c r="G1362"/>
      <c r="H1362"/>
    </row>
    <row r="1363" spans="1:8" x14ac:dyDescent="0.35">
      <c r="A1363"/>
      <c r="B1363"/>
      <c r="C1363"/>
      <c r="D1363"/>
      <c r="E1363"/>
      <c r="F1363"/>
      <c r="G1363"/>
      <c r="H1363"/>
    </row>
    <row r="1364" spans="1:8" x14ac:dyDescent="0.35">
      <c r="A1364"/>
      <c r="B1364"/>
      <c r="C1364"/>
      <c r="D1364"/>
      <c r="E1364"/>
      <c r="F1364"/>
      <c r="G1364"/>
      <c r="H1364"/>
    </row>
    <row r="1365" spans="1:8" x14ac:dyDescent="0.35">
      <c r="A1365"/>
      <c r="B1365"/>
      <c r="C1365"/>
      <c r="D1365"/>
      <c r="E1365"/>
      <c r="F1365"/>
      <c r="G1365"/>
      <c r="H1365"/>
    </row>
    <row r="1366" spans="1:8" x14ac:dyDescent="0.35">
      <c r="A1366"/>
      <c r="B1366"/>
      <c r="C1366"/>
      <c r="D1366"/>
      <c r="E1366"/>
      <c r="F1366"/>
      <c r="G1366"/>
      <c r="H1366"/>
    </row>
    <row r="1367" spans="1:8" x14ac:dyDescent="0.35">
      <c r="A1367"/>
      <c r="B1367"/>
      <c r="C1367"/>
      <c r="D1367"/>
      <c r="E1367"/>
      <c r="F1367"/>
      <c r="G1367"/>
      <c r="H1367"/>
    </row>
    <row r="1368" spans="1:8" x14ac:dyDescent="0.35">
      <c r="A1368"/>
      <c r="B1368"/>
      <c r="C1368"/>
      <c r="D1368"/>
      <c r="E1368"/>
      <c r="F1368"/>
      <c r="G1368"/>
      <c r="H1368"/>
    </row>
    <row r="1369" spans="1:8" x14ac:dyDescent="0.35">
      <c r="A1369"/>
      <c r="B1369"/>
      <c r="C1369"/>
      <c r="D1369"/>
      <c r="E1369"/>
      <c r="F1369"/>
      <c r="G1369"/>
      <c r="H1369"/>
    </row>
    <row r="1370" spans="1:8" x14ac:dyDescent="0.35">
      <c r="A1370"/>
      <c r="B1370"/>
      <c r="C1370"/>
      <c r="D1370"/>
      <c r="E1370"/>
      <c r="F1370"/>
      <c r="G1370"/>
      <c r="H1370"/>
    </row>
    <row r="1371" spans="1:8" x14ac:dyDescent="0.35">
      <c r="A1371"/>
      <c r="B1371"/>
      <c r="C1371"/>
      <c r="D1371"/>
      <c r="E1371"/>
      <c r="F1371"/>
      <c r="G1371"/>
      <c r="H1371"/>
    </row>
    <row r="1372" spans="1:8" x14ac:dyDescent="0.35">
      <c r="A1372"/>
      <c r="B1372"/>
      <c r="C1372"/>
      <c r="D1372"/>
      <c r="E1372"/>
      <c r="F1372"/>
      <c r="G1372"/>
      <c r="H1372"/>
    </row>
    <row r="1373" spans="1:8" x14ac:dyDescent="0.35">
      <c r="A1373"/>
      <c r="B1373"/>
      <c r="C1373"/>
      <c r="D1373"/>
      <c r="E1373"/>
      <c r="F1373"/>
      <c r="G1373"/>
      <c r="H1373"/>
    </row>
    <row r="1374" spans="1:8" x14ac:dyDescent="0.35">
      <c r="A1374"/>
      <c r="B1374"/>
      <c r="C1374"/>
      <c r="D1374"/>
      <c r="E1374"/>
      <c r="F1374"/>
      <c r="G1374"/>
      <c r="H1374"/>
    </row>
    <row r="1375" spans="1:8" x14ac:dyDescent="0.35">
      <c r="A1375"/>
      <c r="B1375"/>
      <c r="C1375"/>
      <c r="D1375"/>
      <c r="E1375"/>
      <c r="F1375"/>
      <c r="G1375"/>
      <c r="H1375"/>
    </row>
    <row r="1376" spans="1:8" x14ac:dyDescent="0.35">
      <c r="A1376"/>
      <c r="B1376"/>
      <c r="C1376"/>
      <c r="D1376"/>
      <c r="E1376"/>
      <c r="F1376"/>
      <c r="G1376"/>
      <c r="H1376"/>
    </row>
    <row r="1377" spans="1:8" x14ac:dyDescent="0.35">
      <c r="A1377"/>
      <c r="B1377"/>
      <c r="C1377"/>
      <c r="D1377"/>
      <c r="E1377"/>
      <c r="F1377"/>
      <c r="G1377"/>
      <c r="H1377"/>
    </row>
    <row r="1378" spans="1:8" x14ac:dyDescent="0.35">
      <c r="A1378"/>
      <c r="B1378"/>
      <c r="C1378"/>
      <c r="D1378"/>
      <c r="E1378"/>
      <c r="F1378"/>
      <c r="G1378"/>
      <c r="H1378"/>
    </row>
    <row r="1379" spans="1:8" x14ac:dyDescent="0.35">
      <c r="A1379"/>
      <c r="B1379"/>
      <c r="C1379"/>
      <c r="D1379"/>
      <c r="E1379"/>
      <c r="F1379"/>
      <c r="G1379"/>
      <c r="H1379"/>
    </row>
    <row r="1380" spans="1:8" x14ac:dyDescent="0.35">
      <c r="A1380"/>
      <c r="B1380"/>
      <c r="C1380"/>
      <c r="D1380"/>
      <c r="E1380"/>
      <c r="F1380"/>
      <c r="G1380"/>
      <c r="H1380"/>
    </row>
    <row r="1381" spans="1:8" x14ac:dyDescent="0.35">
      <c r="A1381"/>
      <c r="B1381"/>
      <c r="C1381"/>
      <c r="D1381"/>
      <c r="E1381"/>
      <c r="F1381"/>
      <c r="G1381"/>
      <c r="H1381"/>
    </row>
    <row r="1382" spans="1:8" x14ac:dyDescent="0.35">
      <c r="A1382"/>
      <c r="B1382"/>
      <c r="C1382"/>
      <c r="D1382"/>
      <c r="E1382"/>
      <c r="F1382"/>
      <c r="G1382"/>
      <c r="H1382"/>
    </row>
    <row r="1383" spans="1:8" x14ac:dyDescent="0.35">
      <c r="A1383"/>
      <c r="B1383"/>
      <c r="C1383"/>
      <c r="D1383"/>
      <c r="E1383"/>
      <c r="F1383"/>
      <c r="G1383"/>
      <c r="H1383"/>
    </row>
    <row r="1384" spans="1:8" x14ac:dyDescent="0.35">
      <c r="A1384"/>
      <c r="B1384"/>
      <c r="C1384"/>
      <c r="D1384"/>
      <c r="E1384"/>
      <c r="F1384"/>
      <c r="G1384"/>
      <c r="H1384"/>
    </row>
    <row r="1385" spans="1:8" x14ac:dyDescent="0.35">
      <c r="A1385"/>
      <c r="B1385"/>
      <c r="C1385"/>
      <c r="D1385"/>
      <c r="E1385"/>
      <c r="F1385"/>
      <c r="G1385"/>
      <c r="H1385"/>
    </row>
    <row r="1386" spans="1:8" x14ac:dyDescent="0.35">
      <c r="A1386"/>
      <c r="B1386"/>
      <c r="C1386"/>
      <c r="D1386"/>
      <c r="E1386"/>
      <c r="F1386"/>
      <c r="G1386"/>
      <c r="H1386"/>
    </row>
    <row r="1387" spans="1:8" x14ac:dyDescent="0.35">
      <c r="A1387"/>
      <c r="B1387"/>
      <c r="C1387"/>
      <c r="D1387"/>
      <c r="E1387"/>
      <c r="F1387"/>
      <c r="G1387"/>
      <c r="H1387"/>
    </row>
    <row r="1388" spans="1:8" x14ac:dyDescent="0.35">
      <c r="A1388"/>
      <c r="B1388"/>
      <c r="C1388"/>
      <c r="D1388"/>
      <c r="E1388"/>
      <c r="F1388"/>
      <c r="G1388"/>
      <c r="H1388"/>
    </row>
    <row r="1389" spans="1:8" x14ac:dyDescent="0.35">
      <c r="A1389"/>
      <c r="B1389"/>
      <c r="C1389"/>
      <c r="D1389"/>
      <c r="E1389"/>
      <c r="F1389"/>
      <c r="G1389"/>
      <c r="H1389"/>
    </row>
    <row r="1390" spans="1:8" x14ac:dyDescent="0.35">
      <c r="A1390"/>
      <c r="B1390"/>
      <c r="C1390"/>
      <c r="D1390"/>
      <c r="E1390"/>
      <c r="F1390"/>
      <c r="G1390"/>
      <c r="H1390"/>
    </row>
    <row r="1391" spans="1:8" x14ac:dyDescent="0.35">
      <c r="A1391"/>
      <c r="B1391"/>
      <c r="C1391"/>
      <c r="D1391"/>
      <c r="E1391"/>
      <c r="F1391"/>
      <c r="G1391"/>
      <c r="H1391"/>
    </row>
    <row r="1392" spans="1:8" x14ac:dyDescent="0.35">
      <c r="A1392"/>
      <c r="B1392"/>
      <c r="C1392"/>
      <c r="D1392"/>
      <c r="E1392"/>
      <c r="F1392"/>
      <c r="G1392"/>
      <c r="H1392"/>
    </row>
    <row r="1393" spans="1:8" x14ac:dyDescent="0.35">
      <c r="A1393"/>
      <c r="B1393"/>
      <c r="C1393"/>
      <c r="D1393"/>
      <c r="E1393"/>
      <c r="F1393"/>
      <c r="G1393"/>
      <c r="H1393"/>
    </row>
    <row r="1394" spans="1:8" x14ac:dyDescent="0.35">
      <c r="A1394"/>
      <c r="B1394"/>
      <c r="C1394"/>
      <c r="D1394"/>
      <c r="E1394"/>
      <c r="F1394"/>
      <c r="G1394"/>
      <c r="H1394"/>
    </row>
    <row r="1395" spans="1:8" x14ac:dyDescent="0.35">
      <c r="A1395"/>
      <c r="B1395"/>
      <c r="C1395"/>
      <c r="D1395"/>
      <c r="E1395"/>
      <c r="F1395"/>
      <c r="G1395"/>
      <c r="H1395"/>
    </row>
    <row r="1396" spans="1:8" x14ac:dyDescent="0.35">
      <c r="A1396"/>
      <c r="B1396"/>
      <c r="C1396"/>
      <c r="D1396"/>
      <c r="E1396"/>
      <c r="F1396"/>
      <c r="G1396"/>
      <c r="H1396"/>
    </row>
    <row r="1397" spans="1:8" x14ac:dyDescent="0.35">
      <c r="A1397"/>
      <c r="B1397"/>
      <c r="C1397"/>
      <c r="D1397"/>
      <c r="E1397"/>
      <c r="F1397"/>
      <c r="G1397"/>
      <c r="H1397"/>
    </row>
    <row r="1398" spans="1:8" x14ac:dyDescent="0.35">
      <c r="A1398"/>
      <c r="B1398"/>
      <c r="C1398"/>
      <c r="D1398"/>
      <c r="E1398"/>
      <c r="F1398"/>
      <c r="G1398"/>
      <c r="H1398"/>
    </row>
    <row r="1399" spans="1:8" x14ac:dyDescent="0.35">
      <c r="A1399"/>
      <c r="B1399"/>
      <c r="C1399"/>
      <c r="D1399"/>
      <c r="E1399"/>
      <c r="F1399"/>
      <c r="G1399"/>
      <c r="H1399"/>
    </row>
  </sheetData>
  <mergeCells count="1">
    <mergeCell ref="A1:I1"/>
  </mergeCells>
  <pageMargins left="0.7" right="0.7" top="0.75" bottom="0.75" header="0.3" footer="0.3"/>
  <pageSetup paperSize="9" scale="46" orientation="portrait" horizontalDpi="1200" verticalDpi="120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5979-2B79-48DA-A88C-71C788032746}">
  <dimension ref="A1:M1541"/>
  <sheetViews>
    <sheetView zoomScaleNormal="100" zoomScaleSheetLayoutView="100" workbookViewId="0">
      <selection sqref="A1:I1"/>
    </sheetView>
  </sheetViews>
  <sheetFormatPr defaultRowHeight="14.5" x14ac:dyDescent="0.35"/>
  <cols>
    <col min="1" max="1" width="22" style="1" customWidth="1"/>
    <col min="2" max="2" width="19.1796875" style="3" customWidth="1"/>
    <col min="3" max="3" width="13.08984375" style="3" customWidth="1"/>
    <col min="4" max="4" width="11.1796875" style="3" customWidth="1"/>
    <col min="5" max="5" width="11.6328125" style="7" customWidth="1"/>
    <col min="6" max="6" width="20.1796875" style="1" bestFit="1" customWidth="1"/>
    <col min="7" max="7" width="10" style="1" bestFit="1" customWidth="1"/>
    <col min="8" max="8" width="11.1796875" style="1" bestFit="1" customWidth="1"/>
    <col min="9" max="9" width="16.81640625" style="1" bestFit="1" customWidth="1"/>
    <col min="10" max="10" width="8.54296875" style="1" customWidth="1"/>
    <col min="11" max="11" width="8.7265625" style="1"/>
    <col min="12" max="12" width="6.54296875" style="1" customWidth="1"/>
    <col min="13" max="13" width="11.1796875" style="1" customWidth="1"/>
  </cols>
  <sheetData>
    <row r="1" spans="1:13" ht="15.5" x14ac:dyDescent="0.35">
      <c r="A1" s="326" t="s">
        <v>670</v>
      </c>
      <c r="B1" s="326"/>
      <c r="C1" s="326"/>
      <c r="D1" s="326"/>
      <c r="E1" s="326"/>
      <c r="F1" s="326"/>
      <c r="G1" s="326"/>
      <c r="H1" s="326"/>
      <c r="I1" s="326"/>
    </row>
    <row r="2" spans="1:13" ht="15.5" x14ac:dyDescent="0.35">
      <c r="A2" s="50"/>
      <c r="C2" s="1"/>
      <c r="D2" s="9"/>
      <c r="E2" s="3"/>
      <c r="F2" s="3"/>
    </row>
    <row r="3" spans="1:13" x14ac:dyDescent="0.35">
      <c r="A3" s="5" t="s">
        <v>671</v>
      </c>
      <c r="C3" s="1"/>
      <c r="D3" s="9"/>
      <c r="E3" s="5"/>
      <c r="F3" s="3"/>
      <c r="G3" s="3"/>
      <c r="H3" s="3"/>
      <c r="I3" s="17"/>
    </row>
    <row r="4" spans="1:13" x14ac:dyDescent="0.35">
      <c r="A4" s="1" t="s">
        <v>178</v>
      </c>
      <c r="C4" s="91">
        <v>117</v>
      </c>
      <c r="D4" s="9" t="s">
        <v>147</v>
      </c>
      <c r="E4" s="5" t="s">
        <v>152</v>
      </c>
    </row>
    <row r="5" spans="1:13" x14ac:dyDescent="0.35">
      <c r="A5" s="1" t="s">
        <v>149</v>
      </c>
      <c r="C5" s="87">
        <v>13124</v>
      </c>
      <c r="D5" s="9" t="s">
        <v>150</v>
      </c>
      <c r="E5" s="1" t="s">
        <v>671</v>
      </c>
      <c r="H5" s="86">
        <f>C5-GETPIVOTDATA(" Total ers tkr",$A$9,"Program","Barnmorskeprogrammet")</f>
        <v>0</v>
      </c>
    </row>
    <row r="6" spans="1:13" x14ac:dyDescent="0.35">
      <c r="E6"/>
      <c r="F6"/>
      <c r="G6"/>
      <c r="H6"/>
      <c r="I6" s="3"/>
    </row>
    <row r="7" spans="1:13" x14ac:dyDescent="0.35">
      <c r="A7" s="11" t="s">
        <v>1</v>
      </c>
      <c r="B7" s="1" t="s">
        <v>654</v>
      </c>
      <c r="C7" s="4"/>
      <c r="D7" s="9"/>
      <c r="E7"/>
      <c r="F7"/>
      <c r="G7"/>
      <c r="H7"/>
      <c r="I7" s="3"/>
    </row>
    <row r="9" spans="1:13" x14ac:dyDescent="0.35">
      <c r="A9" s="149"/>
      <c r="B9" s="150"/>
      <c r="C9" s="150"/>
      <c r="D9" s="150"/>
      <c r="E9" s="150"/>
      <c r="F9" s="150"/>
      <c r="G9" s="150" t="s">
        <v>158</v>
      </c>
      <c r="H9" s="150"/>
      <c r="I9" s="151"/>
      <c r="J9"/>
      <c r="K9"/>
      <c r="L9"/>
    </row>
    <row r="10" spans="1:13" ht="26.5" x14ac:dyDescent="0.35">
      <c r="A10" s="152" t="s">
        <v>2</v>
      </c>
      <c r="B10" s="154" t="s">
        <v>0</v>
      </c>
      <c r="C10" s="154" t="s">
        <v>1708</v>
      </c>
      <c r="D10" s="154" t="s">
        <v>159</v>
      </c>
      <c r="E10" s="155" t="s">
        <v>8</v>
      </c>
      <c r="F10" s="154" t="s">
        <v>7</v>
      </c>
      <c r="G10" s="154" t="s">
        <v>160</v>
      </c>
      <c r="H10" s="153" t="s">
        <v>161</v>
      </c>
      <c r="I10" s="156" t="s">
        <v>162</v>
      </c>
      <c r="J10"/>
      <c r="K10"/>
      <c r="L10"/>
      <c r="M10" s="3"/>
    </row>
    <row r="11" spans="1:13" x14ac:dyDescent="0.35">
      <c r="A11" s="200" t="s">
        <v>671</v>
      </c>
      <c r="B11" s="138" t="s">
        <v>39</v>
      </c>
      <c r="C11" s="1" t="s">
        <v>42</v>
      </c>
      <c r="D11" s="109" t="s">
        <v>656</v>
      </c>
      <c r="E11" s="9" t="s">
        <v>42</v>
      </c>
      <c r="F11" s="8" t="s">
        <v>44</v>
      </c>
      <c r="G11" s="10">
        <v>0</v>
      </c>
      <c r="H11" s="10">
        <v>0</v>
      </c>
      <c r="I11" s="12">
        <v>95</v>
      </c>
      <c r="J11"/>
      <c r="K11"/>
      <c r="L11"/>
    </row>
    <row r="12" spans="1:13" ht="26.5" x14ac:dyDescent="0.35">
      <c r="A12" s="189"/>
      <c r="B12" s="203"/>
      <c r="C12" s="1"/>
      <c r="D12" s="108"/>
      <c r="E12" s="9"/>
      <c r="F12" s="8" t="s">
        <v>90</v>
      </c>
      <c r="G12" s="10">
        <v>0</v>
      </c>
      <c r="H12" s="10">
        <v>0</v>
      </c>
      <c r="I12" s="12">
        <v>333</v>
      </c>
      <c r="J12"/>
      <c r="K12"/>
      <c r="L12"/>
    </row>
    <row r="13" spans="1:13" ht="39.5" x14ac:dyDescent="0.35">
      <c r="A13" s="189"/>
      <c r="B13" s="203"/>
      <c r="C13" s="1"/>
      <c r="D13" s="108"/>
      <c r="E13" s="9"/>
      <c r="F13" s="8" t="s">
        <v>48</v>
      </c>
      <c r="G13" s="10">
        <v>0</v>
      </c>
      <c r="H13" s="10">
        <v>0</v>
      </c>
      <c r="I13" s="12">
        <v>218</v>
      </c>
      <c r="J13"/>
      <c r="K13"/>
      <c r="L13"/>
    </row>
    <row r="14" spans="1:13" ht="26.5" x14ac:dyDescent="0.35">
      <c r="A14" s="189"/>
      <c r="B14" s="203"/>
      <c r="C14" s="1"/>
      <c r="D14" s="125"/>
      <c r="E14" s="9"/>
      <c r="F14" s="8" t="s">
        <v>182</v>
      </c>
      <c r="G14" s="10">
        <v>0</v>
      </c>
      <c r="H14" s="10">
        <v>0</v>
      </c>
      <c r="I14" s="12">
        <v>38</v>
      </c>
      <c r="J14"/>
      <c r="K14"/>
      <c r="L14"/>
    </row>
    <row r="15" spans="1:13" x14ac:dyDescent="0.35">
      <c r="A15" s="189"/>
      <c r="B15" s="203"/>
      <c r="C15" s="1"/>
      <c r="D15" s="1" t="s">
        <v>1556</v>
      </c>
      <c r="E15" s="1"/>
      <c r="G15" s="10">
        <v>0</v>
      </c>
      <c r="H15" s="10">
        <v>0</v>
      </c>
      <c r="I15" s="12">
        <v>684</v>
      </c>
      <c r="J15"/>
      <c r="K15"/>
      <c r="L15"/>
    </row>
    <row r="16" spans="1:13" x14ac:dyDescent="0.35">
      <c r="A16" s="189"/>
      <c r="B16" s="203"/>
      <c r="C16" s="1" t="s">
        <v>171</v>
      </c>
      <c r="D16" s="109" t="s">
        <v>656</v>
      </c>
      <c r="E16" s="9" t="s">
        <v>171</v>
      </c>
      <c r="F16" s="8" t="s">
        <v>672</v>
      </c>
      <c r="G16" s="10">
        <v>0</v>
      </c>
      <c r="H16" s="10">
        <v>0</v>
      </c>
      <c r="I16" s="12">
        <v>253</v>
      </c>
      <c r="J16"/>
      <c r="K16"/>
      <c r="L16"/>
    </row>
    <row r="17" spans="1:12" x14ac:dyDescent="0.35">
      <c r="A17" s="189"/>
      <c r="B17" s="203"/>
      <c r="C17" s="1"/>
      <c r="D17" s="125"/>
      <c r="E17" s="9"/>
      <c r="F17" s="8" t="s">
        <v>657</v>
      </c>
      <c r="G17" s="10">
        <v>0</v>
      </c>
      <c r="H17" s="10">
        <v>0</v>
      </c>
      <c r="I17" s="12">
        <v>953</v>
      </c>
      <c r="J17"/>
      <c r="K17"/>
      <c r="L17"/>
    </row>
    <row r="18" spans="1:12" x14ac:dyDescent="0.35">
      <c r="A18" s="189"/>
      <c r="B18" s="204"/>
      <c r="C18" s="1"/>
      <c r="D18" s="1" t="s">
        <v>1556</v>
      </c>
      <c r="E18" s="1"/>
      <c r="G18" s="10">
        <v>0</v>
      </c>
      <c r="H18" s="10">
        <v>0</v>
      </c>
      <c r="I18" s="12">
        <v>1206</v>
      </c>
      <c r="J18"/>
      <c r="K18"/>
      <c r="L18"/>
    </row>
    <row r="19" spans="1:12" x14ac:dyDescent="0.35">
      <c r="A19" s="189"/>
      <c r="B19" s="191" t="s">
        <v>165</v>
      </c>
      <c r="C19" s="191"/>
      <c r="D19" s="191"/>
      <c r="E19" s="191"/>
      <c r="F19" s="201"/>
      <c r="G19" s="192">
        <v>0</v>
      </c>
      <c r="H19" s="192">
        <v>0</v>
      </c>
      <c r="I19" s="193">
        <v>1890</v>
      </c>
      <c r="J19"/>
      <c r="K19"/>
      <c r="L19"/>
    </row>
    <row r="20" spans="1:12" ht="26.5" x14ac:dyDescent="0.35">
      <c r="A20" s="189"/>
      <c r="B20" s="138" t="s">
        <v>50</v>
      </c>
      <c r="C20" s="1" t="s">
        <v>51</v>
      </c>
      <c r="D20" s="109" t="s">
        <v>656</v>
      </c>
      <c r="E20" s="9" t="s">
        <v>42</v>
      </c>
      <c r="F20" s="8" t="s">
        <v>84</v>
      </c>
      <c r="G20" s="10">
        <v>2</v>
      </c>
      <c r="H20" s="10">
        <v>66.7</v>
      </c>
      <c r="I20" s="12">
        <v>133.4</v>
      </c>
      <c r="J20"/>
      <c r="K20"/>
      <c r="L20"/>
    </row>
    <row r="21" spans="1:12" x14ac:dyDescent="0.35">
      <c r="A21" s="189"/>
      <c r="B21" s="203"/>
      <c r="C21" s="1"/>
      <c r="D21" s="108"/>
      <c r="E21" s="9"/>
      <c r="F21" s="8" t="s">
        <v>321</v>
      </c>
      <c r="G21" s="10">
        <v>0</v>
      </c>
      <c r="H21" s="10">
        <v>0</v>
      </c>
      <c r="I21" s="12">
        <v>4081</v>
      </c>
      <c r="J21"/>
      <c r="K21"/>
      <c r="L21"/>
    </row>
    <row r="22" spans="1:12" ht="26.5" x14ac:dyDescent="0.35">
      <c r="A22" s="189"/>
      <c r="B22" s="203"/>
      <c r="C22" s="1"/>
      <c r="D22" s="108"/>
      <c r="E22" s="9" t="s">
        <v>673</v>
      </c>
      <c r="F22" s="8" t="s">
        <v>674</v>
      </c>
      <c r="G22" s="10">
        <v>16.399999999999999</v>
      </c>
      <c r="H22" s="10">
        <v>61.04</v>
      </c>
      <c r="I22" s="12">
        <v>1001.0559999999999</v>
      </c>
      <c r="J22"/>
      <c r="K22"/>
      <c r="L22"/>
    </row>
    <row r="23" spans="1:12" ht="39.5" x14ac:dyDescent="0.35">
      <c r="A23" s="189"/>
      <c r="B23" s="203"/>
      <c r="C23" s="1"/>
      <c r="D23" s="108"/>
      <c r="E23" s="9" t="s">
        <v>675</v>
      </c>
      <c r="F23" s="8" t="s">
        <v>676</v>
      </c>
      <c r="G23" s="10">
        <v>18.5</v>
      </c>
      <c r="H23" s="10">
        <v>61.04</v>
      </c>
      <c r="I23" s="12">
        <v>1129.24</v>
      </c>
      <c r="J23"/>
      <c r="K23"/>
      <c r="L23"/>
    </row>
    <row r="24" spans="1:12" ht="26.5" x14ac:dyDescent="0.35">
      <c r="A24" s="189"/>
      <c r="B24" s="203"/>
      <c r="C24" s="1"/>
      <c r="D24" s="108"/>
      <c r="E24" s="9" t="s">
        <v>677</v>
      </c>
      <c r="F24" s="8" t="s">
        <v>678</v>
      </c>
      <c r="G24" s="10">
        <v>18.5</v>
      </c>
      <c r="H24" s="10">
        <v>61.04</v>
      </c>
      <c r="I24" s="12">
        <v>1129.24</v>
      </c>
      <c r="J24"/>
      <c r="K24"/>
      <c r="L24"/>
    </row>
    <row r="25" spans="1:12" ht="26.5" x14ac:dyDescent="0.35">
      <c r="A25" s="189"/>
      <c r="B25" s="203"/>
      <c r="C25" s="1"/>
      <c r="D25" s="108"/>
      <c r="E25" s="9" t="s">
        <v>679</v>
      </c>
      <c r="F25" s="8" t="s">
        <v>680</v>
      </c>
      <c r="G25" s="10">
        <v>14.35</v>
      </c>
      <c r="H25" s="10">
        <v>61.04</v>
      </c>
      <c r="I25" s="12">
        <v>875.92399999999998</v>
      </c>
      <c r="J25"/>
      <c r="K25"/>
      <c r="L25"/>
    </row>
    <row r="26" spans="1:12" ht="26.5" x14ac:dyDescent="0.35">
      <c r="A26" s="189"/>
      <c r="B26" s="203"/>
      <c r="C26" s="1"/>
      <c r="D26" s="108"/>
      <c r="E26" s="9" t="s">
        <v>681</v>
      </c>
      <c r="F26" s="8" t="s">
        <v>682</v>
      </c>
      <c r="G26" s="10">
        <v>18.5</v>
      </c>
      <c r="H26" s="10">
        <v>61.04</v>
      </c>
      <c r="I26" s="12">
        <v>1129.24</v>
      </c>
      <c r="J26"/>
      <c r="K26"/>
      <c r="L26"/>
    </row>
    <row r="27" spans="1:12" ht="26.5" x14ac:dyDescent="0.35">
      <c r="A27" s="189"/>
      <c r="B27" s="203"/>
      <c r="C27" s="1"/>
      <c r="D27" s="108"/>
      <c r="E27" s="9" t="s">
        <v>683</v>
      </c>
      <c r="F27" s="8" t="s">
        <v>684</v>
      </c>
      <c r="G27" s="10">
        <v>18.5</v>
      </c>
      <c r="H27" s="10">
        <v>61.04</v>
      </c>
      <c r="I27" s="12">
        <v>1129.24</v>
      </c>
      <c r="J27"/>
      <c r="K27"/>
      <c r="L27"/>
    </row>
    <row r="28" spans="1:12" ht="65.5" x14ac:dyDescent="0.35">
      <c r="A28" s="189"/>
      <c r="B28" s="203"/>
      <c r="C28" s="1"/>
      <c r="D28" s="108"/>
      <c r="E28" s="9" t="s">
        <v>685</v>
      </c>
      <c r="F28" s="8" t="s">
        <v>686</v>
      </c>
      <c r="G28" s="10">
        <v>4.0999999999999996</v>
      </c>
      <c r="H28" s="10">
        <v>61.04</v>
      </c>
      <c r="I28" s="12">
        <v>250.26399999999998</v>
      </c>
      <c r="J28"/>
      <c r="K28"/>
      <c r="L28"/>
    </row>
    <row r="29" spans="1:12" x14ac:dyDescent="0.35">
      <c r="A29" s="189"/>
      <c r="B29" s="203"/>
      <c r="C29" s="1"/>
      <c r="D29" s="125"/>
      <c r="E29" s="9" t="s">
        <v>687</v>
      </c>
      <c r="F29" s="8" t="s">
        <v>604</v>
      </c>
      <c r="G29" s="10">
        <v>6.15</v>
      </c>
      <c r="H29" s="10">
        <v>61.04</v>
      </c>
      <c r="I29" s="12">
        <v>375.39600000000002</v>
      </c>
      <c r="J29"/>
      <c r="K29"/>
      <c r="L29"/>
    </row>
    <row r="30" spans="1:12" x14ac:dyDescent="0.35">
      <c r="A30" s="189"/>
      <c r="B30" s="204"/>
      <c r="C30" s="1"/>
      <c r="D30" s="1" t="s">
        <v>1556</v>
      </c>
      <c r="E30" s="1"/>
      <c r="G30" s="10">
        <v>117</v>
      </c>
      <c r="H30" s="10">
        <v>57.963333333333331</v>
      </c>
      <c r="I30" s="12">
        <v>11234.000000000002</v>
      </c>
      <c r="J30"/>
      <c r="K30"/>
      <c r="L30"/>
    </row>
    <row r="31" spans="1:12" x14ac:dyDescent="0.35">
      <c r="A31" s="190"/>
      <c r="B31" s="191" t="s">
        <v>168</v>
      </c>
      <c r="C31" s="191"/>
      <c r="D31" s="191"/>
      <c r="E31" s="191"/>
      <c r="F31" s="201"/>
      <c r="G31" s="192">
        <v>117</v>
      </c>
      <c r="H31" s="192">
        <v>57.963333333333331</v>
      </c>
      <c r="I31" s="193">
        <v>11234.000000000002</v>
      </c>
      <c r="J31"/>
      <c r="K31"/>
      <c r="L31"/>
    </row>
    <row r="32" spans="1:12" x14ac:dyDescent="0.35">
      <c r="A32" s="195" t="s">
        <v>688</v>
      </c>
      <c r="B32" s="196"/>
      <c r="C32" s="196"/>
      <c r="D32" s="196"/>
      <c r="E32" s="196"/>
      <c r="F32" s="199"/>
      <c r="G32" s="202">
        <v>117</v>
      </c>
      <c r="H32" s="197">
        <v>57.963333333333331</v>
      </c>
      <c r="I32" s="198">
        <v>13124.000000000004</v>
      </c>
      <c r="J32"/>
      <c r="K32"/>
      <c r="L32"/>
    </row>
    <row r="33" spans="1:12" x14ac:dyDescent="0.35">
      <c r="A33" s="7" t="s">
        <v>174</v>
      </c>
      <c r="B33" s="7"/>
      <c r="C33" s="7"/>
      <c r="D33" s="7"/>
      <c r="F33" s="7"/>
      <c r="G33" s="10">
        <v>117</v>
      </c>
      <c r="H33" s="10">
        <v>57.963333333333331</v>
      </c>
      <c r="I33" s="12">
        <v>13124.000000000004</v>
      </c>
      <c r="J33"/>
      <c r="K33"/>
      <c r="L33"/>
    </row>
    <row r="34" spans="1:12" x14ac:dyDescent="0.35">
      <c r="A34"/>
      <c r="B34"/>
      <c r="C34"/>
      <c r="D34"/>
      <c r="E34"/>
      <c r="F34"/>
      <c r="G34"/>
      <c r="H34"/>
      <c r="I34"/>
      <c r="J34"/>
      <c r="K34"/>
      <c r="L34"/>
    </row>
    <row r="35" spans="1:12" x14ac:dyDescent="0.35">
      <c r="A35"/>
      <c r="B35"/>
      <c r="C35"/>
      <c r="D35"/>
      <c r="E35"/>
      <c r="F35"/>
      <c r="G35"/>
      <c r="H35"/>
      <c r="I35"/>
      <c r="J35"/>
      <c r="K35"/>
      <c r="L35"/>
    </row>
    <row r="36" spans="1:12" x14ac:dyDescent="0.35">
      <c r="A36"/>
      <c r="B36"/>
      <c r="C36"/>
      <c r="D36"/>
      <c r="E36"/>
      <c r="F36"/>
      <c r="G36"/>
      <c r="H36"/>
      <c r="I36"/>
      <c r="J36"/>
      <c r="K36"/>
      <c r="L36"/>
    </row>
    <row r="37" spans="1:12" x14ac:dyDescent="0.35">
      <c r="A37"/>
      <c r="B37"/>
      <c r="C37"/>
      <c r="D37"/>
      <c r="E37"/>
      <c r="F37"/>
      <c r="G37"/>
      <c r="H37"/>
      <c r="I37"/>
      <c r="J37"/>
      <c r="K37"/>
      <c r="L37"/>
    </row>
    <row r="38" spans="1:12" x14ac:dyDescent="0.35">
      <c r="A38"/>
      <c r="B38"/>
      <c r="C38"/>
      <c r="D38"/>
      <c r="E38"/>
      <c r="F38"/>
      <c r="G38"/>
      <c r="H38"/>
      <c r="I38"/>
      <c r="J38"/>
      <c r="K38"/>
      <c r="L38"/>
    </row>
    <row r="39" spans="1:12" x14ac:dyDescent="0.35">
      <c r="A39"/>
      <c r="B39"/>
      <c r="C39"/>
      <c r="D39"/>
      <c r="E39"/>
      <c r="F39"/>
      <c r="G39"/>
      <c r="H39"/>
      <c r="I39"/>
      <c r="J39"/>
      <c r="K39"/>
      <c r="L39"/>
    </row>
    <row r="40" spans="1:12" x14ac:dyDescent="0.35">
      <c r="A40"/>
      <c r="B40"/>
      <c r="C40"/>
      <c r="D40"/>
      <c r="E40"/>
      <c r="F40"/>
      <c r="G40"/>
      <c r="H40"/>
      <c r="I40"/>
      <c r="J40"/>
      <c r="K40"/>
      <c r="L40"/>
    </row>
    <row r="41" spans="1:12" x14ac:dyDescent="0.35">
      <c r="A41"/>
      <c r="B41"/>
      <c r="C41"/>
      <c r="D41"/>
      <c r="E41"/>
      <c r="F41"/>
      <c r="G41"/>
      <c r="H41"/>
      <c r="I41"/>
      <c r="J41"/>
      <c r="K41"/>
      <c r="L41"/>
    </row>
    <row r="42" spans="1:12" x14ac:dyDescent="0.35">
      <c r="A42"/>
      <c r="B42"/>
      <c r="C42"/>
      <c r="D42"/>
      <c r="E42"/>
      <c r="F42"/>
      <c r="G42"/>
      <c r="H42"/>
      <c r="I42"/>
      <c r="J42"/>
      <c r="K42"/>
      <c r="L42"/>
    </row>
    <row r="43" spans="1:12" x14ac:dyDescent="0.35">
      <c r="A43"/>
      <c r="B43"/>
      <c r="C43"/>
      <c r="D43"/>
      <c r="E43"/>
      <c r="F43"/>
      <c r="G43"/>
      <c r="H43"/>
      <c r="I43"/>
      <c r="J43"/>
      <c r="K43"/>
      <c r="L43"/>
    </row>
    <row r="44" spans="1:12" x14ac:dyDescent="0.35">
      <c r="A44"/>
      <c r="B44"/>
      <c r="C44"/>
      <c r="D44"/>
      <c r="E44"/>
      <c r="F44"/>
      <c r="G44"/>
      <c r="H44"/>
      <c r="I44"/>
      <c r="J44"/>
      <c r="K44"/>
      <c r="L44"/>
    </row>
    <row r="45" spans="1:12" x14ac:dyDescent="0.35">
      <c r="A45"/>
      <c r="B45"/>
      <c r="C45"/>
      <c r="D45"/>
      <c r="E45"/>
      <c r="F45"/>
      <c r="G45"/>
      <c r="H45"/>
      <c r="I45"/>
      <c r="J45"/>
      <c r="K45"/>
      <c r="L45"/>
    </row>
    <row r="46" spans="1:12" x14ac:dyDescent="0.35">
      <c r="A46"/>
      <c r="B46"/>
      <c r="C46"/>
      <c r="D46"/>
      <c r="E46"/>
      <c r="F46"/>
      <c r="G46"/>
      <c r="H46"/>
      <c r="I46"/>
      <c r="J46"/>
      <c r="K46"/>
      <c r="L46"/>
    </row>
    <row r="47" spans="1:12" x14ac:dyDescent="0.35">
      <c r="A47"/>
      <c r="B47"/>
      <c r="C47"/>
      <c r="D47"/>
      <c r="E47"/>
      <c r="F47"/>
      <c r="G47"/>
      <c r="H47"/>
      <c r="I47"/>
      <c r="J47"/>
      <c r="K47"/>
      <c r="L47"/>
    </row>
    <row r="48" spans="1:12" x14ac:dyDescent="0.35">
      <c r="A48"/>
      <c r="B48"/>
      <c r="C48"/>
      <c r="D48"/>
      <c r="E48"/>
      <c r="F48"/>
      <c r="G48"/>
      <c r="H48"/>
      <c r="I48"/>
      <c r="J48"/>
      <c r="K48"/>
      <c r="L48"/>
    </row>
    <row r="49" spans="1:12" x14ac:dyDescent="0.35">
      <c r="A49"/>
      <c r="B49"/>
      <c r="C49"/>
      <c r="D49"/>
      <c r="E49"/>
      <c r="F49"/>
      <c r="G49"/>
      <c r="H49"/>
      <c r="I49"/>
      <c r="J49"/>
      <c r="K49"/>
      <c r="L49"/>
    </row>
    <row r="50" spans="1:12" x14ac:dyDescent="0.35">
      <c r="A50"/>
      <c r="B50"/>
      <c r="C50"/>
      <c r="D50"/>
      <c r="E50"/>
      <c r="F50"/>
      <c r="G50"/>
      <c r="H50"/>
      <c r="I50"/>
      <c r="J50"/>
      <c r="K50"/>
      <c r="L50"/>
    </row>
    <row r="51" spans="1:12" x14ac:dyDescent="0.35">
      <c r="A51"/>
      <c r="B51"/>
      <c r="C51"/>
      <c r="D51"/>
      <c r="E51"/>
      <c r="F51"/>
      <c r="G51"/>
      <c r="H51"/>
      <c r="I51"/>
      <c r="J51"/>
      <c r="K51"/>
      <c r="L51"/>
    </row>
    <row r="52" spans="1:12" x14ac:dyDescent="0.35">
      <c r="A52"/>
      <c r="B52"/>
      <c r="C52"/>
      <c r="D52"/>
      <c r="E52"/>
      <c r="F52"/>
      <c r="G52"/>
      <c r="H52"/>
      <c r="I52"/>
      <c r="J52"/>
      <c r="K52"/>
      <c r="L52"/>
    </row>
    <row r="53" spans="1:12" x14ac:dyDescent="0.35">
      <c r="A53"/>
      <c r="B53"/>
      <c r="C53"/>
      <c r="D53"/>
      <c r="E53"/>
      <c r="F53"/>
      <c r="G53"/>
      <c r="H53"/>
      <c r="I53"/>
      <c r="J53"/>
      <c r="K53"/>
      <c r="L53"/>
    </row>
    <row r="54" spans="1:12" x14ac:dyDescent="0.35">
      <c r="A54"/>
      <c r="B54"/>
      <c r="C54"/>
      <c r="D54"/>
      <c r="E54"/>
      <c r="F54"/>
      <c r="G54"/>
      <c r="H54"/>
      <c r="I54"/>
      <c r="J54"/>
      <c r="K54"/>
      <c r="L54"/>
    </row>
    <row r="55" spans="1:12" x14ac:dyDescent="0.35">
      <c r="A55"/>
      <c r="B55"/>
      <c r="C55"/>
      <c r="D55"/>
      <c r="E55"/>
      <c r="F55"/>
      <c r="G55"/>
      <c r="H55"/>
      <c r="I55"/>
      <c r="J55"/>
      <c r="K55"/>
      <c r="L55"/>
    </row>
    <row r="56" spans="1:12" x14ac:dyDescent="0.35">
      <c r="A56"/>
      <c r="B56"/>
      <c r="C56"/>
      <c r="D56"/>
      <c r="E56"/>
      <c r="F56"/>
      <c r="G56"/>
      <c r="H56"/>
      <c r="I56"/>
      <c r="J56"/>
      <c r="K56"/>
      <c r="L56"/>
    </row>
    <row r="57" spans="1:12" x14ac:dyDescent="0.35">
      <c r="A57"/>
      <c r="B57"/>
      <c r="C57"/>
      <c r="D57"/>
      <c r="E57"/>
      <c r="F57"/>
      <c r="G57"/>
      <c r="H57"/>
      <c r="I57"/>
      <c r="J57"/>
      <c r="K57"/>
      <c r="L57"/>
    </row>
    <row r="58" spans="1:12" x14ac:dyDescent="0.35">
      <c r="A58"/>
      <c r="B58"/>
      <c r="C58"/>
      <c r="D58"/>
      <c r="E58"/>
      <c r="F58"/>
      <c r="G58"/>
      <c r="H58"/>
      <c r="I58"/>
      <c r="J58"/>
      <c r="K58"/>
      <c r="L58"/>
    </row>
    <row r="59" spans="1:12" x14ac:dyDescent="0.35">
      <c r="A59"/>
      <c r="B59"/>
      <c r="C59"/>
      <c r="D59"/>
      <c r="E59"/>
      <c r="F59"/>
      <c r="G59"/>
      <c r="H59"/>
      <c r="I59"/>
      <c r="J59"/>
      <c r="K59"/>
      <c r="L59"/>
    </row>
    <row r="60" spans="1:12" x14ac:dyDescent="0.35">
      <c r="A60"/>
      <c r="B60"/>
      <c r="C60"/>
      <c r="D60"/>
      <c r="E60"/>
      <c r="F60"/>
      <c r="G60"/>
      <c r="H60"/>
      <c r="I60"/>
      <c r="J60"/>
      <c r="K60"/>
      <c r="L60"/>
    </row>
    <row r="61" spans="1:12" x14ac:dyDescent="0.35">
      <c r="A61"/>
      <c r="B61"/>
      <c r="C61"/>
      <c r="D61"/>
      <c r="E61"/>
      <c r="F61"/>
      <c r="G61"/>
      <c r="H61"/>
      <c r="I61"/>
      <c r="J61"/>
      <c r="K61"/>
      <c r="L61"/>
    </row>
    <row r="62" spans="1:12" x14ac:dyDescent="0.35">
      <c r="A62"/>
      <c r="B62"/>
      <c r="C62"/>
      <c r="D62"/>
      <c r="E62"/>
      <c r="F62"/>
      <c r="G62"/>
      <c r="H62"/>
      <c r="I62"/>
      <c r="J62"/>
      <c r="K62"/>
      <c r="L62"/>
    </row>
    <row r="63" spans="1:12" x14ac:dyDescent="0.35">
      <c r="A63"/>
      <c r="B63"/>
      <c r="C63"/>
      <c r="D63"/>
      <c r="E63"/>
      <c r="F63"/>
      <c r="G63"/>
      <c r="H63"/>
      <c r="I63"/>
      <c r="J63"/>
      <c r="K63"/>
      <c r="L63"/>
    </row>
    <row r="64" spans="1:12" x14ac:dyDescent="0.35">
      <c r="A64"/>
      <c r="B64"/>
      <c r="C64"/>
      <c r="D64"/>
      <c r="E64"/>
      <c r="F64"/>
      <c r="G64"/>
      <c r="H64"/>
      <c r="I64"/>
      <c r="J64"/>
      <c r="K64"/>
      <c r="L64"/>
    </row>
    <row r="65" spans="1:12" x14ac:dyDescent="0.35">
      <c r="A65"/>
      <c r="B65"/>
      <c r="C65"/>
      <c r="D65"/>
      <c r="E65"/>
      <c r="F65"/>
      <c r="G65"/>
      <c r="H65"/>
      <c r="I65"/>
      <c r="J65"/>
      <c r="K65"/>
      <c r="L65"/>
    </row>
    <row r="66" spans="1:12" x14ac:dyDescent="0.35">
      <c r="A66"/>
      <c r="B66"/>
      <c r="C66"/>
      <c r="D66"/>
      <c r="E66"/>
      <c r="F66"/>
      <c r="G66"/>
      <c r="H66"/>
      <c r="I66"/>
      <c r="J66"/>
      <c r="K66"/>
      <c r="L66"/>
    </row>
    <row r="67" spans="1:12" x14ac:dyDescent="0.35">
      <c r="A67"/>
      <c r="B67"/>
      <c r="C67"/>
      <c r="D67"/>
      <c r="E67"/>
      <c r="F67"/>
      <c r="G67"/>
      <c r="H67"/>
      <c r="I67"/>
      <c r="J67"/>
      <c r="K67"/>
      <c r="L67"/>
    </row>
    <row r="68" spans="1:12" x14ac:dyDescent="0.35">
      <c r="A68"/>
      <c r="B68"/>
      <c r="C68"/>
      <c r="D68"/>
      <c r="E68"/>
      <c r="F68"/>
      <c r="G68"/>
      <c r="H68"/>
      <c r="I68"/>
      <c r="J68"/>
      <c r="K68"/>
      <c r="L68"/>
    </row>
    <row r="69" spans="1:12" x14ac:dyDescent="0.35">
      <c r="A69"/>
      <c r="B69"/>
      <c r="C69"/>
      <c r="D69"/>
      <c r="E69"/>
      <c r="F69"/>
      <c r="G69"/>
      <c r="H69"/>
      <c r="I69"/>
      <c r="J69"/>
      <c r="K69"/>
      <c r="L69"/>
    </row>
    <row r="70" spans="1:12" x14ac:dyDescent="0.35">
      <c r="A70"/>
      <c r="B70"/>
      <c r="C70"/>
      <c r="D70"/>
      <c r="E70"/>
      <c r="F70"/>
      <c r="G70"/>
      <c r="H70"/>
      <c r="I70"/>
      <c r="J70"/>
      <c r="K70"/>
      <c r="L70"/>
    </row>
    <row r="71" spans="1:12" x14ac:dyDescent="0.35">
      <c r="A71"/>
      <c r="B71"/>
      <c r="C71"/>
      <c r="D71"/>
      <c r="E71"/>
      <c r="F71"/>
      <c r="G71"/>
      <c r="H71"/>
      <c r="I71"/>
      <c r="J71"/>
      <c r="K71"/>
      <c r="L71"/>
    </row>
    <row r="72" spans="1:12" x14ac:dyDescent="0.35">
      <c r="A72"/>
      <c r="B72"/>
      <c r="C72"/>
      <c r="D72"/>
      <c r="E72"/>
      <c r="F72"/>
      <c r="G72"/>
      <c r="H72"/>
      <c r="I72"/>
      <c r="J72"/>
      <c r="K72"/>
      <c r="L72"/>
    </row>
    <row r="73" spans="1:12" x14ac:dyDescent="0.35">
      <c r="A73"/>
      <c r="B73"/>
      <c r="C73"/>
      <c r="D73"/>
      <c r="E73"/>
      <c r="F73"/>
      <c r="G73"/>
      <c r="H73"/>
      <c r="I73"/>
      <c r="J73"/>
      <c r="K73"/>
      <c r="L73"/>
    </row>
    <row r="74" spans="1:12" x14ac:dyDescent="0.35">
      <c r="A74"/>
      <c r="B74"/>
      <c r="C74"/>
      <c r="D74"/>
      <c r="E74"/>
      <c r="F74"/>
      <c r="G74"/>
      <c r="H74"/>
      <c r="I74"/>
      <c r="J74"/>
      <c r="K74"/>
      <c r="L74"/>
    </row>
    <row r="75" spans="1:12" x14ac:dyDescent="0.35">
      <c r="A75"/>
      <c r="B75"/>
      <c r="C75"/>
      <c r="D75"/>
      <c r="E75"/>
      <c r="F75"/>
      <c r="G75"/>
      <c r="H75"/>
      <c r="I75"/>
      <c r="J75"/>
      <c r="K75"/>
      <c r="L75"/>
    </row>
    <row r="76" spans="1:12" x14ac:dyDescent="0.35">
      <c r="A76"/>
      <c r="B76"/>
      <c r="C76"/>
      <c r="D76"/>
      <c r="E76"/>
      <c r="F76"/>
      <c r="G76"/>
      <c r="H76"/>
      <c r="I76"/>
      <c r="J76"/>
      <c r="K76"/>
      <c r="L76"/>
    </row>
    <row r="77" spans="1:12" x14ac:dyDescent="0.35">
      <c r="A77"/>
      <c r="B77"/>
      <c r="C77"/>
      <c r="D77"/>
      <c r="E77"/>
      <c r="F77"/>
      <c r="G77"/>
      <c r="H77"/>
      <c r="I77"/>
      <c r="J77"/>
      <c r="K77"/>
      <c r="L77"/>
    </row>
    <row r="78" spans="1:12" x14ac:dyDescent="0.35">
      <c r="A78"/>
      <c r="B78"/>
      <c r="C78"/>
      <c r="D78"/>
      <c r="E78"/>
      <c r="F78"/>
      <c r="G78"/>
      <c r="H78"/>
      <c r="I78"/>
      <c r="J78"/>
      <c r="K78"/>
      <c r="L78"/>
    </row>
    <row r="79" spans="1:12" x14ac:dyDescent="0.35">
      <c r="A79"/>
      <c r="B79"/>
      <c r="C79"/>
      <c r="D79"/>
      <c r="E79"/>
      <c r="F79"/>
      <c r="G79"/>
      <c r="H79"/>
      <c r="I79"/>
      <c r="J79"/>
      <c r="K79"/>
      <c r="L79"/>
    </row>
    <row r="80" spans="1:12" x14ac:dyDescent="0.35">
      <c r="A80"/>
      <c r="B80"/>
      <c r="C80"/>
      <c r="D80"/>
      <c r="E80"/>
      <c r="F80"/>
      <c r="G80"/>
      <c r="H80"/>
      <c r="I80"/>
      <c r="J80"/>
      <c r="K80"/>
      <c r="L80"/>
    </row>
    <row r="81" spans="1:12" x14ac:dyDescent="0.35">
      <c r="A81"/>
      <c r="B81"/>
      <c r="C81"/>
      <c r="D81"/>
      <c r="E81"/>
      <c r="F81"/>
      <c r="G81"/>
      <c r="H81"/>
      <c r="I81"/>
      <c r="J81"/>
      <c r="K81"/>
      <c r="L81"/>
    </row>
    <row r="82" spans="1:12" x14ac:dyDescent="0.35">
      <c r="A82"/>
      <c r="B82"/>
      <c r="C82"/>
      <c r="D82"/>
      <c r="E82"/>
      <c r="F82"/>
      <c r="G82"/>
      <c r="H82"/>
      <c r="I82"/>
      <c r="J82"/>
      <c r="K82"/>
      <c r="L82"/>
    </row>
    <row r="83" spans="1:12" x14ac:dyDescent="0.35">
      <c r="A83"/>
      <c r="B83"/>
      <c r="C83"/>
      <c r="D83"/>
      <c r="E83"/>
      <c r="F83"/>
      <c r="G83"/>
      <c r="H83"/>
      <c r="I83"/>
      <c r="J83"/>
      <c r="K83"/>
      <c r="L83"/>
    </row>
    <row r="84" spans="1:12" x14ac:dyDescent="0.35">
      <c r="A84"/>
      <c r="B84"/>
      <c r="C84"/>
      <c r="D84"/>
      <c r="E84"/>
      <c r="F84"/>
      <c r="G84"/>
      <c r="H84"/>
      <c r="I84"/>
      <c r="J84"/>
      <c r="K84"/>
      <c r="L84"/>
    </row>
    <row r="85" spans="1:12" x14ac:dyDescent="0.35">
      <c r="A85"/>
      <c r="B85"/>
      <c r="C85"/>
      <c r="D85"/>
      <c r="E85"/>
      <c r="F85"/>
      <c r="G85"/>
      <c r="H85"/>
      <c r="I85"/>
      <c r="J85"/>
      <c r="K85"/>
      <c r="L85"/>
    </row>
    <row r="86" spans="1:12" x14ac:dyDescent="0.35">
      <c r="A86"/>
      <c r="B86"/>
      <c r="C86"/>
      <c r="D86"/>
      <c r="E86"/>
      <c r="F86"/>
      <c r="G86"/>
      <c r="H86"/>
      <c r="I86"/>
      <c r="J86"/>
      <c r="K86"/>
      <c r="L86"/>
    </row>
    <row r="87" spans="1:12" x14ac:dyDescent="0.35">
      <c r="A87"/>
      <c r="B87"/>
      <c r="C87"/>
      <c r="D87"/>
      <c r="E87"/>
      <c r="F87"/>
      <c r="G87"/>
      <c r="H87"/>
      <c r="I87"/>
      <c r="J87"/>
      <c r="K87"/>
      <c r="L87"/>
    </row>
    <row r="88" spans="1:12" x14ac:dyDescent="0.35">
      <c r="A88"/>
      <c r="B88"/>
      <c r="C88"/>
      <c r="D88"/>
      <c r="E88"/>
      <c r="F88"/>
      <c r="G88"/>
      <c r="H88"/>
      <c r="I88"/>
      <c r="J88"/>
      <c r="K88"/>
      <c r="L88"/>
    </row>
    <row r="89" spans="1:12" x14ac:dyDescent="0.35">
      <c r="A89"/>
      <c r="B89"/>
      <c r="C89"/>
      <c r="D89"/>
      <c r="E89"/>
      <c r="F89"/>
      <c r="G89"/>
      <c r="H89"/>
      <c r="I89"/>
      <c r="J89"/>
      <c r="K89"/>
      <c r="L89"/>
    </row>
    <row r="90" spans="1:12" x14ac:dyDescent="0.35">
      <c r="A90"/>
      <c r="B90"/>
      <c r="C90"/>
      <c r="D90"/>
      <c r="E90"/>
      <c r="F90"/>
      <c r="G90"/>
      <c r="H90"/>
      <c r="I90"/>
      <c r="J90"/>
      <c r="K90"/>
      <c r="L90"/>
    </row>
    <row r="91" spans="1:12" x14ac:dyDescent="0.35">
      <c r="A91"/>
      <c r="B91"/>
      <c r="C91"/>
      <c r="D91"/>
      <c r="E91"/>
      <c r="F91"/>
      <c r="G91"/>
      <c r="H91"/>
      <c r="I91"/>
      <c r="J91"/>
      <c r="K91"/>
      <c r="L91"/>
    </row>
    <row r="92" spans="1:12" x14ac:dyDescent="0.35">
      <c r="A92"/>
      <c r="B92"/>
      <c r="C92"/>
      <c r="D92"/>
      <c r="E92"/>
      <c r="F92"/>
      <c r="G92"/>
      <c r="H92"/>
      <c r="I92"/>
      <c r="J92"/>
      <c r="K92"/>
      <c r="L92"/>
    </row>
    <row r="93" spans="1:12" x14ac:dyDescent="0.35">
      <c r="A93"/>
      <c r="B93"/>
      <c r="C93"/>
      <c r="D93"/>
      <c r="E93"/>
      <c r="F93"/>
      <c r="G93"/>
      <c r="H93"/>
      <c r="I93"/>
      <c r="J93"/>
      <c r="K93"/>
      <c r="L93"/>
    </row>
    <row r="94" spans="1:12" x14ac:dyDescent="0.35">
      <c r="A94"/>
      <c r="B94"/>
      <c r="C94"/>
      <c r="D94"/>
      <c r="E94"/>
      <c r="F94"/>
      <c r="G94"/>
      <c r="H94"/>
      <c r="I94"/>
      <c r="J94"/>
      <c r="K94"/>
      <c r="L94"/>
    </row>
    <row r="95" spans="1:12" x14ac:dyDescent="0.35">
      <c r="A95"/>
      <c r="B95"/>
      <c r="C95"/>
      <c r="D95"/>
      <c r="E95"/>
      <c r="F95"/>
      <c r="G95"/>
      <c r="H95"/>
      <c r="I95"/>
      <c r="J95"/>
      <c r="K95"/>
      <c r="L95"/>
    </row>
    <row r="96" spans="1:12" x14ac:dyDescent="0.35">
      <c r="A96"/>
      <c r="B96"/>
      <c r="C96"/>
      <c r="D96"/>
      <c r="E96"/>
      <c r="F96"/>
      <c r="G96"/>
      <c r="H96"/>
      <c r="I96"/>
      <c r="J96"/>
      <c r="K96"/>
      <c r="L96"/>
    </row>
    <row r="97" spans="1:12" x14ac:dyDescent="0.35">
      <c r="A97"/>
      <c r="B97"/>
      <c r="C97"/>
      <c r="D97"/>
      <c r="E97"/>
      <c r="F97"/>
      <c r="G97"/>
      <c r="H97"/>
      <c r="I97"/>
      <c r="J97"/>
      <c r="K97"/>
      <c r="L97"/>
    </row>
    <row r="98" spans="1:12" x14ac:dyDescent="0.35">
      <c r="A98"/>
      <c r="B98"/>
      <c r="C98"/>
      <c r="D98"/>
      <c r="E98"/>
      <c r="F98"/>
      <c r="G98"/>
      <c r="H98"/>
      <c r="I98"/>
      <c r="J98"/>
      <c r="K98"/>
      <c r="L98"/>
    </row>
    <row r="99" spans="1:12" x14ac:dyDescent="0.35">
      <c r="A99"/>
      <c r="B99"/>
      <c r="C99"/>
      <c r="D99"/>
      <c r="E99"/>
      <c r="F99"/>
      <c r="G99"/>
      <c r="H99"/>
      <c r="I99"/>
      <c r="J99"/>
      <c r="K99"/>
      <c r="L99"/>
    </row>
    <row r="100" spans="1:12" x14ac:dyDescent="0.35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12" x14ac:dyDescent="0.35">
      <c r="A101"/>
      <c r="B101"/>
      <c r="C101"/>
      <c r="D101"/>
      <c r="E101"/>
      <c r="F101"/>
      <c r="G101"/>
      <c r="H101"/>
      <c r="I101"/>
      <c r="J101"/>
      <c r="K101"/>
      <c r="L101"/>
    </row>
    <row r="102" spans="1:12" x14ac:dyDescent="0.35">
      <c r="A102"/>
      <c r="B102"/>
      <c r="C102"/>
      <c r="D102"/>
      <c r="E102"/>
      <c r="F102"/>
      <c r="G102"/>
      <c r="H102"/>
      <c r="I102"/>
      <c r="J102"/>
      <c r="K102"/>
      <c r="L102"/>
    </row>
    <row r="103" spans="1:12" x14ac:dyDescent="0.35">
      <c r="A103"/>
      <c r="B103"/>
      <c r="C103"/>
      <c r="D103"/>
      <c r="E103"/>
      <c r="F103"/>
      <c r="G103"/>
      <c r="H103"/>
      <c r="I103"/>
      <c r="J103"/>
      <c r="K103"/>
      <c r="L103"/>
    </row>
    <row r="104" spans="1:12" x14ac:dyDescent="0.35">
      <c r="A104"/>
      <c r="B104"/>
      <c r="C104"/>
      <c r="D104"/>
      <c r="E104"/>
      <c r="F104"/>
      <c r="G104"/>
      <c r="H104"/>
      <c r="I104"/>
      <c r="J104"/>
      <c r="K104"/>
      <c r="L104"/>
    </row>
    <row r="105" spans="1:12" x14ac:dyDescent="0.35">
      <c r="A105"/>
      <c r="B105"/>
      <c r="C105"/>
      <c r="D105"/>
      <c r="E105"/>
      <c r="F105"/>
      <c r="G105"/>
      <c r="H105"/>
      <c r="I105"/>
      <c r="J105"/>
      <c r="K105"/>
      <c r="L105"/>
    </row>
    <row r="106" spans="1:12" x14ac:dyDescent="0.35">
      <c r="A106"/>
      <c r="B106"/>
      <c r="C106"/>
      <c r="D106"/>
      <c r="E106"/>
      <c r="F106"/>
      <c r="G106"/>
      <c r="H106"/>
      <c r="I106"/>
      <c r="J106"/>
      <c r="K106"/>
      <c r="L106"/>
    </row>
    <row r="107" spans="1:12" x14ac:dyDescent="0.35">
      <c r="A107"/>
      <c r="B107"/>
      <c r="C107"/>
      <c r="D107"/>
      <c r="E107"/>
      <c r="F107"/>
      <c r="G107"/>
      <c r="H107"/>
      <c r="I107"/>
      <c r="J107"/>
      <c r="K107"/>
      <c r="L107"/>
    </row>
    <row r="108" spans="1:12" x14ac:dyDescent="0.35">
      <c r="A108"/>
      <c r="B108"/>
      <c r="C108"/>
      <c r="D108"/>
      <c r="E108"/>
      <c r="F108"/>
      <c r="G108"/>
      <c r="H108"/>
      <c r="I108"/>
      <c r="J108"/>
      <c r="K108"/>
      <c r="L108"/>
    </row>
    <row r="109" spans="1:12" x14ac:dyDescent="0.35">
      <c r="A109"/>
      <c r="B109"/>
      <c r="C109"/>
      <c r="D109"/>
      <c r="E109"/>
      <c r="F109"/>
      <c r="G109"/>
      <c r="H109"/>
      <c r="I109"/>
      <c r="J109"/>
      <c r="K109"/>
      <c r="L109"/>
    </row>
    <row r="110" spans="1:12" x14ac:dyDescent="0.35">
      <c r="A110"/>
      <c r="B110"/>
      <c r="C110"/>
      <c r="D110"/>
      <c r="E110"/>
      <c r="F110"/>
      <c r="G110"/>
      <c r="H110"/>
      <c r="I110"/>
      <c r="J110"/>
      <c r="K110"/>
      <c r="L110"/>
    </row>
    <row r="111" spans="1:12" x14ac:dyDescent="0.35">
      <c r="A111"/>
      <c r="B111"/>
      <c r="C111"/>
      <c r="D111"/>
      <c r="E111"/>
      <c r="F111"/>
      <c r="G111"/>
      <c r="H111"/>
      <c r="I111"/>
      <c r="J111"/>
      <c r="K111"/>
      <c r="L111"/>
    </row>
    <row r="112" spans="1:12" x14ac:dyDescent="0.35">
      <c r="A112"/>
      <c r="B112"/>
      <c r="C112"/>
      <c r="D112"/>
      <c r="E112"/>
      <c r="F112"/>
      <c r="G112"/>
      <c r="H112"/>
      <c r="I112"/>
      <c r="J112"/>
      <c r="K112"/>
      <c r="L112"/>
    </row>
    <row r="113" spans="1:12" x14ac:dyDescent="0.35">
      <c r="A113"/>
      <c r="B113"/>
      <c r="C113"/>
      <c r="D113"/>
      <c r="E113"/>
      <c r="F113"/>
      <c r="G113"/>
      <c r="H113"/>
      <c r="I113"/>
      <c r="J113"/>
      <c r="K113"/>
      <c r="L113"/>
    </row>
    <row r="114" spans="1:12" x14ac:dyDescent="0.35">
      <c r="A114"/>
      <c r="B114"/>
      <c r="C114"/>
      <c r="D114"/>
      <c r="E114"/>
      <c r="F114"/>
      <c r="G114"/>
      <c r="H114"/>
      <c r="I114"/>
      <c r="J114"/>
      <c r="K114"/>
      <c r="L114"/>
    </row>
    <row r="115" spans="1:12" x14ac:dyDescent="0.35">
      <c r="A115"/>
      <c r="B115"/>
      <c r="C115"/>
      <c r="D115"/>
      <c r="E115"/>
      <c r="F115"/>
      <c r="G115"/>
      <c r="H115"/>
      <c r="I115"/>
      <c r="J115"/>
      <c r="K115"/>
      <c r="L115"/>
    </row>
    <row r="116" spans="1:12" x14ac:dyDescent="0.35">
      <c r="A116"/>
      <c r="B116"/>
      <c r="C116"/>
      <c r="D116"/>
      <c r="E116"/>
      <c r="F116"/>
      <c r="G116"/>
      <c r="H116"/>
      <c r="I116"/>
      <c r="J116"/>
      <c r="K116"/>
      <c r="L116"/>
    </row>
    <row r="117" spans="1:12" x14ac:dyDescent="0.35">
      <c r="A117"/>
      <c r="B117"/>
      <c r="C117"/>
      <c r="D117"/>
      <c r="E117"/>
      <c r="F117"/>
      <c r="G117"/>
      <c r="H117"/>
      <c r="I117"/>
      <c r="J117"/>
      <c r="K117"/>
      <c r="L117"/>
    </row>
    <row r="118" spans="1:12" x14ac:dyDescent="0.35">
      <c r="A118"/>
      <c r="B118"/>
      <c r="C118"/>
      <c r="D118"/>
      <c r="E118"/>
      <c r="F118"/>
      <c r="G118"/>
      <c r="H118"/>
      <c r="I118"/>
      <c r="J118"/>
      <c r="K118"/>
      <c r="L118"/>
    </row>
    <row r="119" spans="1:12" x14ac:dyDescent="0.35">
      <c r="A119"/>
      <c r="B119"/>
      <c r="C119"/>
      <c r="D119"/>
      <c r="E119"/>
      <c r="F119"/>
      <c r="G119"/>
      <c r="H119"/>
      <c r="I119"/>
      <c r="J119"/>
      <c r="K119"/>
      <c r="L119"/>
    </row>
    <row r="120" spans="1:12" x14ac:dyDescent="0.35">
      <c r="A120"/>
      <c r="B120"/>
      <c r="C120"/>
      <c r="D120"/>
      <c r="E120"/>
      <c r="F120"/>
      <c r="G120"/>
      <c r="H120"/>
      <c r="I120"/>
      <c r="J120"/>
      <c r="K120"/>
      <c r="L120"/>
    </row>
    <row r="121" spans="1:12" x14ac:dyDescent="0.35">
      <c r="A121"/>
      <c r="B121"/>
      <c r="C121"/>
      <c r="D121"/>
      <c r="E121"/>
      <c r="F121"/>
      <c r="G121"/>
      <c r="H121"/>
      <c r="I121"/>
      <c r="J121"/>
      <c r="K121"/>
      <c r="L121"/>
    </row>
    <row r="122" spans="1:12" x14ac:dyDescent="0.35">
      <c r="A122"/>
      <c r="B122"/>
      <c r="C122"/>
      <c r="D122"/>
      <c r="E122"/>
      <c r="F122"/>
      <c r="G122"/>
      <c r="H122"/>
      <c r="I122"/>
      <c r="J122"/>
      <c r="K122"/>
      <c r="L122"/>
    </row>
    <row r="123" spans="1:12" x14ac:dyDescent="0.35">
      <c r="A123"/>
      <c r="B123"/>
      <c r="C123"/>
      <c r="D123"/>
      <c r="E123"/>
      <c r="F123"/>
      <c r="G123"/>
      <c r="H123"/>
      <c r="I123"/>
      <c r="J123"/>
      <c r="K123"/>
      <c r="L123"/>
    </row>
    <row r="124" spans="1:12" x14ac:dyDescent="0.35">
      <c r="A124"/>
      <c r="B124"/>
      <c r="C124"/>
      <c r="D124"/>
      <c r="E124"/>
      <c r="F124"/>
      <c r="G124"/>
      <c r="H124"/>
      <c r="I124"/>
      <c r="J124"/>
      <c r="K124"/>
      <c r="L124"/>
    </row>
    <row r="125" spans="1:12" x14ac:dyDescent="0.35">
      <c r="A125"/>
      <c r="B125"/>
      <c r="C125"/>
      <c r="D125"/>
      <c r="E125"/>
      <c r="F125"/>
      <c r="G125"/>
      <c r="H125"/>
      <c r="I125"/>
      <c r="J125"/>
      <c r="K125"/>
      <c r="L125"/>
    </row>
    <row r="126" spans="1:12" x14ac:dyDescent="0.35">
      <c r="A126"/>
      <c r="B126"/>
      <c r="C126"/>
      <c r="D126"/>
      <c r="E126"/>
      <c r="F126"/>
      <c r="G126"/>
      <c r="H126"/>
      <c r="I126"/>
      <c r="J126"/>
      <c r="K126"/>
      <c r="L126"/>
    </row>
    <row r="127" spans="1:12" x14ac:dyDescent="0.35">
      <c r="A127"/>
      <c r="B127"/>
      <c r="C127"/>
      <c r="D127"/>
      <c r="E127"/>
      <c r="F127"/>
      <c r="G127"/>
      <c r="H127"/>
      <c r="I127"/>
      <c r="J127"/>
      <c r="K127"/>
      <c r="L127"/>
    </row>
    <row r="128" spans="1:12" x14ac:dyDescent="0.35">
      <c r="A128"/>
      <c r="B128"/>
      <c r="C128"/>
      <c r="D128"/>
      <c r="E128"/>
      <c r="F128"/>
      <c r="G128"/>
      <c r="H128"/>
      <c r="I128"/>
      <c r="J128"/>
      <c r="K128"/>
      <c r="L128"/>
    </row>
    <row r="129" spans="1:12" x14ac:dyDescent="0.35">
      <c r="A129"/>
      <c r="B129"/>
      <c r="C129"/>
      <c r="D129"/>
      <c r="E129"/>
      <c r="F129"/>
      <c r="G129"/>
      <c r="H129"/>
      <c r="I129"/>
      <c r="J129"/>
      <c r="K129"/>
      <c r="L129"/>
    </row>
    <row r="130" spans="1:12" x14ac:dyDescent="0.35">
      <c r="A130"/>
      <c r="B130"/>
      <c r="C130"/>
      <c r="D130"/>
      <c r="E130"/>
      <c r="F130"/>
      <c r="G130"/>
      <c r="H130"/>
      <c r="I130"/>
      <c r="J130"/>
      <c r="K130"/>
      <c r="L130"/>
    </row>
    <row r="131" spans="1:12" x14ac:dyDescent="0.35">
      <c r="A131"/>
      <c r="B131"/>
      <c r="C131"/>
      <c r="D131"/>
      <c r="E131"/>
      <c r="F131"/>
      <c r="G131"/>
      <c r="H131"/>
      <c r="I131"/>
      <c r="J131"/>
      <c r="K131"/>
      <c r="L131"/>
    </row>
    <row r="132" spans="1:12" x14ac:dyDescent="0.35">
      <c r="A132"/>
      <c r="B132"/>
      <c r="C132"/>
      <c r="D132"/>
      <c r="E132"/>
      <c r="F132"/>
      <c r="G132"/>
      <c r="H132"/>
      <c r="I132"/>
      <c r="J132"/>
      <c r="K132"/>
      <c r="L132"/>
    </row>
    <row r="133" spans="1:12" x14ac:dyDescent="0.35">
      <c r="A133"/>
      <c r="B133"/>
      <c r="C133"/>
      <c r="D133"/>
      <c r="E133"/>
      <c r="F133"/>
      <c r="G133"/>
      <c r="H133"/>
      <c r="I133"/>
      <c r="J133"/>
      <c r="K133"/>
      <c r="L133"/>
    </row>
    <row r="134" spans="1:12" x14ac:dyDescent="0.35">
      <c r="A134"/>
      <c r="B134"/>
      <c r="C134"/>
      <c r="D134"/>
      <c r="E134"/>
      <c r="F134"/>
      <c r="G134"/>
      <c r="H134"/>
      <c r="I134"/>
      <c r="J134"/>
      <c r="K134"/>
      <c r="L134"/>
    </row>
    <row r="135" spans="1:12" x14ac:dyDescent="0.35">
      <c r="A135"/>
      <c r="B135"/>
      <c r="C135"/>
      <c r="D135"/>
      <c r="E135"/>
      <c r="F135"/>
      <c r="G135"/>
      <c r="H135"/>
      <c r="I135"/>
      <c r="J135"/>
      <c r="K135"/>
      <c r="L135"/>
    </row>
    <row r="136" spans="1:12" x14ac:dyDescent="0.35">
      <c r="A136"/>
      <c r="B136"/>
      <c r="C136"/>
      <c r="D136"/>
      <c r="E136"/>
      <c r="F136"/>
      <c r="G136"/>
      <c r="H136"/>
      <c r="I136"/>
      <c r="J136"/>
      <c r="K136"/>
      <c r="L136"/>
    </row>
    <row r="137" spans="1:12" x14ac:dyDescent="0.35">
      <c r="A137"/>
      <c r="B137"/>
      <c r="C137"/>
      <c r="D137"/>
      <c r="E137"/>
      <c r="F137"/>
      <c r="G137"/>
      <c r="H137"/>
      <c r="I137"/>
      <c r="J137"/>
      <c r="K137"/>
      <c r="L137"/>
    </row>
    <row r="138" spans="1:12" x14ac:dyDescent="0.35">
      <c r="A138"/>
      <c r="B138"/>
      <c r="C138"/>
      <c r="D138"/>
      <c r="E138"/>
      <c r="F138"/>
      <c r="G138"/>
      <c r="H138"/>
      <c r="I138"/>
      <c r="J138"/>
      <c r="K138"/>
      <c r="L138"/>
    </row>
    <row r="139" spans="1:12" x14ac:dyDescent="0.35">
      <c r="A139"/>
      <c r="B139"/>
      <c r="C139"/>
      <c r="D139"/>
      <c r="E139"/>
      <c r="F139"/>
      <c r="G139"/>
      <c r="H139"/>
      <c r="I139"/>
      <c r="J139"/>
      <c r="K139"/>
      <c r="L139"/>
    </row>
    <row r="140" spans="1:12" x14ac:dyDescent="0.35">
      <c r="A140"/>
      <c r="B140"/>
      <c r="C140"/>
      <c r="D140"/>
      <c r="E140"/>
      <c r="F140"/>
      <c r="G140"/>
      <c r="H140"/>
      <c r="I140"/>
      <c r="J140"/>
      <c r="K140"/>
      <c r="L140"/>
    </row>
    <row r="141" spans="1:12" x14ac:dyDescent="0.35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 x14ac:dyDescent="0.35">
      <c r="A142"/>
      <c r="B142"/>
      <c r="C142"/>
      <c r="D142"/>
      <c r="E142"/>
      <c r="F142"/>
      <c r="G142"/>
      <c r="H142"/>
      <c r="I142"/>
      <c r="J142"/>
      <c r="K142"/>
      <c r="L142"/>
    </row>
    <row r="143" spans="1:12" x14ac:dyDescent="0.35">
      <c r="A143"/>
      <c r="B143"/>
      <c r="C143"/>
      <c r="D143"/>
      <c r="E143"/>
      <c r="F143"/>
      <c r="G143"/>
      <c r="H143"/>
      <c r="I143"/>
      <c r="J143"/>
      <c r="K143"/>
      <c r="L143"/>
    </row>
    <row r="144" spans="1:12" x14ac:dyDescent="0.35">
      <c r="A144"/>
      <c r="B144"/>
      <c r="C144"/>
      <c r="D144"/>
      <c r="E144"/>
      <c r="F144"/>
      <c r="G144"/>
      <c r="H144"/>
      <c r="I144"/>
      <c r="J144"/>
      <c r="K144"/>
      <c r="L144"/>
    </row>
    <row r="145" spans="1:12" x14ac:dyDescent="0.35">
      <c r="A145"/>
      <c r="B145"/>
      <c r="C145"/>
      <c r="D145"/>
      <c r="E145"/>
      <c r="F145"/>
      <c r="G145"/>
      <c r="H145"/>
      <c r="I145"/>
      <c r="J145"/>
      <c r="K145"/>
      <c r="L145"/>
    </row>
    <row r="146" spans="1:12" x14ac:dyDescent="0.35">
      <c r="A146"/>
      <c r="B146"/>
      <c r="C146"/>
      <c r="D146"/>
      <c r="E146"/>
      <c r="F146"/>
      <c r="G146"/>
      <c r="H146"/>
      <c r="I146"/>
      <c r="J146"/>
      <c r="K146"/>
      <c r="L146"/>
    </row>
    <row r="147" spans="1:12" x14ac:dyDescent="0.35">
      <c r="A147"/>
      <c r="B147"/>
      <c r="C147"/>
      <c r="D147"/>
      <c r="E147"/>
      <c r="F147"/>
      <c r="G147"/>
      <c r="H147"/>
      <c r="I147"/>
      <c r="J147"/>
      <c r="K147"/>
      <c r="L147"/>
    </row>
    <row r="148" spans="1:12" x14ac:dyDescent="0.35">
      <c r="A148"/>
      <c r="B148"/>
      <c r="C148"/>
      <c r="D148"/>
      <c r="E148"/>
      <c r="F148"/>
      <c r="G148"/>
      <c r="H148"/>
      <c r="I148"/>
      <c r="J148"/>
      <c r="K148"/>
      <c r="L148"/>
    </row>
    <row r="149" spans="1:12" x14ac:dyDescent="0.35">
      <c r="A149"/>
      <c r="B149"/>
      <c r="C149"/>
      <c r="D149"/>
      <c r="E149"/>
      <c r="F149"/>
      <c r="G149"/>
      <c r="H149"/>
      <c r="I149"/>
      <c r="J149"/>
      <c r="K149"/>
      <c r="L149"/>
    </row>
    <row r="150" spans="1:12" x14ac:dyDescent="0.35">
      <c r="A150"/>
      <c r="B150"/>
      <c r="C150"/>
      <c r="D150"/>
      <c r="E150"/>
      <c r="F150"/>
      <c r="G150"/>
      <c r="H150"/>
      <c r="I150"/>
      <c r="J150"/>
      <c r="K150"/>
      <c r="L150"/>
    </row>
    <row r="151" spans="1:12" x14ac:dyDescent="0.35">
      <c r="A151"/>
      <c r="B151"/>
      <c r="C151"/>
      <c r="D151"/>
      <c r="E151"/>
      <c r="F151"/>
      <c r="G151"/>
      <c r="H151"/>
      <c r="I151"/>
      <c r="J151"/>
      <c r="K151"/>
      <c r="L151"/>
    </row>
    <row r="152" spans="1:12" x14ac:dyDescent="0.35">
      <c r="A152"/>
      <c r="B152"/>
      <c r="C152"/>
      <c r="D152"/>
      <c r="E152"/>
      <c r="F152"/>
      <c r="G152"/>
      <c r="H152"/>
      <c r="I152"/>
      <c r="J152"/>
      <c r="K152"/>
      <c r="L152"/>
    </row>
    <row r="153" spans="1:12" x14ac:dyDescent="0.35">
      <c r="A153"/>
      <c r="B153"/>
      <c r="C153"/>
      <c r="D153"/>
      <c r="E153"/>
      <c r="F153"/>
      <c r="G153"/>
      <c r="H153"/>
      <c r="I153"/>
      <c r="J153"/>
      <c r="K153"/>
      <c r="L153"/>
    </row>
    <row r="154" spans="1:12" x14ac:dyDescent="0.35">
      <c r="A154"/>
      <c r="B154"/>
      <c r="C154"/>
      <c r="D154"/>
      <c r="E154"/>
      <c r="F154"/>
      <c r="G154"/>
      <c r="H154"/>
      <c r="I154"/>
      <c r="J154"/>
      <c r="K154"/>
      <c r="L154"/>
    </row>
    <row r="155" spans="1:12" x14ac:dyDescent="0.35">
      <c r="A155"/>
      <c r="B155"/>
      <c r="C155"/>
      <c r="D155"/>
      <c r="E155"/>
      <c r="F155"/>
      <c r="G155"/>
      <c r="H155"/>
      <c r="I155"/>
      <c r="J155"/>
      <c r="K155"/>
      <c r="L155"/>
    </row>
    <row r="156" spans="1:12" x14ac:dyDescent="0.35">
      <c r="A156"/>
      <c r="B156"/>
      <c r="C156"/>
      <c r="D156"/>
      <c r="E156"/>
      <c r="F156"/>
      <c r="G156"/>
      <c r="H156"/>
      <c r="I156"/>
      <c r="J156"/>
      <c r="K156"/>
      <c r="L156"/>
    </row>
    <row r="157" spans="1:12" x14ac:dyDescent="0.35">
      <c r="A157"/>
      <c r="B157"/>
      <c r="C157"/>
      <c r="D157"/>
      <c r="E157"/>
      <c r="F157"/>
      <c r="G157"/>
      <c r="H157"/>
      <c r="I157"/>
      <c r="J157"/>
      <c r="K157"/>
      <c r="L157"/>
    </row>
    <row r="158" spans="1:12" x14ac:dyDescent="0.35">
      <c r="A158"/>
      <c r="B158"/>
      <c r="C158"/>
      <c r="D158"/>
      <c r="E158"/>
      <c r="F158"/>
      <c r="G158"/>
      <c r="H158"/>
      <c r="I158"/>
      <c r="J158"/>
      <c r="K158"/>
      <c r="L158"/>
    </row>
    <row r="159" spans="1:12" x14ac:dyDescent="0.35">
      <c r="A159"/>
      <c r="B159"/>
      <c r="C159"/>
      <c r="D159"/>
      <c r="E159"/>
      <c r="F159"/>
      <c r="G159"/>
      <c r="H159"/>
      <c r="I159"/>
      <c r="J159"/>
      <c r="K159"/>
      <c r="L159"/>
    </row>
    <row r="160" spans="1:12" x14ac:dyDescent="0.35">
      <c r="A160"/>
      <c r="B160"/>
      <c r="C160"/>
      <c r="D160"/>
      <c r="E160"/>
      <c r="F160"/>
      <c r="G160"/>
      <c r="H160"/>
      <c r="I160"/>
      <c r="J160"/>
      <c r="K160"/>
      <c r="L160"/>
    </row>
    <row r="161" spans="1:12" x14ac:dyDescent="0.35">
      <c r="A161"/>
      <c r="B161"/>
      <c r="C161"/>
      <c r="D161"/>
      <c r="E161"/>
      <c r="F161"/>
      <c r="G161"/>
      <c r="H161"/>
      <c r="I161"/>
      <c r="J161"/>
      <c r="K161"/>
      <c r="L161"/>
    </row>
    <row r="162" spans="1:12" x14ac:dyDescent="0.35">
      <c r="A162"/>
      <c r="B162"/>
      <c r="C162"/>
      <c r="D162"/>
      <c r="E162"/>
      <c r="F162"/>
      <c r="G162"/>
      <c r="H162"/>
      <c r="I162"/>
      <c r="J162"/>
      <c r="K162"/>
      <c r="L162"/>
    </row>
    <row r="163" spans="1:12" x14ac:dyDescent="0.35">
      <c r="A163"/>
      <c r="B163"/>
      <c r="C163"/>
      <c r="D163"/>
      <c r="E163"/>
      <c r="F163"/>
      <c r="G163"/>
      <c r="H163"/>
      <c r="I163"/>
      <c r="J163"/>
      <c r="K163"/>
      <c r="L163"/>
    </row>
    <row r="164" spans="1:12" x14ac:dyDescent="0.35">
      <c r="A164"/>
      <c r="B164"/>
      <c r="C164"/>
      <c r="D164"/>
      <c r="E164"/>
      <c r="F164"/>
      <c r="G164"/>
      <c r="H164"/>
      <c r="I164"/>
      <c r="J164"/>
      <c r="K164"/>
      <c r="L164"/>
    </row>
    <row r="165" spans="1:12" x14ac:dyDescent="0.35">
      <c r="A165"/>
      <c r="B165"/>
      <c r="C165"/>
      <c r="D165"/>
      <c r="E165"/>
      <c r="F165"/>
      <c r="G165"/>
      <c r="H165"/>
      <c r="I165"/>
      <c r="J165"/>
      <c r="K165"/>
      <c r="L165"/>
    </row>
    <row r="166" spans="1:12" x14ac:dyDescent="0.35">
      <c r="A166"/>
      <c r="B166"/>
      <c r="C166"/>
      <c r="D166"/>
      <c r="E166"/>
      <c r="F166"/>
      <c r="G166"/>
      <c r="H166"/>
      <c r="I166"/>
      <c r="J166"/>
      <c r="K166"/>
      <c r="L166"/>
    </row>
    <row r="167" spans="1:12" x14ac:dyDescent="0.35">
      <c r="A167"/>
      <c r="B167"/>
      <c r="C167"/>
      <c r="D167"/>
      <c r="E167"/>
      <c r="F167"/>
      <c r="G167"/>
      <c r="H167"/>
      <c r="I167"/>
      <c r="J167"/>
      <c r="K167"/>
      <c r="L167"/>
    </row>
    <row r="168" spans="1:12" x14ac:dyDescent="0.35">
      <c r="A168"/>
      <c r="B168"/>
      <c r="C168"/>
      <c r="D168"/>
      <c r="E168"/>
      <c r="F168"/>
      <c r="G168"/>
      <c r="H168"/>
      <c r="I168"/>
      <c r="J168"/>
      <c r="K168"/>
      <c r="L168"/>
    </row>
    <row r="169" spans="1:12" x14ac:dyDescent="0.35">
      <c r="A169"/>
      <c r="B169"/>
      <c r="C169"/>
      <c r="D169"/>
      <c r="E169"/>
      <c r="F169"/>
      <c r="G169"/>
      <c r="H169"/>
      <c r="I169"/>
      <c r="J169"/>
      <c r="K169"/>
      <c r="L169"/>
    </row>
    <row r="170" spans="1:12" x14ac:dyDescent="0.35">
      <c r="A170"/>
      <c r="B170"/>
      <c r="C170"/>
      <c r="D170"/>
      <c r="E170"/>
      <c r="F170"/>
      <c r="G170"/>
      <c r="H170"/>
      <c r="I170"/>
      <c r="J170"/>
      <c r="K170"/>
      <c r="L170"/>
    </row>
    <row r="171" spans="1:12" x14ac:dyDescent="0.35">
      <c r="A171"/>
      <c r="B171"/>
      <c r="C171"/>
      <c r="D171"/>
      <c r="E171"/>
      <c r="F171"/>
      <c r="G171"/>
      <c r="H171"/>
      <c r="I171"/>
      <c r="J171"/>
      <c r="K171"/>
      <c r="L171"/>
    </row>
    <row r="172" spans="1:12" x14ac:dyDescent="0.35">
      <c r="A172"/>
      <c r="B172"/>
      <c r="C172"/>
      <c r="D172"/>
      <c r="E172"/>
      <c r="F172"/>
      <c r="G172"/>
      <c r="H172"/>
      <c r="I172"/>
      <c r="J172"/>
      <c r="K172"/>
      <c r="L172"/>
    </row>
    <row r="173" spans="1:12" x14ac:dyDescent="0.35">
      <c r="A173"/>
      <c r="B173"/>
      <c r="C173"/>
      <c r="D173"/>
      <c r="E173"/>
      <c r="F173"/>
      <c r="G173"/>
      <c r="H173"/>
      <c r="I173"/>
      <c r="J173"/>
      <c r="K173"/>
      <c r="L173"/>
    </row>
    <row r="174" spans="1:12" x14ac:dyDescent="0.35">
      <c r="A174"/>
      <c r="B174"/>
      <c r="C174"/>
      <c r="D174"/>
      <c r="E174"/>
      <c r="F174"/>
      <c r="G174"/>
      <c r="H174"/>
      <c r="I174"/>
      <c r="J174"/>
      <c r="K174"/>
      <c r="L174"/>
    </row>
    <row r="175" spans="1:12" x14ac:dyDescent="0.35">
      <c r="A175"/>
      <c r="B175"/>
      <c r="C175"/>
      <c r="D175"/>
      <c r="E175"/>
      <c r="F175"/>
      <c r="G175"/>
      <c r="H175"/>
      <c r="I175"/>
      <c r="J175"/>
      <c r="K175"/>
      <c r="L175"/>
    </row>
    <row r="176" spans="1:12" x14ac:dyDescent="0.35">
      <c r="A176"/>
      <c r="B176"/>
      <c r="C176"/>
      <c r="D176"/>
      <c r="E176"/>
      <c r="F176"/>
      <c r="G176"/>
      <c r="H176"/>
      <c r="I176"/>
      <c r="J176"/>
      <c r="K176"/>
      <c r="L176"/>
    </row>
    <row r="177" spans="1:12" x14ac:dyDescent="0.35">
      <c r="A177"/>
      <c r="B177"/>
      <c r="C177"/>
      <c r="D177"/>
      <c r="E177"/>
      <c r="F177"/>
      <c r="G177"/>
      <c r="H177"/>
      <c r="I177"/>
      <c r="J177"/>
      <c r="K177"/>
      <c r="L177"/>
    </row>
    <row r="178" spans="1:12" x14ac:dyDescent="0.35">
      <c r="A178"/>
      <c r="B178"/>
      <c r="C178"/>
      <c r="D178"/>
      <c r="E178"/>
      <c r="F178"/>
      <c r="G178"/>
      <c r="H178"/>
      <c r="I178"/>
      <c r="J178"/>
      <c r="K178"/>
      <c r="L178"/>
    </row>
    <row r="179" spans="1:12" x14ac:dyDescent="0.35">
      <c r="A179"/>
      <c r="B179"/>
      <c r="C179"/>
      <c r="D179"/>
      <c r="E179"/>
      <c r="F179"/>
      <c r="G179"/>
      <c r="H179"/>
      <c r="I179"/>
      <c r="J179"/>
      <c r="K179"/>
      <c r="L179"/>
    </row>
    <row r="180" spans="1:12" x14ac:dyDescent="0.35">
      <c r="A180"/>
      <c r="B180"/>
      <c r="C180"/>
      <c r="D180"/>
      <c r="E180"/>
      <c r="F180"/>
      <c r="G180"/>
      <c r="H180"/>
      <c r="I180"/>
      <c r="J180"/>
      <c r="K180"/>
      <c r="L180"/>
    </row>
    <row r="181" spans="1:12" x14ac:dyDescent="0.35">
      <c r="A181"/>
      <c r="B181"/>
      <c r="C181"/>
      <c r="D181"/>
      <c r="E181"/>
      <c r="F181"/>
      <c r="G181"/>
      <c r="H181"/>
      <c r="I181"/>
      <c r="J181"/>
      <c r="K181"/>
      <c r="L181"/>
    </row>
    <row r="182" spans="1:12" x14ac:dyDescent="0.35">
      <c r="A182"/>
      <c r="B182"/>
      <c r="C182"/>
      <c r="D182"/>
      <c r="E182"/>
      <c r="F182"/>
      <c r="G182"/>
      <c r="H182"/>
      <c r="I182"/>
      <c r="J182"/>
      <c r="K182"/>
      <c r="L182"/>
    </row>
    <row r="183" spans="1:12" x14ac:dyDescent="0.35">
      <c r="A183"/>
      <c r="B183"/>
      <c r="C183"/>
      <c r="D183"/>
      <c r="E183"/>
      <c r="F183"/>
      <c r="G183"/>
      <c r="H183"/>
      <c r="I183"/>
      <c r="J183"/>
      <c r="K183"/>
      <c r="L183"/>
    </row>
    <row r="184" spans="1:12" x14ac:dyDescent="0.35">
      <c r="A184"/>
      <c r="B184"/>
      <c r="C184"/>
      <c r="D184"/>
      <c r="E184"/>
      <c r="F184"/>
      <c r="G184"/>
      <c r="H184"/>
      <c r="I184"/>
      <c r="J184"/>
      <c r="K184"/>
      <c r="L184"/>
    </row>
    <row r="185" spans="1:12" x14ac:dyDescent="0.35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2" x14ac:dyDescent="0.35">
      <c r="A186"/>
      <c r="B186"/>
      <c r="C186"/>
      <c r="D186"/>
      <c r="E186"/>
      <c r="F186"/>
      <c r="G186"/>
      <c r="H186"/>
      <c r="I186"/>
      <c r="J186"/>
      <c r="K186"/>
      <c r="L186"/>
    </row>
    <row r="187" spans="1:12" x14ac:dyDescent="0.35">
      <c r="A187"/>
      <c r="B187"/>
      <c r="C187"/>
      <c r="D187"/>
      <c r="E187"/>
      <c r="F187"/>
      <c r="G187"/>
      <c r="H187"/>
      <c r="I187"/>
      <c r="J187"/>
      <c r="K187"/>
      <c r="L187"/>
    </row>
    <row r="188" spans="1:12" x14ac:dyDescent="0.35">
      <c r="A188"/>
      <c r="B188"/>
      <c r="C188"/>
      <c r="D188"/>
      <c r="E188"/>
      <c r="F188"/>
      <c r="G188"/>
      <c r="H188"/>
      <c r="I188"/>
      <c r="J188"/>
      <c r="K188"/>
      <c r="L188"/>
    </row>
    <row r="189" spans="1:12" x14ac:dyDescent="0.35">
      <c r="A189"/>
      <c r="B189"/>
      <c r="C189"/>
      <c r="D189"/>
      <c r="E189"/>
      <c r="F189"/>
      <c r="G189"/>
      <c r="H189"/>
      <c r="I189"/>
      <c r="J189"/>
      <c r="K189"/>
      <c r="L189"/>
    </row>
    <row r="190" spans="1:12" x14ac:dyDescent="0.35">
      <c r="A190"/>
      <c r="B190"/>
      <c r="C190"/>
      <c r="D190"/>
      <c r="E190"/>
      <c r="F190"/>
      <c r="G190"/>
      <c r="H190"/>
      <c r="I190"/>
      <c r="J190"/>
      <c r="K190"/>
      <c r="L190"/>
    </row>
    <row r="191" spans="1:12" x14ac:dyDescent="0.35">
      <c r="A191"/>
      <c r="B191"/>
      <c r="C191"/>
      <c r="D191"/>
      <c r="E191"/>
      <c r="F191"/>
      <c r="G191"/>
      <c r="H191"/>
      <c r="I191"/>
      <c r="J191"/>
      <c r="K191"/>
      <c r="L191"/>
    </row>
    <row r="192" spans="1:12" x14ac:dyDescent="0.35">
      <c r="A192"/>
      <c r="B192"/>
      <c r="C192"/>
      <c r="D192"/>
      <c r="E192"/>
      <c r="F192"/>
      <c r="G192"/>
      <c r="H192"/>
      <c r="I192"/>
      <c r="J192"/>
      <c r="K192"/>
      <c r="L192"/>
    </row>
    <row r="193" spans="1:12" x14ac:dyDescent="0.35">
      <c r="A193"/>
      <c r="B193"/>
      <c r="C193"/>
      <c r="D193"/>
      <c r="E193"/>
      <c r="F193"/>
      <c r="G193"/>
      <c r="H193"/>
      <c r="I193"/>
      <c r="J193"/>
      <c r="K193"/>
      <c r="L193"/>
    </row>
    <row r="194" spans="1:12" x14ac:dyDescent="0.35">
      <c r="A194"/>
      <c r="B194"/>
      <c r="C194"/>
      <c r="D194"/>
      <c r="E194"/>
      <c r="F194"/>
      <c r="G194"/>
      <c r="H194"/>
      <c r="I194"/>
      <c r="J194"/>
      <c r="K194"/>
      <c r="L194"/>
    </row>
    <row r="195" spans="1:12" x14ac:dyDescent="0.35">
      <c r="A195"/>
      <c r="B195"/>
      <c r="C195"/>
      <c r="D195"/>
      <c r="E195"/>
      <c r="F195"/>
      <c r="G195"/>
      <c r="H195"/>
      <c r="I195"/>
      <c r="J195"/>
      <c r="K195"/>
      <c r="L195"/>
    </row>
    <row r="196" spans="1:12" x14ac:dyDescent="0.35">
      <c r="A196"/>
      <c r="B196"/>
      <c r="C196"/>
      <c r="D196"/>
      <c r="E196"/>
      <c r="F196"/>
      <c r="G196"/>
      <c r="H196"/>
      <c r="I196"/>
      <c r="J196"/>
      <c r="K196"/>
      <c r="L196"/>
    </row>
    <row r="197" spans="1:12" x14ac:dyDescent="0.35">
      <c r="A197"/>
      <c r="B197"/>
      <c r="C197"/>
      <c r="D197"/>
      <c r="E197"/>
      <c r="F197"/>
      <c r="G197"/>
      <c r="H197"/>
      <c r="I197"/>
      <c r="J197"/>
      <c r="K197"/>
      <c r="L197"/>
    </row>
    <row r="198" spans="1:12" x14ac:dyDescent="0.35">
      <c r="A198"/>
      <c r="B198"/>
      <c r="C198"/>
      <c r="D198"/>
      <c r="E198"/>
      <c r="F198"/>
      <c r="G198"/>
      <c r="H198"/>
      <c r="I198"/>
      <c r="J198"/>
      <c r="K198"/>
      <c r="L198"/>
    </row>
    <row r="199" spans="1:12" x14ac:dyDescent="0.35">
      <c r="A199"/>
      <c r="B199"/>
      <c r="C199"/>
      <c r="D199"/>
      <c r="E199"/>
      <c r="F199"/>
      <c r="G199"/>
      <c r="H199"/>
      <c r="I199"/>
      <c r="J199"/>
      <c r="K199"/>
      <c r="L199"/>
    </row>
    <row r="200" spans="1:12" x14ac:dyDescent="0.35">
      <c r="A200"/>
      <c r="B200"/>
      <c r="C200"/>
      <c r="D200"/>
      <c r="E200"/>
      <c r="F200"/>
      <c r="G200"/>
      <c r="H200"/>
      <c r="I200"/>
      <c r="J200"/>
      <c r="K200"/>
      <c r="L200"/>
    </row>
    <row r="201" spans="1:12" x14ac:dyDescent="0.35">
      <c r="A201"/>
      <c r="B201"/>
      <c r="C201"/>
      <c r="D201"/>
      <c r="E201"/>
      <c r="F201"/>
      <c r="G201"/>
      <c r="H201"/>
      <c r="I201"/>
      <c r="J201"/>
      <c r="K201"/>
      <c r="L201"/>
    </row>
    <row r="202" spans="1:12" x14ac:dyDescent="0.35">
      <c r="A202"/>
      <c r="B202"/>
      <c r="C202"/>
      <c r="D202"/>
      <c r="E202"/>
      <c r="F202"/>
      <c r="G202"/>
      <c r="H202"/>
      <c r="I202"/>
      <c r="J202"/>
      <c r="K202"/>
      <c r="L202"/>
    </row>
    <row r="203" spans="1:12" x14ac:dyDescent="0.35">
      <c r="A203"/>
      <c r="B203"/>
      <c r="C203"/>
      <c r="D203"/>
      <c r="E203"/>
      <c r="F203"/>
      <c r="G203"/>
      <c r="H203"/>
      <c r="I203"/>
      <c r="J203"/>
      <c r="K203"/>
      <c r="L203"/>
    </row>
    <row r="204" spans="1:12" x14ac:dyDescent="0.35">
      <c r="A204"/>
      <c r="B204"/>
      <c r="C204"/>
      <c r="D204"/>
      <c r="E204"/>
      <c r="F204"/>
      <c r="G204"/>
      <c r="H204"/>
      <c r="I204"/>
      <c r="J204"/>
      <c r="K204"/>
      <c r="L204"/>
    </row>
    <row r="205" spans="1:12" x14ac:dyDescent="0.35">
      <c r="A205"/>
      <c r="B205"/>
      <c r="C205"/>
      <c r="D205"/>
      <c r="E205"/>
      <c r="F205"/>
      <c r="G205"/>
      <c r="H205"/>
      <c r="I205"/>
      <c r="J205"/>
      <c r="K205"/>
      <c r="L205"/>
    </row>
    <row r="206" spans="1:12" x14ac:dyDescent="0.35">
      <c r="A206"/>
      <c r="B206"/>
      <c r="C206"/>
      <c r="D206"/>
      <c r="E206"/>
      <c r="F206"/>
      <c r="G206"/>
      <c r="H206"/>
      <c r="I206"/>
      <c r="J206"/>
      <c r="K206"/>
      <c r="L206"/>
    </row>
    <row r="207" spans="1:12" x14ac:dyDescent="0.35">
      <c r="A207"/>
      <c r="B207"/>
      <c r="C207"/>
      <c r="D207"/>
      <c r="E207"/>
      <c r="F207"/>
      <c r="G207"/>
      <c r="H207"/>
      <c r="I207"/>
      <c r="J207"/>
      <c r="K207"/>
      <c r="L207"/>
    </row>
    <row r="208" spans="1:12" x14ac:dyDescent="0.35">
      <c r="A208"/>
      <c r="B208"/>
      <c r="C208"/>
      <c r="D208"/>
      <c r="E208"/>
      <c r="F208"/>
      <c r="G208"/>
      <c r="H208"/>
      <c r="I208"/>
      <c r="J208"/>
      <c r="K208"/>
      <c r="L208"/>
    </row>
    <row r="209" spans="1:12" x14ac:dyDescent="0.35">
      <c r="A209"/>
      <c r="B209"/>
      <c r="C209"/>
      <c r="D209"/>
      <c r="E209"/>
      <c r="F209"/>
      <c r="G209"/>
      <c r="H209"/>
      <c r="I209"/>
      <c r="J209"/>
      <c r="K209"/>
      <c r="L209"/>
    </row>
    <row r="210" spans="1:12" x14ac:dyDescent="0.35">
      <c r="A210"/>
      <c r="B210"/>
      <c r="C210"/>
      <c r="D210"/>
      <c r="E210"/>
      <c r="F210"/>
      <c r="G210"/>
      <c r="H210"/>
      <c r="I210"/>
      <c r="J210"/>
      <c r="K210"/>
      <c r="L210"/>
    </row>
    <row r="211" spans="1:12" x14ac:dyDescent="0.35">
      <c r="A211"/>
      <c r="B211"/>
      <c r="C211"/>
      <c r="D211"/>
      <c r="E211"/>
      <c r="F211"/>
      <c r="G211"/>
      <c r="H211"/>
      <c r="I211"/>
      <c r="J211"/>
      <c r="K211"/>
      <c r="L211"/>
    </row>
    <row r="212" spans="1:12" x14ac:dyDescent="0.35">
      <c r="A212"/>
      <c r="B212"/>
      <c r="C212"/>
      <c r="D212"/>
      <c r="E212"/>
      <c r="F212"/>
      <c r="G212"/>
      <c r="H212"/>
      <c r="I212"/>
      <c r="J212"/>
      <c r="K212"/>
      <c r="L212"/>
    </row>
    <row r="213" spans="1:12" x14ac:dyDescent="0.35">
      <c r="A213"/>
      <c r="B213"/>
      <c r="C213"/>
      <c r="D213"/>
      <c r="E213"/>
      <c r="F213"/>
      <c r="G213"/>
      <c r="H213"/>
      <c r="I213"/>
      <c r="J213"/>
      <c r="K213"/>
      <c r="L213"/>
    </row>
    <row r="214" spans="1:12" x14ac:dyDescent="0.35">
      <c r="A214"/>
      <c r="B214"/>
      <c r="C214"/>
      <c r="D214"/>
      <c r="E214"/>
      <c r="F214"/>
      <c r="G214"/>
      <c r="H214"/>
      <c r="I214"/>
      <c r="J214"/>
      <c r="K214"/>
      <c r="L214"/>
    </row>
    <row r="215" spans="1:12" x14ac:dyDescent="0.35">
      <c r="A215"/>
      <c r="B215"/>
      <c r="C215"/>
      <c r="D215"/>
      <c r="E215"/>
      <c r="F215"/>
      <c r="G215"/>
      <c r="H215"/>
      <c r="I215"/>
      <c r="J215"/>
      <c r="K215"/>
      <c r="L215"/>
    </row>
    <row r="216" spans="1:12" x14ac:dyDescent="0.35">
      <c r="A216"/>
      <c r="B216"/>
      <c r="C216"/>
      <c r="D216"/>
      <c r="E216"/>
      <c r="F216"/>
      <c r="G216"/>
      <c r="H216"/>
      <c r="I216"/>
      <c r="J216"/>
      <c r="K216"/>
      <c r="L216"/>
    </row>
    <row r="217" spans="1:12" x14ac:dyDescent="0.35">
      <c r="A217"/>
      <c r="B217"/>
      <c r="C217"/>
      <c r="D217"/>
      <c r="E217"/>
      <c r="F217"/>
      <c r="G217"/>
      <c r="H217"/>
      <c r="I217"/>
      <c r="J217"/>
      <c r="K217"/>
      <c r="L217"/>
    </row>
    <row r="218" spans="1:12" x14ac:dyDescent="0.35">
      <c r="A218"/>
      <c r="B218"/>
      <c r="C218"/>
      <c r="D218"/>
      <c r="E218"/>
      <c r="F218"/>
      <c r="G218"/>
      <c r="H218"/>
      <c r="I218"/>
      <c r="J218"/>
      <c r="K218"/>
    </row>
    <row r="219" spans="1:12" x14ac:dyDescent="0.35">
      <c r="A219"/>
      <c r="B219"/>
      <c r="C219"/>
      <c r="D219"/>
      <c r="E219"/>
      <c r="F219"/>
      <c r="G219"/>
      <c r="H219"/>
      <c r="I219"/>
      <c r="J219"/>
      <c r="K219"/>
    </row>
    <row r="220" spans="1:12" x14ac:dyDescent="0.35">
      <c r="A220"/>
      <c r="B220"/>
      <c r="C220"/>
      <c r="D220"/>
      <c r="E220"/>
      <c r="F220"/>
      <c r="G220"/>
      <c r="H220"/>
      <c r="I220"/>
      <c r="J220"/>
      <c r="K220"/>
    </row>
    <row r="221" spans="1:12" x14ac:dyDescent="0.35">
      <c r="A221"/>
      <c r="B221"/>
      <c r="C221"/>
      <c r="D221"/>
      <c r="E221"/>
      <c r="F221"/>
      <c r="G221"/>
      <c r="H221"/>
      <c r="I221"/>
      <c r="J221"/>
      <c r="K221"/>
    </row>
    <row r="222" spans="1:12" x14ac:dyDescent="0.35">
      <c r="A222"/>
      <c r="B222"/>
      <c r="C222"/>
      <c r="D222"/>
      <c r="E222"/>
      <c r="F222"/>
      <c r="G222"/>
      <c r="H222"/>
      <c r="I222"/>
      <c r="J222"/>
      <c r="K222"/>
    </row>
    <row r="223" spans="1:12" x14ac:dyDescent="0.35">
      <c r="A223"/>
      <c r="B223"/>
      <c r="C223"/>
      <c r="D223"/>
      <c r="E223"/>
      <c r="F223"/>
      <c r="G223"/>
      <c r="H223"/>
      <c r="I223"/>
      <c r="J223"/>
      <c r="K223"/>
    </row>
    <row r="224" spans="1:12" x14ac:dyDescent="0.35">
      <c r="A224"/>
      <c r="B224"/>
      <c r="C224"/>
      <c r="D224"/>
      <c r="E224"/>
      <c r="F224"/>
      <c r="G224"/>
      <c r="H224"/>
      <c r="I224"/>
      <c r="J224"/>
      <c r="K224"/>
    </row>
    <row r="225" spans="1:11" x14ac:dyDescent="0.35">
      <c r="A225"/>
      <c r="B225"/>
      <c r="C225"/>
      <c r="D225"/>
      <c r="E225"/>
      <c r="F225"/>
      <c r="G225"/>
      <c r="H225"/>
      <c r="I225"/>
      <c r="J225"/>
      <c r="K225"/>
    </row>
    <row r="226" spans="1:11" x14ac:dyDescent="0.35">
      <c r="A226"/>
      <c r="B226"/>
      <c r="C226"/>
      <c r="D226"/>
      <c r="E226"/>
      <c r="F226"/>
      <c r="G226"/>
      <c r="H226"/>
      <c r="I226"/>
      <c r="J226"/>
      <c r="K226"/>
    </row>
    <row r="227" spans="1:11" x14ac:dyDescent="0.35">
      <c r="A227"/>
      <c r="B227"/>
      <c r="C227"/>
      <c r="D227"/>
      <c r="E227"/>
      <c r="F227"/>
      <c r="G227"/>
      <c r="H227"/>
      <c r="I227"/>
      <c r="J227"/>
      <c r="K227"/>
    </row>
    <row r="228" spans="1:11" x14ac:dyDescent="0.35">
      <c r="A228"/>
      <c r="B228"/>
      <c r="C228"/>
      <c r="D228"/>
      <c r="E228"/>
      <c r="F228"/>
      <c r="G228"/>
      <c r="H228"/>
      <c r="I228"/>
      <c r="J228"/>
      <c r="K228"/>
    </row>
    <row r="229" spans="1:11" x14ac:dyDescent="0.35">
      <c r="A229"/>
      <c r="B229"/>
      <c r="C229"/>
      <c r="D229"/>
      <c r="E229"/>
      <c r="F229"/>
      <c r="G229"/>
      <c r="H229"/>
      <c r="I229"/>
      <c r="J229"/>
      <c r="K229"/>
    </row>
    <row r="230" spans="1:11" x14ac:dyDescent="0.35">
      <c r="A230"/>
      <c r="B230"/>
      <c r="C230"/>
      <c r="D230"/>
      <c r="E230"/>
      <c r="F230"/>
      <c r="G230"/>
      <c r="H230"/>
      <c r="I230"/>
      <c r="J230"/>
      <c r="K230"/>
    </row>
    <row r="231" spans="1:11" x14ac:dyDescent="0.35">
      <c r="A231"/>
      <c r="B231"/>
      <c r="C231"/>
      <c r="D231"/>
      <c r="E231"/>
      <c r="F231"/>
      <c r="G231"/>
      <c r="H231"/>
      <c r="I231"/>
      <c r="J231"/>
      <c r="K231"/>
    </row>
    <row r="232" spans="1:11" x14ac:dyDescent="0.35">
      <c r="A232"/>
      <c r="B232"/>
      <c r="C232"/>
      <c r="D232"/>
      <c r="E232"/>
      <c r="F232"/>
      <c r="G232"/>
      <c r="H232"/>
      <c r="I232"/>
      <c r="J232"/>
      <c r="K232"/>
    </row>
    <row r="233" spans="1:11" x14ac:dyDescent="0.35">
      <c r="A233"/>
      <c r="B233"/>
      <c r="C233"/>
      <c r="D233"/>
      <c r="E233"/>
      <c r="F233"/>
      <c r="G233"/>
      <c r="H233"/>
      <c r="I233"/>
      <c r="J233"/>
      <c r="K233"/>
    </row>
    <row r="234" spans="1:11" x14ac:dyDescent="0.35">
      <c r="A234"/>
      <c r="B234"/>
      <c r="C234"/>
      <c r="D234"/>
      <c r="E234"/>
      <c r="F234"/>
      <c r="G234"/>
      <c r="H234"/>
      <c r="I234"/>
      <c r="J234"/>
      <c r="K234"/>
    </row>
    <row r="235" spans="1:11" x14ac:dyDescent="0.35">
      <c r="A235"/>
      <c r="B235"/>
      <c r="C235"/>
      <c r="D235"/>
      <c r="E235"/>
      <c r="F235"/>
      <c r="G235"/>
      <c r="H235"/>
      <c r="I235"/>
      <c r="J235"/>
      <c r="K235"/>
    </row>
    <row r="236" spans="1:11" x14ac:dyDescent="0.35">
      <c r="A236"/>
      <c r="B236"/>
      <c r="C236"/>
      <c r="D236"/>
      <c r="E236"/>
      <c r="F236"/>
      <c r="G236"/>
      <c r="H236"/>
      <c r="I236"/>
      <c r="J236"/>
      <c r="K236"/>
    </row>
    <row r="237" spans="1:11" x14ac:dyDescent="0.35">
      <c r="A237"/>
      <c r="B237"/>
      <c r="C237"/>
      <c r="D237"/>
      <c r="E237"/>
      <c r="F237"/>
      <c r="G237"/>
      <c r="H237"/>
      <c r="I237"/>
      <c r="J237"/>
      <c r="K237"/>
    </row>
    <row r="238" spans="1:11" x14ac:dyDescent="0.35">
      <c r="A238"/>
      <c r="B238"/>
      <c r="C238"/>
      <c r="D238"/>
      <c r="E238"/>
      <c r="F238"/>
      <c r="G238"/>
      <c r="H238"/>
      <c r="I238"/>
      <c r="J238"/>
      <c r="K238"/>
    </row>
    <row r="239" spans="1:11" x14ac:dyDescent="0.35">
      <c r="A239"/>
      <c r="B239"/>
      <c r="C239"/>
      <c r="D239"/>
      <c r="E239"/>
      <c r="F239"/>
      <c r="G239"/>
      <c r="H239"/>
      <c r="I239"/>
      <c r="J239"/>
      <c r="K239"/>
    </row>
    <row r="240" spans="1:11" x14ac:dyDescent="0.35">
      <c r="A240"/>
      <c r="B240"/>
      <c r="C240"/>
      <c r="D240"/>
      <c r="E240"/>
      <c r="F240"/>
      <c r="G240"/>
      <c r="H240"/>
      <c r="I240"/>
      <c r="J240"/>
      <c r="K240"/>
    </row>
    <row r="241" spans="1:11" x14ac:dyDescent="0.35">
      <c r="A241"/>
      <c r="B241"/>
      <c r="C241"/>
      <c r="D241"/>
      <c r="E241"/>
      <c r="F241"/>
      <c r="G241"/>
      <c r="H241"/>
      <c r="I241"/>
      <c r="J241"/>
      <c r="K241"/>
    </row>
    <row r="242" spans="1:11" x14ac:dyDescent="0.35">
      <c r="A242"/>
      <c r="B242"/>
      <c r="C242"/>
      <c r="D242"/>
      <c r="E242"/>
      <c r="F242"/>
      <c r="G242"/>
      <c r="H242"/>
      <c r="I242"/>
      <c r="J242"/>
      <c r="K242"/>
    </row>
    <row r="243" spans="1:11" x14ac:dyDescent="0.35">
      <c r="A243"/>
      <c r="B243"/>
      <c r="C243"/>
      <c r="D243"/>
      <c r="E243"/>
      <c r="F243"/>
      <c r="G243"/>
      <c r="H243"/>
      <c r="I243"/>
      <c r="J243"/>
      <c r="K243"/>
    </row>
    <row r="244" spans="1:11" x14ac:dyDescent="0.35">
      <c r="A244"/>
      <c r="B244"/>
      <c r="C244"/>
      <c r="D244"/>
      <c r="E244"/>
      <c r="F244"/>
      <c r="G244"/>
      <c r="H244"/>
      <c r="I244"/>
      <c r="J244"/>
      <c r="K244"/>
    </row>
    <row r="245" spans="1:11" x14ac:dyDescent="0.35">
      <c r="A245"/>
      <c r="B245"/>
      <c r="C245"/>
      <c r="D245"/>
      <c r="E245"/>
      <c r="F245"/>
      <c r="G245"/>
      <c r="H245"/>
      <c r="I245"/>
      <c r="J245"/>
      <c r="K245"/>
    </row>
    <row r="246" spans="1:11" x14ac:dyDescent="0.35">
      <c r="A246"/>
      <c r="B246"/>
      <c r="C246"/>
      <c r="D246"/>
      <c r="E246"/>
      <c r="F246"/>
      <c r="G246"/>
      <c r="H246"/>
      <c r="I246"/>
      <c r="J246"/>
      <c r="K246"/>
    </row>
    <row r="247" spans="1:11" x14ac:dyDescent="0.35">
      <c r="A247"/>
      <c r="B247"/>
      <c r="C247"/>
      <c r="D247"/>
      <c r="E247"/>
      <c r="F247"/>
      <c r="G247"/>
      <c r="H247"/>
      <c r="I247"/>
      <c r="J247"/>
      <c r="K247"/>
    </row>
    <row r="248" spans="1:11" x14ac:dyDescent="0.35">
      <c r="A248"/>
      <c r="B248"/>
      <c r="C248"/>
      <c r="D248"/>
      <c r="E248"/>
      <c r="F248"/>
      <c r="G248"/>
      <c r="H248"/>
      <c r="I248"/>
      <c r="J248"/>
      <c r="K248"/>
    </row>
    <row r="249" spans="1:11" x14ac:dyDescent="0.35">
      <c r="A249"/>
      <c r="B249"/>
      <c r="C249"/>
      <c r="D249"/>
      <c r="E249"/>
      <c r="F249"/>
      <c r="G249"/>
      <c r="H249"/>
      <c r="I249"/>
      <c r="J249"/>
      <c r="K249"/>
    </row>
    <row r="250" spans="1:11" x14ac:dyDescent="0.35">
      <c r="A250"/>
      <c r="B250"/>
      <c r="C250"/>
      <c r="D250"/>
      <c r="E250"/>
      <c r="F250"/>
      <c r="G250"/>
      <c r="H250"/>
      <c r="I250"/>
      <c r="J250"/>
      <c r="K250"/>
    </row>
    <row r="251" spans="1:11" x14ac:dyDescent="0.35">
      <c r="A251"/>
      <c r="B251"/>
      <c r="C251"/>
      <c r="D251"/>
      <c r="E251"/>
      <c r="F251"/>
      <c r="G251"/>
      <c r="H251"/>
      <c r="I251"/>
      <c r="J251"/>
      <c r="K251"/>
    </row>
    <row r="252" spans="1:11" x14ac:dyDescent="0.35">
      <c r="A252"/>
      <c r="B252"/>
      <c r="C252"/>
      <c r="D252"/>
      <c r="E252"/>
      <c r="F252"/>
      <c r="G252"/>
      <c r="H252"/>
      <c r="I252"/>
      <c r="J252"/>
      <c r="K252"/>
    </row>
    <row r="253" spans="1:11" x14ac:dyDescent="0.35">
      <c r="A253"/>
      <c r="B253"/>
      <c r="C253"/>
      <c r="D253"/>
      <c r="E253"/>
      <c r="F253"/>
      <c r="G253"/>
      <c r="H253"/>
      <c r="I253"/>
      <c r="J253"/>
      <c r="K253"/>
    </row>
    <row r="254" spans="1:11" x14ac:dyDescent="0.35">
      <c r="A254"/>
      <c r="B254"/>
      <c r="C254"/>
      <c r="D254"/>
      <c r="E254"/>
      <c r="F254"/>
      <c r="G254"/>
      <c r="H254"/>
      <c r="I254"/>
      <c r="J254"/>
      <c r="K254"/>
    </row>
    <row r="255" spans="1:11" x14ac:dyDescent="0.35">
      <c r="A255"/>
      <c r="B255"/>
      <c r="C255"/>
      <c r="D255"/>
      <c r="E255"/>
      <c r="F255"/>
      <c r="G255"/>
      <c r="H255"/>
      <c r="I255"/>
      <c r="J255"/>
      <c r="K255"/>
    </row>
    <row r="256" spans="1:11" x14ac:dyDescent="0.35">
      <c r="A256"/>
      <c r="B256"/>
      <c r="C256"/>
      <c r="D256"/>
      <c r="E256"/>
      <c r="F256"/>
      <c r="G256"/>
      <c r="H256"/>
      <c r="I256"/>
      <c r="J256"/>
      <c r="K256"/>
    </row>
    <row r="257" spans="1:11" x14ac:dyDescent="0.35">
      <c r="A257"/>
      <c r="B257"/>
      <c r="C257"/>
      <c r="D257"/>
      <c r="E257"/>
      <c r="F257"/>
      <c r="G257"/>
      <c r="H257"/>
      <c r="I257"/>
      <c r="J257"/>
      <c r="K257"/>
    </row>
    <row r="258" spans="1:11" x14ac:dyDescent="0.35">
      <c r="A258"/>
      <c r="B258"/>
      <c r="C258"/>
      <c r="D258"/>
      <c r="E258"/>
      <c r="F258"/>
      <c r="G258"/>
      <c r="H258"/>
      <c r="I258"/>
      <c r="J258"/>
      <c r="K258"/>
    </row>
    <row r="259" spans="1:11" x14ac:dyDescent="0.35">
      <c r="A259"/>
      <c r="B259"/>
      <c r="C259"/>
      <c r="D259"/>
      <c r="E259"/>
      <c r="F259"/>
      <c r="G259"/>
      <c r="H259"/>
      <c r="I259"/>
      <c r="J259"/>
      <c r="K259"/>
    </row>
    <row r="260" spans="1:11" x14ac:dyDescent="0.35">
      <c r="A260"/>
      <c r="B260"/>
      <c r="C260"/>
      <c r="D260"/>
      <c r="E260"/>
      <c r="F260"/>
      <c r="G260"/>
      <c r="H260"/>
      <c r="I260"/>
      <c r="J260"/>
      <c r="K260"/>
    </row>
    <row r="261" spans="1:11" x14ac:dyDescent="0.35">
      <c r="A261"/>
      <c r="B261"/>
      <c r="C261"/>
      <c r="D261"/>
      <c r="E261"/>
      <c r="F261"/>
      <c r="G261"/>
      <c r="H261"/>
      <c r="I261"/>
      <c r="J261"/>
      <c r="K261"/>
    </row>
    <row r="262" spans="1:11" x14ac:dyDescent="0.35">
      <c r="A262"/>
      <c r="B262"/>
      <c r="C262"/>
      <c r="D262"/>
      <c r="E262"/>
      <c r="F262"/>
      <c r="G262"/>
      <c r="H262"/>
      <c r="I262"/>
      <c r="J262"/>
      <c r="K262"/>
    </row>
    <row r="263" spans="1:11" x14ac:dyDescent="0.35">
      <c r="A263"/>
      <c r="B263"/>
      <c r="C263"/>
      <c r="D263"/>
      <c r="E263"/>
      <c r="F263"/>
      <c r="G263"/>
      <c r="H263"/>
      <c r="I263"/>
      <c r="J263"/>
      <c r="K263"/>
    </row>
    <row r="264" spans="1:11" x14ac:dyDescent="0.35">
      <c r="A264"/>
      <c r="B264"/>
      <c r="C264"/>
      <c r="D264"/>
      <c r="E264"/>
      <c r="F264"/>
      <c r="G264"/>
      <c r="H264"/>
      <c r="I264"/>
      <c r="J264"/>
      <c r="K264"/>
    </row>
    <row r="265" spans="1:11" x14ac:dyDescent="0.35">
      <c r="A265"/>
      <c r="B265"/>
      <c r="C265"/>
      <c r="D265"/>
      <c r="E265"/>
      <c r="F265"/>
      <c r="G265"/>
      <c r="H265"/>
      <c r="I265"/>
      <c r="J265"/>
      <c r="K265"/>
    </row>
    <row r="266" spans="1:11" x14ac:dyDescent="0.35">
      <c r="A266"/>
      <c r="B266"/>
      <c r="C266"/>
      <c r="D266"/>
      <c r="E266"/>
      <c r="F266"/>
      <c r="G266"/>
      <c r="H266"/>
      <c r="I266"/>
      <c r="J266"/>
      <c r="K266"/>
    </row>
    <row r="267" spans="1:11" x14ac:dyDescent="0.35">
      <c r="A267"/>
      <c r="B267"/>
      <c r="C267"/>
      <c r="D267"/>
      <c r="E267"/>
      <c r="F267"/>
      <c r="G267"/>
      <c r="H267"/>
      <c r="I267"/>
      <c r="J267"/>
      <c r="K267"/>
    </row>
    <row r="268" spans="1:11" x14ac:dyDescent="0.35">
      <c r="A268"/>
      <c r="B268"/>
      <c r="C268"/>
      <c r="D268"/>
      <c r="E268"/>
      <c r="F268"/>
      <c r="G268"/>
      <c r="H268"/>
      <c r="I268"/>
      <c r="J268"/>
      <c r="K268"/>
    </row>
    <row r="269" spans="1:11" x14ac:dyDescent="0.35">
      <c r="A269"/>
      <c r="B269"/>
      <c r="C269"/>
      <c r="D269"/>
      <c r="E269"/>
      <c r="F269"/>
      <c r="G269"/>
      <c r="H269"/>
      <c r="I269"/>
      <c r="J269"/>
      <c r="K269"/>
    </row>
    <row r="270" spans="1:11" x14ac:dyDescent="0.35">
      <c r="A270"/>
      <c r="B270"/>
      <c r="C270"/>
      <c r="D270"/>
      <c r="E270"/>
      <c r="F270"/>
      <c r="G270"/>
      <c r="H270"/>
      <c r="I270"/>
      <c r="J270"/>
      <c r="K270"/>
    </row>
    <row r="271" spans="1:11" x14ac:dyDescent="0.35">
      <c r="A271"/>
      <c r="B271"/>
      <c r="C271"/>
      <c r="D271"/>
      <c r="E271"/>
      <c r="F271"/>
      <c r="G271"/>
      <c r="H271"/>
      <c r="I271"/>
      <c r="J271"/>
      <c r="K271"/>
    </row>
    <row r="272" spans="1:11" x14ac:dyDescent="0.35">
      <c r="A272"/>
      <c r="B272"/>
      <c r="C272"/>
      <c r="D272"/>
      <c r="E272"/>
      <c r="F272"/>
      <c r="G272"/>
      <c r="H272"/>
      <c r="I272"/>
      <c r="J272"/>
      <c r="K272"/>
    </row>
    <row r="273" spans="1:11" x14ac:dyDescent="0.35">
      <c r="A273"/>
      <c r="B273"/>
      <c r="C273"/>
      <c r="D273"/>
      <c r="E273"/>
      <c r="F273"/>
      <c r="G273"/>
      <c r="H273"/>
      <c r="I273"/>
      <c r="J273"/>
      <c r="K273"/>
    </row>
    <row r="274" spans="1:11" x14ac:dyDescent="0.35">
      <c r="A274"/>
      <c r="B274"/>
      <c r="C274"/>
      <c r="D274"/>
      <c r="E274"/>
      <c r="F274"/>
      <c r="G274"/>
      <c r="H274"/>
      <c r="I274"/>
      <c r="J274"/>
      <c r="K274"/>
    </row>
    <row r="275" spans="1:11" x14ac:dyDescent="0.35">
      <c r="A275"/>
      <c r="B275"/>
      <c r="C275"/>
      <c r="D275"/>
      <c r="E275"/>
      <c r="F275"/>
      <c r="G275"/>
      <c r="H275"/>
      <c r="I275"/>
      <c r="J275"/>
      <c r="K275"/>
    </row>
    <row r="276" spans="1:11" x14ac:dyDescent="0.35">
      <c r="A276"/>
      <c r="B276"/>
      <c r="C276"/>
      <c r="D276"/>
      <c r="E276"/>
      <c r="F276"/>
      <c r="G276"/>
      <c r="H276"/>
      <c r="I276"/>
      <c r="J276"/>
      <c r="K276"/>
    </row>
    <row r="277" spans="1:11" x14ac:dyDescent="0.35">
      <c r="A277"/>
      <c r="B277"/>
      <c r="C277"/>
      <c r="D277"/>
      <c r="E277"/>
      <c r="F277"/>
      <c r="G277"/>
      <c r="H277"/>
      <c r="I277"/>
      <c r="J277"/>
      <c r="K277"/>
    </row>
    <row r="278" spans="1:11" x14ac:dyDescent="0.35">
      <c r="A278"/>
      <c r="B278"/>
      <c r="C278"/>
      <c r="D278"/>
      <c r="E278"/>
      <c r="F278"/>
      <c r="G278"/>
      <c r="H278"/>
      <c r="I278"/>
      <c r="J278"/>
      <c r="K278"/>
    </row>
    <row r="279" spans="1:11" x14ac:dyDescent="0.35">
      <c r="A279"/>
      <c r="B279"/>
      <c r="C279"/>
      <c r="D279"/>
      <c r="E279"/>
      <c r="F279"/>
      <c r="G279"/>
      <c r="H279"/>
      <c r="I279"/>
      <c r="J279"/>
      <c r="K279"/>
    </row>
    <row r="280" spans="1:11" x14ac:dyDescent="0.35">
      <c r="A280"/>
      <c r="B280"/>
      <c r="C280"/>
      <c r="D280"/>
      <c r="E280"/>
      <c r="F280"/>
      <c r="G280"/>
      <c r="H280"/>
      <c r="I280"/>
      <c r="J280"/>
      <c r="K280"/>
    </row>
    <row r="281" spans="1:11" x14ac:dyDescent="0.35">
      <c r="A281"/>
      <c r="B281"/>
      <c r="C281"/>
      <c r="D281"/>
      <c r="E281"/>
      <c r="F281"/>
      <c r="G281"/>
      <c r="H281"/>
      <c r="I281"/>
      <c r="J281"/>
      <c r="K281"/>
    </row>
    <row r="282" spans="1:11" x14ac:dyDescent="0.35">
      <c r="A282"/>
      <c r="B282"/>
      <c r="C282"/>
      <c r="D282"/>
      <c r="E282"/>
      <c r="F282"/>
      <c r="G282"/>
      <c r="H282"/>
      <c r="I282"/>
      <c r="J282"/>
      <c r="K282"/>
    </row>
    <row r="283" spans="1:11" x14ac:dyDescent="0.35">
      <c r="A283"/>
      <c r="B283"/>
      <c r="C283"/>
      <c r="D283"/>
      <c r="E283"/>
      <c r="F283"/>
      <c r="G283"/>
      <c r="H283"/>
      <c r="I283"/>
      <c r="J283"/>
      <c r="K283"/>
    </row>
    <row r="284" spans="1:11" x14ac:dyDescent="0.35">
      <c r="A284"/>
      <c r="B284"/>
      <c r="C284"/>
      <c r="D284"/>
      <c r="E284"/>
      <c r="F284"/>
      <c r="G284"/>
      <c r="H284"/>
      <c r="I284"/>
      <c r="J284"/>
      <c r="K284"/>
    </row>
    <row r="285" spans="1:11" x14ac:dyDescent="0.35">
      <c r="A285"/>
      <c r="B285"/>
      <c r="C285"/>
      <c r="D285"/>
      <c r="E285"/>
      <c r="F285"/>
      <c r="G285"/>
      <c r="H285"/>
      <c r="I285"/>
      <c r="J285"/>
      <c r="K285"/>
    </row>
    <row r="286" spans="1:11" x14ac:dyDescent="0.35">
      <c r="A286"/>
      <c r="B286"/>
      <c r="C286"/>
      <c r="D286"/>
      <c r="E286"/>
      <c r="F286"/>
      <c r="G286"/>
      <c r="H286"/>
      <c r="I286"/>
      <c r="J286"/>
      <c r="K286"/>
    </row>
    <row r="287" spans="1:11" x14ac:dyDescent="0.35">
      <c r="A287"/>
      <c r="B287"/>
      <c r="C287"/>
      <c r="D287"/>
      <c r="E287"/>
      <c r="F287"/>
      <c r="G287"/>
      <c r="H287"/>
      <c r="I287"/>
      <c r="J287"/>
      <c r="K287"/>
    </row>
    <row r="288" spans="1:11" x14ac:dyDescent="0.35">
      <c r="A288"/>
      <c r="B288"/>
      <c r="C288"/>
      <c r="D288"/>
      <c r="E288"/>
      <c r="F288"/>
      <c r="G288"/>
      <c r="H288"/>
      <c r="I288"/>
      <c r="J288"/>
      <c r="K288"/>
    </row>
    <row r="289" spans="1:11" x14ac:dyDescent="0.35">
      <c r="A289"/>
      <c r="B289"/>
      <c r="C289"/>
      <c r="D289"/>
      <c r="E289"/>
      <c r="F289"/>
      <c r="G289"/>
      <c r="H289"/>
      <c r="I289"/>
      <c r="J289"/>
      <c r="K289"/>
    </row>
    <row r="290" spans="1:11" x14ac:dyDescent="0.35">
      <c r="A290"/>
      <c r="B290"/>
      <c r="C290"/>
      <c r="D290"/>
      <c r="E290"/>
      <c r="F290"/>
      <c r="G290"/>
      <c r="H290"/>
      <c r="I290"/>
      <c r="J290"/>
      <c r="K290"/>
    </row>
    <row r="291" spans="1:11" x14ac:dyDescent="0.35">
      <c r="A291"/>
      <c r="B291"/>
      <c r="C291"/>
      <c r="D291"/>
      <c r="E291"/>
      <c r="F291"/>
      <c r="G291"/>
      <c r="H291"/>
      <c r="I291"/>
      <c r="J291"/>
      <c r="K291"/>
    </row>
    <row r="292" spans="1:11" x14ac:dyDescent="0.35">
      <c r="A292"/>
      <c r="B292"/>
      <c r="C292"/>
      <c r="D292"/>
      <c r="E292"/>
      <c r="F292"/>
      <c r="G292"/>
      <c r="H292"/>
      <c r="I292"/>
      <c r="J292"/>
      <c r="K292"/>
    </row>
    <row r="293" spans="1:11" x14ac:dyDescent="0.35">
      <c r="A293"/>
      <c r="B293"/>
      <c r="C293"/>
      <c r="D293"/>
      <c r="E293"/>
      <c r="F293"/>
      <c r="G293"/>
      <c r="H293"/>
      <c r="I293"/>
      <c r="J293"/>
      <c r="K293"/>
    </row>
    <row r="294" spans="1:11" x14ac:dyDescent="0.35">
      <c r="A294"/>
      <c r="B294"/>
      <c r="C294"/>
      <c r="D294"/>
      <c r="E294"/>
      <c r="F294"/>
      <c r="G294"/>
      <c r="H294"/>
      <c r="I294"/>
      <c r="J294"/>
      <c r="K294"/>
    </row>
    <row r="295" spans="1:11" x14ac:dyDescent="0.35">
      <c r="A295"/>
      <c r="B295"/>
      <c r="C295"/>
      <c r="D295"/>
      <c r="E295"/>
      <c r="F295"/>
      <c r="G295"/>
      <c r="H295"/>
      <c r="I295"/>
      <c r="J295"/>
      <c r="K295"/>
    </row>
    <row r="296" spans="1:11" x14ac:dyDescent="0.35">
      <c r="A296"/>
      <c r="B296"/>
      <c r="C296"/>
      <c r="D296"/>
      <c r="E296"/>
      <c r="F296"/>
      <c r="G296"/>
      <c r="H296"/>
      <c r="I296"/>
      <c r="J296"/>
      <c r="K296"/>
    </row>
    <row r="297" spans="1:11" x14ac:dyDescent="0.35">
      <c r="A297"/>
      <c r="B297"/>
      <c r="C297"/>
      <c r="D297"/>
      <c r="E297"/>
      <c r="F297"/>
      <c r="G297"/>
      <c r="H297"/>
      <c r="I297"/>
      <c r="J297"/>
      <c r="K297"/>
    </row>
    <row r="298" spans="1:11" x14ac:dyDescent="0.35">
      <c r="A298"/>
      <c r="B298"/>
      <c r="C298"/>
      <c r="D298"/>
      <c r="E298"/>
      <c r="F298"/>
      <c r="G298"/>
      <c r="H298"/>
      <c r="I298"/>
      <c r="J298"/>
      <c r="K298"/>
    </row>
    <row r="299" spans="1:11" x14ac:dyDescent="0.35">
      <c r="A299"/>
      <c r="B299"/>
      <c r="C299"/>
      <c r="D299"/>
      <c r="E299"/>
      <c r="F299"/>
      <c r="G299"/>
      <c r="H299"/>
      <c r="I299"/>
      <c r="J299"/>
      <c r="K299"/>
    </row>
    <row r="300" spans="1:11" x14ac:dyDescent="0.35">
      <c r="A300"/>
      <c r="B300"/>
      <c r="C300"/>
      <c r="D300"/>
      <c r="E300"/>
      <c r="F300"/>
      <c r="G300"/>
      <c r="H300"/>
      <c r="I300"/>
      <c r="J300"/>
      <c r="K300"/>
    </row>
    <row r="301" spans="1:11" x14ac:dyDescent="0.35">
      <c r="A301"/>
      <c r="B301"/>
      <c r="C301"/>
      <c r="D301"/>
      <c r="E301"/>
      <c r="F301"/>
      <c r="G301"/>
      <c r="H301"/>
      <c r="I301"/>
      <c r="J301"/>
      <c r="K301"/>
    </row>
    <row r="302" spans="1:11" x14ac:dyDescent="0.35">
      <c r="A302"/>
      <c r="B302"/>
      <c r="C302"/>
      <c r="D302"/>
      <c r="E302"/>
      <c r="F302"/>
      <c r="G302"/>
      <c r="H302"/>
      <c r="I302"/>
      <c r="J302"/>
      <c r="K302"/>
    </row>
    <row r="303" spans="1:11" x14ac:dyDescent="0.35">
      <c r="A303"/>
      <c r="B303"/>
      <c r="C303"/>
      <c r="D303"/>
      <c r="E303"/>
      <c r="F303"/>
      <c r="G303"/>
      <c r="H303"/>
      <c r="I303"/>
      <c r="J303"/>
      <c r="K303"/>
    </row>
    <row r="304" spans="1:11" x14ac:dyDescent="0.35">
      <c r="A304"/>
      <c r="B304"/>
      <c r="C304"/>
      <c r="D304"/>
      <c r="E304"/>
      <c r="F304"/>
      <c r="G304"/>
      <c r="H304"/>
      <c r="I304"/>
      <c r="J304"/>
      <c r="K304"/>
    </row>
    <row r="305" spans="1:11" x14ac:dyDescent="0.35">
      <c r="A305"/>
      <c r="B305"/>
      <c r="C305"/>
      <c r="D305"/>
      <c r="E305"/>
      <c r="F305"/>
      <c r="G305"/>
      <c r="H305"/>
      <c r="I305"/>
      <c r="J305"/>
      <c r="K305"/>
    </row>
    <row r="306" spans="1:11" x14ac:dyDescent="0.35">
      <c r="A306"/>
      <c r="B306"/>
      <c r="C306"/>
      <c r="D306"/>
      <c r="E306"/>
      <c r="F306"/>
      <c r="G306"/>
      <c r="H306"/>
      <c r="I306"/>
      <c r="J306"/>
      <c r="K306"/>
    </row>
    <row r="307" spans="1:11" x14ac:dyDescent="0.35">
      <c r="A307"/>
      <c r="B307"/>
      <c r="C307"/>
      <c r="D307"/>
      <c r="E307"/>
      <c r="F307"/>
      <c r="G307"/>
      <c r="H307"/>
      <c r="I307"/>
      <c r="J307"/>
      <c r="K307"/>
    </row>
    <row r="308" spans="1:11" x14ac:dyDescent="0.35">
      <c r="A308"/>
      <c r="B308"/>
      <c r="C308"/>
      <c r="D308"/>
      <c r="E308"/>
      <c r="F308"/>
      <c r="G308"/>
      <c r="H308"/>
      <c r="I308"/>
      <c r="J308"/>
      <c r="K308"/>
    </row>
    <row r="309" spans="1:11" x14ac:dyDescent="0.35">
      <c r="A309"/>
      <c r="B309"/>
      <c r="C309"/>
      <c r="D309"/>
      <c r="E309"/>
      <c r="F309"/>
      <c r="G309"/>
      <c r="H309"/>
      <c r="I309"/>
      <c r="J309"/>
      <c r="K309"/>
    </row>
    <row r="310" spans="1:11" x14ac:dyDescent="0.35">
      <c r="A310"/>
      <c r="B310"/>
      <c r="C310"/>
      <c r="D310"/>
      <c r="E310"/>
      <c r="F310"/>
      <c r="G310"/>
      <c r="H310"/>
      <c r="I310"/>
      <c r="J310"/>
      <c r="K310"/>
    </row>
    <row r="311" spans="1:11" x14ac:dyDescent="0.35">
      <c r="A311"/>
      <c r="B311"/>
      <c r="C311"/>
      <c r="D311"/>
      <c r="E311"/>
      <c r="F311"/>
      <c r="G311"/>
      <c r="H311"/>
      <c r="I311"/>
      <c r="J311"/>
      <c r="K311"/>
    </row>
    <row r="312" spans="1:11" x14ac:dyDescent="0.35">
      <c r="A312"/>
      <c r="B312"/>
      <c r="C312"/>
      <c r="D312"/>
      <c r="E312"/>
      <c r="F312"/>
      <c r="G312"/>
      <c r="H312"/>
      <c r="I312"/>
      <c r="J312"/>
      <c r="K312"/>
    </row>
    <row r="313" spans="1:11" x14ac:dyDescent="0.35">
      <c r="A313"/>
      <c r="B313"/>
      <c r="C313"/>
      <c r="D313"/>
      <c r="E313"/>
      <c r="F313"/>
      <c r="G313"/>
      <c r="H313"/>
      <c r="I313"/>
      <c r="J313"/>
      <c r="K313"/>
    </row>
    <row r="314" spans="1:11" x14ac:dyDescent="0.35">
      <c r="A314"/>
      <c r="B314"/>
      <c r="C314"/>
      <c r="D314"/>
      <c r="E314"/>
      <c r="F314"/>
      <c r="G314"/>
      <c r="H314"/>
      <c r="I314"/>
      <c r="J314"/>
      <c r="K314"/>
    </row>
    <row r="315" spans="1:11" x14ac:dyDescent="0.35">
      <c r="A315"/>
      <c r="B315"/>
      <c r="C315"/>
      <c r="D315"/>
      <c r="E315"/>
      <c r="F315"/>
      <c r="G315"/>
      <c r="H315"/>
      <c r="I315"/>
      <c r="J315"/>
      <c r="K315"/>
    </row>
    <row r="316" spans="1:11" x14ac:dyDescent="0.35">
      <c r="A316"/>
      <c r="B316"/>
      <c r="C316"/>
      <c r="D316"/>
      <c r="E316"/>
      <c r="F316"/>
      <c r="G316"/>
      <c r="H316"/>
      <c r="I316"/>
      <c r="J316"/>
      <c r="K316"/>
    </row>
    <row r="317" spans="1:11" x14ac:dyDescent="0.35">
      <c r="A317"/>
      <c r="B317"/>
      <c r="C317"/>
      <c r="D317"/>
      <c r="E317"/>
      <c r="F317"/>
      <c r="G317"/>
      <c r="H317"/>
      <c r="I317"/>
      <c r="J317"/>
      <c r="K317"/>
    </row>
    <row r="318" spans="1:11" x14ac:dyDescent="0.35">
      <c r="A318"/>
      <c r="B318"/>
      <c r="C318"/>
      <c r="D318"/>
      <c r="E318"/>
      <c r="F318"/>
      <c r="G318"/>
      <c r="H318"/>
      <c r="I318"/>
      <c r="J318"/>
      <c r="K318"/>
    </row>
    <row r="319" spans="1:11" x14ac:dyDescent="0.35">
      <c r="A319"/>
      <c r="B319"/>
      <c r="C319"/>
      <c r="D319"/>
      <c r="E319"/>
      <c r="F319"/>
      <c r="G319"/>
      <c r="H319"/>
      <c r="I319"/>
      <c r="J319"/>
      <c r="K319"/>
    </row>
    <row r="320" spans="1:11" x14ac:dyDescent="0.35">
      <c r="A320"/>
      <c r="B320"/>
      <c r="C320"/>
      <c r="D320"/>
      <c r="E320"/>
      <c r="F320"/>
      <c r="G320"/>
      <c r="H320"/>
      <c r="I320"/>
      <c r="J320"/>
      <c r="K320"/>
    </row>
    <row r="321" spans="1:11" x14ac:dyDescent="0.35">
      <c r="A321"/>
      <c r="B321"/>
      <c r="C321"/>
      <c r="D321"/>
      <c r="E321"/>
      <c r="F321"/>
      <c r="G321"/>
      <c r="H321"/>
      <c r="I321"/>
      <c r="J321"/>
      <c r="K321"/>
    </row>
    <row r="322" spans="1:11" x14ac:dyDescent="0.35">
      <c r="A322"/>
      <c r="B322"/>
      <c r="C322"/>
      <c r="D322"/>
      <c r="E322"/>
      <c r="F322"/>
      <c r="G322"/>
      <c r="H322"/>
      <c r="I322"/>
      <c r="J322"/>
      <c r="K322"/>
    </row>
    <row r="323" spans="1:11" x14ac:dyDescent="0.35">
      <c r="A323"/>
      <c r="B323"/>
      <c r="C323"/>
      <c r="D323"/>
      <c r="E323"/>
      <c r="F323"/>
      <c r="G323"/>
      <c r="H323"/>
      <c r="I323"/>
      <c r="J323"/>
      <c r="K323"/>
    </row>
    <row r="324" spans="1:11" x14ac:dyDescent="0.35">
      <c r="A324"/>
      <c r="B324"/>
      <c r="C324"/>
      <c r="D324"/>
      <c r="E324"/>
      <c r="F324"/>
      <c r="G324"/>
      <c r="H324"/>
      <c r="I324"/>
      <c r="J324"/>
      <c r="K324"/>
    </row>
    <row r="325" spans="1:11" x14ac:dyDescent="0.35">
      <c r="A325"/>
      <c r="B325"/>
      <c r="C325"/>
      <c r="D325"/>
      <c r="E325"/>
      <c r="F325"/>
      <c r="G325"/>
      <c r="H325"/>
      <c r="I325"/>
      <c r="J325"/>
      <c r="K325"/>
    </row>
    <row r="326" spans="1:11" x14ac:dyDescent="0.35">
      <c r="A326"/>
      <c r="B326"/>
      <c r="C326"/>
      <c r="D326"/>
      <c r="E326"/>
      <c r="F326"/>
      <c r="G326"/>
      <c r="H326"/>
      <c r="I326"/>
      <c r="J326"/>
      <c r="K326"/>
    </row>
    <row r="327" spans="1:11" x14ac:dyDescent="0.35">
      <c r="A327"/>
      <c r="B327"/>
      <c r="C327"/>
      <c r="D327"/>
      <c r="E327"/>
      <c r="F327"/>
      <c r="G327"/>
      <c r="H327"/>
      <c r="I327"/>
      <c r="J327"/>
      <c r="K327"/>
    </row>
    <row r="328" spans="1:11" x14ac:dyDescent="0.35">
      <c r="A328"/>
      <c r="B328"/>
      <c r="C328"/>
      <c r="D328"/>
      <c r="E328"/>
      <c r="F328"/>
      <c r="G328"/>
      <c r="H328"/>
      <c r="I328"/>
      <c r="J328"/>
      <c r="K328"/>
    </row>
    <row r="329" spans="1:11" x14ac:dyDescent="0.35">
      <c r="A329"/>
      <c r="B329"/>
      <c r="C329"/>
      <c r="D329"/>
      <c r="E329"/>
      <c r="F329"/>
      <c r="G329"/>
      <c r="H329"/>
      <c r="I329"/>
      <c r="J329"/>
      <c r="K329"/>
    </row>
    <row r="330" spans="1:11" x14ac:dyDescent="0.35">
      <c r="A330"/>
      <c r="B330"/>
      <c r="C330"/>
      <c r="D330"/>
      <c r="E330"/>
      <c r="F330"/>
      <c r="G330"/>
      <c r="H330"/>
      <c r="I330"/>
      <c r="J330"/>
      <c r="K330"/>
    </row>
    <row r="331" spans="1:11" x14ac:dyDescent="0.35">
      <c r="A331"/>
      <c r="B331"/>
      <c r="C331"/>
      <c r="D331"/>
      <c r="E331"/>
      <c r="F331"/>
      <c r="G331"/>
      <c r="H331"/>
      <c r="I331"/>
      <c r="J331"/>
      <c r="K331"/>
    </row>
    <row r="332" spans="1:11" x14ac:dyDescent="0.35">
      <c r="A332"/>
      <c r="B332"/>
      <c r="C332"/>
      <c r="D332"/>
      <c r="E332"/>
      <c r="F332"/>
      <c r="G332"/>
      <c r="H332"/>
      <c r="I332"/>
      <c r="J332"/>
      <c r="K332"/>
    </row>
    <row r="333" spans="1:11" x14ac:dyDescent="0.35">
      <c r="A333"/>
      <c r="B333"/>
      <c r="C333"/>
      <c r="D333"/>
      <c r="E333"/>
      <c r="F333"/>
      <c r="G333"/>
      <c r="H333"/>
      <c r="I333"/>
      <c r="J333"/>
      <c r="K333"/>
    </row>
    <row r="334" spans="1:11" x14ac:dyDescent="0.35">
      <c r="A334"/>
      <c r="B334"/>
      <c r="C334"/>
      <c r="D334"/>
      <c r="E334"/>
      <c r="F334"/>
      <c r="G334"/>
      <c r="H334"/>
      <c r="I334"/>
      <c r="J334"/>
      <c r="K334"/>
    </row>
    <row r="335" spans="1:11" x14ac:dyDescent="0.35">
      <c r="A335"/>
      <c r="B335"/>
      <c r="C335"/>
      <c r="D335"/>
      <c r="E335"/>
      <c r="F335"/>
      <c r="G335"/>
      <c r="H335"/>
      <c r="I335"/>
      <c r="J335"/>
      <c r="K335"/>
    </row>
    <row r="336" spans="1:11" x14ac:dyDescent="0.35">
      <c r="A336"/>
      <c r="B336"/>
      <c r="C336"/>
      <c r="D336"/>
      <c r="E336"/>
      <c r="F336"/>
      <c r="G336"/>
      <c r="H336"/>
      <c r="I336"/>
      <c r="J336"/>
      <c r="K336"/>
    </row>
    <row r="337" spans="1:11" x14ac:dyDescent="0.35">
      <c r="A337"/>
      <c r="B337"/>
      <c r="C337"/>
      <c r="D337"/>
      <c r="E337"/>
      <c r="F337"/>
      <c r="G337"/>
      <c r="H337"/>
      <c r="I337"/>
      <c r="J337"/>
      <c r="K337"/>
    </row>
    <row r="338" spans="1:11" x14ac:dyDescent="0.35">
      <c r="A338"/>
      <c r="B338"/>
      <c r="C338"/>
      <c r="D338"/>
      <c r="E338"/>
      <c r="F338"/>
      <c r="G338"/>
      <c r="H338"/>
      <c r="I338"/>
      <c r="J338"/>
      <c r="K338"/>
    </row>
    <row r="339" spans="1:11" x14ac:dyDescent="0.35">
      <c r="A339"/>
      <c r="B339"/>
      <c r="C339"/>
      <c r="D339"/>
      <c r="E339"/>
      <c r="F339"/>
      <c r="G339"/>
      <c r="H339"/>
      <c r="I339"/>
      <c r="J339"/>
      <c r="K339"/>
    </row>
    <row r="340" spans="1:11" x14ac:dyDescent="0.35">
      <c r="A340"/>
      <c r="B340"/>
      <c r="C340"/>
      <c r="D340"/>
      <c r="E340"/>
      <c r="F340"/>
      <c r="G340"/>
      <c r="H340"/>
      <c r="I340"/>
      <c r="J340"/>
      <c r="K340"/>
    </row>
    <row r="341" spans="1:11" x14ac:dyDescent="0.35">
      <c r="A341"/>
      <c r="B341"/>
      <c r="C341"/>
      <c r="D341"/>
      <c r="E341"/>
      <c r="F341"/>
      <c r="G341"/>
      <c r="H341"/>
      <c r="I341"/>
      <c r="J341"/>
      <c r="K341"/>
    </row>
    <row r="342" spans="1:11" x14ac:dyDescent="0.35">
      <c r="A342"/>
      <c r="B342"/>
      <c r="C342"/>
      <c r="D342"/>
      <c r="E342"/>
      <c r="F342"/>
      <c r="G342"/>
      <c r="H342"/>
      <c r="I342"/>
      <c r="J342"/>
      <c r="K342"/>
    </row>
    <row r="343" spans="1:11" x14ac:dyDescent="0.35">
      <c r="A343"/>
      <c r="B343"/>
      <c r="C343"/>
      <c r="D343"/>
      <c r="E343"/>
      <c r="F343"/>
      <c r="G343"/>
      <c r="H343"/>
      <c r="I343"/>
      <c r="J343"/>
      <c r="K343"/>
    </row>
    <row r="344" spans="1:11" x14ac:dyDescent="0.35">
      <c r="A344"/>
      <c r="B344"/>
      <c r="C344"/>
      <c r="D344"/>
      <c r="E344"/>
      <c r="F344"/>
      <c r="G344"/>
      <c r="H344"/>
      <c r="I344"/>
      <c r="J344"/>
      <c r="K344"/>
    </row>
    <row r="345" spans="1:11" x14ac:dyDescent="0.35">
      <c r="A345"/>
      <c r="B345"/>
      <c r="C345"/>
      <c r="D345"/>
      <c r="E345"/>
      <c r="F345"/>
      <c r="G345"/>
      <c r="H345"/>
      <c r="I345"/>
      <c r="J345"/>
      <c r="K345"/>
    </row>
    <row r="346" spans="1:11" x14ac:dyDescent="0.35">
      <c r="A346"/>
      <c r="B346"/>
      <c r="C346"/>
      <c r="D346"/>
      <c r="E346"/>
      <c r="F346"/>
      <c r="G346"/>
      <c r="H346"/>
      <c r="I346"/>
      <c r="J346"/>
      <c r="K346"/>
    </row>
    <row r="347" spans="1:11" x14ac:dyDescent="0.35">
      <c r="A347"/>
      <c r="B347"/>
      <c r="C347"/>
      <c r="D347"/>
      <c r="E347"/>
      <c r="F347"/>
      <c r="G347"/>
      <c r="H347"/>
      <c r="I347"/>
      <c r="J347"/>
      <c r="K347"/>
    </row>
    <row r="348" spans="1:11" x14ac:dyDescent="0.35">
      <c r="A348"/>
      <c r="B348"/>
      <c r="C348"/>
      <c r="D348"/>
      <c r="E348"/>
      <c r="F348"/>
      <c r="G348"/>
      <c r="H348"/>
      <c r="I348"/>
      <c r="J348"/>
      <c r="K348"/>
    </row>
    <row r="349" spans="1:11" x14ac:dyDescent="0.35">
      <c r="A349"/>
      <c r="B349"/>
      <c r="C349"/>
      <c r="D349"/>
      <c r="E349"/>
      <c r="F349"/>
      <c r="G349"/>
      <c r="H349"/>
      <c r="I349"/>
      <c r="J349"/>
      <c r="K349"/>
    </row>
    <row r="350" spans="1:11" x14ac:dyDescent="0.35">
      <c r="A350"/>
      <c r="B350"/>
      <c r="C350"/>
      <c r="D350"/>
      <c r="E350"/>
      <c r="F350"/>
      <c r="G350"/>
      <c r="H350"/>
      <c r="I350"/>
      <c r="J350"/>
      <c r="K350"/>
    </row>
    <row r="351" spans="1:11" x14ac:dyDescent="0.35">
      <c r="A351"/>
      <c r="B351"/>
      <c r="C351"/>
      <c r="D351"/>
      <c r="E351"/>
      <c r="F351"/>
      <c r="G351"/>
      <c r="H351"/>
      <c r="I351"/>
      <c r="J351"/>
      <c r="K351"/>
    </row>
    <row r="352" spans="1:11" x14ac:dyDescent="0.35">
      <c r="A352"/>
      <c r="B352"/>
      <c r="C352"/>
      <c r="D352"/>
      <c r="E352"/>
      <c r="F352"/>
      <c r="G352"/>
      <c r="H352"/>
      <c r="I352"/>
      <c r="J352"/>
      <c r="K352"/>
    </row>
    <row r="353" spans="1:11" x14ac:dyDescent="0.35">
      <c r="A353"/>
      <c r="B353"/>
      <c r="C353"/>
      <c r="D353"/>
      <c r="E353"/>
      <c r="F353"/>
      <c r="G353"/>
      <c r="H353"/>
      <c r="I353"/>
      <c r="J353"/>
      <c r="K353"/>
    </row>
    <row r="354" spans="1:11" x14ac:dyDescent="0.35">
      <c r="A354"/>
      <c r="B354"/>
      <c r="C354"/>
      <c r="D354"/>
      <c r="E354"/>
      <c r="F354"/>
      <c r="G354"/>
      <c r="H354"/>
      <c r="I354"/>
      <c r="J354"/>
      <c r="K354"/>
    </row>
    <row r="355" spans="1:11" x14ac:dyDescent="0.35">
      <c r="A355"/>
      <c r="B355"/>
      <c r="C355"/>
      <c r="D355"/>
      <c r="E355"/>
      <c r="F355"/>
      <c r="G355"/>
      <c r="H355"/>
      <c r="I355"/>
      <c r="J355"/>
      <c r="K355"/>
    </row>
    <row r="356" spans="1:11" x14ac:dyDescent="0.35">
      <c r="A356"/>
      <c r="B356"/>
      <c r="C356"/>
      <c r="D356"/>
      <c r="E356"/>
      <c r="F356"/>
      <c r="G356"/>
      <c r="H356"/>
      <c r="I356"/>
      <c r="J356"/>
      <c r="K356"/>
    </row>
    <row r="357" spans="1:11" x14ac:dyDescent="0.35">
      <c r="A357"/>
      <c r="B357"/>
      <c r="C357"/>
      <c r="D357"/>
      <c r="E357"/>
      <c r="F357"/>
      <c r="G357"/>
      <c r="H357"/>
      <c r="I357"/>
      <c r="J357"/>
      <c r="K357"/>
    </row>
    <row r="358" spans="1:11" x14ac:dyDescent="0.35">
      <c r="A358"/>
      <c r="B358"/>
      <c r="C358"/>
      <c r="D358"/>
      <c r="E358"/>
      <c r="F358"/>
      <c r="G358"/>
      <c r="H358"/>
      <c r="I358"/>
      <c r="J358"/>
      <c r="K358"/>
    </row>
    <row r="359" spans="1:11" x14ac:dyDescent="0.35">
      <c r="A359"/>
      <c r="B359"/>
      <c r="C359"/>
      <c r="D359"/>
      <c r="E359"/>
      <c r="F359"/>
      <c r="G359"/>
      <c r="H359"/>
      <c r="I359"/>
      <c r="J359"/>
      <c r="K359"/>
    </row>
    <row r="360" spans="1:11" x14ac:dyDescent="0.35">
      <c r="A360"/>
      <c r="B360"/>
      <c r="C360"/>
      <c r="D360"/>
      <c r="E360"/>
      <c r="F360"/>
      <c r="G360"/>
      <c r="H360"/>
      <c r="I360"/>
      <c r="J360"/>
      <c r="K360"/>
    </row>
    <row r="361" spans="1:11" x14ac:dyDescent="0.35">
      <c r="A361"/>
      <c r="B361"/>
      <c r="C361"/>
      <c r="D361"/>
      <c r="E361"/>
      <c r="F361"/>
      <c r="G361"/>
      <c r="H361"/>
      <c r="I361"/>
      <c r="J361"/>
      <c r="K361"/>
    </row>
    <row r="362" spans="1:11" x14ac:dyDescent="0.35">
      <c r="A362"/>
      <c r="B362"/>
      <c r="C362"/>
      <c r="D362"/>
      <c r="E362"/>
      <c r="F362"/>
      <c r="G362"/>
      <c r="H362"/>
      <c r="I362"/>
      <c r="J362"/>
      <c r="K362"/>
    </row>
    <row r="363" spans="1:11" x14ac:dyDescent="0.35">
      <c r="A363"/>
      <c r="B363"/>
      <c r="C363"/>
      <c r="D363"/>
      <c r="E363"/>
      <c r="F363"/>
      <c r="G363"/>
      <c r="H363"/>
      <c r="I363"/>
      <c r="J363"/>
      <c r="K363"/>
    </row>
    <row r="364" spans="1:11" x14ac:dyDescent="0.35">
      <c r="A364"/>
      <c r="B364"/>
      <c r="C364"/>
      <c r="D364"/>
      <c r="E364"/>
      <c r="F364"/>
      <c r="G364"/>
      <c r="H364"/>
      <c r="I364"/>
      <c r="J364"/>
      <c r="K364"/>
    </row>
    <row r="365" spans="1:11" x14ac:dyDescent="0.35">
      <c r="A365"/>
      <c r="B365"/>
      <c r="C365"/>
      <c r="D365"/>
      <c r="E365"/>
      <c r="F365"/>
      <c r="G365"/>
      <c r="H365"/>
      <c r="I365"/>
      <c r="J365"/>
      <c r="K365"/>
    </row>
    <row r="366" spans="1:11" x14ac:dyDescent="0.35">
      <c r="A366"/>
      <c r="B366"/>
      <c r="C366"/>
      <c r="D366"/>
      <c r="E366"/>
      <c r="F366"/>
      <c r="G366"/>
      <c r="H366"/>
      <c r="I366"/>
      <c r="J366"/>
      <c r="K366"/>
    </row>
    <row r="367" spans="1:11" x14ac:dyDescent="0.35">
      <c r="A367"/>
      <c r="B367"/>
      <c r="C367"/>
      <c r="D367"/>
      <c r="E367"/>
      <c r="F367"/>
      <c r="G367"/>
      <c r="H367"/>
      <c r="I367"/>
      <c r="J367"/>
      <c r="K367"/>
    </row>
    <row r="368" spans="1:11" x14ac:dyDescent="0.35">
      <c r="A368"/>
      <c r="B368"/>
      <c r="C368"/>
      <c r="D368"/>
      <c r="E368"/>
      <c r="F368"/>
      <c r="G368"/>
      <c r="H368"/>
      <c r="I368"/>
      <c r="J368"/>
      <c r="K368"/>
    </row>
    <row r="369" spans="1:11" x14ac:dyDescent="0.35">
      <c r="A369"/>
      <c r="B369"/>
      <c r="C369"/>
      <c r="D369"/>
      <c r="E369"/>
      <c r="F369"/>
      <c r="G369"/>
      <c r="H369"/>
      <c r="I369"/>
      <c r="J369"/>
      <c r="K369"/>
    </row>
    <row r="370" spans="1:11" x14ac:dyDescent="0.35">
      <c r="A370"/>
      <c r="B370"/>
      <c r="C370"/>
      <c r="D370"/>
      <c r="E370"/>
      <c r="F370"/>
      <c r="G370"/>
      <c r="H370"/>
      <c r="I370"/>
      <c r="J370"/>
      <c r="K370"/>
    </row>
    <row r="371" spans="1:11" x14ac:dyDescent="0.35">
      <c r="A371"/>
      <c r="B371"/>
      <c r="C371"/>
      <c r="D371"/>
      <c r="E371"/>
      <c r="F371"/>
      <c r="G371"/>
      <c r="H371"/>
      <c r="I371"/>
      <c r="J371"/>
      <c r="K371"/>
    </row>
    <row r="372" spans="1:11" x14ac:dyDescent="0.35">
      <c r="A372"/>
      <c r="B372"/>
      <c r="C372"/>
      <c r="D372"/>
      <c r="E372"/>
      <c r="F372"/>
      <c r="G372"/>
      <c r="H372"/>
      <c r="I372"/>
      <c r="J372"/>
      <c r="K372"/>
    </row>
    <row r="373" spans="1:11" x14ac:dyDescent="0.35">
      <c r="A373"/>
      <c r="B373"/>
      <c r="C373"/>
      <c r="D373"/>
      <c r="E373"/>
      <c r="F373"/>
      <c r="G373"/>
      <c r="H373"/>
      <c r="I373"/>
      <c r="J373"/>
      <c r="K373"/>
    </row>
    <row r="374" spans="1:11" x14ac:dyDescent="0.35">
      <c r="A374"/>
      <c r="B374"/>
      <c r="C374"/>
      <c r="D374"/>
      <c r="E374"/>
      <c r="F374"/>
      <c r="G374"/>
      <c r="H374"/>
      <c r="I374"/>
      <c r="J374"/>
      <c r="K374"/>
    </row>
    <row r="375" spans="1:11" x14ac:dyDescent="0.35">
      <c r="A375"/>
      <c r="B375"/>
      <c r="C375"/>
      <c r="D375"/>
      <c r="E375"/>
      <c r="F375"/>
      <c r="G375"/>
      <c r="H375"/>
      <c r="I375"/>
      <c r="J375"/>
      <c r="K375"/>
    </row>
    <row r="376" spans="1:11" x14ac:dyDescent="0.35">
      <c r="A376"/>
      <c r="B376"/>
      <c r="C376"/>
      <c r="D376"/>
      <c r="E376"/>
      <c r="F376"/>
      <c r="G376"/>
      <c r="H376"/>
      <c r="I376"/>
      <c r="J376"/>
      <c r="K376"/>
    </row>
    <row r="377" spans="1:11" x14ac:dyDescent="0.35">
      <c r="A377"/>
      <c r="B377"/>
      <c r="C377"/>
      <c r="D377"/>
      <c r="E377"/>
      <c r="F377"/>
      <c r="G377"/>
      <c r="H377"/>
      <c r="I377"/>
      <c r="J377"/>
      <c r="K377"/>
    </row>
    <row r="378" spans="1:11" x14ac:dyDescent="0.35">
      <c r="A378"/>
      <c r="B378"/>
      <c r="C378"/>
      <c r="D378"/>
      <c r="E378"/>
      <c r="F378"/>
      <c r="G378"/>
      <c r="H378"/>
      <c r="I378"/>
      <c r="J378"/>
      <c r="K378"/>
    </row>
    <row r="379" spans="1:11" x14ac:dyDescent="0.35">
      <c r="A379"/>
      <c r="B379"/>
      <c r="C379"/>
      <c r="D379"/>
      <c r="E379"/>
      <c r="F379"/>
      <c r="G379"/>
      <c r="H379"/>
      <c r="I379"/>
      <c r="J379"/>
      <c r="K379"/>
    </row>
    <row r="380" spans="1:11" x14ac:dyDescent="0.35">
      <c r="A380"/>
      <c r="B380"/>
      <c r="C380"/>
      <c r="D380"/>
      <c r="E380"/>
      <c r="F380"/>
      <c r="G380"/>
      <c r="H380"/>
      <c r="I380"/>
      <c r="J380"/>
      <c r="K380"/>
    </row>
    <row r="381" spans="1:11" x14ac:dyDescent="0.35">
      <c r="A381"/>
      <c r="B381"/>
      <c r="C381"/>
      <c r="D381"/>
      <c r="E381"/>
      <c r="F381"/>
      <c r="G381"/>
      <c r="H381"/>
      <c r="I381"/>
      <c r="J381"/>
      <c r="K381"/>
    </row>
    <row r="382" spans="1:11" x14ac:dyDescent="0.35">
      <c r="A382"/>
      <c r="B382"/>
      <c r="C382"/>
      <c r="D382"/>
      <c r="E382"/>
      <c r="F382"/>
      <c r="G382"/>
      <c r="H382"/>
      <c r="I382"/>
      <c r="J382"/>
      <c r="K382"/>
    </row>
    <row r="383" spans="1:11" x14ac:dyDescent="0.35">
      <c r="A383"/>
      <c r="B383"/>
      <c r="C383"/>
      <c r="D383"/>
      <c r="E383"/>
      <c r="F383"/>
      <c r="G383"/>
      <c r="H383"/>
      <c r="I383"/>
      <c r="J383"/>
      <c r="K383"/>
    </row>
    <row r="384" spans="1:11" x14ac:dyDescent="0.35">
      <c r="A384"/>
      <c r="B384"/>
      <c r="C384"/>
      <c r="D384"/>
      <c r="E384"/>
      <c r="F384"/>
      <c r="G384"/>
      <c r="H384"/>
      <c r="I384"/>
      <c r="J384"/>
      <c r="K384"/>
    </row>
    <row r="385" spans="1:11" x14ac:dyDescent="0.35">
      <c r="A385"/>
      <c r="B385"/>
      <c r="C385"/>
      <c r="D385"/>
      <c r="E385"/>
      <c r="F385"/>
      <c r="G385"/>
      <c r="H385"/>
      <c r="I385"/>
      <c r="J385"/>
      <c r="K385"/>
    </row>
    <row r="386" spans="1:11" x14ac:dyDescent="0.35">
      <c r="A386"/>
      <c r="B386"/>
      <c r="C386"/>
      <c r="D386"/>
      <c r="E386"/>
      <c r="F386"/>
      <c r="G386"/>
      <c r="H386"/>
      <c r="I386"/>
      <c r="J386"/>
      <c r="K386"/>
    </row>
    <row r="387" spans="1:11" x14ac:dyDescent="0.35">
      <c r="A387"/>
      <c r="B387"/>
      <c r="C387"/>
      <c r="D387"/>
      <c r="E387"/>
      <c r="F387"/>
      <c r="G387"/>
      <c r="H387"/>
      <c r="I387"/>
      <c r="J387"/>
      <c r="K387"/>
    </row>
    <row r="388" spans="1:11" x14ac:dyDescent="0.35">
      <c r="A388"/>
      <c r="B388"/>
      <c r="C388"/>
      <c r="D388"/>
      <c r="E388"/>
      <c r="F388"/>
      <c r="G388"/>
      <c r="H388"/>
      <c r="I388"/>
      <c r="J388"/>
      <c r="K388"/>
    </row>
    <row r="389" spans="1:11" x14ac:dyDescent="0.35">
      <c r="A389"/>
      <c r="B389"/>
      <c r="C389"/>
      <c r="D389"/>
      <c r="E389"/>
      <c r="F389"/>
      <c r="G389"/>
      <c r="H389"/>
      <c r="I389"/>
      <c r="J389"/>
      <c r="K389"/>
    </row>
    <row r="390" spans="1:11" x14ac:dyDescent="0.35">
      <c r="A390"/>
      <c r="B390"/>
      <c r="C390"/>
      <c r="D390"/>
      <c r="E390"/>
      <c r="F390"/>
      <c r="G390"/>
      <c r="H390"/>
      <c r="I390"/>
      <c r="J390"/>
      <c r="K390"/>
    </row>
    <row r="391" spans="1:11" x14ac:dyDescent="0.35">
      <c r="A391"/>
      <c r="B391"/>
      <c r="C391"/>
      <c r="D391"/>
      <c r="E391"/>
      <c r="F391"/>
      <c r="G391"/>
      <c r="H391"/>
      <c r="I391"/>
      <c r="J391"/>
      <c r="K391"/>
    </row>
    <row r="392" spans="1:11" x14ac:dyDescent="0.35">
      <c r="A392"/>
      <c r="B392"/>
      <c r="C392"/>
      <c r="D392"/>
      <c r="E392"/>
      <c r="F392"/>
      <c r="G392"/>
      <c r="H392"/>
      <c r="I392"/>
      <c r="J392"/>
      <c r="K392"/>
    </row>
    <row r="393" spans="1:11" x14ac:dyDescent="0.35">
      <c r="A393"/>
      <c r="B393"/>
      <c r="C393"/>
      <c r="D393"/>
      <c r="E393"/>
      <c r="F393"/>
      <c r="G393"/>
      <c r="H393"/>
      <c r="I393"/>
      <c r="J393"/>
      <c r="K393"/>
    </row>
    <row r="394" spans="1:11" x14ac:dyDescent="0.35">
      <c r="A394"/>
      <c r="B394"/>
      <c r="C394"/>
      <c r="D394"/>
      <c r="E394"/>
      <c r="F394"/>
      <c r="G394"/>
      <c r="H394"/>
      <c r="I394"/>
      <c r="J394"/>
      <c r="K394"/>
    </row>
    <row r="395" spans="1:11" x14ac:dyDescent="0.35">
      <c r="A395"/>
      <c r="B395"/>
      <c r="C395"/>
      <c r="D395"/>
      <c r="E395"/>
      <c r="F395"/>
      <c r="G395"/>
      <c r="H395"/>
      <c r="I395"/>
      <c r="J395"/>
      <c r="K395"/>
    </row>
    <row r="396" spans="1:11" x14ac:dyDescent="0.35">
      <c r="A396"/>
      <c r="B396"/>
      <c r="C396"/>
      <c r="D396"/>
      <c r="E396"/>
      <c r="F396"/>
      <c r="G396"/>
      <c r="H396"/>
      <c r="I396"/>
      <c r="J396"/>
      <c r="K396"/>
    </row>
    <row r="397" spans="1:11" x14ac:dyDescent="0.35">
      <c r="A397"/>
      <c r="B397"/>
      <c r="C397"/>
      <c r="D397"/>
      <c r="E397"/>
      <c r="F397"/>
      <c r="G397"/>
      <c r="H397"/>
      <c r="I397"/>
      <c r="J397"/>
      <c r="K397"/>
    </row>
    <row r="398" spans="1:11" x14ac:dyDescent="0.35">
      <c r="A398"/>
      <c r="B398"/>
      <c r="C398"/>
      <c r="D398"/>
      <c r="E398"/>
      <c r="F398"/>
      <c r="G398"/>
      <c r="H398"/>
      <c r="I398"/>
      <c r="J398"/>
      <c r="K398"/>
    </row>
    <row r="399" spans="1:11" x14ac:dyDescent="0.35">
      <c r="A399"/>
      <c r="B399"/>
      <c r="C399"/>
      <c r="D399"/>
      <c r="E399"/>
      <c r="F399"/>
      <c r="G399"/>
      <c r="H399"/>
      <c r="I399"/>
      <c r="J399"/>
      <c r="K399"/>
    </row>
    <row r="400" spans="1:11" x14ac:dyDescent="0.35">
      <c r="A400"/>
      <c r="B400"/>
      <c r="C400"/>
      <c r="D400"/>
      <c r="E400"/>
      <c r="F400"/>
      <c r="G400"/>
      <c r="H400"/>
      <c r="I400"/>
      <c r="J400"/>
      <c r="K400"/>
    </row>
    <row r="401" spans="1:11" x14ac:dyDescent="0.35">
      <c r="A401"/>
      <c r="B401"/>
      <c r="C401"/>
      <c r="D401"/>
      <c r="E401"/>
      <c r="F401"/>
      <c r="G401"/>
      <c r="H401"/>
      <c r="I401"/>
      <c r="J401"/>
      <c r="K401"/>
    </row>
    <row r="402" spans="1:11" x14ac:dyDescent="0.35">
      <c r="A402"/>
      <c r="B402"/>
      <c r="C402"/>
      <c r="D402"/>
      <c r="E402"/>
      <c r="F402"/>
      <c r="G402"/>
      <c r="H402"/>
      <c r="I402"/>
      <c r="J402"/>
      <c r="K402"/>
    </row>
    <row r="403" spans="1:11" x14ac:dyDescent="0.35">
      <c r="A403"/>
      <c r="B403"/>
      <c r="C403"/>
      <c r="D403"/>
      <c r="E403"/>
      <c r="F403"/>
      <c r="G403"/>
      <c r="H403"/>
      <c r="I403"/>
      <c r="J403"/>
      <c r="K403"/>
    </row>
    <row r="404" spans="1:11" x14ac:dyDescent="0.35">
      <c r="A404"/>
      <c r="B404"/>
      <c r="C404"/>
      <c r="D404"/>
      <c r="E404"/>
      <c r="F404"/>
      <c r="G404"/>
      <c r="H404"/>
      <c r="I404"/>
      <c r="J404"/>
      <c r="K404"/>
    </row>
    <row r="405" spans="1:11" x14ac:dyDescent="0.35">
      <c r="A405"/>
      <c r="B405"/>
      <c r="C405"/>
      <c r="D405"/>
      <c r="E405"/>
      <c r="F405"/>
      <c r="G405"/>
      <c r="H405"/>
      <c r="I405"/>
      <c r="J405"/>
      <c r="K405"/>
    </row>
    <row r="406" spans="1:11" x14ac:dyDescent="0.35">
      <c r="A406"/>
      <c r="B406"/>
      <c r="C406"/>
      <c r="D406"/>
      <c r="E406"/>
      <c r="F406"/>
      <c r="G406"/>
      <c r="H406"/>
      <c r="I406"/>
      <c r="J406"/>
      <c r="K406"/>
    </row>
    <row r="407" spans="1:11" x14ac:dyDescent="0.35">
      <c r="A407"/>
      <c r="B407"/>
      <c r="C407"/>
      <c r="D407"/>
      <c r="E407"/>
      <c r="F407"/>
      <c r="G407"/>
      <c r="H407"/>
      <c r="I407"/>
      <c r="J407"/>
      <c r="K407"/>
    </row>
    <row r="408" spans="1:11" x14ac:dyDescent="0.35">
      <c r="A408"/>
      <c r="B408"/>
      <c r="C408"/>
      <c r="D408"/>
      <c r="E408"/>
      <c r="F408"/>
      <c r="G408"/>
      <c r="H408"/>
      <c r="I408"/>
      <c r="J408"/>
      <c r="K408"/>
    </row>
    <row r="409" spans="1:11" x14ac:dyDescent="0.35">
      <c r="A409"/>
      <c r="B409"/>
      <c r="C409"/>
      <c r="D409"/>
      <c r="E409"/>
      <c r="F409"/>
      <c r="G409"/>
      <c r="H409"/>
      <c r="I409"/>
      <c r="J409"/>
      <c r="K409"/>
    </row>
    <row r="410" spans="1:11" x14ac:dyDescent="0.35">
      <c r="A410"/>
      <c r="B410"/>
      <c r="C410"/>
      <c r="D410"/>
      <c r="E410"/>
      <c r="F410"/>
      <c r="G410"/>
      <c r="H410"/>
      <c r="I410"/>
      <c r="J410"/>
      <c r="K410"/>
    </row>
    <row r="411" spans="1:11" x14ac:dyDescent="0.35">
      <c r="A411"/>
      <c r="B411"/>
      <c r="C411"/>
      <c r="D411"/>
      <c r="E411"/>
      <c r="F411"/>
      <c r="G411"/>
      <c r="H411"/>
      <c r="I411"/>
      <c r="J411"/>
      <c r="K411"/>
    </row>
    <row r="412" spans="1:11" x14ac:dyDescent="0.35">
      <c r="A412"/>
      <c r="B412"/>
      <c r="C412"/>
      <c r="D412"/>
      <c r="E412"/>
      <c r="F412"/>
      <c r="G412"/>
      <c r="H412"/>
      <c r="I412"/>
      <c r="J412"/>
      <c r="K412"/>
    </row>
    <row r="413" spans="1:11" x14ac:dyDescent="0.35">
      <c r="A413"/>
      <c r="B413"/>
      <c r="C413"/>
      <c r="D413"/>
      <c r="E413"/>
      <c r="F413"/>
      <c r="G413"/>
      <c r="H413"/>
      <c r="I413"/>
      <c r="J413"/>
      <c r="K413"/>
    </row>
    <row r="414" spans="1:11" x14ac:dyDescent="0.35">
      <c r="A414"/>
      <c r="B414"/>
      <c r="C414"/>
      <c r="D414"/>
      <c r="E414"/>
      <c r="F414"/>
      <c r="G414"/>
      <c r="H414"/>
      <c r="I414"/>
      <c r="J414"/>
      <c r="K414"/>
    </row>
    <row r="415" spans="1:11" x14ac:dyDescent="0.35">
      <c r="A415"/>
      <c r="B415"/>
      <c r="C415"/>
      <c r="D415"/>
      <c r="E415"/>
      <c r="F415"/>
      <c r="G415"/>
      <c r="H415"/>
      <c r="I415"/>
      <c r="J415"/>
      <c r="K415"/>
    </row>
    <row r="416" spans="1:11" x14ac:dyDescent="0.35">
      <c r="A416"/>
      <c r="B416"/>
      <c r="C416"/>
      <c r="D416"/>
      <c r="E416"/>
      <c r="F416"/>
      <c r="G416"/>
      <c r="H416"/>
      <c r="I416"/>
      <c r="J416"/>
      <c r="K416"/>
    </row>
    <row r="417" spans="1:11" x14ac:dyDescent="0.35">
      <c r="A417"/>
      <c r="B417"/>
      <c r="C417"/>
      <c r="D417"/>
      <c r="E417"/>
      <c r="F417"/>
      <c r="G417"/>
      <c r="H417"/>
      <c r="I417"/>
      <c r="J417"/>
      <c r="K417"/>
    </row>
    <row r="418" spans="1:11" x14ac:dyDescent="0.35">
      <c r="A418"/>
      <c r="B418"/>
      <c r="C418"/>
      <c r="D418"/>
      <c r="E418"/>
      <c r="F418"/>
      <c r="G418"/>
      <c r="H418"/>
      <c r="I418"/>
      <c r="J418"/>
      <c r="K418"/>
    </row>
    <row r="419" spans="1:11" x14ac:dyDescent="0.35">
      <c r="A419"/>
      <c r="B419"/>
      <c r="C419"/>
      <c r="D419"/>
      <c r="E419"/>
      <c r="F419"/>
      <c r="G419"/>
      <c r="H419"/>
      <c r="I419"/>
      <c r="J419"/>
      <c r="K419"/>
    </row>
    <row r="420" spans="1:11" x14ac:dyDescent="0.35">
      <c r="A420"/>
      <c r="B420"/>
      <c r="C420"/>
      <c r="D420"/>
      <c r="E420"/>
      <c r="F420"/>
      <c r="G420"/>
      <c r="H420"/>
      <c r="I420"/>
      <c r="J420"/>
      <c r="K420"/>
    </row>
    <row r="421" spans="1:11" x14ac:dyDescent="0.35">
      <c r="A421"/>
      <c r="B421"/>
      <c r="C421"/>
      <c r="D421"/>
      <c r="E421"/>
      <c r="F421"/>
      <c r="G421"/>
      <c r="H421"/>
      <c r="I421"/>
      <c r="J421"/>
      <c r="K421"/>
    </row>
    <row r="422" spans="1:11" x14ac:dyDescent="0.35">
      <c r="A422"/>
      <c r="B422"/>
      <c r="C422"/>
      <c r="D422"/>
      <c r="E422"/>
      <c r="F422"/>
      <c r="G422"/>
      <c r="H422"/>
      <c r="I422"/>
      <c r="J422"/>
      <c r="K422"/>
    </row>
    <row r="423" spans="1:11" x14ac:dyDescent="0.35">
      <c r="A423"/>
      <c r="B423"/>
      <c r="C423"/>
      <c r="D423"/>
      <c r="E423"/>
      <c r="F423"/>
      <c r="G423"/>
      <c r="H423"/>
      <c r="I423"/>
      <c r="J423"/>
      <c r="K423"/>
    </row>
    <row r="424" spans="1:11" x14ac:dyDescent="0.35">
      <c r="A424"/>
      <c r="B424"/>
      <c r="C424"/>
      <c r="D424"/>
      <c r="E424"/>
      <c r="F424"/>
      <c r="G424"/>
      <c r="H424"/>
      <c r="I424"/>
      <c r="J424"/>
      <c r="K424"/>
    </row>
    <row r="425" spans="1:11" x14ac:dyDescent="0.35">
      <c r="A425"/>
      <c r="B425"/>
      <c r="C425"/>
      <c r="D425"/>
      <c r="E425"/>
      <c r="F425"/>
      <c r="G425"/>
      <c r="H425"/>
      <c r="I425"/>
      <c r="J425"/>
      <c r="K425"/>
    </row>
    <row r="426" spans="1:11" x14ac:dyDescent="0.35">
      <c r="A426"/>
      <c r="B426"/>
      <c r="C426"/>
      <c r="D426"/>
      <c r="E426"/>
      <c r="F426"/>
      <c r="G426"/>
      <c r="H426"/>
      <c r="I426"/>
      <c r="J426"/>
      <c r="K426"/>
    </row>
    <row r="427" spans="1:11" x14ac:dyDescent="0.35">
      <c r="A427"/>
      <c r="B427"/>
      <c r="C427"/>
      <c r="D427"/>
      <c r="E427"/>
      <c r="F427"/>
      <c r="G427"/>
      <c r="H427"/>
      <c r="I427"/>
      <c r="J427"/>
      <c r="K427"/>
    </row>
    <row r="428" spans="1:11" x14ac:dyDescent="0.35">
      <c r="A428"/>
      <c r="B428"/>
      <c r="C428"/>
      <c r="D428"/>
      <c r="E428"/>
      <c r="F428"/>
      <c r="G428"/>
      <c r="H428"/>
      <c r="I428"/>
      <c r="J428"/>
      <c r="K428"/>
    </row>
    <row r="429" spans="1:11" x14ac:dyDescent="0.35">
      <c r="A429"/>
      <c r="B429"/>
      <c r="C429"/>
      <c r="D429"/>
      <c r="E429"/>
      <c r="F429"/>
      <c r="G429"/>
      <c r="H429"/>
      <c r="I429"/>
      <c r="J429"/>
      <c r="K429"/>
    </row>
    <row r="430" spans="1:11" x14ac:dyDescent="0.35">
      <c r="A430"/>
      <c r="B430"/>
      <c r="C430"/>
      <c r="D430"/>
      <c r="E430"/>
      <c r="F430"/>
      <c r="G430"/>
      <c r="H430"/>
      <c r="I430"/>
      <c r="J430"/>
      <c r="K430"/>
    </row>
    <row r="431" spans="1:11" x14ac:dyDescent="0.35">
      <c r="A431"/>
      <c r="B431"/>
      <c r="C431"/>
      <c r="D431"/>
      <c r="E431"/>
      <c r="F431"/>
      <c r="G431"/>
      <c r="H431"/>
      <c r="I431"/>
      <c r="J431"/>
      <c r="K431"/>
    </row>
    <row r="432" spans="1:11" x14ac:dyDescent="0.35">
      <c r="A432"/>
      <c r="B432"/>
      <c r="C432"/>
      <c r="D432"/>
      <c r="E432"/>
      <c r="F432"/>
      <c r="G432"/>
      <c r="H432"/>
      <c r="I432"/>
      <c r="J432"/>
      <c r="K432"/>
    </row>
    <row r="433" spans="1:11" x14ac:dyDescent="0.35">
      <c r="A433"/>
      <c r="B433"/>
      <c r="C433"/>
      <c r="D433"/>
      <c r="E433"/>
      <c r="F433"/>
      <c r="G433"/>
      <c r="H433"/>
      <c r="I433"/>
      <c r="J433"/>
      <c r="K433"/>
    </row>
    <row r="434" spans="1:11" x14ac:dyDescent="0.35">
      <c r="A434"/>
      <c r="B434"/>
      <c r="C434"/>
      <c r="D434"/>
      <c r="E434"/>
      <c r="F434"/>
      <c r="G434"/>
      <c r="H434"/>
      <c r="I434"/>
      <c r="J434"/>
      <c r="K434"/>
    </row>
    <row r="435" spans="1:11" x14ac:dyDescent="0.35">
      <c r="A435"/>
      <c r="B435"/>
      <c r="C435"/>
      <c r="D435"/>
      <c r="E435"/>
      <c r="F435"/>
      <c r="G435"/>
      <c r="H435"/>
      <c r="I435"/>
      <c r="J435"/>
      <c r="K435"/>
    </row>
    <row r="436" spans="1:11" x14ac:dyDescent="0.35">
      <c r="A436"/>
      <c r="B436"/>
      <c r="C436"/>
      <c r="D436"/>
      <c r="E436"/>
      <c r="F436"/>
      <c r="G436"/>
      <c r="H436"/>
      <c r="I436"/>
      <c r="J436"/>
      <c r="K436"/>
    </row>
    <row r="437" spans="1:11" x14ac:dyDescent="0.35">
      <c r="A437"/>
      <c r="B437"/>
      <c r="C437"/>
      <c r="D437"/>
      <c r="E437"/>
      <c r="F437"/>
      <c r="G437"/>
      <c r="H437"/>
      <c r="I437"/>
      <c r="J437"/>
      <c r="K437"/>
    </row>
    <row r="438" spans="1:11" x14ac:dyDescent="0.35">
      <c r="A438"/>
      <c r="B438"/>
      <c r="C438"/>
      <c r="D438"/>
      <c r="E438"/>
      <c r="F438"/>
      <c r="G438"/>
      <c r="H438"/>
      <c r="I438"/>
      <c r="J438"/>
      <c r="K438"/>
    </row>
    <row r="439" spans="1:11" x14ac:dyDescent="0.35">
      <c r="A439"/>
      <c r="B439"/>
      <c r="C439"/>
      <c r="D439"/>
      <c r="E439"/>
      <c r="F439"/>
      <c r="G439"/>
      <c r="H439"/>
      <c r="I439"/>
      <c r="J439"/>
      <c r="K439"/>
    </row>
    <row r="440" spans="1:11" x14ac:dyDescent="0.35">
      <c r="A440"/>
      <c r="B440"/>
      <c r="C440"/>
      <c r="D440"/>
      <c r="E440"/>
      <c r="F440"/>
      <c r="G440"/>
      <c r="H440"/>
      <c r="I440"/>
      <c r="J440"/>
      <c r="K440"/>
    </row>
    <row r="441" spans="1:11" x14ac:dyDescent="0.35">
      <c r="A441"/>
      <c r="B441"/>
      <c r="C441"/>
      <c r="D441"/>
      <c r="E441"/>
      <c r="F441"/>
      <c r="G441"/>
      <c r="H441"/>
      <c r="I441"/>
      <c r="J441"/>
      <c r="K441"/>
    </row>
    <row r="442" spans="1:11" x14ac:dyDescent="0.35">
      <c r="A442"/>
      <c r="B442"/>
      <c r="C442"/>
      <c r="D442"/>
      <c r="E442"/>
      <c r="F442"/>
      <c r="G442"/>
      <c r="H442"/>
      <c r="I442"/>
      <c r="J442"/>
      <c r="K442"/>
    </row>
    <row r="443" spans="1:11" x14ac:dyDescent="0.35">
      <c r="A443"/>
      <c r="B443"/>
      <c r="C443"/>
      <c r="D443"/>
      <c r="E443"/>
      <c r="F443"/>
      <c r="G443"/>
      <c r="H443"/>
      <c r="I443"/>
      <c r="J443"/>
      <c r="K443"/>
    </row>
    <row r="444" spans="1:11" x14ac:dyDescent="0.35">
      <c r="A444"/>
      <c r="B444"/>
      <c r="C444"/>
      <c r="D444"/>
      <c r="E444"/>
      <c r="F444"/>
      <c r="G444"/>
      <c r="H444"/>
      <c r="I444"/>
      <c r="J444"/>
      <c r="K444"/>
    </row>
    <row r="445" spans="1:11" x14ac:dyDescent="0.35">
      <c r="A445"/>
      <c r="B445"/>
      <c r="C445"/>
      <c r="D445"/>
      <c r="E445"/>
      <c r="F445"/>
      <c r="G445"/>
      <c r="H445"/>
      <c r="I445"/>
      <c r="J445"/>
      <c r="K445"/>
    </row>
    <row r="446" spans="1:11" x14ac:dyDescent="0.35">
      <c r="A446"/>
      <c r="B446"/>
      <c r="C446"/>
      <c r="D446"/>
      <c r="E446"/>
      <c r="F446"/>
      <c r="G446"/>
      <c r="H446"/>
      <c r="I446"/>
      <c r="J446"/>
      <c r="K446"/>
    </row>
    <row r="447" spans="1:11" x14ac:dyDescent="0.35">
      <c r="A447"/>
      <c r="B447"/>
      <c r="C447"/>
      <c r="D447"/>
      <c r="E447"/>
      <c r="F447"/>
      <c r="G447"/>
      <c r="H447"/>
      <c r="I447"/>
      <c r="J447"/>
      <c r="K447"/>
    </row>
    <row r="448" spans="1:11" x14ac:dyDescent="0.35">
      <c r="A448"/>
      <c r="B448"/>
      <c r="C448"/>
      <c r="D448"/>
      <c r="E448"/>
      <c r="F448"/>
      <c r="G448"/>
      <c r="H448"/>
      <c r="I448"/>
      <c r="J448"/>
      <c r="K448"/>
    </row>
    <row r="449" spans="1:11" x14ac:dyDescent="0.35">
      <c r="A449"/>
      <c r="B449"/>
      <c r="C449"/>
      <c r="D449"/>
      <c r="E449"/>
      <c r="F449"/>
      <c r="G449"/>
      <c r="H449"/>
      <c r="I449"/>
      <c r="J449"/>
      <c r="K449"/>
    </row>
    <row r="450" spans="1:11" x14ac:dyDescent="0.35">
      <c r="A450"/>
      <c r="B450"/>
      <c r="C450"/>
      <c r="D450"/>
      <c r="E450"/>
      <c r="F450"/>
      <c r="G450"/>
      <c r="H450"/>
      <c r="I450"/>
      <c r="J450"/>
      <c r="K450"/>
    </row>
    <row r="451" spans="1:11" x14ac:dyDescent="0.35">
      <c r="A451"/>
      <c r="B451"/>
      <c r="C451"/>
      <c r="D451"/>
      <c r="E451"/>
      <c r="F451"/>
      <c r="G451"/>
      <c r="H451"/>
      <c r="I451"/>
      <c r="J451"/>
      <c r="K451"/>
    </row>
    <row r="452" spans="1:11" x14ac:dyDescent="0.35">
      <c r="A452"/>
      <c r="B452"/>
      <c r="C452"/>
      <c r="D452"/>
      <c r="E452"/>
      <c r="F452"/>
      <c r="G452"/>
      <c r="H452"/>
      <c r="I452"/>
      <c r="J452"/>
      <c r="K452"/>
    </row>
    <row r="453" spans="1:11" x14ac:dyDescent="0.35">
      <c r="A453"/>
      <c r="B453"/>
      <c r="C453"/>
      <c r="D453"/>
      <c r="E453"/>
      <c r="F453"/>
      <c r="G453"/>
      <c r="H453"/>
      <c r="I453"/>
      <c r="J453"/>
      <c r="K453"/>
    </row>
    <row r="454" spans="1:11" x14ac:dyDescent="0.35">
      <c r="A454"/>
      <c r="B454"/>
      <c r="C454"/>
      <c r="D454"/>
      <c r="E454"/>
      <c r="F454"/>
      <c r="G454"/>
      <c r="H454"/>
      <c r="I454"/>
      <c r="J454"/>
      <c r="K454"/>
    </row>
    <row r="455" spans="1:11" x14ac:dyDescent="0.35">
      <c r="A455"/>
      <c r="B455"/>
      <c r="C455"/>
      <c r="D455"/>
      <c r="E455"/>
      <c r="F455"/>
      <c r="G455"/>
      <c r="H455"/>
      <c r="I455"/>
      <c r="J455"/>
      <c r="K455"/>
    </row>
    <row r="456" spans="1:11" x14ac:dyDescent="0.35">
      <c r="A456"/>
      <c r="B456"/>
      <c r="C456"/>
      <c r="D456"/>
      <c r="E456"/>
      <c r="F456"/>
      <c r="G456"/>
      <c r="H456"/>
      <c r="I456"/>
      <c r="J456"/>
      <c r="K456"/>
    </row>
    <row r="457" spans="1:11" x14ac:dyDescent="0.35">
      <c r="A457"/>
      <c r="B457"/>
      <c r="C457"/>
      <c r="D457"/>
      <c r="E457"/>
      <c r="F457"/>
      <c r="G457"/>
      <c r="H457"/>
      <c r="I457"/>
      <c r="J457"/>
      <c r="K457"/>
    </row>
    <row r="458" spans="1:11" x14ac:dyDescent="0.35">
      <c r="A458"/>
      <c r="B458"/>
      <c r="C458"/>
      <c r="D458"/>
      <c r="E458"/>
      <c r="F458"/>
      <c r="G458"/>
      <c r="H458"/>
      <c r="I458"/>
      <c r="J458"/>
      <c r="K458"/>
    </row>
    <row r="459" spans="1:11" x14ac:dyDescent="0.35">
      <c r="A459"/>
      <c r="B459"/>
      <c r="C459"/>
      <c r="D459"/>
      <c r="E459"/>
      <c r="F459"/>
      <c r="G459"/>
      <c r="H459"/>
      <c r="I459"/>
      <c r="J459"/>
      <c r="K459"/>
    </row>
    <row r="460" spans="1:11" x14ac:dyDescent="0.35">
      <c r="A460"/>
      <c r="B460"/>
      <c r="C460"/>
      <c r="D460"/>
      <c r="E460"/>
      <c r="F460"/>
      <c r="G460"/>
      <c r="H460"/>
      <c r="I460"/>
      <c r="J460"/>
      <c r="K460"/>
    </row>
    <row r="461" spans="1:11" x14ac:dyDescent="0.35">
      <c r="A461"/>
      <c r="B461"/>
      <c r="C461"/>
      <c r="D461"/>
      <c r="E461"/>
      <c r="F461"/>
      <c r="G461"/>
      <c r="H461"/>
      <c r="I461"/>
      <c r="J461"/>
      <c r="K461"/>
    </row>
    <row r="462" spans="1:11" x14ac:dyDescent="0.35">
      <c r="A462"/>
      <c r="B462"/>
      <c r="C462"/>
      <c r="D462"/>
      <c r="E462"/>
      <c r="F462"/>
      <c r="G462"/>
      <c r="H462"/>
      <c r="I462"/>
      <c r="J462"/>
      <c r="K462"/>
    </row>
    <row r="463" spans="1:11" x14ac:dyDescent="0.35">
      <c r="A463"/>
      <c r="B463"/>
      <c r="C463"/>
      <c r="D463"/>
      <c r="E463"/>
      <c r="F463"/>
      <c r="G463"/>
      <c r="H463"/>
      <c r="I463"/>
      <c r="J463"/>
      <c r="K463"/>
    </row>
    <row r="464" spans="1:11" x14ac:dyDescent="0.35">
      <c r="A464"/>
      <c r="B464"/>
      <c r="C464"/>
      <c r="D464"/>
      <c r="E464"/>
      <c r="F464"/>
      <c r="G464"/>
      <c r="H464"/>
      <c r="I464"/>
      <c r="J464"/>
      <c r="K464"/>
    </row>
    <row r="465" spans="1:11" x14ac:dyDescent="0.35">
      <c r="A465"/>
      <c r="B465"/>
      <c r="C465"/>
      <c r="D465"/>
      <c r="E465"/>
      <c r="F465"/>
      <c r="G465"/>
      <c r="H465"/>
      <c r="I465"/>
      <c r="J465"/>
      <c r="K465"/>
    </row>
    <row r="466" spans="1:11" x14ac:dyDescent="0.35">
      <c r="A466"/>
      <c r="B466"/>
      <c r="C466"/>
      <c r="D466"/>
      <c r="E466"/>
      <c r="F466"/>
      <c r="G466"/>
      <c r="H466"/>
      <c r="I466"/>
      <c r="J466"/>
      <c r="K466"/>
    </row>
    <row r="467" spans="1:11" x14ac:dyDescent="0.35">
      <c r="A467"/>
      <c r="B467"/>
      <c r="C467"/>
      <c r="D467"/>
      <c r="E467"/>
      <c r="F467"/>
      <c r="G467"/>
      <c r="H467"/>
      <c r="I467"/>
      <c r="J467"/>
      <c r="K467"/>
    </row>
    <row r="468" spans="1:11" x14ac:dyDescent="0.35">
      <c r="A468"/>
      <c r="B468"/>
      <c r="C468"/>
      <c r="D468"/>
      <c r="E468"/>
      <c r="F468"/>
      <c r="G468"/>
      <c r="H468"/>
      <c r="I468"/>
      <c r="J468"/>
      <c r="K468"/>
    </row>
    <row r="469" spans="1:11" x14ac:dyDescent="0.35">
      <c r="A469"/>
      <c r="B469"/>
      <c r="C469"/>
      <c r="D469"/>
      <c r="E469"/>
      <c r="F469"/>
      <c r="G469"/>
      <c r="H469"/>
      <c r="I469"/>
      <c r="J469"/>
      <c r="K469"/>
    </row>
    <row r="470" spans="1:11" x14ac:dyDescent="0.35">
      <c r="A470"/>
      <c r="B470"/>
      <c r="C470"/>
      <c r="D470"/>
      <c r="E470"/>
      <c r="F470"/>
      <c r="G470"/>
      <c r="H470"/>
      <c r="I470"/>
      <c r="J470"/>
      <c r="K470"/>
    </row>
    <row r="471" spans="1:11" x14ac:dyDescent="0.35">
      <c r="A471"/>
      <c r="B471"/>
      <c r="C471"/>
      <c r="D471"/>
      <c r="E471"/>
      <c r="F471"/>
      <c r="G471"/>
      <c r="H471"/>
      <c r="I471"/>
      <c r="J471"/>
      <c r="K471"/>
    </row>
    <row r="472" spans="1:11" x14ac:dyDescent="0.35">
      <c r="A472"/>
      <c r="B472"/>
      <c r="C472"/>
      <c r="D472"/>
      <c r="E472"/>
      <c r="F472"/>
      <c r="G472"/>
      <c r="H472"/>
      <c r="I472"/>
      <c r="J472"/>
      <c r="K472"/>
    </row>
    <row r="473" spans="1:11" x14ac:dyDescent="0.35">
      <c r="A473"/>
      <c r="B473"/>
      <c r="C473"/>
      <c r="D473"/>
      <c r="E473"/>
      <c r="F473"/>
      <c r="G473"/>
      <c r="H473"/>
      <c r="I473"/>
      <c r="J473"/>
      <c r="K473"/>
    </row>
    <row r="474" spans="1:11" x14ac:dyDescent="0.35">
      <c r="A474"/>
      <c r="B474"/>
      <c r="C474"/>
      <c r="D474"/>
      <c r="E474"/>
      <c r="F474"/>
      <c r="G474"/>
      <c r="H474"/>
      <c r="I474"/>
      <c r="J474"/>
      <c r="K474"/>
    </row>
    <row r="475" spans="1:11" x14ac:dyDescent="0.35">
      <c r="A475"/>
      <c r="B475"/>
      <c r="C475"/>
      <c r="D475"/>
      <c r="E475"/>
      <c r="F475"/>
      <c r="G475"/>
      <c r="H475"/>
      <c r="I475"/>
      <c r="J475"/>
      <c r="K475"/>
    </row>
    <row r="476" spans="1:11" x14ac:dyDescent="0.35">
      <c r="A476"/>
      <c r="B476"/>
      <c r="C476"/>
      <c r="D476"/>
      <c r="E476"/>
      <c r="F476"/>
      <c r="G476"/>
      <c r="H476"/>
      <c r="I476"/>
      <c r="J476"/>
      <c r="K476"/>
    </row>
    <row r="477" spans="1:11" x14ac:dyDescent="0.35">
      <c r="A477"/>
      <c r="B477"/>
      <c r="C477"/>
      <c r="D477"/>
      <c r="E477"/>
      <c r="F477"/>
      <c r="G477"/>
      <c r="H477"/>
      <c r="I477"/>
      <c r="J477"/>
      <c r="K477"/>
    </row>
    <row r="478" spans="1:11" x14ac:dyDescent="0.35">
      <c r="A478"/>
      <c r="B478"/>
      <c r="C478"/>
      <c r="D478"/>
      <c r="E478"/>
      <c r="F478"/>
      <c r="G478"/>
      <c r="H478"/>
      <c r="I478"/>
      <c r="J478"/>
      <c r="K478"/>
    </row>
    <row r="479" spans="1:11" x14ac:dyDescent="0.35">
      <c r="A479"/>
      <c r="B479"/>
      <c r="C479"/>
      <c r="D479"/>
      <c r="E479"/>
      <c r="F479"/>
      <c r="G479"/>
      <c r="H479"/>
      <c r="I479"/>
      <c r="J479"/>
      <c r="K479"/>
    </row>
    <row r="480" spans="1:11" x14ac:dyDescent="0.35">
      <c r="A480"/>
      <c r="B480"/>
      <c r="C480"/>
      <c r="D480"/>
      <c r="E480"/>
      <c r="F480"/>
      <c r="G480"/>
      <c r="H480"/>
      <c r="I480"/>
      <c r="J480"/>
      <c r="K480"/>
    </row>
    <row r="481" spans="1:11" x14ac:dyDescent="0.35">
      <c r="A481"/>
      <c r="B481"/>
      <c r="C481"/>
      <c r="D481"/>
      <c r="E481"/>
      <c r="F481"/>
      <c r="G481"/>
      <c r="H481"/>
      <c r="I481"/>
      <c r="J481"/>
      <c r="K481"/>
    </row>
    <row r="482" spans="1:11" x14ac:dyDescent="0.35">
      <c r="A482"/>
      <c r="B482"/>
      <c r="C482"/>
      <c r="D482"/>
      <c r="E482"/>
      <c r="F482"/>
      <c r="G482"/>
      <c r="H482"/>
      <c r="I482"/>
      <c r="J482"/>
      <c r="K482"/>
    </row>
    <row r="483" spans="1:11" x14ac:dyDescent="0.35">
      <c r="A483"/>
      <c r="B483"/>
      <c r="C483"/>
      <c r="D483"/>
      <c r="E483"/>
      <c r="F483"/>
      <c r="G483"/>
      <c r="H483"/>
      <c r="I483"/>
      <c r="J483"/>
      <c r="K483"/>
    </row>
    <row r="484" spans="1:11" x14ac:dyDescent="0.35">
      <c r="A484"/>
      <c r="B484"/>
      <c r="C484"/>
      <c r="D484"/>
      <c r="E484"/>
      <c r="F484"/>
      <c r="G484"/>
      <c r="H484"/>
      <c r="I484"/>
      <c r="J484"/>
      <c r="K484"/>
    </row>
    <row r="485" spans="1:11" x14ac:dyDescent="0.35">
      <c r="A485"/>
      <c r="B485"/>
      <c r="C485"/>
      <c r="D485"/>
      <c r="E485"/>
      <c r="F485"/>
      <c r="G485"/>
      <c r="H485"/>
      <c r="I485"/>
      <c r="J485"/>
      <c r="K485"/>
    </row>
    <row r="486" spans="1:11" x14ac:dyDescent="0.35">
      <c r="A486"/>
      <c r="B486"/>
      <c r="C486"/>
      <c r="D486"/>
      <c r="E486"/>
      <c r="F486"/>
      <c r="G486"/>
      <c r="H486"/>
      <c r="I486"/>
      <c r="J486"/>
      <c r="K486"/>
    </row>
    <row r="487" spans="1:11" x14ac:dyDescent="0.35">
      <c r="A487"/>
      <c r="B487"/>
      <c r="C487"/>
      <c r="D487"/>
      <c r="E487"/>
      <c r="F487"/>
      <c r="G487"/>
      <c r="H487"/>
      <c r="I487"/>
      <c r="J487"/>
      <c r="K487"/>
    </row>
    <row r="488" spans="1:11" x14ac:dyDescent="0.35">
      <c r="A488"/>
      <c r="B488"/>
      <c r="C488"/>
      <c r="D488"/>
      <c r="E488"/>
      <c r="F488"/>
      <c r="G488"/>
      <c r="H488"/>
      <c r="I488"/>
      <c r="J488"/>
      <c r="K488"/>
    </row>
    <row r="489" spans="1:11" x14ac:dyDescent="0.35">
      <c r="A489"/>
      <c r="B489"/>
      <c r="C489"/>
      <c r="D489"/>
      <c r="E489"/>
      <c r="F489"/>
      <c r="G489"/>
      <c r="H489"/>
      <c r="I489"/>
      <c r="J489"/>
      <c r="K489"/>
    </row>
    <row r="490" spans="1:11" x14ac:dyDescent="0.35">
      <c r="A490"/>
      <c r="B490"/>
      <c r="C490"/>
      <c r="D490"/>
      <c r="E490"/>
      <c r="F490"/>
      <c r="G490"/>
      <c r="H490"/>
      <c r="I490"/>
      <c r="J490"/>
      <c r="K490"/>
    </row>
    <row r="491" spans="1:11" x14ac:dyDescent="0.35">
      <c r="A491"/>
      <c r="B491"/>
      <c r="C491"/>
      <c r="D491"/>
      <c r="E491"/>
      <c r="F491"/>
      <c r="G491"/>
      <c r="H491"/>
      <c r="I491"/>
      <c r="J491"/>
      <c r="K491"/>
    </row>
    <row r="492" spans="1:11" x14ac:dyDescent="0.35">
      <c r="A492"/>
      <c r="B492"/>
      <c r="C492"/>
      <c r="D492"/>
      <c r="E492"/>
      <c r="F492"/>
      <c r="G492"/>
      <c r="H492"/>
      <c r="I492"/>
      <c r="J492"/>
      <c r="K492"/>
    </row>
    <row r="493" spans="1:11" x14ac:dyDescent="0.35">
      <c r="A493"/>
      <c r="B493"/>
      <c r="C493"/>
      <c r="D493"/>
      <c r="E493"/>
      <c r="F493"/>
      <c r="G493"/>
      <c r="H493"/>
      <c r="I493"/>
      <c r="J493"/>
      <c r="K493"/>
    </row>
    <row r="494" spans="1:11" x14ac:dyDescent="0.35">
      <c r="A494"/>
      <c r="B494"/>
      <c r="C494"/>
      <c r="D494"/>
      <c r="E494"/>
      <c r="F494"/>
      <c r="G494"/>
      <c r="H494"/>
      <c r="I494"/>
      <c r="J494"/>
      <c r="K494"/>
    </row>
    <row r="495" spans="1:11" x14ac:dyDescent="0.35">
      <c r="A495"/>
      <c r="B495"/>
      <c r="C495"/>
      <c r="D495"/>
      <c r="E495"/>
      <c r="F495"/>
      <c r="G495"/>
      <c r="H495"/>
      <c r="I495"/>
      <c r="J495"/>
      <c r="K495"/>
    </row>
    <row r="496" spans="1:11" x14ac:dyDescent="0.35">
      <c r="A496"/>
      <c r="B496"/>
      <c r="C496"/>
      <c r="D496"/>
      <c r="E496"/>
      <c r="F496"/>
      <c r="G496"/>
      <c r="H496"/>
      <c r="I496"/>
      <c r="J496"/>
      <c r="K496"/>
    </row>
    <row r="497" spans="1:11" x14ac:dyDescent="0.35">
      <c r="A497"/>
      <c r="B497"/>
      <c r="C497"/>
      <c r="D497"/>
      <c r="E497"/>
      <c r="F497"/>
      <c r="G497"/>
      <c r="H497"/>
      <c r="I497"/>
      <c r="J497"/>
      <c r="K497"/>
    </row>
    <row r="498" spans="1:11" x14ac:dyDescent="0.35">
      <c r="A498"/>
      <c r="B498"/>
      <c r="C498"/>
      <c r="D498"/>
      <c r="E498"/>
      <c r="F498"/>
      <c r="G498"/>
      <c r="H498"/>
      <c r="I498"/>
      <c r="J498"/>
      <c r="K498"/>
    </row>
    <row r="499" spans="1:11" x14ac:dyDescent="0.35">
      <c r="A499"/>
      <c r="B499"/>
      <c r="C499"/>
      <c r="D499"/>
      <c r="E499"/>
      <c r="F499"/>
      <c r="G499"/>
      <c r="H499"/>
      <c r="I499"/>
      <c r="J499"/>
      <c r="K499"/>
    </row>
    <row r="500" spans="1:11" x14ac:dyDescent="0.35">
      <c r="A500"/>
      <c r="B500"/>
      <c r="C500"/>
      <c r="D500"/>
      <c r="E500"/>
      <c r="F500"/>
      <c r="G500"/>
      <c r="H500"/>
      <c r="I500"/>
      <c r="J500"/>
      <c r="K500"/>
    </row>
    <row r="501" spans="1:11" x14ac:dyDescent="0.35">
      <c r="A501"/>
      <c r="B501"/>
      <c r="C501"/>
      <c r="D501"/>
      <c r="E501"/>
      <c r="F501"/>
      <c r="G501"/>
      <c r="H501"/>
      <c r="I501"/>
      <c r="J501"/>
      <c r="K501"/>
    </row>
    <row r="502" spans="1:11" x14ac:dyDescent="0.35">
      <c r="A502"/>
      <c r="B502"/>
      <c r="C502"/>
      <c r="D502"/>
      <c r="E502"/>
      <c r="F502"/>
      <c r="G502"/>
      <c r="H502"/>
      <c r="I502"/>
      <c r="J502"/>
      <c r="K502"/>
    </row>
    <row r="503" spans="1:11" x14ac:dyDescent="0.35">
      <c r="A503"/>
      <c r="B503"/>
      <c r="C503"/>
      <c r="D503"/>
      <c r="E503"/>
      <c r="F503"/>
      <c r="G503"/>
      <c r="H503"/>
      <c r="I503"/>
      <c r="J503"/>
      <c r="K503"/>
    </row>
    <row r="504" spans="1:11" x14ac:dyDescent="0.35">
      <c r="A504"/>
      <c r="B504"/>
      <c r="C504"/>
      <c r="D504"/>
      <c r="E504"/>
      <c r="F504"/>
      <c r="G504"/>
      <c r="H504"/>
      <c r="I504"/>
      <c r="J504"/>
      <c r="K504"/>
    </row>
    <row r="505" spans="1:11" x14ac:dyDescent="0.35">
      <c r="A505"/>
      <c r="B505"/>
      <c r="C505"/>
      <c r="D505"/>
      <c r="E505"/>
      <c r="F505"/>
      <c r="G505"/>
      <c r="H505"/>
      <c r="I505"/>
      <c r="J505"/>
      <c r="K505"/>
    </row>
    <row r="506" spans="1:11" x14ac:dyDescent="0.35">
      <c r="A506"/>
      <c r="B506"/>
      <c r="C506"/>
      <c r="D506"/>
      <c r="E506"/>
      <c r="F506"/>
      <c r="G506"/>
      <c r="H506"/>
      <c r="I506"/>
      <c r="J506"/>
      <c r="K506"/>
    </row>
    <row r="507" spans="1:11" x14ac:dyDescent="0.35">
      <c r="A507"/>
      <c r="B507"/>
      <c r="C507"/>
      <c r="D507"/>
      <c r="E507"/>
      <c r="F507"/>
      <c r="G507"/>
      <c r="H507"/>
      <c r="I507"/>
      <c r="J507"/>
      <c r="K507"/>
    </row>
    <row r="508" spans="1:11" x14ac:dyDescent="0.35">
      <c r="A508"/>
      <c r="B508"/>
      <c r="C508"/>
      <c r="D508"/>
      <c r="E508"/>
      <c r="F508"/>
      <c r="G508"/>
      <c r="H508"/>
      <c r="I508"/>
      <c r="J508"/>
      <c r="K508"/>
    </row>
    <row r="509" spans="1:11" x14ac:dyDescent="0.35">
      <c r="A509"/>
      <c r="B509"/>
      <c r="C509"/>
      <c r="D509"/>
      <c r="E509"/>
      <c r="F509"/>
      <c r="G509"/>
      <c r="H509"/>
      <c r="I509"/>
      <c r="J509"/>
      <c r="K509"/>
    </row>
    <row r="510" spans="1:11" x14ac:dyDescent="0.35">
      <c r="A510"/>
      <c r="B510"/>
      <c r="C510"/>
      <c r="D510"/>
      <c r="E510"/>
      <c r="F510"/>
      <c r="G510"/>
      <c r="H510"/>
      <c r="I510"/>
      <c r="J510"/>
      <c r="K510"/>
    </row>
    <row r="511" spans="1:11" x14ac:dyDescent="0.35">
      <c r="A511"/>
      <c r="B511"/>
      <c r="C511"/>
      <c r="D511"/>
      <c r="E511"/>
      <c r="F511"/>
      <c r="G511"/>
      <c r="H511"/>
      <c r="I511"/>
      <c r="J511"/>
      <c r="K511"/>
    </row>
    <row r="512" spans="1:11" x14ac:dyDescent="0.35">
      <c r="A512"/>
      <c r="B512"/>
      <c r="C512"/>
      <c r="D512"/>
      <c r="E512"/>
      <c r="F512"/>
      <c r="G512"/>
      <c r="H512"/>
      <c r="I512"/>
      <c r="J512"/>
      <c r="K512"/>
    </row>
    <row r="513" spans="1:11" x14ac:dyDescent="0.35">
      <c r="A513"/>
      <c r="B513"/>
      <c r="C513"/>
      <c r="D513"/>
      <c r="E513"/>
      <c r="F513"/>
      <c r="G513"/>
      <c r="H513"/>
      <c r="I513"/>
      <c r="J513"/>
      <c r="K513"/>
    </row>
    <row r="514" spans="1:11" x14ac:dyDescent="0.35">
      <c r="A514"/>
      <c r="B514"/>
      <c r="C514"/>
      <c r="D514"/>
      <c r="E514"/>
      <c r="F514"/>
      <c r="G514"/>
      <c r="H514"/>
      <c r="I514"/>
      <c r="J514"/>
      <c r="K514"/>
    </row>
    <row r="515" spans="1:11" x14ac:dyDescent="0.35">
      <c r="A515"/>
      <c r="B515"/>
      <c r="C515"/>
      <c r="D515"/>
      <c r="E515"/>
      <c r="F515"/>
      <c r="G515"/>
      <c r="H515"/>
      <c r="I515"/>
      <c r="J515"/>
      <c r="K515"/>
    </row>
    <row r="516" spans="1:11" x14ac:dyDescent="0.35">
      <c r="A516"/>
      <c r="B516"/>
      <c r="C516"/>
      <c r="D516"/>
      <c r="E516"/>
      <c r="F516"/>
      <c r="G516"/>
      <c r="H516"/>
      <c r="I516"/>
      <c r="J516"/>
      <c r="K516"/>
    </row>
    <row r="517" spans="1:11" x14ac:dyDescent="0.35">
      <c r="A517"/>
      <c r="B517"/>
      <c r="C517"/>
      <c r="D517"/>
      <c r="E517"/>
      <c r="F517"/>
      <c r="G517"/>
      <c r="H517"/>
      <c r="I517"/>
      <c r="J517"/>
      <c r="K517"/>
    </row>
    <row r="518" spans="1:11" x14ac:dyDescent="0.35">
      <c r="A518"/>
      <c r="B518"/>
      <c r="C518"/>
      <c r="D518"/>
      <c r="E518"/>
      <c r="F518"/>
      <c r="G518"/>
      <c r="H518"/>
      <c r="I518"/>
      <c r="J518"/>
      <c r="K518"/>
    </row>
    <row r="519" spans="1:11" x14ac:dyDescent="0.35">
      <c r="A519"/>
      <c r="B519"/>
      <c r="C519"/>
      <c r="D519"/>
      <c r="E519"/>
      <c r="F519"/>
      <c r="G519"/>
      <c r="H519"/>
      <c r="I519"/>
      <c r="J519"/>
      <c r="K519"/>
    </row>
    <row r="520" spans="1:11" x14ac:dyDescent="0.35">
      <c r="A520"/>
      <c r="B520"/>
      <c r="C520"/>
      <c r="D520"/>
      <c r="E520"/>
      <c r="F520"/>
      <c r="G520"/>
      <c r="H520"/>
      <c r="I520"/>
      <c r="J520"/>
      <c r="K520"/>
    </row>
    <row r="521" spans="1:11" x14ac:dyDescent="0.35">
      <c r="A521"/>
      <c r="B521"/>
      <c r="C521"/>
      <c r="D521"/>
      <c r="E521"/>
      <c r="F521"/>
      <c r="G521"/>
      <c r="H521"/>
      <c r="I521"/>
      <c r="J521"/>
      <c r="K521"/>
    </row>
    <row r="522" spans="1:11" x14ac:dyDescent="0.35">
      <c r="A522"/>
      <c r="B522"/>
      <c r="C522"/>
      <c r="D522"/>
      <c r="E522"/>
      <c r="F522"/>
      <c r="G522"/>
      <c r="H522"/>
      <c r="I522"/>
      <c r="J522"/>
      <c r="K522"/>
    </row>
    <row r="523" spans="1:11" x14ac:dyDescent="0.35">
      <c r="A523"/>
      <c r="B523"/>
      <c r="C523"/>
      <c r="D523"/>
      <c r="E523"/>
      <c r="F523"/>
      <c r="G523"/>
      <c r="H523"/>
      <c r="I523"/>
      <c r="J523"/>
      <c r="K523"/>
    </row>
    <row r="524" spans="1:11" x14ac:dyDescent="0.35">
      <c r="A524"/>
      <c r="B524"/>
      <c r="C524"/>
      <c r="D524"/>
      <c r="E524"/>
      <c r="F524"/>
      <c r="G524"/>
      <c r="H524"/>
      <c r="I524"/>
      <c r="J524"/>
      <c r="K524"/>
    </row>
    <row r="525" spans="1:11" x14ac:dyDescent="0.35">
      <c r="A525"/>
      <c r="B525"/>
      <c r="C525"/>
      <c r="D525"/>
      <c r="E525"/>
      <c r="F525"/>
      <c r="G525"/>
      <c r="H525"/>
      <c r="I525"/>
      <c r="J525"/>
      <c r="K525"/>
    </row>
    <row r="526" spans="1:11" x14ac:dyDescent="0.35">
      <c r="A526"/>
      <c r="B526"/>
      <c r="C526"/>
      <c r="D526"/>
      <c r="E526"/>
      <c r="F526"/>
      <c r="G526"/>
      <c r="H526"/>
      <c r="I526"/>
      <c r="J526"/>
      <c r="K526"/>
    </row>
    <row r="527" spans="1:11" x14ac:dyDescent="0.35">
      <c r="A527"/>
      <c r="B527"/>
      <c r="C527"/>
      <c r="D527"/>
      <c r="E527"/>
      <c r="F527"/>
      <c r="G527"/>
      <c r="H527"/>
      <c r="I527"/>
      <c r="J527"/>
      <c r="K527"/>
    </row>
    <row r="528" spans="1:11" x14ac:dyDescent="0.35">
      <c r="A528"/>
      <c r="B528"/>
      <c r="C528"/>
      <c r="D528"/>
      <c r="E528"/>
      <c r="F528"/>
      <c r="G528"/>
      <c r="H528"/>
      <c r="I528"/>
      <c r="J528"/>
      <c r="K528"/>
    </row>
    <row r="529" spans="1:11" x14ac:dyDescent="0.35">
      <c r="A529"/>
      <c r="B529"/>
      <c r="C529"/>
      <c r="D529"/>
      <c r="E529"/>
      <c r="F529"/>
      <c r="G529"/>
      <c r="H529"/>
      <c r="I529"/>
      <c r="J529"/>
      <c r="K529"/>
    </row>
    <row r="530" spans="1:11" x14ac:dyDescent="0.35">
      <c r="A530"/>
      <c r="B530"/>
      <c r="C530"/>
      <c r="D530"/>
      <c r="E530"/>
      <c r="F530"/>
      <c r="G530"/>
      <c r="H530"/>
      <c r="I530"/>
      <c r="J530"/>
      <c r="K530"/>
    </row>
    <row r="531" spans="1:11" x14ac:dyDescent="0.35">
      <c r="A531"/>
      <c r="B531"/>
      <c r="C531"/>
      <c r="D531"/>
      <c r="E531"/>
      <c r="F531"/>
      <c r="G531"/>
      <c r="H531"/>
      <c r="I531"/>
      <c r="J531"/>
      <c r="K531"/>
    </row>
    <row r="532" spans="1:11" x14ac:dyDescent="0.35">
      <c r="A532"/>
      <c r="B532"/>
      <c r="C532"/>
      <c r="D532"/>
      <c r="E532"/>
      <c r="F532"/>
      <c r="G532"/>
      <c r="H532"/>
      <c r="I532"/>
      <c r="J532"/>
      <c r="K532"/>
    </row>
    <row r="533" spans="1:11" x14ac:dyDescent="0.35">
      <c r="A533"/>
      <c r="B533"/>
      <c r="C533"/>
      <c r="D533"/>
      <c r="E533"/>
      <c r="F533"/>
      <c r="G533"/>
      <c r="H533"/>
      <c r="I533"/>
      <c r="J533"/>
      <c r="K533"/>
    </row>
    <row r="534" spans="1:11" x14ac:dyDescent="0.35">
      <c r="A534"/>
      <c r="B534"/>
      <c r="C534"/>
      <c r="D534"/>
      <c r="E534"/>
      <c r="F534"/>
      <c r="G534"/>
      <c r="H534"/>
      <c r="I534"/>
      <c r="J534"/>
      <c r="K534"/>
    </row>
    <row r="535" spans="1:11" x14ac:dyDescent="0.35">
      <c r="A535"/>
      <c r="B535"/>
      <c r="C535"/>
      <c r="D535"/>
      <c r="E535"/>
      <c r="F535"/>
      <c r="G535"/>
      <c r="H535"/>
      <c r="I535"/>
      <c r="J535"/>
      <c r="K535"/>
    </row>
    <row r="536" spans="1:11" x14ac:dyDescent="0.35">
      <c r="A536"/>
      <c r="B536"/>
      <c r="C536"/>
      <c r="D536"/>
      <c r="E536"/>
      <c r="F536"/>
      <c r="G536"/>
      <c r="H536"/>
      <c r="I536"/>
      <c r="J536"/>
      <c r="K536"/>
    </row>
    <row r="537" spans="1:11" x14ac:dyDescent="0.35">
      <c r="A537"/>
      <c r="B537"/>
      <c r="C537"/>
      <c r="D537"/>
      <c r="E537"/>
      <c r="F537"/>
      <c r="G537"/>
      <c r="H537"/>
      <c r="I537"/>
      <c r="J537"/>
      <c r="K537"/>
    </row>
    <row r="538" spans="1:11" x14ac:dyDescent="0.35">
      <c r="A538"/>
      <c r="B538"/>
      <c r="C538"/>
      <c r="D538"/>
      <c r="E538"/>
      <c r="F538"/>
      <c r="G538"/>
      <c r="H538"/>
      <c r="I538"/>
      <c r="J538"/>
      <c r="K538"/>
    </row>
    <row r="539" spans="1:11" x14ac:dyDescent="0.35">
      <c r="A539"/>
      <c r="B539"/>
      <c r="C539"/>
      <c r="D539"/>
      <c r="E539"/>
      <c r="F539"/>
      <c r="G539"/>
      <c r="H539"/>
      <c r="I539"/>
      <c r="J539"/>
      <c r="K539"/>
    </row>
    <row r="540" spans="1:11" x14ac:dyDescent="0.35">
      <c r="A540"/>
      <c r="B540"/>
      <c r="C540"/>
      <c r="D540"/>
      <c r="E540"/>
      <c r="F540"/>
      <c r="G540"/>
      <c r="H540"/>
      <c r="I540"/>
      <c r="J540"/>
      <c r="K540"/>
    </row>
    <row r="541" spans="1:11" x14ac:dyDescent="0.35">
      <c r="A541"/>
      <c r="B541"/>
      <c r="C541"/>
      <c r="D541"/>
      <c r="E541"/>
      <c r="F541"/>
      <c r="G541"/>
      <c r="H541"/>
      <c r="I541"/>
      <c r="J541"/>
      <c r="K541"/>
    </row>
    <row r="542" spans="1:11" x14ac:dyDescent="0.35">
      <c r="A542"/>
      <c r="B542"/>
      <c r="C542"/>
      <c r="D542"/>
      <c r="E542"/>
      <c r="F542"/>
      <c r="G542"/>
      <c r="H542"/>
      <c r="I542"/>
      <c r="J542"/>
      <c r="K542"/>
    </row>
    <row r="543" spans="1:11" x14ac:dyDescent="0.35">
      <c r="A543"/>
      <c r="B543"/>
      <c r="C543"/>
      <c r="D543"/>
      <c r="E543"/>
      <c r="F543"/>
      <c r="G543"/>
      <c r="H543"/>
      <c r="I543"/>
      <c r="J543"/>
      <c r="K543"/>
    </row>
    <row r="544" spans="1:11" x14ac:dyDescent="0.35">
      <c r="A544"/>
      <c r="B544"/>
      <c r="C544"/>
      <c r="D544"/>
      <c r="E544"/>
      <c r="F544"/>
      <c r="G544"/>
      <c r="H544"/>
      <c r="I544"/>
      <c r="J544"/>
      <c r="K544"/>
    </row>
    <row r="545" spans="1:11" x14ac:dyDescent="0.35">
      <c r="A545"/>
      <c r="B545"/>
      <c r="C545"/>
      <c r="D545"/>
      <c r="E545"/>
      <c r="F545"/>
      <c r="G545"/>
      <c r="H545"/>
      <c r="I545"/>
      <c r="J545"/>
      <c r="K545"/>
    </row>
    <row r="546" spans="1:11" x14ac:dyDescent="0.35">
      <c r="A546"/>
      <c r="B546"/>
      <c r="C546"/>
      <c r="D546"/>
      <c r="E546"/>
      <c r="F546"/>
      <c r="G546"/>
      <c r="H546"/>
      <c r="I546"/>
      <c r="J546"/>
      <c r="K546"/>
    </row>
    <row r="547" spans="1:11" x14ac:dyDescent="0.35">
      <c r="A547"/>
      <c r="B547"/>
      <c r="C547"/>
      <c r="D547"/>
      <c r="E547"/>
      <c r="F547"/>
      <c r="G547"/>
      <c r="H547"/>
      <c r="I547"/>
      <c r="J547"/>
      <c r="K547"/>
    </row>
    <row r="548" spans="1:11" x14ac:dyDescent="0.35">
      <c r="A548"/>
      <c r="B548"/>
      <c r="C548"/>
      <c r="D548"/>
      <c r="E548"/>
      <c r="F548"/>
      <c r="G548"/>
      <c r="H548"/>
      <c r="I548"/>
      <c r="J548"/>
      <c r="K548"/>
    </row>
    <row r="549" spans="1:11" x14ac:dyDescent="0.35">
      <c r="A549"/>
      <c r="B549"/>
      <c r="C549"/>
      <c r="D549"/>
      <c r="E549"/>
      <c r="F549"/>
      <c r="G549"/>
      <c r="H549"/>
      <c r="I549"/>
      <c r="J549"/>
      <c r="K549"/>
    </row>
    <row r="550" spans="1:11" x14ac:dyDescent="0.35">
      <c r="A550"/>
      <c r="B550"/>
      <c r="C550"/>
      <c r="D550"/>
      <c r="E550"/>
      <c r="F550"/>
      <c r="G550"/>
      <c r="H550"/>
      <c r="I550"/>
      <c r="J550"/>
      <c r="K550"/>
    </row>
    <row r="551" spans="1:11" x14ac:dyDescent="0.35">
      <c r="A551"/>
      <c r="B551"/>
      <c r="C551"/>
      <c r="D551"/>
      <c r="E551"/>
      <c r="F551"/>
      <c r="G551"/>
      <c r="H551"/>
      <c r="I551"/>
      <c r="J551"/>
      <c r="K551"/>
    </row>
    <row r="552" spans="1:11" x14ac:dyDescent="0.35">
      <c r="A552"/>
      <c r="B552"/>
      <c r="C552"/>
      <c r="D552"/>
      <c r="E552"/>
      <c r="F552"/>
      <c r="G552"/>
      <c r="H552"/>
      <c r="I552"/>
      <c r="J552"/>
      <c r="K552"/>
    </row>
    <row r="553" spans="1:11" x14ac:dyDescent="0.35">
      <c r="A553"/>
      <c r="B553"/>
      <c r="C553"/>
      <c r="D553"/>
      <c r="E553"/>
      <c r="F553"/>
      <c r="G553"/>
      <c r="H553"/>
      <c r="I553"/>
      <c r="J553"/>
      <c r="K553"/>
    </row>
    <row r="554" spans="1:11" x14ac:dyDescent="0.35">
      <c r="A554"/>
      <c r="B554"/>
      <c r="C554"/>
      <c r="D554"/>
      <c r="E554"/>
      <c r="F554"/>
      <c r="G554"/>
      <c r="H554"/>
      <c r="I554"/>
      <c r="J554"/>
      <c r="K554"/>
    </row>
    <row r="555" spans="1:11" x14ac:dyDescent="0.35">
      <c r="A555"/>
      <c r="B555"/>
      <c r="C555"/>
      <c r="D555"/>
      <c r="E555"/>
      <c r="F555"/>
      <c r="G555"/>
      <c r="H555"/>
      <c r="I555"/>
      <c r="J555"/>
      <c r="K555"/>
    </row>
    <row r="556" spans="1:11" x14ac:dyDescent="0.35">
      <c r="A556"/>
      <c r="B556"/>
      <c r="C556"/>
      <c r="D556"/>
      <c r="E556"/>
      <c r="F556"/>
      <c r="G556"/>
      <c r="H556"/>
      <c r="I556"/>
      <c r="J556"/>
      <c r="K556"/>
    </row>
    <row r="557" spans="1:11" x14ac:dyDescent="0.35">
      <c r="A557"/>
      <c r="B557"/>
      <c r="C557"/>
      <c r="D557"/>
      <c r="E557"/>
      <c r="F557"/>
      <c r="G557"/>
      <c r="H557"/>
      <c r="I557"/>
      <c r="J557"/>
      <c r="K557"/>
    </row>
    <row r="558" spans="1:11" x14ac:dyDescent="0.35">
      <c r="A558"/>
      <c r="B558"/>
      <c r="C558"/>
      <c r="D558"/>
      <c r="E558"/>
      <c r="F558"/>
      <c r="G558"/>
      <c r="H558"/>
      <c r="I558"/>
      <c r="J558"/>
      <c r="K558"/>
    </row>
    <row r="559" spans="1:11" x14ac:dyDescent="0.35">
      <c r="A559"/>
      <c r="B559"/>
      <c r="C559"/>
      <c r="D559"/>
      <c r="E559"/>
      <c r="F559"/>
      <c r="G559"/>
      <c r="H559"/>
      <c r="I559"/>
      <c r="J559"/>
      <c r="K559"/>
    </row>
    <row r="560" spans="1:11" x14ac:dyDescent="0.35">
      <c r="A560"/>
      <c r="B560"/>
      <c r="C560"/>
      <c r="D560"/>
      <c r="E560"/>
      <c r="F560"/>
      <c r="G560"/>
      <c r="H560"/>
      <c r="I560"/>
      <c r="J560"/>
      <c r="K560"/>
    </row>
    <row r="561" spans="1:11" x14ac:dyDescent="0.35">
      <c r="A561"/>
      <c r="B561"/>
      <c r="C561"/>
      <c r="D561"/>
      <c r="E561"/>
      <c r="F561"/>
      <c r="G561"/>
      <c r="H561"/>
      <c r="I561"/>
      <c r="J561"/>
      <c r="K561"/>
    </row>
    <row r="562" spans="1:11" x14ac:dyDescent="0.35">
      <c r="A562"/>
      <c r="B562"/>
      <c r="C562"/>
      <c r="D562"/>
      <c r="E562"/>
      <c r="F562"/>
      <c r="G562"/>
      <c r="H562"/>
      <c r="I562"/>
      <c r="J562"/>
      <c r="K562"/>
    </row>
    <row r="563" spans="1:11" x14ac:dyDescent="0.35">
      <c r="A563"/>
      <c r="B563"/>
      <c r="C563"/>
      <c r="D563"/>
      <c r="E563"/>
      <c r="F563"/>
      <c r="G563"/>
      <c r="H563"/>
      <c r="I563"/>
      <c r="J563"/>
      <c r="K563"/>
    </row>
    <row r="564" spans="1:11" x14ac:dyDescent="0.35">
      <c r="A564"/>
      <c r="B564"/>
      <c r="C564"/>
      <c r="D564"/>
      <c r="E564"/>
      <c r="F564"/>
      <c r="G564"/>
      <c r="H564"/>
      <c r="I564"/>
      <c r="J564"/>
      <c r="K564"/>
    </row>
    <row r="565" spans="1:11" x14ac:dyDescent="0.35">
      <c r="A565"/>
      <c r="B565"/>
      <c r="C565"/>
      <c r="D565"/>
      <c r="E565"/>
      <c r="F565"/>
      <c r="G565"/>
      <c r="H565"/>
      <c r="I565"/>
      <c r="J565"/>
      <c r="K565"/>
    </row>
    <row r="566" spans="1:11" x14ac:dyDescent="0.35">
      <c r="A566"/>
      <c r="B566"/>
      <c r="C566"/>
      <c r="D566"/>
      <c r="E566"/>
      <c r="F566"/>
      <c r="G566"/>
      <c r="H566"/>
      <c r="I566"/>
      <c r="J566"/>
      <c r="K566"/>
    </row>
    <row r="567" spans="1:11" x14ac:dyDescent="0.35">
      <c r="A567"/>
      <c r="B567"/>
      <c r="C567"/>
      <c r="D567"/>
      <c r="E567"/>
      <c r="F567"/>
      <c r="G567"/>
      <c r="H567"/>
      <c r="I567"/>
      <c r="J567"/>
      <c r="K567"/>
    </row>
    <row r="568" spans="1:11" x14ac:dyDescent="0.35">
      <c r="A568"/>
      <c r="B568"/>
      <c r="C568"/>
      <c r="D568"/>
      <c r="E568"/>
      <c r="F568"/>
      <c r="G568"/>
      <c r="H568"/>
      <c r="I568"/>
      <c r="J568"/>
      <c r="K568"/>
    </row>
    <row r="569" spans="1:11" x14ac:dyDescent="0.35">
      <c r="A569"/>
      <c r="B569"/>
      <c r="C569"/>
      <c r="D569"/>
      <c r="E569"/>
      <c r="F569"/>
      <c r="G569"/>
      <c r="H569"/>
      <c r="I569"/>
      <c r="J569"/>
      <c r="K569"/>
    </row>
    <row r="570" spans="1:11" x14ac:dyDescent="0.35">
      <c r="A570"/>
      <c r="B570"/>
      <c r="C570"/>
      <c r="D570"/>
      <c r="E570"/>
      <c r="F570"/>
      <c r="G570"/>
      <c r="H570"/>
      <c r="I570"/>
      <c r="J570"/>
      <c r="K570"/>
    </row>
    <row r="571" spans="1:11" x14ac:dyDescent="0.35">
      <c r="A571"/>
      <c r="B571"/>
      <c r="C571"/>
      <c r="D571"/>
      <c r="E571"/>
      <c r="F571"/>
      <c r="G571"/>
      <c r="H571"/>
      <c r="I571"/>
      <c r="J571"/>
      <c r="K571"/>
    </row>
    <row r="572" spans="1:11" x14ac:dyDescent="0.35">
      <c r="A572"/>
      <c r="B572"/>
      <c r="C572"/>
      <c r="D572"/>
      <c r="E572"/>
      <c r="F572"/>
      <c r="G572"/>
      <c r="H572"/>
      <c r="I572"/>
      <c r="J572"/>
      <c r="K572"/>
    </row>
    <row r="573" spans="1:11" x14ac:dyDescent="0.35">
      <c r="A573"/>
      <c r="B573"/>
      <c r="C573"/>
      <c r="D573"/>
      <c r="E573"/>
      <c r="F573"/>
      <c r="G573"/>
      <c r="H573"/>
      <c r="I573"/>
      <c r="J573"/>
      <c r="K573"/>
    </row>
    <row r="574" spans="1:11" x14ac:dyDescent="0.35">
      <c r="A574"/>
      <c r="B574"/>
      <c r="C574"/>
      <c r="D574"/>
      <c r="E574"/>
      <c r="F574"/>
      <c r="G574"/>
      <c r="H574"/>
      <c r="I574"/>
      <c r="J574"/>
      <c r="K574"/>
    </row>
    <row r="575" spans="1:11" x14ac:dyDescent="0.35">
      <c r="A575"/>
      <c r="B575"/>
      <c r="C575"/>
      <c r="D575"/>
      <c r="E575"/>
      <c r="F575"/>
      <c r="G575"/>
      <c r="H575"/>
      <c r="I575"/>
      <c r="J575"/>
      <c r="K575"/>
    </row>
    <row r="576" spans="1:11" x14ac:dyDescent="0.35">
      <c r="A576"/>
      <c r="B576"/>
      <c r="C576"/>
      <c r="D576"/>
      <c r="E576"/>
      <c r="F576"/>
      <c r="G576"/>
      <c r="H576"/>
      <c r="I576"/>
      <c r="J576"/>
      <c r="K576"/>
    </row>
    <row r="577" spans="1:11" x14ac:dyDescent="0.35">
      <c r="A577"/>
      <c r="B577"/>
      <c r="C577"/>
      <c r="D577"/>
      <c r="E577"/>
      <c r="F577"/>
      <c r="G577"/>
      <c r="H577"/>
      <c r="I577"/>
      <c r="J577"/>
      <c r="K577"/>
    </row>
    <row r="578" spans="1:11" x14ac:dyDescent="0.35">
      <c r="A578"/>
      <c r="B578"/>
      <c r="C578"/>
      <c r="D578"/>
      <c r="E578"/>
      <c r="F578"/>
      <c r="G578"/>
      <c r="H578"/>
      <c r="I578"/>
      <c r="J578"/>
      <c r="K578"/>
    </row>
    <row r="579" spans="1:11" x14ac:dyDescent="0.35">
      <c r="A579"/>
      <c r="B579"/>
      <c r="C579"/>
      <c r="D579"/>
      <c r="E579"/>
      <c r="F579"/>
      <c r="G579"/>
      <c r="H579"/>
      <c r="I579"/>
      <c r="J579"/>
      <c r="K579"/>
    </row>
    <row r="580" spans="1:11" x14ac:dyDescent="0.35">
      <c r="A580"/>
      <c r="B580"/>
      <c r="C580"/>
      <c r="D580"/>
      <c r="E580"/>
      <c r="F580"/>
      <c r="G580"/>
      <c r="H580"/>
      <c r="I580"/>
      <c r="J580"/>
      <c r="K580"/>
    </row>
    <row r="581" spans="1:11" x14ac:dyDescent="0.35">
      <c r="A581"/>
      <c r="B581"/>
      <c r="C581"/>
      <c r="D581"/>
      <c r="E581"/>
      <c r="F581"/>
      <c r="G581"/>
      <c r="H581"/>
      <c r="I581"/>
      <c r="J581"/>
      <c r="K581"/>
    </row>
    <row r="582" spans="1:11" x14ac:dyDescent="0.35">
      <c r="A582"/>
      <c r="B582"/>
      <c r="C582"/>
      <c r="D582"/>
      <c r="E582"/>
      <c r="F582"/>
      <c r="G582"/>
      <c r="H582"/>
      <c r="I582"/>
      <c r="J582"/>
      <c r="K582"/>
    </row>
    <row r="583" spans="1:11" x14ac:dyDescent="0.35">
      <c r="A583"/>
      <c r="B583"/>
      <c r="C583"/>
      <c r="D583"/>
      <c r="E583"/>
      <c r="F583"/>
      <c r="G583"/>
      <c r="H583"/>
      <c r="I583"/>
      <c r="J583"/>
      <c r="K583"/>
    </row>
    <row r="584" spans="1:11" x14ac:dyDescent="0.35">
      <c r="A584"/>
      <c r="B584"/>
      <c r="C584"/>
      <c r="D584"/>
      <c r="E584"/>
      <c r="F584"/>
      <c r="G584"/>
      <c r="H584"/>
      <c r="I584"/>
      <c r="J584"/>
      <c r="K584"/>
    </row>
    <row r="585" spans="1:11" x14ac:dyDescent="0.35">
      <c r="A585"/>
      <c r="B585"/>
      <c r="C585"/>
      <c r="D585"/>
      <c r="E585"/>
      <c r="F585"/>
      <c r="G585"/>
      <c r="H585"/>
      <c r="I585"/>
      <c r="J585"/>
      <c r="K585"/>
    </row>
    <row r="586" spans="1:11" x14ac:dyDescent="0.35">
      <c r="A586"/>
      <c r="B586"/>
      <c r="C586"/>
      <c r="D586"/>
      <c r="E586"/>
      <c r="F586"/>
      <c r="G586"/>
      <c r="H586"/>
      <c r="I586"/>
      <c r="J586"/>
      <c r="K586"/>
    </row>
    <row r="587" spans="1:11" x14ac:dyDescent="0.35">
      <c r="A587"/>
      <c r="B587"/>
      <c r="C587"/>
      <c r="D587"/>
      <c r="E587"/>
      <c r="F587"/>
      <c r="G587"/>
      <c r="H587"/>
      <c r="I587"/>
      <c r="J587"/>
      <c r="K587"/>
    </row>
    <row r="588" spans="1:11" x14ac:dyDescent="0.35">
      <c r="A588"/>
      <c r="B588"/>
      <c r="C588"/>
      <c r="D588"/>
      <c r="E588"/>
      <c r="F588"/>
      <c r="G588"/>
      <c r="H588"/>
      <c r="I588"/>
      <c r="J588"/>
      <c r="K588"/>
    </row>
    <row r="589" spans="1:11" x14ac:dyDescent="0.35">
      <c r="A589"/>
      <c r="B589"/>
      <c r="C589"/>
      <c r="D589"/>
      <c r="E589"/>
      <c r="F589"/>
      <c r="G589"/>
      <c r="H589"/>
      <c r="I589"/>
      <c r="J589"/>
      <c r="K589"/>
    </row>
    <row r="590" spans="1:11" x14ac:dyDescent="0.35">
      <c r="A590"/>
      <c r="B590"/>
      <c r="C590"/>
      <c r="D590"/>
      <c r="E590"/>
      <c r="F590"/>
      <c r="G590"/>
      <c r="H590"/>
      <c r="I590"/>
      <c r="J590"/>
      <c r="K590"/>
    </row>
    <row r="591" spans="1:11" x14ac:dyDescent="0.35">
      <c r="A591"/>
      <c r="B591"/>
      <c r="C591"/>
      <c r="D591"/>
      <c r="E591"/>
      <c r="F591"/>
      <c r="G591"/>
      <c r="H591"/>
      <c r="I591"/>
      <c r="J591"/>
      <c r="K591"/>
    </row>
    <row r="592" spans="1:11" x14ac:dyDescent="0.35">
      <c r="A592"/>
      <c r="B592"/>
      <c r="C592"/>
      <c r="D592"/>
      <c r="E592"/>
      <c r="F592"/>
      <c r="G592"/>
      <c r="H592"/>
      <c r="I592"/>
      <c r="J592"/>
      <c r="K592"/>
    </row>
    <row r="593" spans="1:11" x14ac:dyDescent="0.35">
      <c r="A593"/>
      <c r="B593"/>
      <c r="C593"/>
      <c r="D593"/>
      <c r="E593"/>
      <c r="F593"/>
      <c r="G593"/>
      <c r="H593"/>
      <c r="I593"/>
      <c r="J593"/>
      <c r="K593"/>
    </row>
    <row r="594" spans="1:11" x14ac:dyDescent="0.35">
      <c r="A594"/>
      <c r="B594"/>
      <c r="C594"/>
      <c r="D594"/>
      <c r="E594"/>
      <c r="F594"/>
      <c r="G594"/>
      <c r="H594"/>
      <c r="I594"/>
      <c r="J594"/>
      <c r="K594"/>
    </row>
    <row r="595" spans="1:11" x14ac:dyDescent="0.35">
      <c r="A595"/>
      <c r="B595"/>
      <c r="C595"/>
      <c r="D595"/>
      <c r="E595"/>
      <c r="F595"/>
      <c r="G595"/>
      <c r="H595"/>
      <c r="I595"/>
      <c r="J595"/>
      <c r="K595"/>
    </row>
    <row r="596" spans="1:11" x14ac:dyDescent="0.35">
      <c r="A596"/>
      <c r="B596"/>
      <c r="C596"/>
      <c r="D596"/>
      <c r="E596"/>
      <c r="F596"/>
      <c r="G596"/>
      <c r="H596"/>
      <c r="I596"/>
      <c r="J596"/>
      <c r="K596"/>
    </row>
    <row r="597" spans="1:11" x14ac:dyDescent="0.35">
      <c r="A597"/>
      <c r="B597"/>
      <c r="C597"/>
      <c r="D597"/>
      <c r="E597"/>
      <c r="F597"/>
      <c r="G597"/>
      <c r="H597"/>
      <c r="I597"/>
      <c r="J597"/>
      <c r="K597"/>
    </row>
    <row r="598" spans="1:11" x14ac:dyDescent="0.35">
      <c r="A598"/>
      <c r="B598"/>
      <c r="C598"/>
      <c r="D598"/>
      <c r="E598"/>
      <c r="F598"/>
      <c r="G598"/>
      <c r="H598"/>
      <c r="I598"/>
      <c r="J598"/>
      <c r="K598"/>
    </row>
    <row r="599" spans="1:11" x14ac:dyDescent="0.35">
      <c r="A599"/>
      <c r="B599"/>
      <c r="C599"/>
      <c r="D599"/>
      <c r="E599"/>
      <c r="F599"/>
      <c r="G599"/>
      <c r="H599"/>
      <c r="I599"/>
      <c r="J599"/>
      <c r="K599"/>
    </row>
    <row r="600" spans="1:11" x14ac:dyDescent="0.35">
      <c r="A600"/>
      <c r="B600"/>
      <c r="C600"/>
      <c r="D600"/>
      <c r="E600"/>
      <c r="F600"/>
      <c r="G600"/>
      <c r="H600"/>
      <c r="I600"/>
      <c r="J600"/>
      <c r="K600"/>
    </row>
    <row r="601" spans="1:11" x14ac:dyDescent="0.35">
      <c r="A601"/>
      <c r="B601"/>
      <c r="C601"/>
      <c r="D601"/>
      <c r="E601"/>
      <c r="F601"/>
      <c r="G601"/>
      <c r="H601"/>
      <c r="I601"/>
      <c r="J601"/>
      <c r="K601"/>
    </row>
    <row r="602" spans="1:11" x14ac:dyDescent="0.35">
      <c r="A602"/>
      <c r="B602"/>
      <c r="C602"/>
      <c r="D602"/>
      <c r="E602"/>
      <c r="F602"/>
      <c r="G602"/>
      <c r="H602"/>
      <c r="I602"/>
      <c r="J602"/>
      <c r="K602"/>
    </row>
    <row r="603" spans="1:11" x14ac:dyDescent="0.35">
      <c r="A603"/>
      <c r="B603"/>
      <c r="C603"/>
      <c r="D603"/>
      <c r="E603"/>
      <c r="F603"/>
      <c r="G603"/>
      <c r="H603"/>
      <c r="I603"/>
      <c r="J603"/>
      <c r="K603"/>
    </row>
    <row r="604" spans="1:11" x14ac:dyDescent="0.35">
      <c r="A604"/>
      <c r="B604"/>
      <c r="C604"/>
      <c r="D604"/>
      <c r="E604"/>
      <c r="F604"/>
      <c r="G604"/>
      <c r="H604"/>
      <c r="I604"/>
      <c r="J604"/>
      <c r="K604"/>
    </row>
    <row r="605" spans="1:11" x14ac:dyDescent="0.35">
      <c r="A605"/>
      <c r="B605"/>
      <c r="C605"/>
      <c r="D605"/>
      <c r="E605"/>
      <c r="F605"/>
      <c r="G605"/>
      <c r="H605"/>
      <c r="I605"/>
      <c r="J605"/>
      <c r="K605"/>
    </row>
    <row r="606" spans="1:11" x14ac:dyDescent="0.35">
      <c r="A606"/>
      <c r="B606"/>
      <c r="C606"/>
      <c r="D606"/>
      <c r="E606"/>
      <c r="F606"/>
      <c r="G606"/>
      <c r="H606"/>
      <c r="I606"/>
      <c r="J606"/>
      <c r="K606"/>
    </row>
    <row r="607" spans="1:11" x14ac:dyDescent="0.35">
      <c r="A607"/>
      <c r="B607"/>
      <c r="C607"/>
      <c r="D607"/>
      <c r="E607"/>
      <c r="F607"/>
      <c r="G607"/>
      <c r="H607"/>
      <c r="I607"/>
      <c r="J607"/>
      <c r="K607"/>
    </row>
    <row r="608" spans="1:11" x14ac:dyDescent="0.35">
      <c r="A608"/>
      <c r="B608"/>
      <c r="C608"/>
      <c r="D608"/>
      <c r="E608"/>
      <c r="F608"/>
      <c r="G608"/>
      <c r="H608"/>
      <c r="I608"/>
      <c r="J608"/>
      <c r="K608"/>
    </row>
    <row r="609" spans="1:11" x14ac:dyDescent="0.35">
      <c r="A609"/>
      <c r="B609"/>
      <c r="C609"/>
      <c r="D609"/>
      <c r="E609"/>
      <c r="F609"/>
      <c r="G609"/>
      <c r="H609"/>
      <c r="I609"/>
      <c r="J609"/>
      <c r="K609"/>
    </row>
    <row r="610" spans="1:11" x14ac:dyDescent="0.35">
      <c r="A610"/>
      <c r="B610"/>
      <c r="C610"/>
      <c r="D610"/>
      <c r="E610"/>
      <c r="F610"/>
      <c r="G610"/>
      <c r="H610"/>
      <c r="I610"/>
      <c r="J610"/>
      <c r="K610"/>
    </row>
    <row r="611" spans="1:11" x14ac:dyDescent="0.35">
      <c r="A611"/>
      <c r="B611"/>
      <c r="C611"/>
      <c r="D611"/>
      <c r="E611"/>
      <c r="F611"/>
      <c r="G611"/>
      <c r="H611"/>
      <c r="I611"/>
      <c r="J611"/>
      <c r="K611"/>
    </row>
    <row r="612" spans="1:11" x14ac:dyDescent="0.35">
      <c r="A612"/>
      <c r="B612"/>
      <c r="C612"/>
      <c r="D612"/>
      <c r="E612"/>
      <c r="F612"/>
      <c r="G612"/>
      <c r="H612"/>
      <c r="I612"/>
      <c r="J612"/>
      <c r="K612"/>
    </row>
    <row r="613" spans="1:11" x14ac:dyDescent="0.35">
      <c r="A613"/>
      <c r="B613"/>
      <c r="C613"/>
      <c r="D613"/>
      <c r="E613"/>
      <c r="F613"/>
      <c r="G613"/>
      <c r="H613"/>
      <c r="I613"/>
      <c r="J613"/>
      <c r="K613"/>
    </row>
    <row r="614" spans="1:11" x14ac:dyDescent="0.35">
      <c r="A614"/>
      <c r="B614"/>
      <c r="C614"/>
      <c r="D614"/>
      <c r="E614"/>
      <c r="F614"/>
      <c r="G614"/>
      <c r="H614"/>
      <c r="I614"/>
      <c r="J614"/>
      <c r="K614"/>
    </row>
    <row r="615" spans="1:11" x14ac:dyDescent="0.35">
      <c r="A615"/>
      <c r="B615"/>
      <c r="C615"/>
      <c r="D615"/>
      <c r="E615"/>
      <c r="F615"/>
      <c r="G615"/>
      <c r="H615"/>
      <c r="I615"/>
      <c r="J615"/>
      <c r="K615"/>
    </row>
    <row r="616" spans="1:11" x14ac:dyDescent="0.35">
      <c r="A616"/>
      <c r="B616"/>
      <c r="C616"/>
      <c r="D616"/>
      <c r="E616"/>
      <c r="F616"/>
      <c r="G616"/>
      <c r="H616"/>
      <c r="I616"/>
      <c r="J616"/>
      <c r="K616"/>
    </row>
    <row r="617" spans="1:11" x14ac:dyDescent="0.35">
      <c r="A617"/>
      <c r="B617"/>
      <c r="C617"/>
      <c r="D617"/>
      <c r="E617"/>
      <c r="F617"/>
      <c r="G617"/>
      <c r="H617"/>
      <c r="I617"/>
      <c r="J617"/>
      <c r="K617"/>
    </row>
    <row r="618" spans="1:11" x14ac:dyDescent="0.35">
      <c r="A618"/>
      <c r="B618"/>
      <c r="C618"/>
      <c r="D618"/>
      <c r="E618"/>
      <c r="F618"/>
      <c r="G618"/>
      <c r="H618"/>
      <c r="I618"/>
      <c r="J618"/>
      <c r="K618"/>
    </row>
    <row r="619" spans="1:11" x14ac:dyDescent="0.35">
      <c r="A619"/>
      <c r="B619"/>
      <c r="C619"/>
      <c r="D619"/>
      <c r="E619"/>
      <c r="F619"/>
      <c r="G619"/>
      <c r="H619"/>
      <c r="I619"/>
      <c r="J619"/>
      <c r="K619"/>
    </row>
    <row r="620" spans="1:11" x14ac:dyDescent="0.35">
      <c r="A620"/>
      <c r="B620"/>
      <c r="C620"/>
      <c r="D620"/>
      <c r="E620"/>
      <c r="F620"/>
      <c r="G620"/>
      <c r="H620"/>
      <c r="I620"/>
      <c r="J620"/>
      <c r="K620"/>
    </row>
    <row r="621" spans="1:11" x14ac:dyDescent="0.35">
      <c r="A621"/>
      <c r="B621"/>
      <c r="C621"/>
      <c r="D621"/>
      <c r="E621"/>
      <c r="F621"/>
      <c r="G621"/>
      <c r="H621"/>
      <c r="I621"/>
      <c r="J621"/>
      <c r="K621"/>
    </row>
    <row r="622" spans="1:11" x14ac:dyDescent="0.35">
      <c r="A622"/>
      <c r="B622"/>
      <c r="C622"/>
      <c r="D622"/>
      <c r="E622"/>
      <c r="F622"/>
      <c r="G622"/>
      <c r="H622"/>
      <c r="I622"/>
      <c r="J622"/>
      <c r="K622"/>
    </row>
    <row r="623" spans="1:11" x14ac:dyDescent="0.35">
      <c r="A623"/>
      <c r="B623"/>
      <c r="C623"/>
      <c r="D623"/>
      <c r="E623"/>
      <c r="F623"/>
      <c r="G623"/>
      <c r="H623"/>
      <c r="I623"/>
      <c r="J623"/>
      <c r="K623"/>
    </row>
    <row r="624" spans="1:11" x14ac:dyDescent="0.35">
      <c r="A624"/>
      <c r="B624"/>
      <c r="C624"/>
      <c r="D624"/>
      <c r="E624"/>
      <c r="F624"/>
      <c r="G624"/>
      <c r="H624"/>
      <c r="I624"/>
      <c r="J624"/>
      <c r="K624"/>
    </row>
    <row r="625" spans="1:11" x14ac:dyDescent="0.35">
      <c r="A625"/>
      <c r="B625"/>
      <c r="C625"/>
      <c r="D625"/>
      <c r="E625"/>
      <c r="F625"/>
      <c r="G625"/>
      <c r="H625"/>
      <c r="I625"/>
      <c r="J625"/>
      <c r="K625"/>
    </row>
    <row r="626" spans="1:11" x14ac:dyDescent="0.35">
      <c r="A626"/>
      <c r="B626"/>
      <c r="C626"/>
      <c r="D626"/>
      <c r="E626"/>
      <c r="F626"/>
      <c r="G626"/>
      <c r="H626"/>
      <c r="I626"/>
      <c r="J626"/>
      <c r="K626"/>
    </row>
    <row r="627" spans="1:11" x14ac:dyDescent="0.35">
      <c r="A627"/>
      <c r="B627"/>
      <c r="C627"/>
      <c r="D627"/>
      <c r="E627"/>
      <c r="F627"/>
      <c r="G627"/>
      <c r="H627"/>
      <c r="I627"/>
      <c r="J627"/>
      <c r="K627"/>
    </row>
    <row r="628" spans="1:11" x14ac:dyDescent="0.35">
      <c r="A628"/>
      <c r="B628"/>
      <c r="C628"/>
      <c r="D628"/>
      <c r="E628"/>
      <c r="F628"/>
      <c r="G628"/>
      <c r="H628"/>
      <c r="I628"/>
      <c r="J628"/>
      <c r="K628"/>
    </row>
    <row r="629" spans="1:11" x14ac:dyDescent="0.35">
      <c r="A629"/>
      <c r="B629"/>
      <c r="C629"/>
      <c r="D629"/>
      <c r="E629"/>
      <c r="F629"/>
      <c r="G629"/>
      <c r="H629"/>
      <c r="I629"/>
      <c r="J629"/>
      <c r="K629"/>
    </row>
    <row r="630" spans="1:11" x14ac:dyDescent="0.35">
      <c r="A630"/>
      <c r="B630"/>
      <c r="C630"/>
      <c r="D630"/>
      <c r="E630"/>
      <c r="F630"/>
      <c r="G630"/>
      <c r="H630"/>
      <c r="I630"/>
      <c r="J630"/>
      <c r="K630"/>
    </row>
    <row r="631" spans="1:11" x14ac:dyDescent="0.35">
      <c r="A631"/>
      <c r="B631"/>
      <c r="C631"/>
      <c r="D631"/>
      <c r="E631"/>
      <c r="F631"/>
      <c r="G631"/>
      <c r="H631"/>
      <c r="I631"/>
      <c r="J631"/>
      <c r="K631"/>
    </row>
    <row r="632" spans="1:11" x14ac:dyDescent="0.35">
      <c r="A632"/>
      <c r="B632"/>
      <c r="C632"/>
      <c r="D632"/>
      <c r="E632"/>
      <c r="F632"/>
      <c r="G632"/>
      <c r="H632"/>
      <c r="I632"/>
      <c r="J632"/>
      <c r="K632"/>
    </row>
    <row r="633" spans="1:11" x14ac:dyDescent="0.35">
      <c r="A633"/>
      <c r="B633"/>
      <c r="C633"/>
      <c r="D633"/>
      <c r="E633"/>
      <c r="F633"/>
      <c r="G633"/>
      <c r="H633"/>
      <c r="I633"/>
      <c r="J633"/>
      <c r="K633"/>
    </row>
    <row r="634" spans="1:11" x14ac:dyDescent="0.35">
      <c r="A634"/>
      <c r="B634"/>
      <c r="C634"/>
      <c r="D634"/>
      <c r="E634"/>
      <c r="F634"/>
      <c r="G634"/>
      <c r="H634"/>
      <c r="I634"/>
      <c r="J634"/>
      <c r="K634"/>
    </row>
    <row r="635" spans="1:11" x14ac:dyDescent="0.35">
      <c r="A635"/>
      <c r="B635"/>
      <c r="C635"/>
      <c r="D635"/>
      <c r="E635"/>
      <c r="F635"/>
      <c r="G635"/>
      <c r="H635"/>
      <c r="I635"/>
      <c r="J635"/>
      <c r="K635"/>
    </row>
    <row r="636" spans="1:11" x14ac:dyDescent="0.35">
      <c r="A636"/>
      <c r="B636"/>
      <c r="C636"/>
      <c r="D636"/>
      <c r="E636"/>
      <c r="F636"/>
      <c r="G636"/>
      <c r="H636"/>
      <c r="I636"/>
      <c r="J636"/>
      <c r="K636"/>
    </row>
    <row r="637" spans="1:11" x14ac:dyDescent="0.35">
      <c r="A637"/>
      <c r="B637"/>
      <c r="C637"/>
      <c r="D637"/>
      <c r="E637"/>
      <c r="F637"/>
      <c r="G637"/>
      <c r="H637"/>
      <c r="I637"/>
      <c r="J637"/>
      <c r="K637"/>
    </row>
    <row r="638" spans="1:11" x14ac:dyDescent="0.35">
      <c r="A638"/>
      <c r="B638"/>
      <c r="C638"/>
      <c r="D638"/>
      <c r="E638"/>
      <c r="F638"/>
      <c r="G638"/>
      <c r="H638"/>
      <c r="I638"/>
      <c r="J638"/>
      <c r="K638"/>
    </row>
    <row r="639" spans="1:11" x14ac:dyDescent="0.35">
      <c r="A639"/>
      <c r="B639"/>
      <c r="C639"/>
      <c r="D639"/>
      <c r="E639"/>
      <c r="F639"/>
      <c r="G639"/>
      <c r="H639"/>
      <c r="I639"/>
      <c r="J639"/>
      <c r="K639"/>
    </row>
    <row r="640" spans="1:11" x14ac:dyDescent="0.35">
      <c r="A640"/>
      <c r="B640"/>
      <c r="C640"/>
      <c r="D640"/>
      <c r="E640"/>
      <c r="F640"/>
      <c r="G640"/>
      <c r="H640"/>
      <c r="I640"/>
      <c r="J640"/>
      <c r="K640"/>
    </row>
    <row r="641" spans="1:11" x14ac:dyDescent="0.35">
      <c r="A641"/>
      <c r="B641"/>
      <c r="C641"/>
      <c r="D641"/>
      <c r="E641"/>
      <c r="F641"/>
      <c r="G641"/>
      <c r="H641"/>
      <c r="I641"/>
      <c r="J641"/>
      <c r="K641"/>
    </row>
    <row r="642" spans="1:11" x14ac:dyDescent="0.35">
      <c r="A642"/>
      <c r="B642"/>
      <c r="C642"/>
      <c r="D642"/>
      <c r="E642"/>
      <c r="F642"/>
      <c r="G642"/>
      <c r="H642"/>
      <c r="I642"/>
      <c r="J642"/>
      <c r="K642"/>
    </row>
    <row r="643" spans="1:11" x14ac:dyDescent="0.35">
      <c r="A643"/>
      <c r="B643"/>
      <c r="C643"/>
      <c r="D643"/>
      <c r="E643"/>
      <c r="F643"/>
      <c r="G643"/>
      <c r="H643"/>
      <c r="I643"/>
      <c r="J643"/>
      <c r="K643"/>
    </row>
    <row r="644" spans="1:11" x14ac:dyDescent="0.35">
      <c r="A644"/>
      <c r="B644"/>
      <c r="C644"/>
      <c r="D644"/>
      <c r="E644"/>
      <c r="F644"/>
      <c r="G644"/>
      <c r="H644"/>
      <c r="I644"/>
      <c r="J644"/>
      <c r="K644"/>
    </row>
    <row r="645" spans="1:11" x14ac:dyDescent="0.35">
      <c r="A645"/>
      <c r="B645"/>
      <c r="C645"/>
      <c r="D645"/>
      <c r="E645"/>
      <c r="F645"/>
      <c r="G645"/>
      <c r="H645"/>
      <c r="I645"/>
      <c r="J645"/>
      <c r="K645"/>
    </row>
    <row r="646" spans="1:11" x14ac:dyDescent="0.35">
      <c r="A646"/>
      <c r="B646"/>
      <c r="C646"/>
      <c r="D646"/>
      <c r="E646"/>
      <c r="F646"/>
      <c r="G646"/>
      <c r="H646"/>
      <c r="I646"/>
      <c r="J646"/>
      <c r="K646"/>
    </row>
    <row r="647" spans="1:11" x14ac:dyDescent="0.35">
      <c r="A647"/>
      <c r="B647"/>
      <c r="C647"/>
      <c r="D647"/>
      <c r="E647"/>
      <c r="F647"/>
      <c r="G647"/>
      <c r="H647"/>
      <c r="I647"/>
      <c r="J647"/>
      <c r="K647"/>
    </row>
    <row r="648" spans="1:11" x14ac:dyDescent="0.35">
      <c r="A648"/>
      <c r="B648"/>
      <c r="C648"/>
      <c r="D648"/>
      <c r="E648"/>
      <c r="F648"/>
      <c r="G648"/>
      <c r="H648"/>
      <c r="I648"/>
      <c r="J648"/>
      <c r="K648"/>
    </row>
    <row r="649" spans="1:11" x14ac:dyDescent="0.35">
      <c r="A649"/>
      <c r="B649"/>
      <c r="C649"/>
      <c r="D649"/>
      <c r="E649"/>
      <c r="F649"/>
      <c r="G649"/>
      <c r="H649"/>
      <c r="I649"/>
      <c r="J649"/>
      <c r="K649"/>
    </row>
    <row r="650" spans="1:11" x14ac:dyDescent="0.35">
      <c r="A650"/>
      <c r="B650"/>
      <c r="C650"/>
      <c r="D650"/>
      <c r="E650"/>
      <c r="F650"/>
      <c r="G650"/>
      <c r="H650"/>
      <c r="I650"/>
      <c r="J650"/>
      <c r="K650"/>
    </row>
    <row r="651" spans="1:11" x14ac:dyDescent="0.35">
      <c r="A651"/>
      <c r="B651"/>
      <c r="C651"/>
      <c r="D651"/>
      <c r="E651"/>
      <c r="F651"/>
      <c r="G651"/>
      <c r="H651"/>
      <c r="I651"/>
      <c r="J651"/>
      <c r="K651"/>
    </row>
    <row r="652" spans="1:11" x14ac:dyDescent="0.35">
      <c r="A652"/>
      <c r="B652"/>
      <c r="C652"/>
      <c r="D652"/>
      <c r="E652"/>
      <c r="F652"/>
      <c r="G652"/>
      <c r="H652"/>
      <c r="I652"/>
      <c r="J652"/>
      <c r="K652"/>
    </row>
    <row r="653" spans="1:11" x14ac:dyDescent="0.35">
      <c r="A653"/>
      <c r="B653"/>
      <c r="C653"/>
      <c r="D653"/>
      <c r="E653"/>
      <c r="F653"/>
      <c r="G653"/>
      <c r="H653"/>
      <c r="I653"/>
      <c r="J653"/>
      <c r="K653"/>
    </row>
    <row r="654" spans="1:11" x14ac:dyDescent="0.35">
      <c r="A654"/>
      <c r="B654"/>
      <c r="C654"/>
      <c r="D654"/>
      <c r="E654"/>
      <c r="F654"/>
      <c r="G654"/>
      <c r="H654"/>
      <c r="I654"/>
      <c r="J654"/>
      <c r="K654"/>
    </row>
    <row r="655" spans="1:11" x14ac:dyDescent="0.35">
      <c r="A655"/>
      <c r="B655"/>
      <c r="C655"/>
      <c r="D655"/>
      <c r="E655"/>
      <c r="F655"/>
      <c r="G655"/>
      <c r="H655"/>
      <c r="I655"/>
      <c r="J655"/>
      <c r="K655"/>
    </row>
    <row r="656" spans="1:11" x14ac:dyDescent="0.35">
      <c r="A656"/>
      <c r="B656"/>
      <c r="C656"/>
      <c r="D656"/>
      <c r="E656"/>
      <c r="F656"/>
      <c r="G656"/>
      <c r="H656"/>
      <c r="I656"/>
      <c r="J656"/>
      <c r="K656"/>
    </row>
    <row r="657" spans="1:11" x14ac:dyDescent="0.35">
      <c r="A657"/>
      <c r="B657"/>
      <c r="C657"/>
      <c r="D657"/>
      <c r="E657"/>
      <c r="F657"/>
      <c r="G657"/>
      <c r="H657"/>
      <c r="I657"/>
      <c r="J657"/>
      <c r="K657"/>
    </row>
    <row r="658" spans="1:11" x14ac:dyDescent="0.35">
      <c r="A658"/>
      <c r="B658"/>
      <c r="C658"/>
      <c r="D658"/>
      <c r="E658"/>
      <c r="F658"/>
      <c r="G658"/>
      <c r="H658"/>
      <c r="I658"/>
      <c r="J658"/>
      <c r="K658"/>
    </row>
    <row r="659" spans="1:11" x14ac:dyDescent="0.35">
      <c r="A659"/>
      <c r="B659"/>
      <c r="C659"/>
      <c r="D659"/>
      <c r="E659"/>
      <c r="F659"/>
      <c r="G659"/>
      <c r="H659"/>
      <c r="I659"/>
      <c r="J659"/>
      <c r="K659"/>
    </row>
    <row r="660" spans="1:11" x14ac:dyDescent="0.35">
      <c r="A660"/>
      <c r="B660"/>
      <c r="C660"/>
      <c r="D660"/>
      <c r="E660"/>
      <c r="F660"/>
      <c r="G660"/>
      <c r="H660"/>
      <c r="I660"/>
      <c r="J660"/>
      <c r="K660"/>
    </row>
    <row r="661" spans="1:11" x14ac:dyDescent="0.35">
      <c r="A661"/>
      <c r="B661"/>
      <c r="C661"/>
      <c r="D661"/>
      <c r="E661"/>
      <c r="F661"/>
      <c r="G661"/>
      <c r="H661"/>
      <c r="I661"/>
      <c r="J661"/>
      <c r="K661"/>
    </row>
    <row r="662" spans="1:11" x14ac:dyDescent="0.35">
      <c r="A662"/>
      <c r="B662"/>
      <c r="C662"/>
      <c r="D662"/>
      <c r="E662"/>
      <c r="F662"/>
      <c r="G662"/>
      <c r="H662"/>
      <c r="I662"/>
      <c r="J662"/>
      <c r="K662"/>
    </row>
    <row r="663" spans="1:11" x14ac:dyDescent="0.35">
      <c r="A663"/>
      <c r="B663"/>
      <c r="C663"/>
      <c r="D663"/>
      <c r="E663"/>
      <c r="F663"/>
      <c r="G663"/>
      <c r="H663"/>
      <c r="I663"/>
      <c r="J663"/>
      <c r="K663"/>
    </row>
    <row r="664" spans="1:11" x14ac:dyDescent="0.35">
      <c r="A664"/>
      <c r="B664"/>
      <c r="C664"/>
      <c r="D664"/>
      <c r="E664"/>
      <c r="F664"/>
      <c r="G664"/>
      <c r="H664"/>
      <c r="I664"/>
      <c r="J664"/>
      <c r="K664"/>
    </row>
    <row r="665" spans="1:11" x14ac:dyDescent="0.35">
      <c r="A665"/>
      <c r="B665"/>
      <c r="C665"/>
      <c r="D665"/>
      <c r="E665"/>
      <c r="F665"/>
      <c r="G665"/>
      <c r="H665"/>
      <c r="I665"/>
      <c r="J665"/>
      <c r="K665"/>
    </row>
    <row r="666" spans="1:11" x14ac:dyDescent="0.35">
      <c r="A666"/>
      <c r="B666"/>
      <c r="C666"/>
      <c r="D666"/>
      <c r="E666"/>
      <c r="F666"/>
      <c r="G666"/>
      <c r="H666"/>
      <c r="I666"/>
      <c r="J666"/>
      <c r="K666"/>
    </row>
    <row r="667" spans="1:11" x14ac:dyDescent="0.35">
      <c r="A667"/>
      <c r="B667"/>
      <c r="C667"/>
      <c r="D667"/>
      <c r="E667"/>
      <c r="F667"/>
      <c r="G667"/>
      <c r="H667"/>
      <c r="I667"/>
      <c r="J667"/>
      <c r="K667"/>
    </row>
    <row r="668" spans="1:11" x14ac:dyDescent="0.35">
      <c r="A668"/>
      <c r="B668"/>
      <c r="C668"/>
      <c r="D668"/>
      <c r="E668"/>
      <c r="F668"/>
      <c r="G668"/>
      <c r="H668"/>
      <c r="I668"/>
      <c r="J668"/>
      <c r="K668"/>
    </row>
    <row r="669" spans="1:11" x14ac:dyDescent="0.35">
      <c r="A669"/>
      <c r="B669"/>
      <c r="C669"/>
      <c r="D669"/>
      <c r="E669"/>
      <c r="F669"/>
      <c r="G669"/>
      <c r="H669"/>
      <c r="I669"/>
      <c r="J669"/>
      <c r="K669"/>
    </row>
    <row r="670" spans="1:11" x14ac:dyDescent="0.35">
      <c r="A670"/>
      <c r="B670"/>
      <c r="C670"/>
      <c r="D670"/>
      <c r="E670"/>
      <c r="F670"/>
      <c r="G670"/>
      <c r="H670"/>
      <c r="I670"/>
      <c r="J670"/>
      <c r="K670"/>
    </row>
    <row r="671" spans="1:11" x14ac:dyDescent="0.35">
      <c r="A671"/>
      <c r="B671"/>
      <c r="C671"/>
      <c r="D671"/>
      <c r="E671"/>
      <c r="F671"/>
      <c r="G671"/>
      <c r="H671"/>
      <c r="I671"/>
      <c r="J671"/>
      <c r="K671"/>
    </row>
    <row r="672" spans="1:11" x14ac:dyDescent="0.35">
      <c r="A672"/>
      <c r="B672"/>
      <c r="C672"/>
      <c r="D672"/>
      <c r="E672"/>
      <c r="F672"/>
      <c r="G672"/>
      <c r="H672"/>
      <c r="I672"/>
      <c r="J672"/>
      <c r="K672"/>
    </row>
    <row r="673" spans="1:11" x14ac:dyDescent="0.35">
      <c r="A673"/>
      <c r="B673"/>
      <c r="C673"/>
      <c r="D673"/>
      <c r="E673"/>
      <c r="F673"/>
      <c r="G673"/>
      <c r="H673"/>
      <c r="I673"/>
      <c r="J673"/>
      <c r="K673"/>
    </row>
    <row r="674" spans="1:11" x14ac:dyDescent="0.35">
      <c r="A674"/>
      <c r="B674"/>
      <c r="C674"/>
      <c r="D674"/>
      <c r="E674"/>
      <c r="F674"/>
      <c r="G674"/>
      <c r="H674"/>
      <c r="I674"/>
      <c r="J674"/>
      <c r="K674"/>
    </row>
    <row r="675" spans="1:11" x14ac:dyDescent="0.35">
      <c r="A675"/>
      <c r="B675"/>
      <c r="C675"/>
      <c r="D675"/>
      <c r="E675"/>
      <c r="F675"/>
      <c r="G675"/>
      <c r="H675"/>
      <c r="I675"/>
      <c r="J675"/>
      <c r="K675"/>
    </row>
    <row r="676" spans="1:11" x14ac:dyDescent="0.35">
      <c r="A676"/>
      <c r="B676"/>
      <c r="C676"/>
      <c r="D676"/>
      <c r="E676"/>
      <c r="F676"/>
      <c r="G676"/>
      <c r="H676"/>
      <c r="I676"/>
      <c r="J676"/>
      <c r="K676"/>
    </row>
    <row r="677" spans="1:11" x14ac:dyDescent="0.35">
      <c r="A677"/>
      <c r="B677"/>
      <c r="C677"/>
      <c r="D677"/>
      <c r="E677"/>
      <c r="F677"/>
      <c r="G677"/>
      <c r="H677"/>
      <c r="I677"/>
      <c r="J677"/>
      <c r="K677"/>
    </row>
    <row r="678" spans="1:11" x14ac:dyDescent="0.35">
      <c r="A678"/>
      <c r="B678"/>
      <c r="C678"/>
      <c r="D678"/>
      <c r="E678"/>
      <c r="F678"/>
      <c r="G678"/>
      <c r="H678"/>
      <c r="I678"/>
      <c r="J678"/>
      <c r="K678"/>
    </row>
    <row r="679" spans="1:11" x14ac:dyDescent="0.35">
      <c r="A679"/>
      <c r="B679"/>
      <c r="C679"/>
      <c r="D679"/>
      <c r="E679"/>
      <c r="F679"/>
      <c r="G679"/>
      <c r="H679"/>
      <c r="I679"/>
      <c r="J679"/>
      <c r="K679"/>
    </row>
    <row r="680" spans="1:11" x14ac:dyDescent="0.35">
      <c r="A680"/>
      <c r="B680"/>
      <c r="C680"/>
      <c r="D680"/>
      <c r="E680"/>
      <c r="F680"/>
      <c r="G680"/>
      <c r="H680"/>
      <c r="I680"/>
      <c r="J680"/>
      <c r="K680"/>
    </row>
    <row r="681" spans="1:11" x14ac:dyDescent="0.35">
      <c r="A681"/>
      <c r="B681"/>
      <c r="C681"/>
      <c r="D681"/>
      <c r="E681"/>
      <c r="F681"/>
      <c r="G681"/>
      <c r="H681"/>
      <c r="I681"/>
      <c r="J681"/>
      <c r="K681"/>
    </row>
    <row r="682" spans="1:11" x14ac:dyDescent="0.35">
      <c r="A682"/>
      <c r="B682"/>
      <c r="C682"/>
      <c r="D682"/>
      <c r="E682"/>
      <c r="F682"/>
      <c r="G682"/>
      <c r="H682"/>
      <c r="I682"/>
      <c r="J682"/>
      <c r="K682"/>
    </row>
    <row r="683" spans="1:11" x14ac:dyDescent="0.35">
      <c r="A683"/>
      <c r="B683"/>
      <c r="C683"/>
      <c r="D683"/>
      <c r="E683"/>
      <c r="F683"/>
      <c r="G683"/>
      <c r="H683"/>
      <c r="I683"/>
      <c r="J683"/>
      <c r="K683"/>
    </row>
    <row r="684" spans="1:11" x14ac:dyDescent="0.35">
      <c r="A684"/>
      <c r="B684"/>
      <c r="C684"/>
      <c r="D684"/>
      <c r="E684"/>
      <c r="F684"/>
      <c r="G684"/>
      <c r="H684"/>
      <c r="I684"/>
      <c r="J684"/>
      <c r="K684"/>
    </row>
    <row r="685" spans="1:11" x14ac:dyDescent="0.35">
      <c r="A685"/>
      <c r="B685"/>
      <c r="C685"/>
      <c r="D685"/>
      <c r="E685"/>
      <c r="F685"/>
      <c r="G685"/>
      <c r="H685"/>
      <c r="I685"/>
      <c r="J685"/>
      <c r="K685"/>
    </row>
    <row r="686" spans="1:11" x14ac:dyDescent="0.35">
      <c r="A686"/>
      <c r="B686"/>
      <c r="C686"/>
      <c r="D686"/>
      <c r="E686"/>
      <c r="F686"/>
      <c r="G686"/>
      <c r="H686"/>
      <c r="I686"/>
      <c r="J686"/>
      <c r="K686"/>
    </row>
    <row r="687" spans="1:11" x14ac:dyDescent="0.35">
      <c r="A687"/>
      <c r="B687"/>
      <c r="C687"/>
      <c r="D687"/>
      <c r="E687"/>
      <c r="F687"/>
      <c r="G687"/>
      <c r="H687"/>
      <c r="I687"/>
      <c r="J687"/>
      <c r="K687"/>
    </row>
    <row r="688" spans="1:11" x14ac:dyDescent="0.35">
      <c r="A688"/>
      <c r="B688"/>
      <c r="C688"/>
      <c r="D688"/>
      <c r="E688"/>
      <c r="F688"/>
      <c r="G688"/>
      <c r="H688"/>
      <c r="I688"/>
      <c r="J688"/>
      <c r="K688"/>
    </row>
    <row r="689" spans="1:11" x14ac:dyDescent="0.35">
      <c r="A689"/>
      <c r="B689"/>
      <c r="C689"/>
      <c r="D689"/>
      <c r="E689"/>
      <c r="F689"/>
      <c r="G689"/>
      <c r="H689"/>
      <c r="I689"/>
      <c r="J689"/>
      <c r="K689"/>
    </row>
    <row r="690" spans="1:11" x14ac:dyDescent="0.35">
      <c r="A690"/>
      <c r="B690"/>
      <c r="C690"/>
      <c r="D690"/>
      <c r="E690"/>
      <c r="F690"/>
      <c r="G690"/>
      <c r="H690"/>
      <c r="I690"/>
      <c r="J690"/>
      <c r="K690"/>
    </row>
    <row r="691" spans="1:11" x14ac:dyDescent="0.35">
      <c r="A691"/>
      <c r="B691"/>
      <c r="C691"/>
      <c r="D691"/>
      <c r="E691"/>
      <c r="F691"/>
      <c r="G691"/>
      <c r="H691"/>
      <c r="I691"/>
      <c r="J691"/>
      <c r="K691"/>
    </row>
    <row r="692" spans="1:11" x14ac:dyDescent="0.35">
      <c r="A692"/>
      <c r="B692"/>
      <c r="C692"/>
      <c r="D692"/>
      <c r="E692"/>
      <c r="F692"/>
      <c r="G692"/>
      <c r="H692"/>
      <c r="I692"/>
      <c r="J692"/>
      <c r="K692"/>
    </row>
    <row r="693" spans="1:11" x14ac:dyDescent="0.35">
      <c r="A693"/>
      <c r="B693"/>
      <c r="C693"/>
      <c r="D693"/>
      <c r="E693"/>
      <c r="F693"/>
      <c r="G693"/>
      <c r="H693"/>
      <c r="I693"/>
      <c r="J693"/>
      <c r="K693"/>
    </row>
    <row r="694" spans="1:11" x14ac:dyDescent="0.35">
      <c r="A694"/>
      <c r="B694"/>
      <c r="C694"/>
      <c r="D694"/>
      <c r="E694"/>
      <c r="F694"/>
      <c r="G694"/>
      <c r="H694"/>
      <c r="I694"/>
      <c r="J694"/>
      <c r="K694"/>
    </row>
    <row r="695" spans="1:11" x14ac:dyDescent="0.35">
      <c r="A695"/>
      <c r="B695"/>
      <c r="C695"/>
      <c r="D695"/>
      <c r="E695"/>
      <c r="F695"/>
      <c r="G695"/>
      <c r="H695"/>
      <c r="I695"/>
      <c r="J695"/>
      <c r="K695"/>
    </row>
    <row r="696" spans="1:11" x14ac:dyDescent="0.35">
      <c r="A696"/>
      <c r="B696"/>
      <c r="C696"/>
      <c r="D696"/>
      <c r="E696"/>
      <c r="F696"/>
      <c r="G696"/>
      <c r="H696"/>
      <c r="I696"/>
      <c r="J696"/>
      <c r="K696"/>
    </row>
    <row r="697" spans="1:11" x14ac:dyDescent="0.35">
      <c r="A697"/>
      <c r="B697"/>
      <c r="C697"/>
      <c r="D697"/>
      <c r="E697"/>
      <c r="F697"/>
      <c r="G697"/>
      <c r="H697"/>
      <c r="I697"/>
      <c r="J697"/>
      <c r="K697"/>
    </row>
    <row r="698" spans="1:11" x14ac:dyDescent="0.35">
      <c r="A698"/>
      <c r="B698"/>
      <c r="C698"/>
      <c r="D698"/>
      <c r="E698"/>
      <c r="F698"/>
      <c r="G698"/>
      <c r="H698"/>
      <c r="I698"/>
      <c r="J698"/>
      <c r="K698"/>
    </row>
    <row r="699" spans="1:11" x14ac:dyDescent="0.35">
      <c r="A699"/>
      <c r="B699"/>
      <c r="C699"/>
      <c r="D699"/>
      <c r="E699"/>
      <c r="F699"/>
      <c r="G699"/>
      <c r="H699"/>
      <c r="I699"/>
      <c r="J699"/>
      <c r="K699"/>
    </row>
    <row r="700" spans="1:11" x14ac:dyDescent="0.35">
      <c r="A700"/>
      <c r="B700"/>
      <c r="C700"/>
      <c r="D700"/>
      <c r="E700"/>
      <c r="F700"/>
      <c r="G700"/>
      <c r="H700"/>
      <c r="I700"/>
      <c r="J700"/>
      <c r="K700"/>
    </row>
    <row r="701" spans="1:11" x14ac:dyDescent="0.35">
      <c r="A701"/>
      <c r="B701"/>
      <c r="C701"/>
      <c r="D701"/>
      <c r="E701"/>
      <c r="F701"/>
      <c r="G701"/>
      <c r="H701"/>
      <c r="I701"/>
      <c r="J701"/>
      <c r="K701"/>
    </row>
    <row r="702" spans="1:11" x14ac:dyDescent="0.35">
      <c r="A702"/>
      <c r="B702"/>
      <c r="C702"/>
      <c r="D702"/>
      <c r="E702"/>
      <c r="F702"/>
      <c r="G702"/>
      <c r="H702"/>
      <c r="I702"/>
      <c r="J702"/>
      <c r="K702"/>
    </row>
    <row r="703" spans="1:11" x14ac:dyDescent="0.35">
      <c r="A703"/>
      <c r="B703"/>
      <c r="C703"/>
      <c r="D703"/>
      <c r="E703"/>
      <c r="F703"/>
      <c r="G703"/>
      <c r="H703"/>
      <c r="I703"/>
      <c r="J703"/>
      <c r="K703"/>
    </row>
    <row r="704" spans="1:11" x14ac:dyDescent="0.35">
      <c r="A704"/>
      <c r="B704"/>
      <c r="C704"/>
      <c r="D704"/>
      <c r="E704"/>
      <c r="F704"/>
      <c r="G704"/>
      <c r="H704"/>
      <c r="I704"/>
      <c r="J704"/>
      <c r="K704"/>
    </row>
    <row r="705" spans="1:11" x14ac:dyDescent="0.35">
      <c r="A705"/>
      <c r="B705"/>
      <c r="C705"/>
      <c r="D705"/>
      <c r="E705"/>
      <c r="F705"/>
      <c r="G705"/>
      <c r="H705"/>
      <c r="I705"/>
      <c r="J705"/>
      <c r="K705"/>
    </row>
    <row r="706" spans="1:11" x14ac:dyDescent="0.35">
      <c r="A706"/>
      <c r="B706"/>
      <c r="C706"/>
      <c r="D706"/>
      <c r="E706"/>
      <c r="F706"/>
      <c r="G706"/>
      <c r="H706"/>
      <c r="I706"/>
      <c r="J706"/>
      <c r="K706"/>
    </row>
    <row r="707" spans="1:11" x14ac:dyDescent="0.35">
      <c r="A707"/>
      <c r="B707"/>
      <c r="C707"/>
      <c r="D707"/>
      <c r="E707"/>
      <c r="F707"/>
      <c r="G707"/>
      <c r="H707"/>
      <c r="I707"/>
      <c r="J707"/>
      <c r="K707"/>
    </row>
    <row r="708" spans="1:11" x14ac:dyDescent="0.35">
      <c r="A708"/>
      <c r="B708"/>
      <c r="C708"/>
      <c r="D708"/>
      <c r="E708"/>
      <c r="F708"/>
      <c r="G708"/>
      <c r="H708"/>
      <c r="I708"/>
      <c r="J708"/>
      <c r="K708"/>
    </row>
    <row r="709" spans="1:11" x14ac:dyDescent="0.35">
      <c r="A709"/>
      <c r="B709"/>
      <c r="C709"/>
      <c r="D709"/>
      <c r="E709"/>
      <c r="F709"/>
      <c r="G709"/>
      <c r="H709"/>
      <c r="I709"/>
      <c r="J709"/>
      <c r="K709"/>
    </row>
    <row r="710" spans="1:11" x14ac:dyDescent="0.35">
      <c r="A710"/>
      <c r="B710"/>
      <c r="C710"/>
      <c r="D710"/>
      <c r="E710"/>
      <c r="F710"/>
      <c r="G710"/>
      <c r="H710"/>
      <c r="I710"/>
      <c r="J710"/>
      <c r="K710"/>
    </row>
    <row r="711" spans="1:11" x14ac:dyDescent="0.35">
      <c r="A711"/>
      <c r="B711"/>
      <c r="C711"/>
      <c r="D711"/>
      <c r="E711"/>
      <c r="F711"/>
      <c r="G711"/>
      <c r="H711"/>
      <c r="I711"/>
      <c r="J711"/>
      <c r="K711"/>
    </row>
    <row r="712" spans="1:11" x14ac:dyDescent="0.35">
      <c r="A712"/>
      <c r="B712"/>
      <c r="C712"/>
      <c r="D712"/>
      <c r="E712"/>
      <c r="F712"/>
      <c r="G712"/>
      <c r="H712"/>
      <c r="I712"/>
      <c r="J712"/>
      <c r="K712"/>
    </row>
    <row r="713" spans="1:11" x14ac:dyDescent="0.35">
      <c r="A713"/>
      <c r="B713"/>
      <c r="C713"/>
      <c r="D713"/>
      <c r="E713"/>
      <c r="F713"/>
      <c r="G713"/>
      <c r="H713"/>
      <c r="I713"/>
      <c r="J713"/>
      <c r="K713"/>
    </row>
    <row r="714" spans="1:11" x14ac:dyDescent="0.35">
      <c r="A714"/>
      <c r="B714"/>
      <c r="C714"/>
      <c r="D714"/>
      <c r="E714"/>
      <c r="F714"/>
      <c r="G714"/>
      <c r="H714"/>
      <c r="I714"/>
      <c r="J714"/>
      <c r="K714"/>
    </row>
    <row r="715" spans="1:11" x14ac:dyDescent="0.35">
      <c r="A715"/>
      <c r="B715"/>
      <c r="C715"/>
      <c r="D715"/>
      <c r="E715"/>
      <c r="F715"/>
      <c r="G715"/>
      <c r="H715"/>
      <c r="I715"/>
      <c r="J715"/>
      <c r="K715"/>
    </row>
    <row r="716" spans="1:11" x14ac:dyDescent="0.35">
      <c r="A716"/>
      <c r="B716"/>
      <c r="C716"/>
      <c r="D716"/>
      <c r="E716"/>
      <c r="F716"/>
      <c r="G716"/>
      <c r="H716"/>
      <c r="I716"/>
      <c r="J716"/>
      <c r="K716"/>
    </row>
    <row r="717" spans="1:11" x14ac:dyDescent="0.35">
      <c r="A717"/>
      <c r="B717"/>
      <c r="C717"/>
      <c r="D717"/>
      <c r="E717"/>
      <c r="F717"/>
      <c r="G717"/>
      <c r="H717"/>
      <c r="I717"/>
      <c r="J717"/>
      <c r="K717"/>
    </row>
    <row r="718" spans="1:11" x14ac:dyDescent="0.35">
      <c r="A718"/>
      <c r="B718"/>
      <c r="C718"/>
      <c r="D718"/>
      <c r="E718"/>
      <c r="F718"/>
      <c r="G718"/>
      <c r="H718"/>
      <c r="I718"/>
      <c r="J718"/>
      <c r="K718"/>
    </row>
    <row r="719" spans="1:11" x14ac:dyDescent="0.35">
      <c r="A719"/>
      <c r="B719"/>
      <c r="C719"/>
      <c r="D719"/>
      <c r="E719"/>
      <c r="F719"/>
      <c r="G719"/>
      <c r="H719"/>
      <c r="I719"/>
      <c r="J719"/>
      <c r="K719"/>
    </row>
    <row r="720" spans="1:11" x14ac:dyDescent="0.35">
      <c r="A720"/>
      <c r="B720"/>
      <c r="C720"/>
      <c r="D720"/>
      <c r="E720"/>
      <c r="F720"/>
      <c r="G720"/>
      <c r="H720"/>
      <c r="I720"/>
      <c r="J720"/>
      <c r="K720"/>
    </row>
    <row r="721" spans="1:11" x14ac:dyDescent="0.35">
      <c r="A721"/>
      <c r="B721"/>
      <c r="C721"/>
      <c r="D721"/>
      <c r="E721"/>
      <c r="F721"/>
      <c r="G721"/>
      <c r="H721"/>
      <c r="I721"/>
      <c r="J721"/>
      <c r="K721"/>
    </row>
    <row r="722" spans="1:11" x14ac:dyDescent="0.35">
      <c r="A722"/>
      <c r="B722"/>
      <c r="C722"/>
      <c r="D722"/>
      <c r="E722"/>
      <c r="F722"/>
      <c r="G722"/>
      <c r="H722"/>
      <c r="I722"/>
      <c r="J722"/>
      <c r="K722"/>
    </row>
    <row r="723" spans="1:11" x14ac:dyDescent="0.35">
      <c r="A723"/>
      <c r="B723"/>
      <c r="C723"/>
      <c r="D723"/>
      <c r="E723"/>
      <c r="F723"/>
      <c r="G723"/>
      <c r="H723"/>
      <c r="I723"/>
      <c r="J723"/>
      <c r="K723"/>
    </row>
    <row r="724" spans="1:11" x14ac:dyDescent="0.35">
      <c r="A724"/>
      <c r="B724"/>
      <c r="C724"/>
      <c r="D724"/>
      <c r="E724"/>
      <c r="F724"/>
      <c r="G724"/>
      <c r="H724"/>
      <c r="I724"/>
      <c r="J724"/>
      <c r="K724"/>
    </row>
    <row r="725" spans="1:11" x14ac:dyDescent="0.35">
      <c r="A725"/>
      <c r="B725"/>
      <c r="C725"/>
      <c r="D725"/>
      <c r="E725"/>
      <c r="F725"/>
      <c r="G725"/>
      <c r="H725"/>
      <c r="I725"/>
      <c r="J725"/>
      <c r="K725"/>
    </row>
    <row r="726" spans="1:11" x14ac:dyDescent="0.35">
      <c r="A726"/>
      <c r="B726"/>
      <c r="C726"/>
      <c r="D726"/>
      <c r="E726"/>
      <c r="F726"/>
      <c r="G726"/>
      <c r="H726"/>
      <c r="I726"/>
      <c r="J726"/>
      <c r="K726"/>
    </row>
    <row r="727" spans="1:11" x14ac:dyDescent="0.35">
      <c r="A727"/>
      <c r="B727"/>
      <c r="C727"/>
      <c r="D727"/>
      <c r="E727"/>
      <c r="F727"/>
      <c r="G727"/>
      <c r="H727"/>
      <c r="I727"/>
      <c r="J727"/>
      <c r="K727"/>
    </row>
    <row r="728" spans="1:11" x14ac:dyDescent="0.35">
      <c r="A728"/>
      <c r="B728"/>
      <c r="C728"/>
      <c r="D728"/>
      <c r="E728"/>
      <c r="F728"/>
      <c r="G728"/>
      <c r="H728"/>
      <c r="I728"/>
      <c r="J728"/>
      <c r="K728"/>
    </row>
    <row r="729" spans="1:11" x14ac:dyDescent="0.35">
      <c r="A729"/>
      <c r="B729"/>
      <c r="C729"/>
      <c r="D729"/>
      <c r="E729"/>
      <c r="F729"/>
      <c r="G729"/>
      <c r="H729"/>
      <c r="I729"/>
      <c r="J729"/>
      <c r="K729"/>
    </row>
    <row r="730" spans="1:11" x14ac:dyDescent="0.35">
      <c r="A730"/>
      <c r="B730"/>
      <c r="C730"/>
      <c r="D730"/>
      <c r="E730"/>
      <c r="F730"/>
      <c r="G730"/>
      <c r="H730"/>
      <c r="I730"/>
      <c r="J730"/>
      <c r="K730"/>
    </row>
    <row r="731" spans="1:11" x14ac:dyDescent="0.35">
      <c r="A731"/>
      <c r="B731"/>
      <c r="C731"/>
      <c r="D731"/>
      <c r="E731"/>
      <c r="F731"/>
      <c r="G731"/>
      <c r="H731"/>
      <c r="I731"/>
      <c r="J731"/>
      <c r="K731"/>
    </row>
    <row r="732" spans="1:11" x14ac:dyDescent="0.35">
      <c r="A732"/>
      <c r="B732"/>
      <c r="C732"/>
      <c r="D732"/>
      <c r="E732"/>
      <c r="F732"/>
      <c r="G732"/>
      <c r="H732"/>
      <c r="I732"/>
      <c r="J732"/>
      <c r="K732"/>
    </row>
    <row r="733" spans="1:11" x14ac:dyDescent="0.35">
      <c r="A733"/>
      <c r="B733"/>
      <c r="C733"/>
      <c r="D733"/>
      <c r="E733"/>
      <c r="F733"/>
      <c r="G733"/>
      <c r="H733"/>
      <c r="I733"/>
      <c r="J733"/>
      <c r="K733"/>
    </row>
    <row r="734" spans="1:11" x14ac:dyDescent="0.35">
      <c r="A734"/>
      <c r="B734"/>
      <c r="C734"/>
      <c r="D734"/>
      <c r="E734"/>
      <c r="F734"/>
      <c r="G734"/>
      <c r="H734"/>
      <c r="I734"/>
      <c r="J734"/>
      <c r="K734"/>
    </row>
    <row r="735" spans="1:11" x14ac:dyDescent="0.35">
      <c r="A735"/>
      <c r="B735"/>
      <c r="C735"/>
      <c r="D735"/>
      <c r="E735"/>
      <c r="F735"/>
      <c r="G735"/>
      <c r="H735"/>
      <c r="I735"/>
      <c r="J735"/>
      <c r="K735"/>
    </row>
    <row r="736" spans="1:11" x14ac:dyDescent="0.35">
      <c r="A736"/>
      <c r="B736"/>
      <c r="C736"/>
      <c r="D736"/>
      <c r="E736"/>
      <c r="F736"/>
      <c r="G736"/>
      <c r="H736"/>
      <c r="I736"/>
      <c r="J736"/>
      <c r="K736"/>
    </row>
    <row r="737" spans="1:11" x14ac:dyDescent="0.35">
      <c r="A737"/>
      <c r="B737"/>
      <c r="C737"/>
      <c r="D737"/>
      <c r="E737"/>
      <c r="F737"/>
      <c r="G737"/>
      <c r="H737"/>
      <c r="I737"/>
      <c r="J737"/>
      <c r="K737"/>
    </row>
    <row r="738" spans="1:11" x14ac:dyDescent="0.35">
      <c r="A738"/>
      <c r="B738"/>
      <c r="C738"/>
      <c r="D738"/>
      <c r="E738"/>
      <c r="F738"/>
      <c r="G738"/>
      <c r="H738"/>
      <c r="I738"/>
      <c r="J738"/>
      <c r="K738"/>
    </row>
    <row r="739" spans="1:11" x14ac:dyDescent="0.35">
      <c r="A739"/>
      <c r="B739"/>
      <c r="C739"/>
      <c r="D739"/>
      <c r="E739"/>
      <c r="F739"/>
      <c r="G739"/>
      <c r="H739"/>
      <c r="I739"/>
      <c r="J739"/>
      <c r="K739"/>
    </row>
    <row r="740" spans="1:11" x14ac:dyDescent="0.35">
      <c r="A740"/>
      <c r="B740"/>
      <c r="C740"/>
      <c r="D740"/>
      <c r="E740"/>
      <c r="F740"/>
      <c r="G740"/>
      <c r="H740"/>
      <c r="I740"/>
      <c r="J740"/>
      <c r="K740"/>
    </row>
    <row r="741" spans="1:11" x14ac:dyDescent="0.35">
      <c r="A741"/>
      <c r="B741"/>
      <c r="C741"/>
      <c r="D741"/>
      <c r="E741"/>
      <c r="F741"/>
      <c r="G741"/>
      <c r="H741"/>
      <c r="I741"/>
      <c r="J741"/>
      <c r="K741"/>
    </row>
    <row r="742" spans="1:11" x14ac:dyDescent="0.35">
      <c r="A742"/>
      <c r="B742"/>
      <c r="C742"/>
      <c r="D742"/>
      <c r="E742"/>
      <c r="F742"/>
      <c r="G742"/>
      <c r="H742"/>
      <c r="I742"/>
      <c r="J742"/>
      <c r="K742"/>
    </row>
    <row r="743" spans="1:11" x14ac:dyDescent="0.35">
      <c r="A743"/>
      <c r="B743"/>
      <c r="C743"/>
      <c r="D743"/>
      <c r="E743"/>
      <c r="F743"/>
      <c r="G743"/>
      <c r="H743"/>
      <c r="I743"/>
      <c r="J743"/>
      <c r="K743"/>
    </row>
    <row r="744" spans="1:11" x14ac:dyDescent="0.35">
      <c r="A744"/>
      <c r="B744"/>
      <c r="C744"/>
      <c r="D744"/>
      <c r="E744"/>
      <c r="F744"/>
      <c r="G744"/>
      <c r="H744"/>
      <c r="I744"/>
      <c r="J744"/>
      <c r="K744"/>
    </row>
    <row r="745" spans="1:11" x14ac:dyDescent="0.35">
      <c r="A745"/>
      <c r="B745"/>
      <c r="C745"/>
      <c r="D745"/>
      <c r="E745"/>
      <c r="F745"/>
      <c r="G745"/>
      <c r="H745"/>
      <c r="I745"/>
      <c r="J745"/>
      <c r="K745"/>
    </row>
    <row r="746" spans="1:11" x14ac:dyDescent="0.35">
      <c r="A746"/>
      <c r="B746"/>
      <c r="C746"/>
      <c r="D746"/>
      <c r="E746"/>
      <c r="F746"/>
      <c r="G746"/>
      <c r="H746"/>
      <c r="I746"/>
      <c r="J746"/>
      <c r="K746"/>
    </row>
    <row r="747" spans="1:11" x14ac:dyDescent="0.35">
      <c r="A747"/>
      <c r="B747"/>
      <c r="C747"/>
      <c r="D747"/>
      <c r="E747"/>
      <c r="F747"/>
      <c r="G747"/>
      <c r="H747"/>
      <c r="I747"/>
      <c r="J747"/>
      <c r="K747"/>
    </row>
    <row r="748" spans="1:11" x14ac:dyDescent="0.35">
      <c r="A748"/>
      <c r="B748"/>
      <c r="C748"/>
      <c r="D748"/>
      <c r="E748"/>
      <c r="F748"/>
      <c r="G748"/>
      <c r="H748"/>
      <c r="I748"/>
      <c r="J748"/>
      <c r="K748"/>
    </row>
    <row r="749" spans="1:11" x14ac:dyDescent="0.35">
      <c r="A749"/>
      <c r="B749"/>
      <c r="C749"/>
      <c r="D749"/>
      <c r="E749"/>
      <c r="F749"/>
      <c r="G749"/>
      <c r="H749"/>
      <c r="I749"/>
      <c r="J749"/>
      <c r="K749"/>
    </row>
    <row r="750" spans="1:11" x14ac:dyDescent="0.35">
      <c r="A750"/>
      <c r="B750"/>
      <c r="C750"/>
      <c r="D750"/>
      <c r="E750"/>
      <c r="F750"/>
      <c r="G750"/>
      <c r="H750"/>
      <c r="I750"/>
      <c r="J750"/>
      <c r="K750"/>
    </row>
    <row r="751" spans="1:11" x14ac:dyDescent="0.35">
      <c r="A751"/>
      <c r="B751"/>
      <c r="C751"/>
      <c r="D751"/>
      <c r="E751"/>
      <c r="F751"/>
      <c r="G751"/>
      <c r="H751"/>
      <c r="I751"/>
      <c r="J751"/>
      <c r="K751"/>
    </row>
    <row r="752" spans="1:11" x14ac:dyDescent="0.35">
      <c r="A752"/>
      <c r="B752"/>
      <c r="C752"/>
      <c r="D752"/>
      <c r="E752"/>
      <c r="F752"/>
      <c r="G752"/>
      <c r="H752"/>
      <c r="I752"/>
      <c r="J752"/>
      <c r="K752"/>
    </row>
    <row r="753" spans="1:11" x14ac:dyDescent="0.35">
      <c r="A753"/>
      <c r="B753"/>
      <c r="C753"/>
      <c r="D753"/>
      <c r="E753"/>
      <c r="F753"/>
      <c r="G753"/>
      <c r="H753"/>
      <c r="I753"/>
      <c r="J753"/>
      <c r="K753"/>
    </row>
    <row r="754" spans="1:11" x14ac:dyDescent="0.35">
      <c r="A754"/>
      <c r="B754"/>
      <c r="C754"/>
      <c r="D754"/>
      <c r="E754"/>
      <c r="F754"/>
      <c r="G754"/>
      <c r="H754"/>
      <c r="I754"/>
      <c r="J754"/>
      <c r="K754"/>
    </row>
    <row r="755" spans="1:11" x14ac:dyDescent="0.35">
      <c r="A755"/>
      <c r="B755"/>
      <c r="C755"/>
      <c r="D755"/>
      <c r="E755"/>
      <c r="F755"/>
      <c r="G755"/>
      <c r="H755"/>
      <c r="I755"/>
      <c r="J755"/>
      <c r="K755"/>
    </row>
    <row r="756" spans="1:11" x14ac:dyDescent="0.35">
      <c r="A756"/>
      <c r="B756"/>
      <c r="C756"/>
      <c r="D756"/>
      <c r="E756"/>
      <c r="F756"/>
      <c r="G756"/>
      <c r="H756"/>
      <c r="I756"/>
      <c r="J756"/>
      <c r="K756"/>
    </row>
    <row r="757" spans="1:11" x14ac:dyDescent="0.35">
      <c r="A757"/>
      <c r="B757"/>
      <c r="C757"/>
      <c r="D757"/>
      <c r="E757"/>
      <c r="F757"/>
      <c r="G757"/>
      <c r="H757"/>
      <c r="I757"/>
      <c r="J757"/>
      <c r="K757"/>
    </row>
    <row r="758" spans="1:11" x14ac:dyDescent="0.35">
      <c r="A758"/>
      <c r="B758"/>
      <c r="C758"/>
      <c r="D758"/>
      <c r="E758"/>
      <c r="F758"/>
      <c r="G758"/>
      <c r="H758"/>
      <c r="I758"/>
      <c r="J758"/>
      <c r="K758"/>
    </row>
    <row r="759" spans="1:11" x14ac:dyDescent="0.35">
      <c r="A759"/>
      <c r="B759"/>
      <c r="C759"/>
      <c r="D759"/>
      <c r="E759"/>
      <c r="F759"/>
      <c r="G759"/>
      <c r="H759"/>
      <c r="I759"/>
      <c r="J759"/>
      <c r="K759"/>
    </row>
    <row r="760" spans="1:11" x14ac:dyDescent="0.35">
      <c r="A760"/>
      <c r="B760"/>
      <c r="C760"/>
      <c r="D760"/>
      <c r="E760"/>
      <c r="F760"/>
      <c r="G760"/>
      <c r="H760"/>
      <c r="I760"/>
      <c r="J760"/>
      <c r="K760"/>
    </row>
    <row r="761" spans="1:11" x14ac:dyDescent="0.35">
      <c r="A761"/>
      <c r="B761"/>
      <c r="C761"/>
      <c r="D761"/>
      <c r="E761"/>
      <c r="F761"/>
      <c r="G761"/>
      <c r="H761"/>
      <c r="I761"/>
      <c r="J761"/>
      <c r="K761"/>
    </row>
    <row r="762" spans="1:11" x14ac:dyDescent="0.35">
      <c r="A762"/>
      <c r="B762"/>
      <c r="C762"/>
      <c r="D762"/>
      <c r="E762"/>
      <c r="F762"/>
      <c r="G762"/>
      <c r="H762"/>
      <c r="I762"/>
      <c r="J762"/>
      <c r="K762"/>
    </row>
    <row r="763" spans="1:11" x14ac:dyDescent="0.35">
      <c r="A763"/>
      <c r="B763"/>
      <c r="C763"/>
      <c r="D763"/>
      <c r="E763"/>
      <c r="F763"/>
      <c r="G763"/>
      <c r="H763"/>
      <c r="I763"/>
      <c r="J763"/>
      <c r="K763"/>
    </row>
    <row r="764" spans="1:11" x14ac:dyDescent="0.35">
      <c r="A764"/>
      <c r="B764"/>
      <c r="C764"/>
      <c r="D764"/>
      <c r="E764"/>
      <c r="F764"/>
      <c r="G764"/>
      <c r="H764"/>
      <c r="I764"/>
      <c r="J764"/>
      <c r="K764"/>
    </row>
    <row r="765" spans="1:11" x14ac:dyDescent="0.35">
      <c r="A765"/>
      <c r="B765"/>
      <c r="C765"/>
      <c r="D765"/>
      <c r="E765"/>
      <c r="F765"/>
      <c r="G765"/>
      <c r="H765"/>
      <c r="I765"/>
      <c r="J765"/>
      <c r="K765"/>
    </row>
    <row r="766" spans="1:11" x14ac:dyDescent="0.35">
      <c r="A766"/>
      <c r="B766"/>
      <c r="C766"/>
      <c r="D766"/>
      <c r="E766"/>
      <c r="F766"/>
      <c r="G766"/>
      <c r="H766"/>
      <c r="I766"/>
      <c r="J766"/>
      <c r="K766"/>
    </row>
    <row r="767" spans="1:11" x14ac:dyDescent="0.35">
      <c r="A767"/>
      <c r="B767"/>
      <c r="C767"/>
      <c r="D767"/>
      <c r="E767"/>
      <c r="F767"/>
      <c r="G767"/>
      <c r="H767"/>
      <c r="I767"/>
      <c r="J767"/>
      <c r="K767"/>
    </row>
    <row r="768" spans="1:11" x14ac:dyDescent="0.35">
      <c r="A768"/>
      <c r="B768"/>
      <c r="C768"/>
      <c r="D768"/>
      <c r="E768"/>
      <c r="F768"/>
      <c r="G768"/>
      <c r="H768"/>
      <c r="I768"/>
      <c r="J768"/>
      <c r="K768"/>
    </row>
    <row r="769" spans="1:11" x14ac:dyDescent="0.35">
      <c r="A769"/>
      <c r="B769"/>
      <c r="C769"/>
      <c r="D769"/>
      <c r="E769"/>
      <c r="F769"/>
      <c r="G769"/>
      <c r="H769"/>
      <c r="I769"/>
      <c r="J769"/>
      <c r="K769"/>
    </row>
    <row r="770" spans="1:11" x14ac:dyDescent="0.35">
      <c r="A770"/>
      <c r="B770"/>
      <c r="C770"/>
      <c r="D770"/>
      <c r="E770"/>
      <c r="F770"/>
      <c r="G770"/>
      <c r="H770"/>
      <c r="I770"/>
      <c r="J770"/>
      <c r="K770"/>
    </row>
    <row r="771" spans="1:11" x14ac:dyDescent="0.35">
      <c r="A771"/>
      <c r="B771"/>
      <c r="C771"/>
      <c r="D771"/>
      <c r="E771"/>
      <c r="F771"/>
      <c r="G771"/>
      <c r="H771"/>
      <c r="I771"/>
      <c r="J771"/>
      <c r="K771"/>
    </row>
    <row r="772" spans="1:11" x14ac:dyDescent="0.35">
      <c r="A772"/>
      <c r="B772"/>
      <c r="C772"/>
      <c r="D772"/>
      <c r="E772"/>
      <c r="F772"/>
      <c r="G772"/>
      <c r="H772"/>
      <c r="I772"/>
      <c r="J772"/>
      <c r="K772"/>
    </row>
    <row r="773" spans="1:11" x14ac:dyDescent="0.35">
      <c r="A773"/>
      <c r="B773"/>
      <c r="C773"/>
      <c r="D773"/>
      <c r="E773"/>
      <c r="F773"/>
      <c r="G773"/>
      <c r="H773"/>
      <c r="I773"/>
      <c r="J773"/>
      <c r="K773"/>
    </row>
    <row r="774" spans="1:11" x14ac:dyDescent="0.35">
      <c r="A774"/>
      <c r="B774"/>
      <c r="C774"/>
      <c r="D774"/>
      <c r="E774"/>
      <c r="F774"/>
      <c r="G774"/>
      <c r="H774"/>
      <c r="I774"/>
      <c r="J774"/>
      <c r="K774"/>
    </row>
    <row r="775" spans="1:11" x14ac:dyDescent="0.35">
      <c r="A775"/>
      <c r="B775"/>
      <c r="C775"/>
      <c r="D775"/>
      <c r="E775"/>
      <c r="F775"/>
      <c r="G775"/>
      <c r="H775"/>
      <c r="I775"/>
      <c r="J775"/>
      <c r="K775"/>
    </row>
    <row r="776" spans="1:11" x14ac:dyDescent="0.35">
      <c r="A776"/>
      <c r="B776"/>
      <c r="C776"/>
      <c r="D776"/>
      <c r="E776"/>
      <c r="F776"/>
      <c r="G776"/>
      <c r="H776"/>
      <c r="I776"/>
      <c r="J776"/>
      <c r="K776"/>
    </row>
    <row r="777" spans="1:11" x14ac:dyDescent="0.35">
      <c r="A777"/>
      <c r="B777"/>
      <c r="C777"/>
      <c r="D777"/>
      <c r="E777"/>
      <c r="F777"/>
      <c r="G777"/>
      <c r="H777"/>
      <c r="I777"/>
      <c r="J777"/>
      <c r="K777"/>
    </row>
    <row r="778" spans="1:11" x14ac:dyDescent="0.35">
      <c r="A778"/>
      <c r="B778"/>
      <c r="C778"/>
      <c r="D778"/>
      <c r="E778"/>
      <c r="F778"/>
      <c r="G778"/>
      <c r="H778"/>
      <c r="I778"/>
      <c r="J778"/>
      <c r="K778"/>
    </row>
    <row r="779" spans="1:11" x14ac:dyDescent="0.35">
      <c r="A779"/>
      <c r="B779"/>
      <c r="C779"/>
      <c r="D779"/>
      <c r="E779"/>
      <c r="F779"/>
      <c r="G779"/>
      <c r="H779"/>
      <c r="I779"/>
      <c r="J779"/>
      <c r="K779"/>
    </row>
    <row r="780" spans="1:11" x14ac:dyDescent="0.35">
      <c r="A780"/>
      <c r="B780"/>
      <c r="C780"/>
      <c r="D780"/>
      <c r="E780"/>
      <c r="F780"/>
      <c r="G780"/>
      <c r="H780"/>
      <c r="I780"/>
      <c r="J780"/>
      <c r="K780"/>
    </row>
    <row r="781" spans="1:11" x14ac:dyDescent="0.35">
      <c r="A781"/>
      <c r="B781"/>
      <c r="C781"/>
      <c r="D781"/>
      <c r="E781"/>
      <c r="F781"/>
      <c r="G781"/>
      <c r="H781"/>
      <c r="I781"/>
      <c r="J781"/>
      <c r="K781"/>
    </row>
    <row r="782" spans="1:11" x14ac:dyDescent="0.35">
      <c r="A782"/>
      <c r="B782"/>
      <c r="C782"/>
      <c r="D782"/>
      <c r="E782"/>
      <c r="F782"/>
      <c r="G782"/>
      <c r="H782"/>
      <c r="I782"/>
      <c r="J782"/>
      <c r="K782"/>
    </row>
    <row r="783" spans="1:11" x14ac:dyDescent="0.35">
      <c r="A783"/>
      <c r="B783"/>
      <c r="C783"/>
      <c r="D783"/>
      <c r="E783"/>
      <c r="F783"/>
      <c r="G783"/>
      <c r="H783"/>
      <c r="I783"/>
      <c r="J783"/>
      <c r="K783"/>
    </row>
    <row r="784" spans="1:11" x14ac:dyDescent="0.35">
      <c r="A784"/>
      <c r="B784"/>
      <c r="C784"/>
      <c r="D784"/>
      <c r="E784"/>
      <c r="F784"/>
      <c r="G784"/>
      <c r="H784"/>
      <c r="I784"/>
      <c r="J784"/>
      <c r="K784"/>
    </row>
    <row r="785" spans="1:11" x14ac:dyDescent="0.35">
      <c r="A785"/>
      <c r="B785"/>
      <c r="C785"/>
      <c r="D785"/>
      <c r="E785"/>
      <c r="F785"/>
      <c r="G785"/>
      <c r="H785"/>
      <c r="I785"/>
      <c r="J785"/>
      <c r="K785"/>
    </row>
    <row r="786" spans="1:11" x14ac:dyDescent="0.35">
      <c r="A786"/>
      <c r="B786"/>
      <c r="C786"/>
      <c r="D786"/>
      <c r="E786"/>
      <c r="F786"/>
      <c r="G786"/>
      <c r="H786"/>
      <c r="I786"/>
      <c r="J786"/>
      <c r="K786"/>
    </row>
    <row r="787" spans="1:11" x14ac:dyDescent="0.35">
      <c r="A787"/>
      <c r="B787"/>
      <c r="C787"/>
      <c r="D787"/>
      <c r="E787"/>
      <c r="F787"/>
      <c r="G787"/>
      <c r="H787"/>
      <c r="I787"/>
      <c r="J787"/>
      <c r="K787"/>
    </row>
    <row r="788" spans="1:11" x14ac:dyDescent="0.35">
      <c r="A788"/>
      <c r="B788"/>
      <c r="C788"/>
      <c r="D788"/>
      <c r="E788"/>
      <c r="F788"/>
      <c r="G788"/>
      <c r="H788"/>
      <c r="I788"/>
      <c r="J788"/>
      <c r="K788"/>
    </row>
    <row r="789" spans="1:11" x14ac:dyDescent="0.35">
      <c r="A789"/>
      <c r="B789"/>
      <c r="C789"/>
      <c r="D789"/>
      <c r="E789"/>
      <c r="F789"/>
      <c r="G789"/>
      <c r="H789"/>
      <c r="I789"/>
      <c r="J789"/>
      <c r="K789"/>
    </row>
    <row r="790" spans="1:11" x14ac:dyDescent="0.35">
      <c r="A790"/>
      <c r="B790"/>
      <c r="C790"/>
      <c r="D790"/>
      <c r="E790"/>
      <c r="F790"/>
      <c r="G790"/>
      <c r="H790"/>
      <c r="I790"/>
      <c r="J790"/>
      <c r="K790"/>
    </row>
    <row r="791" spans="1:11" x14ac:dyDescent="0.35">
      <c r="A791"/>
      <c r="B791"/>
      <c r="C791"/>
      <c r="D791"/>
      <c r="E791"/>
      <c r="F791"/>
      <c r="G791"/>
      <c r="H791"/>
      <c r="I791"/>
      <c r="J791"/>
      <c r="K791"/>
    </row>
    <row r="792" spans="1:11" x14ac:dyDescent="0.35">
      <c r="A792"/>
      <c r="B792"/>
      <c r="C792"/>
      <c r="D792"/>
      <c r="E792"/>
      <c r="F792"/>
      <c r="G792"/>
      <c r="H792"/>
      <c r="I792"/>
      <c r="J792"/>
      <c r="K792"/>
    </row>
    <row r="793" spans="1:11" x14ac:dyDescent="0.35">
      <c r="A793"/>
      <c r="B793"/>
      <c r="C793"/>
      <c r="D793"/>
      <c r="E793"/>
      <c r="F793"/>
      <c r="G793"/>
      <c r="H793"/>
      <c r="I793"/>
      <c r="J793"/>
      <c r="K793"/>
    </row>
    <row r="794" spans="1:11" x14ac:dyDescent="0.35">
      <c r="A794"/>
      <c r="B794"/>
      <c r="C794"/>
      <c r="D794"/>
      <c r="E794"/>
      <c r="F794"/>
      <c r="G794"/>
      <c r="H794"/>
      <c r="I794"/>
      <c r="J794"/>
      <c r="K794"/>
    </row>
    <row r="795" spans="1:11" x14ac:dyDescent="0.35">
      <c r="A795"/>
      <c r="B795"/>
      <c r="C795"/>
      <c r="D795"/>
      <c r="E795"/>
      <c r="F795"/>
      <c r="G795"/>
      <c r="H795"/>
      <c r="I795"/>
      <c r="J795"/>
      <c r="K795"/>
    </row>
    <row r="796" spans="1:11" x14ac:dyDescent="0.35">
      <c r="A796"/>
      <c r="B796"/>
      <c r="C796"/>
      <c r="D796"/>
      <c r="E796"/>
      <c r="F796"/>
      <c r="G796"/>
      <c r="H796"/>
      <c r="I796"/>
      <c r="J796"/>
      <c r="K796"/>
    </row>
    <row r="797" spans="1:11" x14ac:dyDescent="0.35">
      <c r="A797"/>
      <c r="B797"/>
      <c r="C797"/>
      <c r="D797"/>
      <c r="E797"/>
      <c r="F797"/>
      <c r="G797"/>
      <c r="H797"/>
      <c r="I797"/>
      <c r="J797"/>
      <c r="K797"/>
    </row>
    <row r="798" spans="1:11" x14ac:dyDescent="0.35">
      <c r="A798"/>
      <c r="B798"/>
      <c r="C798"/>
      <c r="D798"/>
      <c r="E798"/>
      <c r="F798"/>
      <c r="G798"/>
      <c r="H798"/>
      <c r="I798"/>
      <c r="J798"/>
      <c r="K798"/>
    </row>
    <row r="799" spans="1:11" x14ac:dyDescent="0.35">
      <c r="A799"/>
      <c r="B799"/>
      <c r="C799"/>
      <c r="D799"/>
      <c r="E799"/>
      <c r="F799"/>
      <c r="G799"/>
      <c r="H799"/>
      <c r="I799"/>
      <c r="J799"/>
      <c r="K799"/>
    </row>
    <row r="800" spans="1:11" x14ac:dyDescent="0.35">
      <c r="A800"/>
      <c r="B800"/>
      <c r="C800"/>
      <c r="D800"/>
      <c r="E800"/>
      <c r="F800"/>
      <c r="G800"/>
      <c r="H800"/>
      <c r="I800"/>
      <c r="J800"/>
      <c r="K800"/>
    </row>
    <row r="801" spans="1:11" x14ac:dyDescent="0.35">
      <c r="A801"/>
      <c r="B801"/>
      <c r="C801"/>
      <c r="D801"/>
      <c r="E801"/>
      <c r="F801"/>
      <c r="G801"/>
      <c r="H801"/>
      <c r="I801"/>
      <c r="J801"/>
      <c r="K801"/>
    </row>
    <row r="802" spans="1:11" x14ac:dyDescent="0.35">
      <c r="A802"/>
      <c r="B802"/>
      <c r="C802"/>
      <c r="D802"/>
      <c r="E802"/>
      <c r="F802"/>
      <c r="G802"/>
      <c r="H802"/>
      <c r="I802"/>
      <c r="J802"/>
      <c r="K802"/>
    </row>
    <row r="803" spans="1:11" x14ac:dyDescent="0.35">
      <c r="A803"/>
      <c r="B803"/>
      <c r="C803"/>
      <c r="D803"/>
      <c r="E803"/>
      <c r="F803"/>
      <c r="G803"/>
      <c r="H803"/>
      <c r="I803"/>
      <c r="J803"/>
      <c r="K803"/>
    </row>
    <row r="804" spans="1:11" x14ac:dyDescent="0.35">
      <c r="A804"/>
      <c r="B804"/>
      <c r="C804"/>
      <c r="D804"/>
      <c r="E804"/>
      <c r="F804"/>
      <c r="G804"/>
      <c r="H804"/>
      <c r="I804"/>
      <c r="J804"/>
      <c r="K804"/>
    </row>
    <row r="805" spans="1:11" x14ac:dyDescent="0.35">
      <c r="A805"/>
      <c r="B805"/>
      <c r="C805"/>
      <c r="D805"/>
      <c r="E805"/>
      <c r="F805"/>
      <c r="G805"/>
      <c r="H805"/>
      <c r="I805"/>
      <c r="J805"/>
      <c r="K805"/>
    </row>
    <row r="806" spans="1:11" x14ac:dyDescent="0.35">
      <c r="A806"/>
      <c r="B806"/>
      <c r="C806"/>
      <c r="D806"/>
      <c r="E806"/>
      <c r="F806"/>
      <c r="G806"/>
      <c r="H806"/>
      <c r="I806"/>
      <c r="J806"/>
      <c r="K806"/>
    </row>
    <row r="807" spans="1:11" x14ac:dyDescent="0.35">
      <c r="A807"/>
      <c r="B807"/>
      <c r="C807"/>
      <c r="D807"/>
      <c r="E807"/>
      <c r="F807"/>
      <c r="G807"/>
      <c r="H807"/>
      <c r="I807"/>
      <c r="J807"/>
      <c r="K807"/>
    </row>
    <row r="808" spans="1:11" x14ac:dyDescent="0.35">
      <c r="A808"/>
      <c r="B808"/>
      <c r="C808"/>
      <c r="D808"/>
      <c r="E808"/>
      <c r="F808"/>
      <c r="G808"/>
      <c r="H808"/>
      <c r="I808"/>
      <c r="J808"/>
      <c r="K808"/>
    </row>
    <row r="809" spans="1:11" x14ac:dyDescent="0.35">
      <c r="A809"/>
      <c r="B809"/>
      <c r="C809"/>
      <c r="D809"/>
      <c r="E809"/>
      <c r="F809"/>
      <c r="G809"/>
      <c r="H809"/>
      <c r="I809"/>
      <c r="J809"/>
      <c r="K809"/>
    </row>
    <row r="810" spans="1:11" x14ac:dyDescent="0.35">
      <c r="A810"/>
      <c r="B810"/>
      <c r="C810"/>
      <c r="D810"/>
      <c r="E810"/>
      <c r="F810"/>
      <c r="G810"/>
      <c r="H810"/>
      <c r="I810"/>
      <c r="J810"/>
      <c r="K810"/>
    </row>
    <row r="811" spans="1:11" x14ac:dyDescent="0.35">
      <c r="A811"/>
      <c r="B811"/>
      <c r="C811"/>
      <c r="D811"/>
      <c r="E811"/>
      <c r="F811"/>
      <c r="G811"/>
      <c r="H811"/>
      <c r="I811"/>
      <c r="J811"/>
      <c r="K811"/>
    </row>
    <row r="812" spans="1:11" x14ac:dyDescent="0.35">
      <c r="A812"/>
      <c r="B812"/>
      <c r="C812"/>
      <c r="D812"/>
      <c r="E812"/>
      <c r="F812"/>
      <c r="G812"/>
      <c r="H812"/>
      <c r="I812"/>
      <c r="J812"/>
      <c r="K812"/>
    </row>
    <row r="813" spans="1:11" x14ac:dyDescent="0.35">
      <c r="A813"/>
      <c r="B813"/>
      <c r="C813"/>
      <c r="D813"/>
      <c r="E813"/>
      <c r="F813"/>
      <c r="G813"/>
      <c r="H813"/>
      <c r="I813"/>
      <c r="J813"/>
      <c r="K813"/>
    </row>
    <row r="814" spans="1:11" x14ac:dyDescent="0.35">
      <c r="A814"/>
      <c r="B814"/>
      <c r="C814"/>
      <c r="D814"/>
      <c r="E814"/>
      <c r="F814"/>
      <c r="G814"/>
      <c r="H814"/>
      <c r="I814"/>
      <c r="J814"/>
      <c r="K814"/>
    </row>
    <row r="815" spans="1:11" x14ac:dyDescent="0.35">
      <c r="A815"/>
      <c r="B815"/>
      <c r="C815"/>
      <c r="D815"/>
      <c r="E815"/>
      <c r="F815"/>
      <c r="G815"/>
      <c r="H815"/>
      <c r="I815"/>
      <c r="J815"/>
      <c r="K815"/>
    </row>
    <row r="816" spans="1:11" x14ac:dyDescent="0.35">
      <c r="A816"/>
      <c r="B816"/>
      <c r="C816"/>
      <c r="D816"/>
      <c r="E816"/>
      <c r="F816"/>
      <c r="G816"/>
      <c r="H816"/>
      <c r="I816"/>
      <c r="J816"/>
      <c r="K816"/>
    </row>
    <row r="817" spans="1:11" x14ac:dyDescent="0.35">
      <c r="A817"/>
      <c r="B817"/>
      <c r="C817"/>
      <c r="D817"/>
      <c r="E817"/>
      <c r="F817"/>
      <c r="G817"/>
      <c r="H817"/>
      <c r="I817"/>
      <c r="J817"/>
      <c r="K817"/>
    </row>
    <row r="818" spans="1:11" x14ac:dyDescent="0.35">
      <c r="A818"/>
      <c r="B818"/>
      <c r="C818"/>
      <c r="D818"/>
      <c r="E818"/>
      <c r="F818"/>
      <c r="G818"/>
      <c r="H818"/>
      <c r="I818"/>
      <c r="J818"/>
      <c r="K818"/>
    </row>
    <row r="819" spans="1:11" x14ac:dyDescent="0.35">
      <c r="A819"/>
      <c r="B819"/>
      <c r="C819"/>
      <c r="D819"/>
      <c r="E819"/>
      <c r="F819"/>
      <c r="G819"/>
      <c r="H819"/>
      <c r="I819"/>
      <c r="J819"/>
      <c r="K819"/>
    </row>
    <row r="820" spans="1:11" x14ac:dyDescent="0.35">
      <c r="A820"/>
      <c r="B820"/>
      <c r="C820"/>
      <c r="D820"/>
      <c r="E820"/>
      <c r="F820"/>
      <c r="G820"/>
      <c r="H820"/>
      <c r="I820"/>
      <c r="J820"/>
      <c r="K820"/>
    </row>
    <row r="821" spans="1:11" x14ac:dyDescent="0.35">
      <c r="A821"/>
      <c r="B821"/>
      <c r="C821"/>
      <c r="D821"/>
      <c r="E821"/>
      <c r="F821"/>
      <c r="G821"/>
      <c r="H821"/>
      <c r="I821"/>
      <c r="J821"/>
      <c r="K821"/>
    </row>
    <row r="822" spans="1:11" x14ac:dyDescent="0.35">
      <c r="A822"/>
      <c r="B822"/>
      <c r="C822"/>
      <c r="D822"/>
      <c r="E822"/>
      <c r="F822"/>
      <c r="G822"/>
      <c r="H822"/>
      <c r="I822"/>
      <c r="J822"/>
      <c r="K822"/>
    </row>
    <row r="823" spans="1:11" x14ac:dyDescent="0.35">
      <c r="A823"/>
      <c r="B823"/>
      <c r="C823"/>
      <c r="D823"/>
      <c r="E823"/>
      <c r="F823"/>
      <c r="G823"/>
      <c r="H823"/>
      <c r="I823"/>
      <c r="J823"/>
      <c r="K823"/>
    </row>
    <row r="824" spans="1:11" x14ac:dyDescent="0.35">
      <c r="A824"/>
      <c r="B824"/>
      <c r="C824"/>
      <c r="D824"/>
      <c r="E824"/>
      <c r="F824"/>
      <c r="G824"/>
      <c r="H824"/>
      <c r="I824"/>
      <c r="J824"/>
      <c r="K824"/>
    </row>
    <row r="825" spans="1:11" x14ac:dyDescent="0.35">
      <c r="A825"/>
      <c r="B825"/>
      <c r="C825"/>
      <c r="D825"/>
      <c r="E825"/>
      <c r="F825"/>
      <c r="G825"/>
      <c r="H825"/>
      <c r="I825"/>
      <c r="J825"/>
      <c r="K825"/>
    </row>
    <row r="826" spans="1:11" x14ac:dyDescent="0.35">
      <c r="A826"/>
      <c r="B826"/>
      <c r="C826"/>
      <c r="D826"/>
      <c r="E826"/>
      <c r="F826"/>
      <c r="G826"/>
      <c r="H826"/>
      <c r="I826"/>
      <c r="J826"/>
      <c r="K826"/>
    </row>
    <row r="827" spans="1:11" x14ac:dyDescent="0.35">
      <c r="A827"/>
      <c r="B827"/>
      <c r="C827"/>
      <c r="D827"/>
      <c r="E827"/>
      <c r="F827"/>
      <c r="G827"/>
      <c r="H827"/>
      <c r="I827"/>
      <c r="J827"/>
      <c r="K827"/>
    </row>
    <row r="828" spans="1:11" x14ac:dyDescent="0.35">
      <c r="A828"/>
      <c r="B828"/>
      <c r="C828"/>
      <c r="D828"/>
      <c r="E828"/>
      <c r="F828"/>
      <c r="G828"/>
      <c r="H828"/>
      <c r="I828"/>
      <c r="J828"/>
      <c r="K828"/>
    </row>
    <row r="829" spans="1:11" x14ac:dyDescent="0.35">
      <c r="A829"/>
      <c r="B829"/>
      <c r="C829"/>
      <c r="D829"/>
      <c r="E829"/>
      <c r="F829"/>
      <c r="G829"/>
      <c r="H829"/>
      <c r="I829"/>
      <c r="J829"/>
      <c r="K829"/>
    </row>
    <row r="830" spans="1:11" x14ac:dyDescent="0.35">
      <c r="A830"/>
      <c r="B830"/>
      <c r="C830"/>
      <c r="D830"/>
      <c r="E830"/>
      <c r="F830"/>
      <c r="G830"/>
      <c r="H830"/>
      <c r="I830"/>
      <c r="J830"/>
      <c r="K830"/>
    </row>
    <row r="831" spans="1:11" x14ac:dyDescent="0.35">
      <c r="A831"/>
      <c r="B831"/>
      <c r="C831"/>
      <c r="D831"/>
      <c r="E831"/>
      <c r="F831"/>
      <c r="G831"/>
      <c r="H831"/>
      <c r="I831"/>
      <c r="J831"/>
      <c r="K831"/>
    </row>
    <row r="832" spans="1:11" x14ac:dyDescent="0.35">
      <c r="A832"/>
      <c r="B832"/>
      <c r="C832"/>
      <c r="D832"/>
      <c r="E832"/>
      <c r="F832"/>
      <c r="G832"/>
      <c r="H832"/>
      <c r="I832"/>
      <c r="J832"/>
      <c r="K832"/>
    </row>
    <row r="833" spans="1:11" x14ac:dyDescent="0.35">
      <c r="A833"/>
      <c r="B833"/>
      <c r="C833"/>
      <c r="D833"/>
      <c r="E833"/>
      <c r="F833"/>
      <c r="G833"/>
      <c r="H833"/>
      <c r="I833"/>
      <c r="J833"/>
      <c r="K833"/>
    </row>
    <row r="834" spans="1:11" x14ac:dyDescent="0.35">
      <c r="A834"/>
      <c r="B834"/>
      <c r="C834"/>
      <c r="D834"/>
      <c r="E834"/>
      <c r="F834"/>
      <c r="G834"/>
      <c r="H834"/>
      <c r="I834"/>
      <c r="J834"/>
      <c r="K834"/>
    </row>
    <row r="835" spans="1:11" x14ac:dyDescent="0.35">
      <c r="A835"/>
      <c r="B835"/>
      <c r="C835"/>
      <c r="D835"/>
      <c r="E835"/>
      <c r="F835"/>
      <c r="G835"/>
      <c r="H835"/>
      <c r="I835"/>
      <c r="J835"/>
      <c r="K835"/>
    </row>
    <row r="836" spans="1:11" x14ac:dyDescent="0.35">
      <c r="A836"/>
      <c r="B836"/>
      <c r="C836"/>
      <c r="D836"/>
      <c r="E836"/>
      <c r="F836"/>
      <c r="G836"/>
      <c r="H836"/>
      <c r="I836"/>
      <c r="J836"/>
      <c r="K836"/>
    </row>
    <row r="837" spans="1:11" x14ac:dyDescent="0.35">
      <c r="A837"/>
      <c r="B837"/>
      <c r="C837"/>
      <c r="D837"/>
      <c r="E837"/>
      <c r="F837"/>
      <c r="G837"/>
      <c r="H837"/>
      <c r="I837"/>
      <c r="J837"/>
      <c r="K837"/>
    </row>
    <row r="838" spans="1:11" x14ac:dyDescent="0.35">
      <c r="A838"/>
      <c r="B838"/>
      <c r="C838"/>
      <c r="D838"/>
      <c r="E838"/>
      <c r="F838"/>
      <c r="G838"/>
      <c r="H838"/>
      <c r="I838"/>
      <c r="J838"/>
      <c r="K838"/>
    </row>
    <row r="839" spans="1:11" x14ac:dyDescent="0.35">
      <c r="A839"/>
      <c r="B839"/>
      <c r="C839"/>
      <c r="D839"/>
      <c r="E839"/>
      <c r="F839"/>
      <c r="G839"/>
      <c r="H839"/>
      <c r="I839"/>
      <c r="J839"/>
      <c r="K839"/>
    </row>
    <row r="840" spans="1:11" x14ac:dyDescent="0.35">
      <c r="A840"/>
      <c r="B840"/>
      <c r="C840"/>
      <c r="D840"/>
      <c r="E840"/>
      <c r="F840"/>
      <c r="G840"/>
      <c r="H840"/>
      <c r="I840"/>
      <c r="J840"/>
      <c r="K840"/>
    </row>
    <row r="841" spans="1:11" x14ac:dyDescent="0.35">
      <c r="A841"/>
      <c r="B841"/>
      <c r="C841"/>
      <c r="D841"/>
      <c r="E841"/>
      <c r="F841"/>
      <c r="G841"/>
      <c r="H841"/>
      <c r="I841"/>
      <c r="J841"/>
      <c r="K841"/>
    </row>
    <row r="842" spans="1:11" x14ac:dyDescent="0.35">
      <c r="A842"/>
      <c r="B842"/>
      <c r="C842"/>
      <c r="D842"/>
      <c r="E842"/>
      <c r="F842"/>
      <c r="G842"/>
      <c r="H842"/>
      <c r="I842"/>
      <c r="J842"/>
      <c r="K842"/>
    </row>
    <row r="843" spans="1:11" x14ac:dyDescent="0.35">
      <c r="A843"/>
      <c r="B843"/>
      <c r="C843"/>
      <c r="D843"/>
      <c r="E843"/>
      <c r="F843"/>
      <c r="G843"/>
      <c r="H843"/>
      <c r="I843"/>
      <c r="J843"/>
      <c r="K843"/>
    </row>
    <row r="844" spans="1:11" x14ac:dyDescent="0.35">
      <c r="A844"/>
      <c r="B844"/>
      <c r="C844"/>
      <c r="D844"/>
      <c r="E844"/>
      <c r="F844"/>
      <c r="G844"/>
      <c r="H844"/>
      <c r="I844"/>
      <c r="J844"/>
      <c r="K844"/>
    </row>
    <row r="845" spans="1:11" x14ac:dyDescent="0.35">
      <c r="A845"/>
      <c r="B845"/>
      <c r="C845"/>
      <c r="D845"/>
      <c r="E845"/>
      <c r="F845"/>
      <c r="G845"/>
      <c r="H845"/>
      <c r="I845"/>
      <c r="J845"/>
      <c r="K845"/>
    </row>
    <row r="846" spans="1:11" x14ac:dyDescent="0.35">
      <c r="A846"/>
      <c r="B846"/>
      <c r="C846"/>
      <c r="D846"/>
      <c r="E846"/>
      <c r="F846"/>
      <c r="G846"/>
      <c r="H846"/>
      <c r="I846"/>
      <c r="J846"/>
      <c r="K846"/>
    </row>
    <row r="847" spans="1:11" x14ac:dyDescent="0.35">
      <c r="A847"/>
      <c r="B847"/>
      <c r="C847"/>
      <c r="D847"/>
      <c r="E847"/>
      <c r="F847"/>
      <c r="G847"/>
      <c r="H847"/>
      <c r="I847"/>
      <c r="J847"/>
      <c r="K847"/>
    </row>
    <row r="848" spans="1:11" x14ac:dyDescent="0.35">
      <c r="A848"/>
      <c r="B848"/>
      <c r="C848"/>
      <c r="D848"/>
      <c r="E848"/>
      <c r="F848"/>
      <c r="G848"/>
      <c r="H848"/>
      <c r="I848"/>
      <c r="J848"/>
      <c r="K848"/>
    </row>
    <row r="849" spans="1:11" x14ac:dyDescent="0.35">
      <c r="A849"/>
      <c r="B849"/>
      <c r="C849"/>
      <c r="D849"/>
      <c r="E849"/>
      <c r="F849"/>
      <c r="G849"/>
      <c r="H849"/>
      <c r="I849"/>
      <c r="J849"/>
      <c r="K849"/>
    </row>
    <row r="850" spans="1:11" x14ac:dyDescent="0.35">
      <c r="A850"/>
      <c r="B850"/>
      <c r="C850"/>
      <c r="D850"/>
      <c r="E850"/>
      <c r="F850"/>
      <c r="G850"/>
      <c r="H850"/>
      <c r="I850"/>
      <c r="J850"/>
      <c r="K850"/>
    </row>
    <row r="851" spans="1:11" x14ac:dyDescent="0.35">
      <c r="A851"/>
      <c r="B851"/>
      <c r="C851"/>
      <c r="D851"/>
      <c r="E851"/>
      <c r="F851"/>
      <c r="G851"/>
      <c r="H851"/>
      <c r="I851"/>
      <c r="J851"/>
      <c r="K851"/>
    </row>
    <row r="852" spans="1:11" x14ac:dyDescent="0.35">
      <c r="A852"/>
      <c r="B852"/>
      <c r="C852"/>
      <c r="D852"/>
      <c r="E852"/>
      <c r="F852"/>
      <c r="G852"/>
      <c r="H852"/>
      <c r="I852"/>
      <c r="J852"/>
      <c r="K852"/>
    </row>
    <row r="853" spans="1:11" x14ac:dyDescent="0.35">
      <c r="A853"/>
      <c r="B853"/>
      <c r="C853"/>
      <c r="D853"/>
      <c r="E853"/>
      <c r="F853"/>
      <c r="G853"/>
      <c r="H853"/>
      <c r="I853"/>
      <c r="J853"/>
      <c r="K853"/>
    </row>
    <row r="854" spans="1:11" x14ac:dyDescent="0.35">
      <c r="A854"/>
      <c r="B854"/>
      <c r="C854"/>
      <c r="D854"/>
      <c r="E854"/>
      <c r="F854"/>
      <c r="G854"/>
      <c r="H854"/>
      <c r="I854"/>
      <c r="J854"/>
      <c r="K854"/>
    </row>
    <row r="855" spans="1:11" x14ac:dyDescent="0.35">
      <c r="A855"/>
      <c r="B855"/>
      <c r="C855"/>
      <c r="D855"/>
      <c r="E855"/>
      <c r="F855"/>
      <c r="G855"/>
      <c r="H855"/>
      <c r="I855"/>
      <c r="J855"/>
      <c r="K855"/>
    </row>
    <row r="856" spans="1:11" x14ac:dyDescent="0.35">
      <c r="A856"/>
      <c r="B856"/>
      <c r="C856"/>
      <c r="D856"/>
      <c r="E856"/>
      <c r="F856"/>
      <c r="G856"/>
      <c r="H856"/>
      <c r="I856"/>
      <c r="J856"/>
      <c r="K856"/>
    </row>
    <row r="857" spans="1:11" x14ac:dyDescent="0.35">
      <c r="A857"/>
      <c r="B857"/>
      <c r="C857"/>
      <c r="D857"/>
      <c r="E857"/>
      <c r="F857"/>
      <c r="G857"/>
      <c r="H857"/>
      <c r="I857"/>
      <c r="J857"/>
      <c r="K857"/>
    </row>
    <row r="858" spans="1:11" x14ac:dyDescent="0.35">
      <c r="A858"/>
      <c r="B858"/>
      <c r="C858"/>
      <c r="D858"/>
      <c r="E858"/>
      <c r="F858"/>
      <c r="G858"/>
      <c r="H858"/>
      <c r="I858"/>
      <c r="J858"/>
      <c r="K858"/>
    </row>
    <row r="859" spans="1:11" x14ac:dyDescent="0.35">
      <c r="A859"/>
      <c r="B859"/>
      <c r="C859"/>
      <c r="D859"/>
      <c r="E859"/>
      <c r="F859"/>
      <c r="G859"/>
      <c r="H859"/>
      <c r="I859"/>
      <c r="J859"/>
      <c r="K859"/>
    </row>
    <row r="860" spans="1:11" x14ac:dyDescent="0.35">
      <c r="A860"/>
      <c r="B860"/>
      <c r="C860"/>
      <c r="D860"/>
      <c r="E860"/>
      <c r="F860"/>
      <c r="G860"/>
      <c r="H860"/>
      <c r="I860"/>
      <c r="J860"/>
      <c r="K860"/>
    </row>
    <row r="861" spans="1:11" x14ac:dyDescent="0.35">
      <c r="A861"/>
      <c r="B861"/>
      <c r="C861"/>
      <c r="D861"/>
      <c r="E861"/>
      <c r="F861"/>
      <c r="G861"/>
      <c r="H861"/>
      <c r="I861"/>
      <c r="J861"/>
      <c r="K861"/>
    </row>
    <row r="862" spans="1:11" x14ac:dyDescent="0.35">
      <c r="A862"/>
      <c r="B862"/>
      <c r="C862"/>
      <c r="D862"/>
      <c r="E862"/>
      <c r="F862"/>
      <c r="G862"/>
      <c r="H862"/>
      <c r="I862"/>
      <c r="J862"/>
      <c r="K862"/>
    </row>
    <row r="863" spans="1:11" x14ac:dyDescent="0.35">
      <c r="A863"/>
      <c r="B863"/>
      <c r="C863"/>
      <c r="D863"/>
      <c r="E863"/>
      <c r="F863"/>
      <c r="G863"/>
      <c r="H863"/>
      <c r="I863"/>
      <c r="J863"/>
      <c r="K863"/>
    </row>
    <row r="864" spans="1:11" x14ac:dyDescent="0.35">
      <c r="A864"/>
      <c r="B864"/>
      <c r="C864"/>
      <c r="D864"/>
      <c r="E864"/>
      <c r="F864"/>
      <c r="G864"/>
      <c r="H864"/>
      <c r="I864"/>
      <c r="J864"/>
      <c r="K864"/>
    </row>
    <row r="865" spans="1:11" x14ac:dyDescent="0.35">
      <c r="A865"/>
      <c r="B865"/>
      <c r="C865"/>
      <c r="D865"/>
      <c r="E865"/>
      <c r="F865"/>
      <c r="G865"/>
      <c r="H865"/>
      <c r="I865"/>
      <c r="J865"/>
      <c r="K865"/>
    </row>
    <row r="866" spans="1:11" x14ac:dyDescent="0.35">
      <c r="A866"/>
      <c r="B866"/>
      <c r="C866"/>
      <c r="D866"/>
      <c r="E866"/>
      <c r="F866"/>
      <c r="G866"/>
      <c r="H866"/>
      <c r="I866"/>
      <c r="J866"/>
      <c r="K866"/>
    </row>
    <row r="867" spans="1:11" x14ac:dyDescent="0.35">
      <c r="A867"/>
      <c r="B867"/>
      <c r="C867"/>
      <c r="D867"/>
      <c r="E867"/>
      <c r="F867"/>
      <c r="G867"/>
      <c r="H867"/>
      <c r="I867"/>
      <c r="J867"/>
      <c r="K867"/>
    </row>
    <row r="868" spans="1:11" x14ac:dyDescent="0.35">
      <c r="A868"/>
      <c r="B868"/>
      <c r="C868"/>
      <c r="D868"/>
      <c r="E868"/>
      <c r="F868"/>
      <c r="G868"/>
      <c r="H868"/>
      <c r="I868"/>
      <c r="J868"/>
      <c r="K868"/>
    </row>
    <row r="869" spans="1:11" x14ac:dyDescent="0.35">
      <c r="A869"/>
      <c r="B869"/>
      <c r="C869"/>
      <c r="D869"/>
      <c r="E869"/>
      <c r="F869"/>
      <c r="G869"/>
      <c r="H869"/>
      <c r="I869"/>
      <c r="J869"/>
      <c r="K869"/>
    </row>
    <row r="870" spans="1:11" x14ac:dyDescent="0.35">
      <c r="A870"/>
      <c r="B870"/>
      <c r="C870"/>
      <c r="D870"/>
      <c r="E870"/>
      <c r="F870"/>
      <c r="G870"/>
      <c r="H870"/>
      <c r="I870"/>
      <c r="J870"/>
      <c r="K870"/>
    </row>
    <row r="871" spans="1:11" x14ac:dyDescent="0.35">
      <c r="A871"/>
      <c r="B871"/>
      <c r="C871"/>
      <c r="D871"/>
      <c r="E871"/>
      <c r="F871"/>
      <c r="G871"/>
      <c r="H871"/>
      <c r="I871"/>
      <c r="J871"/>
      <c r="K871"/>
    </row>
    <row r="872" spans="1:11" x14ac:dyDescent="0.35">
      <c r="A872"/>
      <c r="B872"/>
      <c r="C872"/>
      <c r="D872"/>
      <c r="E872"/>
      <c r="F872"/>
      <c r="G872"/>
      <c r="H872"/>
      <c r="I872"/>
      <c r="J872"/>
      <c r="K872"/>
    </row>
    <row r="873" spans="1:11" x14ac:dyDescent="0.35">
      <c r="A873"/>
      <c r="B873"/>
      <c r="C873"/>
      <c r="D873"/>
      <c r="E873"/>
      <c r="F873"/>
      <c r="G873"/>
      <c r="H873"/>
      <c r="I873"/>
      <c r="J873"/>
      <c r="K873"/>
    </row>
    <row r="874" spans="1:11" x14ac:dyDescent="0.35">
      <c r="A874"/>
      <c r="B874"/>
      <c r="C874"/>
      <c r="D874"/>
      <c r="E874"/>
      <c r="F874"/>
      <c r="G874"/>
      <c r="H874"/>
      <c r="I874"/>
      <c r="J874"/>
      <c r="K874"/>
    </row>
    <row r="875" spans="1:11" x14ac:dyDescent="0.35">
      <c r="A875"/>
      <c r="B875"/>
      <c r="C875"/>
      <c r="D875"/>
      <c r="E875"/>
      <c r="F875"/>
      <c r="G875"/>
      <c r="H875"/>
      <c r="I875"/>
      <c r="J875"/>
      <c r="K875"/>
    </row>
    <row r="876" spans="1:11" x14ac:dyDescent="0.35">
      <c r="A876"/>
      <c r="B876"/>
      <c r="C876"/>
      <c r="D876"/>
      <c r="E876"/>
      <c r="F876"/>
      <c r="G876"/>
      <c r="H876"/>
      <c r="I876"/>
      <c r="J876"/>
      <c r="K876"/>
    </row>
    <row r="877" spans="1:11" x14ac:dyDescent="0.35">
      <c r="A877"/>
      <c r="B877"/>
      <c r="C877"/>
      <c r="D877"/>
      <c r="E877"/>
      <c r="F877"/>
      <c r="G877"/>
      <c r="H877"/>
      <c r="I877"/>
      <c r="J877"/>
      <c r="K877"/>
    </row>
    <row r="878" spans="1:11" x14ac:dyDescent="0.35">
      <c r="A878"/>
      <c r="B878"/>
      <c r="C878"/>
      <c r="D878"/>
      <c r="E878"/>
      <c r="F878"/>
      <c r="G878"/>
      <c r="H878"/>
      <c r="I878"/>
      <c r="J878"/>
      <c r="K878"/>
    </row>
    <row r="879" spans="1:11" x14ac:dyDescent="0.35">
      <c r="A879"/>
      <c r="B879"/>
      <c r="C879"/>
      <c r="D879"/>
      <c r="E879"/>
      <c r="F879"/>
      <c r="G879"/>
      <c r="H879"/>
      <c r="I879"/>
      <c r="J879"/>
      <c r="K879"/>
    </row>
    <row r="880" spans="1:11" x14ac:dyDescent="0.35">
      <c r="A880"/>
      <c r="B880"/>
      <c r="C880"/>
      <c r="D880"/>
      <c r="E880"/>
      <c r="F880"/>
      <c r="G880"/>
      <c r="H880"/>
      <c r="I880"/>
      <c r="J880"/>
      <c r="K880"/>
    </row>
    <row r="881" spans="1:11" x14ac:dyDescent="0.35">
      <c r="A881"/>
      <c r="B881"/>
      <c r="C881"/>
      <c r="D881"/>
      <c r="E881"/>
      <c r="F881"/>
      <c r="G881"/>
      <c r="H881"/>
      <c r="I881"/>
      <c r="J881"/>
      <c r="K881"/>
    </row>
    <row r="882" spans="1:11" x14ac:dyDescent="0.35">
      <c r="A882"/>
      <c r="B882"/>
      <c r="C882"/>
      <c r="D882"/>
      <c r="E882"/>
      <c r="F882"/>
      <c r="G882"/>
      <c r="H882"/>
      <c r="I882"/>
      <c r="J882"/>
      <c r="K882"/>
    </row>
    <row r="883" spans="1:11" x14ac:dyDescent="0.35">
      <c r="A883"/>
      <c r="B883"/>
      <c r="C883"/>
      <c r="D883"/>
      <c r="E883"/>
      <c r="F883"/>
      <c r="G883"/>
      <c r="H883"/>
      <c r="I883"/>
      <c r="J883"/>
      <c r="K883"/>
    </row>
    <row r="884" spans="1:11" x14ac:dyDescent="0.35">
      <c r="A884"/>
      <c r="B884"/>
      <c r="C884"/>
      <c r="D884"/>
      <c r="E884"/>
      <c r="F884"/>
      <c r="G884"/>
      <c r="H884"/>
      <c r="I884"/>
      <c r="J884"/>
      <c r="K884"/>
    </row>
    <row r="885" spans="1:11" x14ac:dyDescent="0.35">
      <c r="A885"/>
      <c r="B885"/>
      <c r="C885"/>
      <c r="D885"/>
      <c r="E885"/>
      <c r="F885"/>
      <c r="G885"/>
      <c r="H885"/>
      <c r="I885"/>
      <c r="J885"/>
      <c r="K885"/>
    </row>
    <row r="886" spans="1:11" x14ac:dyDescent="0.35">
      <c r="A886"/>
      <c r="B886"/>
      <c r="C886"/>
      <c r="D886"/>
      <c r="E886"/>
      <c r="F886"/>
      <c r="G886"/>
      <c r="H886"/>
      <c r="I886"/>
      <c r="J886"/>
      <c r="K886"/>
    </row>
    <row r="887" spans="1:11" x14ac:dyDescent="0.35">
      <c r="A887"/>
      <c r="B887"/>
      <c r="C887"/>
      <c r="D887"/>
      <c r="E887"/>
      <c r="F887"/>
      <c r="G887"/>
      <c r="H887"/>
      <c r="I887"/>
      <c r="J887"/>
      <c r="K887"/>
    </row>
    <row r="888" spans="1:11" x14ac:dyDescent="0.35">
      <c r="A888"/>
      <c r="B888"/>
      <c r="C888"/>
      <c r="D888"/>
      <c r="E888"/>
      <c r="F888"/>
      <c r="G888"/>
      <c r="H888"/>
      <c r="I888"/>
      <c r="J888"/>
      <c r="K888"/>
    </row>
    <row r="889" spans="1:11" x14ac:dyDescent="0.35">
      <c r="A889"/>
      <c r="B889"/>
      <c r="C889"/>
      <c r="D889"/>
      <c r="E889"/>
      <c r="F889"/>
      <c r="G889"/>
      <c r="H889"/>
      <c r="I889"/>
      <c r="J889"/>
      <c r="K889"/>
    </row>
    <row r="890" spans="1:11" x14ac:dyDescent="0.35">
      <c r="A890"/>
      <c r="B890"/>
      <c r="C890"/>
      <c r="D890"/>
      <c r="E890"/>
      <c r="F890"/>
      <c r="G890"/>
      <c r="H890"/>
      <c r="I890"/>
      <c r="J890"/>
      <c r="K890"/>
    </row>
    <row r="891" spans="1:11" x14ac:dyDescent="0.35">
      <c r="A891"/>
      <c r="B891"/>
      <c r="C891"/>
      <c r="D891"/>
      <c r="E891"/>
      <c r="F891"/>
      <c r="G891"/>
      <c r="H891"/>
      <c r="I891"/>
      <c r="J891"/>
      <c r="K891"/>
    </row>
    <row r="892" spans="1:11" x14ac:dyDescent="0.35">
      <c r="A892"/>
      <c r="B892"/>
      <c r="C892"/>
      <c r="D892"/>
      <c r="E892"/>
      <c r="F892"/>
      <c r="G892"/>
      <c r="H892"/>
      <c r="I892"/>
      <c r="J892"/>
      <c r="K892"/>
    </row>
    <row r="893" spans="1:11" x14ac:dyDescent="0.35">
      <c r="A893"/>
      <c r="B893"/>
      <c r="C893"/>
      <c r="D893"/>
      <c r="E893"/>
      <c r="F893"/>
      <c r="G893"/>
      <c r="H893"/>
      <c r="I893"/>
      <c r="J893"/>
      <c r="K893"/>
    </row>
    <row r="894" spans="1:11" x14ac:dyDescent="0.35">
      <c r="A894"/>
      <c r="B894"/>
      <c r="C894"/>
      <c r="D894"/>
      <c r="E894"/>
      <c r="F894"/>
      <c r="G894"/>
      <c r="H894"/>
      <c r="I894"/>
      <c r="J894"/>
      <c r="K894"/>
    </row>
    <row r="895" spans="1:11" x14ac:dyDescent="0.35">
      <c r="A895"/>
      <c r="B895"/>
      <c r="C895"/>
      <c r="D895"/>
      <c r="E895"/>
      <c r="F895"/>
      <c r="G895"/>
      <c r="H895"/>
      <c r="I895"/>
      <c r="J895"/>
      <c r="K895"/>
    </row>
    <row r="896" spans="1:11" x14ac:dyDescent="0.35">
      <c r="A896"/>
      <c r="B896"/>
      <c r="C896"/>
      <c r="D896"/>
      <c r="E896"/>
      <c r="F896"/>
      <c r="G896"/>
      <c r="H896"/>
      <c r="I896"/>
      <c r="J896"/>
      <c r="K896"/>
    </row>
    <row r="897" spans="1:11" x14ac:dyDescent="0.35">
      <c r="A897"/>
      <c r="B897"/>
      <c r="C897"/>
      <c r="D897"/>
      <c r="E897"/>
      <c r="F897"/>
      <c r="G897"/>
      <c r="H897"/>
      <c r="I897"/>
      <c r="J897"/>
      <c r="K897"/>
    </row>
    <row r="898" spans="1:11" x14ac:dyDescent="0.35">
      <c r="A898"/>
      <c r="B898"/>
      <c r="C898"/>
      <c r="D898"/>
      <c r="E898"/>
      <c r="F898"/>
      <c r="G898"/>
      <c r="H898"/>
      <c r="I898"/>
      <c r="J898"/>
      <c r="K898"/>
    </row>
    <row r="899" spans="1:11" x14ac:dyDescent="0.35">
      <c r="A899"/>
      <c r="B899"/>
      <c r="C899"/>
      <c r="D899"/>
      <c r="E899"/>
      <c r="F899"/>
      <c r="G899"/>
      <c r="H899"/>
      <c r="I899"/>
      <c r="J899"/>
      <c r="K899"/>
    </row>
    <row r="900" spans="1:11" x14ac:dyDescent="0.35">
      <c r="A900"/>
      <c r="B900"/>
      <c r="C900"/>
      <c r="D900"/>
      <c r="E900"/>
      <c r="F900"/>
      <c r="G900"/>
      <c r="H900"/>
      <c r="I900"/>
      <c r="J900"/>
      <c r="K900"/>
    </row>
    <row r="901" spans="1:11" x14ac:dyDescent="0.35">
      <c r="A901"/>
      <c r="B901"/>
      <c r="C901"/>
      <c r="D901"/>
      <c r="E901"/>
      <c r="F901"/>
      <c r="G901"/>
      <c r="H901"/>
      <c r="I901"/>
      <c r="J901"/>
      <c r="K901"/>
    </row>
    <row r="902" spans="1:11" x14ac:dyDescent="0.35">
      <c r="A902"/>
      <c r="B902"/>
      <c r="C902"/>
      <c r="D902"/>
      <c r="E902"/>
      <c r="F902"/>
      <c r="G902"/>
      <c r="H902"/>
      <c r="I902"/>
      <c r="J902"/>
      <c r="K902"/>
    </row>
    <row r="903" spans="1:11" x14ac:dyDescent="0.35">
      <c r="A903"/>
      <c r="B903"/>
      <c r="C903"/>
      <c r="D903"/>
      <c r="E903"/>
      <c r="F903"/>
      <c r="G903"/>
      <c r="H903"/>
      <c r="I903"/>
      <c r="J903"/>
      <c r="K903"/>
    </row>
    <row r="904" spans="1:11" x14ac:dyDescent="0.35">
      <c r="A904"/>
      <c r="B904"/>
      <c r="C904"/>
      <c r="D904"/>
      <c r="E904"/>
      <c r="F904"/>
      <c r="G904"/>
      <c r="H904"/>
      <c r="I904"/>
      <c r="J904"/>
      <c r="K904"/>
    </row>
    <row r="905" spans="1:11" x14ac:dyDescent="0.35">
      <c r="A905"/>
      <c r="B905"/>
      <c r="C905"/>
      <c r="D905"/>
      <c r="E905"/>
      <c r="F905"/>
      <c r="G905"/>
      <c r="H905"/>
      <c r="I905"/>
      <c r="J905"/>
      <c r="K905"/>
    </row>
    <row r="906" spans="1:11" x14ac:dyDescent="0.35">
      <c r="A906"/>
      <c r="B906"/>
      <c r="C906"/>
      <c r="D906"/>
      <c r="E906"/>
      <c r="F906"/>
      <c r="G906"/>
      <c r="H906"/>
      <c r="I906"/>
      <c r="J906"/>
      <c r="K906"/>
    </row>
    <row r="907" spans="1:11" x14ac:dyDescent="0.35">
      <c r="A907"/>
      <c r="B907"/>
      <c r="C907"/>
      <c r="D907"/>
      <c r="E907"/>
      <c r="F907"/>
      <c r="G907"/>
      <c r="H907"/>
      <c r="I907"/>
      <c r="J907"/>
      <c r="K907"/>
    </row>
    <row r="908" spans="1:11" x14ac:dyDescent="0.35">
      <c r="A908"/>
      <c r="B908"/>
      <c r="C908"/>
      <c r="D908"/>
      <c r="E908"/>
      <c r="F908"/>
      <c r="G908"/>
      <c r="H908"/>
      <c r="I908"/>
      <c r="J908"/>
      <c r="K908"/>
    </row>
    <row r="909" spans="1:11" x14ac:dyDescent="0.35">
      <c r="A909"/>
      <c r="B909"/>
      <c r="C909"/>
      <c r="D909"/>
      <c r="E909"/>
      <c r="F909"/>
      <c r="G909"/>
      <c r="H909"/>
      <c r="I909"/>
      <c r="J909"/>
      <c r="K909"/>
    </row>
    <row r="910" spans="1:11" x14ac:dyDescent="0.35">
      <c r="A910"/>
      <c r="B910"/>
      <c r="C910"/>
      <c r="D910"/>
      <c r="E910"/>
      <c r="F910"/>
      <c r="G910"/>
      <c r="H910"/>
      <c r="I910"/>
      <c r="J910"/>
      <c r="K910"/>
    </row>
    <row r="911" spans="1:11" x14ac:dyDescent="0.35">
      <c r="A911"/>
      <c r="B911"/>
      <c r="C911"/>
      <c r="D911"/>
      <c r="E911"/>
      <c r="F911"/>
      <c r="G911"/>
      <c r="H911"/>
      <c r="I911"/>
      <c r="J911"/>
      <c r="K911"/>
    </row>
    <row r="912" spans="1:11" x14ac:dyDescent="0.35">
      <c r="A912"/>
      <c r="B912"/>
      <c r="C912"/>
      <c r="D912"/>
      <c r="E912"/>
      <c r="F912"/>
      <c r="G912"/>
      <c r="H912"/>
      <c r="I912"/>
      <c r="J912"/>
      <c r="K912"/>
    </row>
    <row r="913" spans="1:11" x14ac:dyDescent="0.35">
      <c r="A913"/>
      <c r="B913"/>
      <c r="C913"/>
      <c r="D913"/>
      <c r="E913"/>
      <c r="F913"/>
      <c r="G913"/>
      <c r="H913"/>
      <c r="I913"/>
      <c r="J913"/>
      <c r="K913"/>
    </row>
    <row r="914" spans="1:11" x14ac:dyDescent="0.35">
      <c r="A914"/>
      <c r="B914"/>
      <c r="C914"/>
      <c r="D914"/>
      <c r="E914"/>
      <c r="F914"/>
      <c r="G914"/>
      <c r="H914"/>
      <c r="I914"/>
      <c r="J914"/>
      <c r="K914"/>
    </row>
    <row r="915" spans="1:11" x14ac:dyDescent="0.35">
      <c r="A915"/>
      <c r="B915"/>
      <c r="C915"/>
      <c r="D915"/>
      <c r="E915"/>
      <c r="F915"/>
      <c r="G915"/>
      <c r="H915"/>
      <c r="I915"/>
      <c r="J915"/>
      <c r="K915"/>
    </row>
    <row r="916" spans="1:11" x14ac:dyDescent="0.35">
      <c r="A916"/>
      <c r="B916"/>
      <c r="C916"/>
      <c r="D916"/>
      <c r="E916"/>
      <c r="F916"/>
      <c r="G916"/>
      <c r="H916"/>
      <c r="I916"/>
      <c r="J916"/>
      <c r="K916"/>
    </row>
    <row r="917" spans="1:11" x14ac:dyDescent="0.35">
      <c r="A917"/>
      <c r="B917"/>
      <c r="C917"/>
      <c r="D917"/>
      <c r="E917"/>
      <c r="F917"/>
      <c r="G917"/>
      <c r="H917"/>
      <c r="I917"/>
      <c r="J917"/>
      <c r="K917"/>
    </row>
    <row r="918" spans="1:11" x14ac:dyDescent="0.35">
      <c r="A918"/>
      <c r="B918"/>
      <c r="C918"/>
      <c r="D918"/>
      <c r="E918"/>
      <c r="F918"/>
      <c r="G918"/>
      <c r="H918"/>
      <c r="I918"/>
      <c r="J918"/>
      <c r="K918"/>
    </row>
    <row r="919" spans="1:11" x14ac:dyDescent="0.35">
      <c r="A919"/>
      <c r="B919"/>
      <c r="C919"/>
      <c r="D919"/>
      <c r="E919"/>
      <c r="F919"/>
      <c r="G919"/>
      <c r="H919"/>
      <c r="I919"/>
      <c r="J919"/>
      <c r="K919"/>
    </row>
    <row r="920" spans="1:11" x14ac:dyDescent="0.35">
      <c r="A920"/>
      <c r="B920"/>
      <c r="C920"/>
      <c r="D920"/>
      <c r="E920"/>
      <c r="F920"/>
      <c r="G920"/>
      <c r="H920"/>
      <c r="I920"/>
      <c r="J920"/>
      <c r="K920"/>
    </row>
    <row r="921" spans="1:11" x14ac:dyDescent="0.35">
      <c r="A921"/>
      <c r="B921"/>
      <c r="C921"/>
      <c r="D921"/>
      <c r="E921"/>
      <c r="F921"/>
      <c r="G921"/>
      <c r="H921"/>
      <c r="I921"/>
      <c r="J921"/>
      <c r="K921"/>
    </row>
    <row r="922" spans="1:11" x14ac:dyDescent="0.35">
      <c r="A922"/>
      <c r="B922"/>
      <c r="C922"/>
      <c r="D922"/>
      <c r="E922"/>
      <c r="F922"/>
      <c r="G922"/>
      <c r="H922"/>
      <c r="I922"/>
      <c r="J922"/>
      <c r="K922"/>
    </row>
    <row r="923" spans="1:11" x14ac:dyDescent="0.35">
      <c r="A923"/>
      <c r="B923"/>
      <c r="C923"/>
      <c r="D923"/>
      <c r="E923"/>
      <c r="F923"/>
      <c r="G923"/>
      <c r="H923"/>
      <c r="I923"/>
      <c r="J923"/>
      <c r="K923"/>
    </row>
    <row r="924" spans="1:11" x14ac:dyDescent="0.35">
      <c r="A924"/>
      <c r="B924"/>
      <c r="C924"/>
      <c r="D924"/>
      <c r="E924"/>
      <c r="F924"/>
      <c r="G924"/>
      <c r="H924"/>
      <c r="I924"/>
      <c r="J924"/>
      <c r="K924"/>
    </row>
    <row r="925" spans="1:11" x14ac:dyDescent="0.35">
      <c r="A925"/>
      <c r="B925"/>
      <c r="C925"/>
      <c r="D925"/>
      <c r="E925"/>
      <c r="F925"/>
      <c r="G925"/>
      <c r="H925"/>
      <c r="I925"/>
      <c r="J925"/>
      <c r="K925"/>
    </row>
    <row r="926" spans="1:11" x14ac:dyDescent="0.35">
      <c r="A926"/>
      <c r="B926"/>
      <c r="C926"/>
      <c r="D926"/>
      <c r="E926"/>
      <c r="F926"/>
      <c r="G926"/>
      <c r="H926"/>
      <c r="I926"/>
      <c r="J926"/>
      <c r="K926"/>
    </row>
    <row r="927" spans="1:11" x14ac:dyDescent="0.35">
      <c r="A927"/>
      <c r="B927"/>
      <c r="C927"/>
      <c r="D927"/>
      <c r="E927"/>
      <c r="F927"/>
      <c r="G927"/>
      <c r="H927"/>
      <c r="I927"/>
      <c r="J927"/>
      <c r="K927"/>
    </row>
    <row r="928" spans="1:11" x14ac:dyDescent="0.35">
      <c r="A928"/>
      <c r="B928"/>
      <c r="C928"/>
      <c r="D928"/>
      <c r="E928"/>
      <c r="F928"/>
      <c r="G928"/>
      <c r="H928"/>
      <c r="I928"/>
      <c r="J928"/>
      <c r="K928"/>
    </row>
    <row r="929" spans="1:11" x14ac:dyDescent="0.35">
      <c r="A929"/>
      <c r="B929"/>
      <c r="C929"/>
      <c r="D929"/>
      <c r="E929"/>
      <c r="F929"/>
      <c r="G929"/>
      <c r="H929"/>
      <c r="I929"/>
      <c r="J929"/>
      <c r="K929"/>
    </row>
    <row r="930" spans="1:11" x14ac:dyDescent="0.35">
      <c r="A930"/>
      <c r="B930"/>
      <c r="C930"/>
      <c r="D930"/>
      <c r="E930"/>
      <c r="F930"/>
      <c r="G930"/>
      <c r="H930"/>
      <c r="I930"/>
      <c r="J930"/>
      <c r="K930"/>
    </row>
    <row r="931" spans="1:11" x14ac:dyDescent="0.35">
      <c r="A931"/>
      <c r="B931"/>
      <c r="C931"/>
      <c r="D931"/>
      <c r="E931"/>
      <c r="F931"/>
      <c r="G931"/>
      <c r="H931"/>
      <c r="I931"/>
      <c r="J931"/>
      <c r="K931"/>
    </row>
    <row r="932" spans="1:11" x14ac:dyDescent="0.35">
      <c r="A932"/>
      <c r="B932"/>
      <c r="C932"/>
      <c r="D932"/>
      <c r="E932"/>
      <c r="F932"/>
      <c r="G932"/>
      <c r="H932"/>
      <c r="I932"/>
      <c r="J932"/>
      <c r="K932"/>
    </row>
    <row r="933" spans="1:11" x14ac:dyDescent="0.35">
      <c r="A933"/>
      <c r="B933"/>
      <c r="C933"/>
      <c r="D933"/>
      <c r="E933"/>
      <c r="F933"/>
      <c r="G933"/>
      <c r="H933"/>
      <c r="I933"/>
      <c r="J933"/>
      <c r="K933"/>
    </row>
    <row r="934" spans="1:11" x14ac:dyDescent="0.35">
      <c r="A934"/>
      <c r="B934"/>
      <c r="C934"/>
      <c r="D934"/>
      <c r="E934"/>
      <c r="F934"/>
      <c r="G934"/>
      <c r="H934"/>
      <c r="I934"/>
      <c r="J934"/>
      <c r="K934"/>
    </row>
    <row r="935" spans="1:11" x14ac:dyDescent="0.35">
      <c r="A935"/>
      <c r="B935"/>
      <c r="C935"/>
      <c r="D935"/>
      <c r="E935"/>
      <c r="F935"/>
      <c r="G935"/>
      <c r="H935"/>
      <c r="I935"/>
      <c r="J935"/>
      <c r="K935"/>
    </row>
    <row r="936" spans="1:11" x14ac:dyDescent="0.35">
      <c r="A936"/>
      <c r="B936"/>
      <c r="C936"/>
      <c r="D936"/>
      <c r="E936"/>
      <c r="F936"/>
      <c r="G936"/>
      <c r="H936"/>
      <c r="I936"/>
      <c r="J936"/>
      <c r="K936"/>
    </row>
    <row r="937" spans="1:11" x14ac:dyDescent="0.35">
      <c r="A937"/>
      <c r="B937"/>
      <c r="C937"/>
      <c r="D937"/>
      <c r="E937"/>
      <c r="F937"/>
      <c r="G937"/>
      <c r="H937"/>
      <c r="I937"/>
      <c r="J937"/>
      <c r="K937"/>
    </row>
    <row r="938" spans="1:11" x14ac:dyDescent="0.35">
      <c r="A938"/>
      <c r="B938"/>
      <c r="C938"/>
      <c r="D938"/>
      <c r="E938"/>
      <c r="F938"/>
      <c r="G938"/>
      <c r="H938"/>
      <c r="I938"/>
      <c r="J938"/>
      <c r="K938"/>
    </row>
    <row r="939" spans="1:11" x14ac:dyDescent="0.35">
      <c r="A939"/>
      <c r="B939"/>
      <c r="C939"/>
      <c r="D939"/>
      <c r="E939"/>
      <c r="F939"/>
      <c r="G939"/>
      <c r="H939"/>
      <c r="I939"/>
      <c r="J939"/>
      <c r="K939"/>
    </row>
    <row r="940" spans="1:11" x14ac:dyDescent="0.35">
      <c r="A940"/>
      <c r="B940"/>
      <c r="C940"/>
      <c r="D940"/>
      <c r="E940"/>
      <c r="F940"/>
      <c r="G940"/>
      <c r="H940"/>
      <c r="I940"/>
      <c r="J940"/>
      <c r="K940"/>
    </row>
    <row r="941" spans="1:11" x14ac:dyDescent="0.35">
      <c r="A941"/>
      <c r="B941"/>
      <c r="C941"/>
      <c r="D941"/>
      <c r="E941"/>
      <c r="F941"/>
      <c r="G941"/>
      <c r="H941"/>
      <c r="I941"/>
      <c r="J941"/>
      <c r="K941"/>
    </row>
    <row r="942" spans="1:11" x14ac:dyDescent="0.35">
      <c r="A942"/>
      <c r="B942"/>
      <c r="C942"/>
      <c r="D942"/>
      <c r="E942"/>
      <c r="F942"/>
      <c r="G942"/>
      <c r="H942"/>
      <c r="I942"/>
      <c r="J942"/>
      <c r="K942"/>
    </row>
    <row r="943" spans="1:11" x14ac:dyDescent="0.35">
      <c r="A943"/>
      <c r="B943"/>
      <c r="C943"/>
      <c r="D943"/>
      <c r="E943"/>
      <c r="F943"/>
      <c r="G943"/>
      <c r="H943"/>
      <c r="I943"/>
      <c r="J943"/>
      <c r="K943"/>
    </row>
    <row r="944" spans="1:11" x14ac:dyDescent="0.35">
      <c r="A944"/>
      <c r="B944"/>
      <c r="C944"/>
      <c r="D944"/>
      <c r="E944"/>
      <c r="F944"/>
      <c r="G944"/>
      <c r="H944"/>
      <c r="I944"/>
      <c r="J944"/>
      <c r="K944"/>
    </row>
    <row r="945" spans="1:11" x14ac:dyDescent="0.35">
      <c r="A945"/>
      <c r="B945"/>
      <c r="C945"/>
      <c r="D945"/>
      <c r="E945"/>
      <c r="F945"/>
      <c r="G945"/>
      <c r="H945"/>
      <c r="I945"/>
      <c r="J945"/>
      <c r="K945"/>
    </row>
    <row r="946" spans="1:11" x14ac:dyDescent="0.35">
      <c r="A946"/>
      <c r="B946"/>
      <c r="C946"/>
      <c r="D946"/>
      <c r="E946"/>
      <c r="F946"/>
      <c r="G946"/>
      <c r="H946"/>
      <c r="I946"/>
      <c r="J946"/>
      <c r="K946"/>
    </row>
    <row r="947" spans="1:11" x14ac:dyDescent="0.35">
      <c r="A947"/>
      <c r="B947"/>
      <c r="C947"/>
      <c r="D947"/>
      <c r="E947"/>
      <c r="F947"/>
      <c r="G947"/>
      <c r="H947"/>
      <c r="I947"/>
      <c r="J947"/>
      <c r="K947"/>
    </row>
    <row r="948" spans="1:11" x14ac:dyDescent="0.35">
      <c r="A948"/>
      <c r="B948"/>
      <c r="C948"/>
      <c r="D948"/>
      <c r="E948"/>
      <c r="F948"/>
      <c r="G948"/>
      <c r="H948"/>
      <c r="I948"/>
      <c r="J948"/>
      <c r="K948"/>
    </row>
    <row r="949" spans="1:11" x14ac:dyDescent="0.35">
      <c r="A949"/>
      <c r="B949"/>
      <c r="C949"/>
      <c r="D949"/>
      <c r="E949"/>
      <c r="F949"/>
      <c r="G949"/>
      <c r="H949"/>
      <c r="I949"/>
      <c r="J949"/>
      <c r="K949"/>
    </row>
    <row r="950" spans="1:11" x14ac:dyDescent="0.35">
      <c r="A950"/>
      <c r="B950"/>
      <c r="C950"/>
      <c r="D950"/>
      <c r="E950"/>
      <c r="F950"/>
      <c r="G950"/>
      <c r="H950"/>
      <c r="I950"/>
      <c r="J950"/>
      <c r="K950"/>
    </row>
    <row r="951" spans="1:11" x14ac:dyDescent="0.35">
      <c r="A951"/>
      <c r="B951"/>
      <c r="C951"/>
      <c r="D951"/>
      <c r="E951"/>
      <c r="F951"/>
      <c r="G951"/>
      <c r="H951"/>
      <c r="I951"/>
      <c r="J951"/>
      <c r="K951"/>
    </row>
    <row r="952" spans="1:11" x14ac:dyDescent="0.35">
      <c r="A952"/>
      <c r="B952"/>
      <c r="C952"/>
      <c r="D952"/>
      <c r="E952"/>
      <c r="F952"/>
      <c r="G952"/>
      <c r="H952"/>
      <c r="I952"/>
      <c r="J952"/>
      <c r="K952"/>
    </row>
    <row r="953" spans="1:11" x14ac:dyDescent="0.35">
      <c r="A953"/>
      <c r="B953"/>
      <c r="C953"/>
      <c r="D953"/>
      <c r="E953"/>
      <c r="F953"/>
      <c r="G953"/>
      <c r="H953"/>
      <c r="I953"/>
      <c r="J953"/>
      <c r="K953"/>
    </row>
    <row r="954" spans="1:11" x14ac:dyDescent="0.35">
      <c r="A954"/>
      <c r="B954"/>
      <c r="C954"/>
      <c r="D954"/>
      <c r="E954"/>
      <c r="F954"/>
      <c r="G954"/>
      <c r="H954"/>
      <c r="I954"/>
      <c r="J954"/>
      <c r="K954"/>
    </row>
    <row r="955" spans="1:11" x14ac:dyDescent="0.35">
      <c r="A955"/>
      <c r="B955"/>
      <c r="C955"/>
      <c r="D955"/>
      <c r="E955"/>
      <c r="F955"/>
      <c r="G955"/>
      <c r="H955"/>
      <c r="I955"/>
      <c r="J955"/>
      <c r="K955"/>
    </row>
    <row r="956" spans="1:11" x14ac:dyDescent="0.35">
      <c r="A956"/>
      <c r="B956"/>
      <c r="C956"/>
      <c r="D956"/>
      <c r="E956"/>
      <c r="F956"/>
      <c r="G956"/>
      <c r="H956"/>
      <c r="I956"/>
      <c r="J956"/>
      <c r="K956"/>
    </row>
    <row r="957" spans="1:11" x14ac:dyDescent="0.35">
      <c r="A957"/>
      <c r="B957"/>
      <c r="C957"/>
      <c r="D957"/>
      <c r="E957"/>
      <c r="F957"/>
      <c r="G957"/>
      <c r="H957"/>
      <c r="I957"/>
      <c r="J957"/>
      <c r="K957"/>
    </row>
    <row r="958" spans="1:11" x14ac:dyDescent="0.35">
      <c r="A958"/>
      <c r="B958"/>
      <c r="C958"/>
      <c r="D958"/>
      <c r="E958"/>
      <c r="F958"/>
      <c r="G958"/>
      <c r="H958"/>
      <c r="I958"/>
      <c r="J958"/>
      <c r="K958"/>
    </row>
    <row r="959" spans="1:11" x14ac:dyDescent="0.35">
      <c r="A959"/>
      <c r="B959"/>
      <c r="C959"/>
      <c r="D959"/>
      <c r="E959"/>
      <c r="F959"/>
      <c r="G959"/>
      <c r="H959"/>
      <c r="I959"/>
      <c r="J959"/>
      <c r="K959"/>
    </row>
    <row r="960" spans="1:11" x14ac:dyDescent="0.35">
      <c r="A960"/>
      <c r="B960"/>
      <c r="C960"/>
      <c r="D960"/>
      <c r="E960"/>
      <c r="F960"/>
      <c r="G960"/>
      <c r="H960"/>
      <c r="I960"/>
      <c r="J960"/>
      <c r="K960"/>
    </row>
    <row r="961" spans="1:11" x14ac:dyDescent="0.35">
      <c r="A961"/>
      <c r="B961"/>
      <c r="C961"/>
      <c r="D961"/>
      <c r="E961"/>
      <c r="F961"/>
      <c r="G961"/>
      <c r="H961"/>
      <c r="I961"/>
      <c r="J961"/>
      <c r="K961"/>
    </row>
    <row r="962" spans="1:11" x14ac:dyDescent="0.35">
      <c r="A962"/>
      <c r="B962"/>
      <c r="C962"/>
      <c r="D962"/>
      <c r="E962"/>
      <c r="F962"/>
      <c r="G962"/>
      <c r="H962"/>
      <c r="I962"/>
      <c r="J962"/>
      <c r="K962"/>
    </row>
    <row r="963" spans="1:11" x14ac:dyDescent="0.35">
      <c r="A963"/>
      <c r="B963"/>
      <c r="C963"/>
      <c r="D963"/>
      <c r="E963"/>
      <c r="F963"/>
      <c r="G963"/>
      <c r="H963"/>
      <c r="I963"/>
      <c r="J963"/>
      <c r="K963"/>
    </row>
    <row r="964" spans="1:11" x14ac:dyDescent="0.35">
      <c r="A964"/>
      <c r="B964"/>
      <c r="C964"/>
      <c r="D964"/>
      <c r="E964"/>
      <c r="F964"/>
      <c r="G964"/>
      <c r="H964"/>
      <c r="I964"/>
      <c r="J964"/>
      <c r="K964"/>
    </row>
    <row r="965" spans="1:11" x14ac:dyDescent="0.35">
      <c r="A965"/>
      <c r="B965"/>
      <c r="C965"/>
      <c r="D965"/>
      <c r="E965"/>
      <c r="F965"/>
      <c r="G965"/>
      <c r="H965"/>
      <c r="I965"/>
      <c r="J965"/>
      <c r="K965"/>
    </row>
    <row r="966" spans="1:11" x14ac:dyDescent="0.35">
      <c r="A966"/>
      <c r="B966"/>
      <c r="C966"/>
      <c r="D966"/>
      <c r="E966"/>
      <c r="F966"/>
      <c r="G966"/>
      <c r="H966"/>
      <c r="I966"/>
      <c r="J966"/>
      <c r="K966"/>
    </row>
    <row r="967" spans="1:11" x14ac:dyDescent="0.35">
      <c r="A967"/>
      <c r="B967"/>
      <c r="C967"/>
      <c r="D967"/>
      <c r="E967"/>
      <c r="F967"/>
      <c r="G967"/>
      <c r="H967"/>
      <c r="I967"/>
      <c r="J967"/>
      <c r="K967"/>
    </row>
    <row r="968" spans="1:11" x14ac:dyDescent="0.35">
      <c r="A968"/>
      <c r="B968"/>
      <c r="C968"/>
      <c r="D968"/>
      <c r="E968"/>
      <c r="F968"/>
      <c r="G968"/>
      <c r="H968"/>
      <c r="I968"/>
      <c r="J968"/>
      <c r="K968"/>
    </row>
    <row r="969" spans="1:11" x14ac:dyDescent="0.35">
      <c r="A969"/>
      <c r="B969"/>
      <c r="C969"/>
      <c r="D969"/>
      <c r="E969"/>
      <c r="F969"/>
      <c r="G969"/>
      <c r="H969"/>
      <c r="I969"/>
      <c r="J969"/>
      <c r="K969"/>
    </row>
    <row r="970" spans="1:11" x14ac:dyDescent="0.35">
      <c r="A970"/>
      <c r="B970"/>
      <c r="C970"/>
      <c r="D970"/>
      <c r="E970"/>
      <c r="F970"/>
      <c r="G970"/>
      <c r="H970"/>
      <c r="I970"/>
      <c r="J970"/>
      <c r="K970"/>
    </row>
    <row r="971" spans="1:11" x14ac:dyDescent="0.35">
      <c r="A971"/>
      <c r="B971"/>
      <c r="C971"/>
      <c r="D971"/>
      <c r="E971"/>
      <c r="F971"/>
      <c r="G971"/>
      <c r="H971"/>
      <c r="I971"/>
      <c r="J971"/>
      <c r="K971"/>
    </row>
    <row r="972" spans="1:11" x14ac:dyDescent="0.35">
      <c r="A972"/>
      <c r="B972"/>
      <c r="C972"/>
      <c r="D972"/>
      <c r="E972"/>
      <c r="F972"/>
      <c r="G972"/>
      <c r="H972"/>
      <c r="I972"/>
      <c r="J972"/>
      <c r="K972"/>
    </row>
    <row r="973" spans="1:11" x14ac:dyDescent="0.35">
      <c r="A973"/>
      <c r="B973"/>
      <c r="C973"/>
      <c r="D973"/>
      <c r="E973"/>
      <c r="F973"/>
      <c r="G973"/>
      <c r="H973"/>
      <c r="I973"/>
      <c r="J973"/>
      <c r="K973"/>
    </row>
    <row r="974" spans="1:11" x14ac:dyDescent="0.35">
      <c r="A974"/>
      <c r="B974"/>
      <c r="C974"/>
      <c r="D974"/>
      <c r="E974"/>
      <c r="F974"/>
      <c r="G974"/>
      <c r="H974"/>
      <c r="I974"/>
      <c r="J974"/>
      <c r="K974"/>
    </row>
    <row r="975" spans="1:11" x14ac:dyDescent="0.35">
      <c r="A975"/>
      <c r="B975"/>
      <c r="C975"/>
      <c r="D975"/>
      <c r="E975"/>
      <c r="F975"/>
      <c r="G975"/>
      <c r="H975"/>
      <c r="I975"/>
      <c r="J975"/>
      <c r="K975"/>
    </row>
    <row r="976" spans="1:11" x14ac:dyDescent="0.35">
      <c r="A976"/>
      <c r="B976"/>
      <c r="C976"/>
      <c r="D976"/>
      <c r="E976"/>
      <c r="F976"/>
      <c r="G976"/>
      <c r="H976"/>
      <c r="I976"/>
      <c r="J976"/>
      <c r="K976"/>
    </row>
    <row r="977" spans="1:11" x14ac:dyDescent="0.35">
      <c r="A977"/>
      <c r="B977"/>
      <c r="C977"/>
      <c r="D977"/>
      <c r="E977"/>
      <c r="F977"/>
      <c r="G977"/>
      <c r="H977"/>
      <c r="I977"/>
      <c r="J977"/>
      <c r="K977"/>
    </row>
    <row r="978" spans="1:11" x14ac:dyDescent="0.35">
      <c r="A978"/>
      <c r="B978"/>
      <c r="C978"/>
      <c r="D978"/>
      <c r="E978"/>
      <c r="F978"/>
      <c r="G978"/>
      <c r="H978"/>
      <c r="I978"/>
      <c r="J978"/>
      <c r="K978"/>
    </row>
    <row r="979" spans="1:11" x14ac:dyDescent="0.35">
      <c r="A979"/>
      <c r="B979"/>
      <c r="C979"/>
      <c r="D979"/>
      <c r="E979"/>
      <c r="F979"/>
      <c r="G979"/>
      <c r="H979"/>
      <c r="I979"/>
      <c r="J979"/>
      <c r="K979"/>
    </row>
    <row r="980" spans="1:11" x14ac:dyDescent="0.35">
      <c r="A980"/>
      <c r="B980"/>
      <c r="C980"/>
      <c r="D980"/>
      <c r="E980"/>
      <c r="F980"/>
      <c r="G980"/>
      <c r="H980"/>
      <c r="I980"/>
      <c r="J980"/>
      <c r="K980"/>
    </row>
    <row r="981" spans="1:11" x14ac:dyDescent="0.35">
      <c r="A981"/>
      <c r="B981"/>
      <c r="C981"/>
      <c r="D981"/>
      <c r="E981"/>
      <c r="F981"/>
      <c r="G981"/>
      <c r="H981"/>
      <c r="I981"/>
      <c r="J981"/>
      <c r="K981"/>
    </row>
    <row r="982" spans="1:11" x14ac:dyDescent="0.35">
      <c r="A982"/>
      <c r="B982"/>
      <c r="C982"/>
      <c r="D982"/>
      <c r="E982"/>
      <c r="F982"/>
      <c r="G982"/>
      <c r="H982"/>
      <c r="I982"/>
      <c r="J982"/>
      <c r="K982"/>
    </row>
    <row r="983" spans="1:11" x14ac:dyDescent="0.35">
      <c r="A983"/>
      <c r="B983"/>
      <c r="C983"/>
      <c r="D983"/>
      <c r="E983"/>
      <c r="F983"/>
      <c r="G983"/>
      <c r="H983"/>
      <c r="I983"/>
      <c r="J983"/>
      <c r="K983"/>
    </row>
    <row r="984" spans="1:11" x14ac:dyDescent="0.35">
      <c r="A984"/>
      <c r="B984"/>
      <c r="C984"/>
      <c r="D984"/>
      <c r="E984"/>
      <c r="F984"/>
      <c r="G984"/>
      <c r="H984"/>
      <c r="I984"/>
      <c r="J984"/>
      <c r="K984"/>
    </row>
    <row r="985" spans="1:11" x14ac:dyDescent="0.35">
      <c r="A985"/>
      <c r="B985"/>
      <c r="C985"/>
      <c r="D985"/>
      <c r="E985"/>
      <c r="F985"/>
      <c r="G985"/>
      <c r="H985"/>
      <c r="I985"/>
      <c r="J985"/>
      <c r="K985"/>
    </row>
    <row r="986" spans="1:11" x14ac:dyDescent="0.35">
      <c r="A986"/>
      <c r="B986"/>
      <c r="C986"/>
      <c r="D986"/>
      <c r="E986"/>
      <c r="F986"/>
      <c r="G986"/>
      <c r="H986"/>
      <c r="I986"/>
      <c r="J986"/>
      <c r="K986"/>
    </row>
    <row r="987" spans="1:11" x14ac:dyDescent="0.35">
      <c r="A987"/>
      <c r="B987"/>
      <c r="C987"/>
      <c r="D987"/>
      <c r="E987"/>
      <c r="F987"/>
      <c r="G987"/>
      <c r="H987"/>
      <c r="I987"/>
      <c r="J987"/>
      <c r="K987"/>
    </row>
    <row r="988" spans="1:11" x14ac:dyDescent="0.35">
      <c r="A988"/>
      <c r="B988"/>
      <c r="C988"/>
      <c r="D988"/>
      <c r="E988"/>
      <c r="F988"/>
      <c r="G988"/>
      <c r="H988"/>
      <c r="I988"/>
      <c r="J988"/>
      <c r="K988"/>
    </row>
    <row r="989" spans="1:11" x14ac:dyDescent="0.35">
      <c r="A989"/>
      <c r="B989"/>
      <c r="C989"/>
      <c r="D989"/>
      <c r="E989"/>
      <c r="F989"/>
      <c r="G989"/>
      <c r="H989"/>
      <c r="I989"/>
      <c r="J989"/>
      <c r="K989"/>
    </row>
    <row r="990" spans="1:11" x14ac:dyDescent="0.35">
      <c r="A990"/>
      <c r="B990"/>
      <c r="C990"/>
      <c r="D990"/>
      <c r="E990"/>
      <c r="F990"/>
      <c r="G990"/>
      <c r="H990"/>
      <c r="I990"/>
      <c r="J990"/>
      <c r="K990"/>
    </row>
    <row r="991" spans="1:11" x14ac:dyDescent="0.35">
      <c r="A991"/>
      <c r="B991"/>
      <c r="C991"/>
      <c r="D991"/>
      <c r="E991"/>
      <c r="F991"/>
      <c r="G991"/>
      <c r="H991"/>
      <c r="I991"/>
      <c r="J991"/>
      <c r="K991"/>
    </row>
    <row r="992" spans="1:11" x14ac:dyDescent="0.35">
      <c r="A992"/>
      <c r="B992"/>
      <c r="C992"/>
      <c r="D992"/>
      <c r="E992"/>
      <c r="F992"/>
      <c r="G992"/>
      <c r="H992"/>
      <c r="I992"/>
      <c r="J992"/>
      <c r="K992"/>
    </row>
    <row r="993" spans="1:11" x14ac:dyDescent="0.35">
      <c r="A993"/>
      <c r="B993"/>
      <c r="C993"/>
      <c r="D993"/>
      <c r="E993"/>
      <c r="F993"/>
      <c r="G993"/>
      <c r="H993"/>
      <c r="I993"/>
      <c r="J993"/>
      <c r="K993"/>
    </row>
    <row r="994" spans="1:11" x14ac:dyDescent="0.35">
      <c r="A994"/>
      <c r="B994"/>
      <c r="C994"/>
      <c r="D994"/>
      <c r="E994"/>
      <c r="F994"/>
      <c r="G994"/>
      <c r="H994"/>
      <c r="I994"/>
      <c r="J994"/>
      <c r="K994"/>
    </row>
    <row r="995" spans="1:11" x14ac:dyDescent="0.35">
      <c r="A995"/>
      <c r="B995"/>
      <c r="C995"/>
      <c r="D995"/>
      <c r="E995"/>
      <c r="F995"/>
      <c r="G995"/>
      <c r="H995"/>
      <c r="I995"/>
      <c r="J995"/>
      <c r="K995"/>
    </row>
    <row r="996" spans="1:11" x14ac:dyDescent="0.35">
      <c r="A996"/>
      <c r="B996"/>
      <c r="C996"/>
      <c r="D996"/>
      <c r="E996"/>
      <c r="F996"/>
      <c r="G996"/>
      <c r="H996"/>
      <c r="I996"/>
      <c r="J996"/>
      <c r="K996"/>
    </row>
    <row r="997" spans="1:11" x14ac:dyDescent="0.35">
      <c r="A997"/>
      <c r="B997"/>
      <c r="C997"/>
      <c r="D997"/>
      <c r="E997"/>
      <c r="F997"/>
      <c r="G997"/>
      <c r="H997"/>
      <c r="I997"/>
      <c r="J997"/>
      <c r="K997"/>
    </row>
    <row r="998" spans="1:11" x14ac:dyDescent="0.35">
      <c r="A998"/>
      <c r="B998"/>
      <c r="C998"/>
      <c r="D998"/>
      <c r="E998"/>
      <c r="F998"/>
      <c r="G998"/>
      <c r="H998"/>
      <c r="I998"/>
      <c r="J998"/>
      <c r="K998"/>
    </row>
    <row r="999" spans="1:11" x14ac:dyDescent="0.35">
      <c r="A999"/>
      <c r="B999"/>
      <c r="C999"/>
      <c r="D999"/>
      <c r="E999"/>
      <c r="F999"/>
      <c r="G999"/>
      <c r="H999"/>
      <c r="I999"/>
      <c r="J999"/>
      <c r="K999"/>
    </row>
    <row r="1000" spans="1:11" x14ac:dyDescent="0.35">
      <c r="A1000"/>
      <c r="B1000"/>
      <c r="C1000"/>
      <c r="D1000"/>
      <c r="E1000"/>
      <c r="F1000"/>
      <c r="G1000"/>
      <c r="H1000"/>
      <c r="I1000"/>
      <c r="J1000"/>
      <c r="K1000"/>
    </row>
    <row r="1001" spans="1:11" x14ac:dyDescent="0.35">
      <c r="A1001"/>
      <c r="B1001"/>
      <c r="C1001"/>
      <c r="D1001"/>
      <c r="E1001"/>
      <c r="F1001"/>
      <c r="G1001"/>
      <c r="H1001"/>
      <c r="I1001"/>
      <c r="J1001"/>
      <c r="K1001"/>
    </row>
    <row r="1002" spans="1:11" x14ac:dyDescent="0.35">
      <c r="A1002"/>
      <c r="B1002"/>
      <c r="C1002"/>
      <c r="D1002"/>
      <c r="E1002"/>
      <c r="F1002"/>
      <c r="G1002"/>
      <c r="H1002"/>
      <c r="I1002"/>
      <c r="J1002"/>
      <c r="K1002"/>
    </row>
    <row r="1003" spans="1:11" x14ac:dyDescent="0.35">
      <c r="A1003"/>
      <c r="B1003"/>
      <c r="C1003"/>
      <c r="D1003"/>
      <c r="E1003"/>
      <c r="F1003"/>
      <c r="G1003"/>
      <c r="H1003"/>
      <c r="I1003"/>
      <c r="J1003"/>
      <c r="K1003"/>
    </row>
    <row r="1004" spans="1:11" x14ac:dyDescent="0.35">
      <c r="A1004"/>
      <c r="B1004"/>
      <c r="C1004"/>
      <c r="D1004"/>
      <c r="E1004"/>
      <c r="F1004"/>
      <c r="G1004"/>
      <c r="H1004"/>
      <c r="I1004"/>
      <c r="J1004"/>
      <c r="K1004"/>
    </row>
    <row r="1005" spans="1:11" x14ac:dyDescent="0.35">
      <c r="A1005"/>
      <c r="B1005"/>
      <c r="C1005"/>
      <c r="D1005"/>
      <c r="E1005"/>
      <c r="F1005"/>
      <c r="G1005"/>
      <c r="H1005"/>
      <c r="I1005"/>
      <c r="J1005"/>
      <c r="K1005"/>
    </row>
    <row r="1006" spans="1:11" x14ac:dyDescent="0.35">
      <c r="A1006"/>
      <c r="B1006"/>
      <c r="C1006"/>
      <c r="D1006"/>
      <c r="E1006"/>
      <c r="F1006"/>
      <c r="G1006"/>
      <c r="H1006"/>
      <c r="I1006"/>
      <c r="J1006"/>
      <c r="K1006"/>
    </row>
    <row r="1007" spans="1:11" x14ac:dyDescent="0.35">
      <c r="A1007"/>
      <c r="B1007"/>
      <c r="C1007"/>
      <c r="D1007"/>
      <c r="E1007"/>
      <c r="F1007"/>
      <c r="G1007"/>
      <c r="H1007"/>
      <c r="I1007"/>
      <c r="J1007"/>
      <c r="K1007"/>
    </row>
    <row r="1008" spans="1:11" x14ac:dyDescent="0.35">
      <c r="A1008"/>
      <c r="B1008"/>
      <c r="C1008"/>
      <c r="D1008"/>
      <c r="E1008"/>
      <c r="F1008"/>
      <c r="G1008"/>
      <c r="H1008"/>
      <c r="I1008"/>
      <c r="J1008"/>
      <c r="K1008"/>
    </row>
    <row r="1009" spans="1:11" x14ac:dyDescent="0.35">
      <c r="A1009"/>
      <c r="B1009"/>
      <c r="C1009"/>
      <c r="D1009"/>
      <c r="E1009"/>
      <c r="F1009"/>
      <c r="G1009"/>
      <c r="H1009"/>
      <c r="I1009"/>
      <c r="J1009"/>
      <c r="K1009"/>
    </row>
    <row r="1010" spans="1:11" x14ac:dyDescent="0.35">
      <c r="A1010"/>
      <c r="B1010"/>
      <c r="C1010"/>
      <c r="D1010"/>
      <c r="E1010"/>
      <c r="F1010"/>
      <c r="G1010"/>
      <c r="H1010"/>
      <c r="I1010"/>
      <c r="J1010"/>
      <c r="K1010"/>
    </row>
    <row r="1011" spans="1:11" x14ac:dyDescent="0.35">
      <c r="A1011"/>
      <c r="B1011"/>
      <c r="C1011"/>
      <c r="D1011"/>
      <c r="E1011"/>
      <c r="F1011"/>
      <c r="G1011"/>
      <c r="H1011"/>
      <c r="I1011"/>
      <c r="J1011"/>
      <c r="K1011"/>
    </row>
    <row r="1012" spans="1:11" x14ac:dyDescent="0.35">
      <c r="A1012"/>
      <c r="B1012"/>
      <c r="C1012"/>
      <c r="D1012"/>
      <c r="E1012"/>
      <c r="F1012"/>
      <c r="G1012"/>
      <c r="H1012"/>
      <c r="I1012"/>
      <c r="J1012"/>
      <c r="K1012"/>
    </row>
    <row r="1013" spans="1:11" x14ac:dyDescent="0.35">
      <c r="A1013"/>
      <c r="B1013"/>
      <c r="C1013"/>
      <c r="D1013"/>
      <c r="E1013"/>
      <c r="F1013"/>
      <c r="G1013"/>
      <c r="H1013"/>
      <c r="I1013"/>
      <c r="J1013"/>
      <c r="K1013"/>
    </row>
    <row r="1014" spans="1:11" x14ac:dyDescent="0.35">
      <c r="A1014"/>
      <c r="B1014"/>
      <c r="C1014"/>
      <c r="D1014"/>
      <c r="E1014"/>
      <c r="F1014"/>
      <c r="G1014"/>
      <c r="H1014"/>
      <c r="I1014"/>
      <c r="J1014"/>
      <c r="K1014"/>
    </row>
    <row r="1015" spans="1:11" x14ac:dyDescent="0.35">
      <c r="A1015"/>
      <c r="B1015"/>
      <c r="C1015"/>
      <c r="D1015"/>
      <c r="E1015"/>
      <c r="F1015"/>
      <c r="G1015"/>
      <c r="H1015"/>
      <c r="I1015"/>
      <c r="J1015"/>
      <c r="K1015"/>
    </row>
    <row r="1016" spans="1:11" x14ac:dyDescent="0.35">
      <c r="A1016"/>
      <c r="B1016"/>
      <c r="C1016"/>
      <c r="D1016"/>
      <c r="E1016"/>
      <c r="F1016"/>
      <c r="G1016"/>
      <c r="H1016"/>
      <c r="I1016"/>
      <c r="J1016"/>
      <c r="K1016"/>
    </row>
    <row r="1017" spans="1:11" x14ac:dyDescent="0.35">
      <c r="A1017"/>
      <c r="B1017"/>
      <c r="C1017"/>
      <c r="D1017"/>
      <c r="E1017"/>
      <c r="F1017"/>
      <c r="G1017"/>
      <c r="H1017"/>
      <c r="I1017"/>
      <c r="J1017"/>
      <c r="K1017"/>
    </row>
    <row r="1018" spans="1:11" x14ac:dyDescent="0.35">
      <c r="A1018"/>
      <c r="B1018"/>
      <c r="C1018"/>
      <c r="D1018"/>
      <c r="E1018"/>
      <c r="F1018"/>
      <c r="G1018"/>
      <c r="H1018"/>
      <c r="I1018"/>
      <c r="J1018"/>
      <c r="K1018"/>
    </row>
    <row r="1019" spans="1:11" x14ac:dyDescent="0.35">
      <c r="A1019"/>
      <c r="B1019"/>
      <c r="C1019"/>
      <c r="D1019"/>
      <c r="E1019"/>
      <c r="F1019"/>
      <c r="G1019"/>
      <c r="H1019"/>
      <c r="I1019"/>
      <c r="J1019"/>
      <c r="K1019"/>
    </row>
    <row r="1020" spans="1:11" x14ac:dyDescent="0.35">
      <c r="A1020"/>
      <c r="B1020"/>
      <c r="C1020"/>
      <c r="D1020"/>
      <c r="E1020"/>
      <c r="F1020"/>
      <c r="G1020"/>
      <c r="H1020"/>
      <c r="I1020"/>
      <c r="J1020"/>
      <c r="K1020"/>
    </row>
    <row r="1021" spans="1:11" x14ac:dyDescent="0.35">
      <c r="A1021"/>
      <c r="B1021"/>
      <c r="C1021"/>
      <c r="D1021"/>
      <c r="E1021"/>
      <c r="F1021"/>
      <c r="G1021"/>
      <c r="H1021"/>
      <c r="I1021"/>
      <c r="J1021"/>
      <c r="K1021"/>
    </row>
    <row r="1022" spans="1:11" x14ac:dyDescent="0.35">
      <c r="A1022"/>
      <c r="B1022"/>
      <c r="C1022"/>
      <c r="D1022"/>
      <c r="E1022"/>
      <c r="F1022"/>
      <c r="G1022"/>
      <c r="H1022"/>
      <c r="I1022"/>
      <c r="J1022"/>
      <c r="K1022"/>
    </row>
    <row r="1023" spans="1:11" x14ac:dyDescent="0.35">
      <c r="A1023"/>
      <c r="B1023"/>
      <c r="C1023"/>
      <c r="D1023"/>
      <c r="E1023"/>
      <c r="F1023"/>
      <c r="G1023"/>
      <c r="H1023"/>
      <c r="I1023"/>
      <c r="J1023"/>
      <c r="K1023"/>
    </row>
    <row r="1024" spans="1:11" x14ac:dyDescent="0.35">
      <c r="A1024"/>
      <c r="B1024"/>
      <c r="C1024"/>
      <c r="D1024"/>
      <c r="E1024"/>
      <c r="F1024"/>
      <c r="G1024"/>
      <c r="H1024"/>
      <c r="I1024"/>
      <c r="J1024"/>
      <c r="K1024"/>
    </row>
    <row r="1025" spans="1:11" x14ac:dyDescent="0.35">
      <c r="A1025"/>
      <c r="B1025"/>
      <c r="C1025"/>
      <c r="D1025"/>
      <c r="E1025"/>
      <c r="F1025"/>
      <c r="G1025"/>
      <c r="H1025"/>
      <c r="I1025"/>
      <c r="J1025"/>
      <c r="K1025"/>
    </row>
    <row r="1026" spans="1:11" x14ac:dyDescent="0.35">
      <c r="A1026"/>
      <c r="B1026"/>
      <c r="C1026"/>
      <c r="D1026"/>
      <c r="E1026"/>
      <c r="F1026"/>
      <c r="G1026"/>
      <c r="H1026"/>
      <c r="I1026"/>
      <c r="J1026"/>
      <c r="K1026"/>
    </row>
    <row r="1027" spans="1:11" x14ac:dyDescent="0.35">
      <c r="A1027"/>
      <c r="B1027"/>
      <c r="C1027"/>
      <c r="D1027"/>
      <c r="E1027"/>
      <c r="F1027"/>
      <c r="G1027"/>
      <c r="H1027"/>
      <c r="I1027"/>
      <c r="J1027"/>
      <c r="K1027"/>
    </row>
    <row r="1028" spans="1:11" x14ac:dyDescent="0.35">
      <c r="A1028"/>
      <c r="B1028"/>
      <c r="C1028"/>
      <c r="D1028"/>
      <c r="E1028"/>
      <c r="F1028"/>
      <c r="G1028"/>
      <c r="H1028"/>
      <c r="I1028"/>
      <c r="J1028"/>
      <c r="K1028"/>
    </row>
    <row r="1029" spans="1:11" x14ac:dyDescent="0.35">
      <c r="A1029"/>
      <c r="B1029"/>
      <c r="C1029"/>
      <c r="D1029"/>
      <c r="E1029"/>
      <c r="F1029"/>
      <c r="G1029"/>
      <c r="H1029"/>
      <c r="I1029"/>
      <c r="J1029"/>
      <c r="K1029"/>
    </row>
    <row r="1030" spans="1:11" x14ac:dyDescent="0.35">
      <c r="A1030"/>
      <c r="B1030"/>
      <c r="C1030"/>
      <c r="D1030"/>
      <c r="E1030"/>
      <c r="F1030"/>
      <c r="G1030"/>
      <c r="H1030"/>
      <c r="I1030"/>
      <c r="J1030"/>
      <c r="K1030"/>
    </row>
    <row r="1031" spans="1:11" x14ac:dyDescent="0.35">
      <c r="A1031"/>
      <c r="B1031"/>
      <c r="C1031"/>
      <c r="D1031"/>
      <c r="E1031"/>
      <c r="F1031"/>
      <c r="G1031"/>
      <c r="H1031"/>
      <c r="I1031"/>
      <c r="J1031"/>
      <c r="K1031"/>
    </row>
    <row r="1032" spans="1:11" x14ac:dyDescent="0.35">
      <c r="A1032"/>
      <c r="B1032"/>
      <c r="C1032"/>
      <c r="D1032"/>
      <c r="E1032"/>
      <c r="F1032"/>
      <c r="G1032"/>
      <c r="H1032"/>
      <c r="I1032"/>
      <c r="J1032"/>
      <c r="K1032"/>
    </row>
    <row r="1033" spans="1:11" x14ac:dyDescent="0.35">
      <c r="A1033"/>
      <c r="B1033"/>
      <c r="C1033"/>
      <c r="D1033"/>
      <c r="E1033"/>
      <c r="F1033"/>
      <c r="G1033"/>
      <c r="H1033"/>
      <c r="I1033"/>
      <c r="J1033"/>
      <c r="K1033"/>
    </row>
    <row r="1034" spans="1:11" x14ac:dyDescent="0.35">
      <c r="A1034"/>
      <c r="B1034"/>
      <c r="C1034"/>
      <c r="D1034"/>
      <c r="E1034"/>
      <c r="F1034"/>
      <c r="G1034"/>
      <c r="H1034"/>
      <c r="I1034"/>
      <c r="J1034"/>
      <c r="K1034"/>
    </row>
    <row r="1035" spans="1:11" x14ac:dyDescent="0.35">
      <c r="A1035"/>
      <c r="B1035"/>
      <c r="C1035"/>
      <c r="D1035"/>
      <c r="E1035"/>
      <c r="F1035"/>
      <c r="G1035"/>
      <c r="H1035"/>
      <c r="I1035"/>
      <c r="J1035"/>
      <c r="K1035"/>
    </row>
    <row r="1036" spans="1:11" x14ac:dyDescent="0.35">
      <c r="A1036"/>
      <c r="B1036"/>
      <c r="C1036"/>
      <c r="D1036"/>
      <c r="E1036"/>
      <c r="F1036"/>
      <c r="G1036"/>
      <c r="H1036"/>
      <c r="I1036"/>
      <c r="J1036"/>
      <c r="K1036"/>
    </row>
    <row r="1037" spans="1:11" x14ac:dyDescent="0.35">
      <c r="A1037"/>
      <c r="B1037"/>
      <c r="C1037"/>
      <c r="D1037"/>
      <c r="E1037"/>
      <c r="F1037"/>
      <c r="G1037"/>
      <c r="H1037"/>
      <c r="I1037"/>
      <c r="J1037"/>
      <c r="K1037"/>
    </row>
    <row r="1038" spans="1:11" x14ac:dyDescent="0.35">
      <c r="A1038"/>
      <c r="B1038"/>
      <c r="C1038"/>
      <c r="D1038"/>
      <c r="E1038"/>
      <c r="F1038"/>
      <c r="G1038"/>
      <c r="H1038"/>
      <c r="I1038"/>
      <c r="J1038"/>
      <c r="K1038"/>
    </row>
    <row r="1039" spans="1:11" x14ac:dyDescent="0.35">
      <c r="A1039"/>
      <c r="B1039"/>
      <c r="C1039"/>
      <c r="D1039"/>
      <c r="E1039"/>
      <c r="F1039"/>
      <c r="G1039"/>
      <c r="H1039"/>
      <c r="I1039"/>
      <c r="J1039"/>
      <c r="K1039"/>
    </row>
    <row r="1040" spans="1:11" x14ac:dyDescent="0.35">
      <c r="A1040"/>
      <c r="B1040"/>
      <c r="C1040"/>
      <c r="D1040"/>
      <c r="E1040"/>
      <c r="F1040"/>
      <c r="G1040"/>
      <c r="H1040"/>
      <c r="I1040"/>
      <c r="J1040"/>
      <c r="K1040"/>
    </row>
    <row r="1041" spans="1:11" x14ac:dyDescent="0.35">
      <c r="A1041"/>
      <c r="B1041"/>
      <c r="C1041"/>
      <c r="D1041"/>
      <c r="E1041"/>
      <c r="F1041"/>
      <c r="G1041"/>
      <c r="H1041"/>
      <c r="I1041"/>
      <c r="J1041"/>
      <c r="K1041"/>
    </row>
    <row r="1042" spans="1:11" x14ac:dyDescent="0.35">
      <c r="A1042"/>
      <c r="B1042"/>
      <c r="C1042"/>
      <c r="D1042"/>
      <c r="E1042"/>
      <c r="F1042"/>
      <c r="G1042"/>
      <c r="H1042"/>
      <c r="I1042"/>
      <c r="J1042"/>
      <c r="K1042"/>
    </row>
    <row r="1043" spans="1:11" x14ac:dyDescent="0.35">
      <c r="A1043"/>
      <c r="B1043"/>
      <c r="C1043"/>
      <c r="D1043"/>
      <c r="E1043"/>
      <c r="F1043"/>
      <c r="G1043"/>
      <c r="H1043"/>
      <c r="I1043"/>
      <c r="J1043"/>
      <c r="K1043"/>
    </row>
    <row r="1044" spans="1:11" x14ac:dyDescent="0.35">
      <c r="A1044"/>
      <c r="B1044"/>
      <c r="C1044"/>
      <c r="D1044"/>
      <c r="E1044"/>
      <c r="F1044"/>
      <c r="G1044"/>
      <c r="H1044"/>
      <c r="I1044"/>
      <c r="J1044"/>
      <c r="K1044"/>
    </row>
    <row r="1045" spans="1:11" x14ac:dyDescent="0.35">
      <c r="A1045"/>
      <c r="B1045"/>
      <c r="C1045"/>
      <c r="D1045"/>
      <c r="E1045"/>
      <c r="F1045"/>
      <c r="G1045"/>
      <c r="H1045"/>
      <c r="I1045"/>
      <c r="J1045"/>
      <c r="K1045"/>
    </row>
    <row r="1046" spans="1:11" x14ac:dyDescent="0.35">
      <c r="A1046"/>
      <c r="B1046"/>
      <c r="C1046"/>
      <c r="D1046"/>
      <c r="E1046"/>
      <c r="F1046"/>
      <c r="G1046"/>
      <c r="H1046"/>
      <c r="I1046"/>
      <c r="J1046"/>
      <c r="K1046"/>
    </row>
    <row r="1047" spans="1:11" x14ac:dyDescent="0.35">
      <c r="A1047"/>
      <c r="B1047"/>
      <c r="C1047"/>
      <c r="D1047"/>
      <c r="E1047"/>
      <c r="F1047"/>
      <c r="G1047"/>
      <c r="H1047"/>
      <c r="I1047"/>
      <c r="J1047"/>
      <c r="K1047"/>
    </row>
    <row r="1048" spans="1:11" x14ac:dyDescent="0.35">
      <c r="A1048"/>
      <c r="B1048"/>
      <c r="C1048"/>
      <c r="D1048"/>
      <c r="E1048"/>
      <c r="F1048"/>
      <c r="G1048"/>
      <c r="H1048"/>
      <c r="I1048"/>
      <c r="J1048"/>
      <c r="K1048"/>
    </row>
    <row r="1049" spans="1:11" x14ac:dyDescent="0.35">
      <c r="A1049"/>
      <c r="B1049"/>
      <c r="C1049"/>
      <c r="D1049"/>
      <c r="E1049"/>
      <c r="F1049"/>
      <c r="G1049"/>
      <c r="H1049"/>
      <c r="I1049"/>
      <c r="J1049"/>
      <c r="K1049"/>
    </row>
    <row r="1050" spans="1:11" x14ac:dyDescent="0.35">
      <c r="A1050"/>
      <c r="B1050"/>
      <c r="C1050"/>
      <c r="D1050"/>
      <c r="E1050"/>
      <c r="F1050"/>
      <c r="G1050"/>
      <c r="H1050"/>
      <c r="I1050"/>
      <c r="J1050"/>
      <c r="K1050"/>
    </row>
    <row r="1051" spans="1:11" x14ac:dyDescent="0.35">
      <c r="A1051"/>
      <c r="B1051"/>
      <c r="C1051"/>
      <c r="D1051"/>
      <c r="E1051"/>
      <c r="F1051"/>
      <c r="G1051"/>
      <c r="H1051"/>
      <c r="I1051"/>
      <c r="J1051"/>
      <c r="K1051"/>
    </row>
    <row r="1052" spans="1:11" x14ac:dyDescent="0.35">
      <c r="A1052"/>
      <c r="B1052"/>
      <c r="C1052"/>
      <c r="D1052"/>
      <c r="E1052"/>
      <c r="F1052"/>
      <c r="G1052"/>
      <c r="H1052"/>
      <c r="I1052"/>
      <c r="J1052"/>
      <c r="K1052"/>
    </row>
    <row r="1053" spans="1:11" x14ac:dyDescent="0.35">
      <c r="A1053"/>
      <c r="B1053"/>
      <c r="C1053"/>
      <c r="D1053"/>
      <c r="E1053"/>
      <c r="F1053"/>
      <c r="G1053"/>
      <c r="H1053"/>
      <c r="I1053"/>
      <c r="J1053"/>
      <c r="K1053"/>
    </row>
    <row r="1054" spans="1:11" x14ac:dyDescent="0.35">
      <c r="A1054"/>
      <c r="B1054"/>
      <c r="C1054"/>
      <c r="D1054"/>
      <c r="E1054"/>
      <c r="F1054"/>
      <c r="G1054"/>
      <c r="H1054"/>
      <c r="I1054"/>
      <c r="J1054"/>
      <c r="K1054"/>
    </row>
    <row r="1055" spans="1:11" x14ac:dyDescent="0.35">
      <c r="A1055"/>
      <c r="B1055"/>
      <c r="C1055"/>
      <c r="D1055"/>
      <c r="E1055"/>
      <c r="F1055"/>
      <c r="G1055"/>
      <c r="H1055"/>
      <c r="I1055"/>
      <c r="J1055"/>
      <c r="K1055"/>
    </row>
    <row r="1056" spans="1:11" x14ac:dyDescent="0.35">
      <c r="A1056"/>
      <c r="B1056"/>
      <c r="C1056"/>
      <c r="D1056"/>
      <c r="E1056"/>
      <c r="F1056"/>
      <c r="G1056"/>
      <c r="H1056"/>
      <c r="I1056"/>
      <c r="J1056"/>
      <c r="K1056"/>
    </row>
    <row r="1057" spans="1:11" x14ac:dyDescent="0.35">
      <c r="A1057"/>
      <c r="B1057"/>
      <c r="C1057"/>
      <c r="D1057"/>
      <c r="E1057"/>
      <c r="F1057"/>
      <c r="G1057"/>
      <c r="H1057"/>
      <c r="I1057"/>
      <c r="J1057"/>
      <c r="K1057"/>
    </row>
    <row r="1058" spans="1:11" x14ac:dyDescent="0.35">
      <c r="A1058"/>
      <c r="B1058"/>
      <c r="C1058"/>
      <c r="D1058"/>
      <c r="E1058"/>
      <c r="F1058"/>
      <c r="G1058"/>
      <c r="H1058"/>
      <c r="I1058"/>
      <c r="J1058"/>
      <c r="K1058"/>
    </row>
    <row r="1059" spans="1:11" x14ac:dyDescent="0.35">
      <c r="A1059"/>
      <c r="B1059"/>
      <c r="C1059"/>
      <c r="D1059"/>
      <c r="E1059"/>
      <c r="F1059"/>
      <c r="G1059"/>
      <c r="H1059"/>
      <c r="I1059"/>
      <c r="J1059"/>
      <c r="K1059"/>
    </row>
    <row r="1060" spans="1:11" x14ac:dyDescent="0.35">
      <c r="A1060"/>
      <c r="B1060"/>
      <c r="C1060"/>
      <c r="D1060"/>
      <c r="E1060"/>
      <c r="F1060"/>
      <c r="G1060"/>
      <c r="H1060"/>
      <c r="I1060"/>
      <c r="J1060"/>
      <c r="K1060"/>
    </row>
    <row r="1061" spans="1:11" x14ac:dyDescent="0.35">
      <c r="A1061"/>
      <c r="B1061"/>
      <c r="C1061"/>
      <c r="D1061"/>
      <c r="E1061"/>
      <c r="F1061"/>
      <c r="G1061"/>
      <c r="H1061"/>
      <c r="I1061"/>
      <c r="J1061"/>
      <c r="K1061"/>
    </row>
    <row r="1062" spans="1:11" x14ac:dyDescent="0.35">
      <c r="A1062"/>
      <c r="B1062"/>
      <c r="C1062"/>
      <c r="D1062"/>
      <c r="E1062"/>
      <c r="F1062"/>
      <c r="G1062"/>
      <c r="H1062"/>
      <c r="I1062"/>
      <c r="J1062"/>
      <c r="K1062"/>
    </row>
    <row r="1063" spans="1:11" x14ac:dyDescent="0.35">
      <c r="A1063"/>
      <c r="B1063"/>
      <c r="C1063"/>
      <c r="D1063"/>
      <c r="E1063"/>
      <c r="F1063"/>
      <c r="G1063"/>
      <c r="H1063"/>
      <c r="I1063"/>
      <c r="J1063"/>
      <c r="K1063"/>
    </row>
    <row r="1064" spans="1:11" x14ac:dyDescent="0.35">
      <c r="A1064"/>
      <c r="B1064"/>
      <c r="C1064"/>
      <c r="D1064"/>
      <c r="E1064"/>
      <c r="F1064"/>
      <c r="G1064"/>
      <c r="H1064"/>
      <c r="I1064"/>
      <c r="J1064"/>
      <c r="K1064"/>
    </row>
    <row r="1065" spans="1:11" x14ac:dyDescent="0.35">
      <c r="A1065"/>
      <c r="B1065"/>
      <c r="C1065"/>
      <c r="D1065"/>
      <c r="E1065"/>
      <c r="F1065"/>
      <c r="G1065"/>
      <c r="H1065"/>
      <c r="I1065"/>
      <c r="J1065"/>
      <c r="K1065"/>
    </row>
    <row r="1066" spans="1:11" x14ac:dyDescent="0.35">
      <c r="A1066"/>
      <c r="B1066"/>
      <c r="C1066"/>
      <c r="D1066"/>
      <c r="E1066"/>
      <c r="F1066"/>
      <c r="G1066"/>
      <c r="H1066"/>
      <c r="I1066"/>
      <c r="J1066"/>
      <c r="K1066"/>
    </row>
    <row r="1067" spans="1:11" x14ac:dyDescent="0.35">
      <c r="A1067"/>
      <c r="B1067"/>
      <c r="C1067"/>
      <c r="D1067"/>
      <c r="E1067"/>
      <c r="F1067"/>
      <c r="G1067"/>
      <c r="H1067"/>
      <c r="I1067"/>
      <c r="J1067"/>
      <c r="K1067"/>
    </row>
    <row r="1068" spans="1:11" x14ac:dyDescent="0.35">
      <c r="A1068"/>
      <c r="B1068"/>
      <c r="C1068"/>
      <c r="D1068"/>
      <c r="E1068"/>
      <c r="F1068"/>
      <c r="G1068"/>
      <c r="H1068"/>
      <c r="I1068"/>
      <c r="J1068"/>
      <c r="K1068"/>
    </row>
    <row r="1069" spans="1:11" x14ac:dyDescent="0.35">
      <c r="A1069"/>
      <c r="B1069"/>
      <c r="C1069"/>
      <c r="D1069"/>
      <c r="E1069"/>
      <c r="F1069"/>
      <c r="G1069"/>
      <c r="H1069"/>
      <c r="I1069"/>
      <c r="J1069"/>
      <c r="K1069"/>
    </row>
    <row r="1070" spans="1:11" x14ac:dyDescent="0.35">
      <c r="A1070"/>
      <c r="B1070"/>
      <c r="C1070"/>
      <c r="D1070"/>
      <c r="E1070"/>
      <c r="F1070"/>
      <c r="G1070"/>
      <c r="H1070"/>
      <c r="I1070"/>
      <c r="J1070"/>
      <c r="K1070"/>
    </row>
    <row r="1071" spans="1:11" x14ac:dyDescent="0.35">
      <c r="A1071"/>
      <c r="B1071"/>
      <c r="C1071"/>
      <c r="D1071"/>
      <c r="E1071"/>
      <c r="F1071"/>
      <c r="G1071"/>
      <c r="H1071"/>
      <c r="I1071"/>
      <c r="J1071"/>
      <c r="K1071"/>
    </row>
    <row r="1072" spans="1:11" x14ac:dyDescent="0.35">
      <c r="A1072"/>
      <c r="B1072"/>
      <c r="C1072"/>
      <c r="D1072"/>
      <c r="E1072"/>
      <c r="F1072"/>
      <c r="G1072"/>
      <c r="H1072"/>
      <c r="I1072"/>
      <c r="J1072"/>
      <c r="K1072"/>
    </row>
    <row r="1073" spans="1:11" x14ac:dyDescent="0.35">
      <c r="A1073"/>
      <c r="B1073"/>
      <c r="C1073"/>
      <c r="D1073"/>
      <c r="E1073"/>
      <c r="F1073"/>
      <c r="G1073"/>
      <c r="H1073"/>
      <c r="I1073"/>
      <c r="J1073"/>
      <c r="K1073"/>
    </row>
    <row r="1074" spans="1:11" x14ac:dyDescent="0.35">
      <c r="A1074"/>
      <c r="B1074"/>
      <c r="C1074"/>
      <c r="D1074"/>
      <c r="E1074"/>
      <c r="F1074"/>
      <c r="G1074"/>
      <c r="H1074"/>
      <c r="I1074"/>
      <c r="J1074"/>
      <c r="K1074"/>
    </row>
    <row r="1075" spans="1:11" x14ac:dyDescent="0.35">
      <c r="A1075"/>
      <c r="B1075"/>
      <c r="C1075"/>
      <c r="D1075"/>
      <c r="E1075"/>
      <c r="F1075"/>
      <c r="G1075"/>
      <c r="H1075"/>
      <c r="I1075"/>
      <c r="J1075"/>
      <c r="K1075"/>
    </row>
    <row r="1076" spans="1:11" x14ac:dyDescent="0.35">
      <c r="A1076"/>
      <c r="B1076"/>
      <c r="C1076"/>
      <c r="D1076"/>
      <c r="E1076"/>
      <c r="F1076"/>
      <c r="G1076"/>
      <c r="H1076"/>
      <c r="I1076"/>
      <c r="J1076"/>
      <c r="K1076"/>
    </row>
    <row r="1077" spans="1:11" x14ac:dyDescent="0.35">
      <c r="A1077"/>
      <c r="B1077"/>
      <c r="C1077"/>
      <c r="D1077"/>
      <c r="E1077"/>
      <c r="F1077"/>
      <c r="G1077"/>
      <c r="H1077"/>
      <c r="I1077"/>
      <c r="J1077"/>
      <c r="K1077"/>
    </row>
    <row r="1078" spans="1:11" x14ac:dyDescent="0.35">
      <c r="A1078"/>
      <c r="B1078"/>
      <c r="C1078"/>
      <c r="D1078"/>
      <c r="E1078"/>
      <c r="F1078"/>
      <c r="G1078"/>
      <c r="H1078"/>
      <c r="I1078"/>
      <c r="J1078"/>
      <c r="K1078"/>
    </row>
    <row r="1079" spans="1:11" x14ac:dyDescent="0.35">
      <c r="A1079"/>
      <c r="B1079"/>
      <c r="C1079"/>
      <c r="D1079"/>
      <c r="E1079"/>
      <c r="F1079"/>
      <c r="G1079"/>
      <c r="H1079"/>
      <c r="I1079"/>
      <c r="J1079"/>
      <c r="K1079"/>
    </row>
    <row r="1080" spans="1:11" x14ac:dyDescent="0.35">
      <c r="A1080"/>
      <c r="B1080"/>
      <c r="C1080"/>
      <c r="D1080"/>
      <c r="E1080"/>
      <c r="F1080"/>
      <c r="G1080"/>
      <c r="H1080"/>
      <c r="I1080"/>
      <c r="J1080"/>
      <c r="K1080"/>
    </row>
    <row r="1081" spans="1:11" x14ac:dyDescent="0.35">
      <c r="A1081"/>
      <c r="B1081"/>
      <c r="C1081"/>
      <c r="D1081"/>
      <c r="E1081"/>
      <c r="F1081"/>
      <c r="G1081"/>
      <c r="H1081"/>
      <c r="I1081"/>
      <c r="J1081"/>
      <c r="K1081"/>
    </row>
    <row r="1082" spans="1:11" x14ac:dyDescent="0.35">
      <c r="A1082"/>
      <c r="B1082"/>
      <c r="C1082"/>
      <c r="D1082"/>
      <c r="E1082"/>
      <c r="F1082"/>
      <c r="G1082"/>
      <c r="H1082"/>
      <c r="I1082"/>
      <c r="J1082"/>
      <c r="K1082"/>
    </row>
    <row r="1083" spans="1:11" x14ac:dyDescent="0.35">
      <c r="A1083"/>
      <c r="B1083"/>
      <c r="C1083"/>
      <c r="D1083"/>
      <c r="E1083"/>
      <c r="F1083"/>
      <c r="G1083"/>
      <c r="H1083"/>
      <c r="I1083"/>
      <c r="J1083"/>
      <c r="K1083"/>
    </row>
    <row r="1084" spans="1:11" x14ac:dyDescent="0.35">
      <c r="A1084"/>
      <c r="B1084"/>
      <c r="C1084"/>
      <c r="D1084"/>
      <c r="E1084"/>
      <c r="F1084"/>
      <c r="G1084"/>
      <c r="H1084"/>
      <c r="I1084"/>
      <c r="J1084"/>
      <c r="K1084"/>
    </row>
    <row r="1085" spans="1:11" x14ac:dyDescent="0.35">
      <c r="A1085"/>
      <c r="B1085"/>
      <c r="C1085"/>
      <c r="D1085"/>
      <c r="E1085"/>
      <c r="F1085"/>
      <c r="G1085"/>
      <c r="H1085"/>
      <c r="I1085"/>
      <c r="J1085"/>
      <c r="K1085"/>
    </row>
    <row r="1086" spans="1:11" x14ac:dyDescent="0.35">
      <c r="A1086"/>
      <c r="B1086"/>
      <c r="C1086"/>
      <c r="D1086"/>
      <c r="E1086"/>
      <c r="F1086"/>
      <c r="G1086"/>
      <c r="H1086"/>
      <c r="I1086"/>
      <c r="J1086"/>
      <c r="K1086"/>
    </row>
    <row r="1087" spans="1:11" x14ac:dyDescent="0.35">
      <c r="A1087"/>
      <c r="B1087"/>
      <c r="C1087"/>
      <c r="D1087"/>
      <c r="E1087"/>
      <c r="F1087"/>
      <c r="G1087"/>
      <c r="H1087"/>
      <c r="I1087"/>
      <c r="J1087"/>
      <c r="K1087"/>
    </row>
    <row r="1088" spans="1:11" x14ac:dyDescent="0.35">
      <c r="A1088"/>
      <c r="B1088"/>
      <c r="C1088"/>
      <c r="D1088"/>
      <c r="E1088"/>
      <c r="F1088"/>
      <c r="G1088"/>
      <c r="H1088"/>
      <c r="I1088"/>
      <c r="J1088"/>
      <c r="K1088"/>
    </row>
    <row r="1089" spans="1:11" x14ac:dyDescent="0.35">
      <c r="A1089"/>
      <c r="B1089"/>
      <c r="C1089"/>
      <c r="D1089"/>
      <c r="E1089"/>
      <c r="F1089"/>
      <c r="G1089"/>
      <c r="H1089"/>
      <c r="I1089"/>
      <c r="J1089"/>
      <c r="K1089"/>
    </row>
    <row r="1090" spans="1:11" x14ac:dyDescent="0.35">
      <c r="A1090"/>
      <c r="B1090"/>
      <c r="C1090"/>
      <c r="D1090"/>
      <c r="E1090"/>
      <c r="F1090"/>
      <c r="G1090"/>
      <c r="H1090"/>
      <c r="I1090"/>
      <c r="J1090"/>
      <c r="K1090"/>
    </row>
    <row r="1091" spans="1:11" x14ac:dyDescent="0.35">
      <c r="A1091"/>
      <c r="B1091"/>
      <c r="C1091"/>
      <c r="D1091"/>
      <c r="E1091"/>
      <c r="F1091"/>
      <c r="G1091"/>
      <c r="H1091"/>
      <c r="I1091"/>
      <c r="J1091"/>
      <c r="K1091"/>
    </row>
    <row r="1092" spans="1:11" x14ac:dyDescent="0.35">
      <c r="A1092"/>
      <c r="B1092"/>
      <c r="C1092"/>
      <c r="D1092"/>
      <c r="E1092"/>
      <c r="F1092"/>
      <c r="G1092"/>
      <c r="H1092"/>
      <c r="I1092"/>
      <c r="J1092"/>
      <c r="K1092"/>
    </row>
    <row r="1093" spans="1:11" x14ac:dyDescent="0.35">
      <c r="A1093"/>
      <c r="B1093"/>
      <c r="C1093"/>
      <c r="D1093"/>
      <c r="E1093"/>
      <c r="F1093"/>
      <c r="G1093"/>
      <c r="H1093"/>
      <c r="I1093"/>
      <c r="J1093"/>
      <c r="K1093"/>
    </row>
    <row r="1094" spans="1:11" x14ac:dyDescent="0.35">
      <c r="A1094"/>
      <c r="B1094"/>
      <c r="C1094"/>
      <c r="D1094"/>
      <c r="E1094"/>
      <c r="F1094"/>
      <c r="G1094"/>
      <c r="H1094"/>
      <c r="I1094"/>
      <c r="J1094"/>
      <c r="K1094"/>
    </row>
    <row r="1095" spans="1:11" x14ac:dyDescent="0.35">
      <c r="A1095"/>
      <c r="B1095"/>
      <c r="C1095"/>
      <c r="D1095"/>
      <c r="E1095"/>
      <c r="F1095"/>
      <c r="G1095"/>
      <c r="H1095"/>
      <c r="I1095"/>
      <c r="J1095"/>
      <c r="K1095"/>
    </row>
    <row r="1096" spans="1:11" x14ac:dyDescent="0.35">
      <c r="A1096"/>
      <c r="B1096"/>
      <c r="C1096"/>
      <c r="D1096"/>
      <c r="E1096"/>
      <c r="F1096"/>
      <c r="G1096"/>
      <c r="H1096"/>
      <c r="I1096"/>
      <c r="J1096"/>
      <c r="K1096"/>
    </row>
    <row r="1097" spans="1:11" x14ac:dyDescent="0.35">
      <c r="A1097"/>
      <c r="B1097"/>
      <c r="C1097"/>
      <c r="D1097"/>
      <c r="E1097"/>
      <c r="F1097"/>
      <c r="G1097"/>
      <c r="H1097"/>
      <c r="I1097"/>
      <c r="J1097"/>
      <c r="K1097"/>
    </row>
    <row r="1098" spans="1:11" x14ac:dyDescent="0.35">
      <c r="A1098"/>
      <c r="B1098"/>
      <c r="C1098"/>
      <c r="D1098"/>
      <c r="E1098"/>
      <c r="F1098"/>
      <c r="G1098"/>
      <c r="H1098"/>
      <c r="I1098"/>
      <c r="J1098"/>
      <c r="K1098"/>
    </row>
    <row r="1099" spans="1:11" x14ac:dyDescent="0.35">
      <c r="A1099"/>
      <c r="B1099"/>
      <c r="C1099"/>
      <c r="D1099"/>
      <c r="E1099"/>
      <c r="F1099"/>
      <c r="G1099"/>
      <c r="H1099"/>
      <c r="I1099"/>
      <c r="J1099"/>
      <c r="K1099"/>
    </row>
    <row r="1100" spans="1:11" x14ac:dyDescent="0.35">
      <c r="A1100"/>
      <c r="B1100"/>
      <c r="C1100"/>
      <c r="D1100"/>
      <c r="E1100"/>
      <c r="F1100"/>
      <c r="G1100"/>
      <c r="H1100"/>
      <c r="I1100"/>
      <c r="J1100"/>
      <c r="K1100"/>
    </row>
    <row r="1101" spans="1:11" x14ac:dyDescent="0.35">
      <c r="A1101"/>
      <c r="B1101"/>
      <c r="C1101"/>
      <c r="D1101"/>
      <c r="E1101"/>
      <c r="F1101"/>
      <c r="G1101"/>
      <c r="H1101"/>
      <c r="I1101"/>
      <c r="J1101"/>
      <c r="K1101"/>
    </row>
    <row r="1102" spans="1:11" x14ac:dyDescent="0.35">
      <c r="A1102"/>
      <c r="B1102"/>
      <c r="C1102"/>
      <c r="D1102"/>
      <c r="E1102"/>
      <c r="F1102"/>
      <c r="G1102"/>
      <c r="H1102"/>
      <c r="I1102"/>
      <c r="J1102"/>
      <c r="K1102"/>
    </row>
    <row r="1103" spans="1:11" x14ac:dyDescent="0.35">
      <c r="A1103"/>
      <c r="B1103"/>
      <c r="C1103"/>
      <c r="D1103"/>
      <c r="E1103"/>
      <c r="F1103"/>
      <c r="G1103"/>
      <c r="H1103"/>
      <c r="I1103"/>
      <c r="J1103"/>
      <c r="K1103"/>
    </row>
    <row r="1104" spans="1:11" x14ac:dyDescent="0.35">
      <c r="A1104"/>
      <c r="B1104"/>
      <c r="C1104"/>
      <c r="D1104"/>
      <c r="E1104"/>
      <c r="F1104"/>
      <c r="G1104"/>
      <c r="H1104"/>
      <c r="I1104"/>
      <c r="J1104"/>
      <c r="K1104"/>
    </row>
    <row r="1105" spans="1:11" x14ac:dyDescent="0.35">
      <c r="A1105"/>
      <c r="B1105"/>
      <c r="C1105"/>
      <c r="D1105"/>
      <c r="E1105"/>
      <c r="F1105"/>
      <c r="G1105"/>
      <c r="H1105"/>
      <c r="I1105"/>
      <c r="J1105"/>
      <c r="K1105"/>
    </row>
    <row r="1106" spans="1:11" x14ac:dyDescent="0.35">
      <c r="A1106"/>
      <c r="B1106"/>
      <c r="C1106"/>
      <c r="D1106"/>
      <c r="E1106"/>
      <c r="F1106"/>
      <c r="G1106"/>
      <c r="H1106"/>
      <c r="I1106"/>
      <c r="J1106"/>
      <c r="K1106"/>
    </row>
    <row r="1107" spans="1:11" x14ac:dyDescent="0.35">
      <c r="A1107"/>
      <c r="B1107"/>
      <c r="C1107"/>
      <c r="D1107"/>
      <c r="E1107"/>
      <c r="F1107"/>
      <c r="G1107"/>
      <c r="H1107"/>
      <c r="I1107"/>
      <c r="J1107"/>
      <c r="K1107"/>
    </row>
    <row r="1108" spans="1:11" x14ac:dyDescent="0.35">
      <c r="A1108"/>
      <c r="B1108"/>
      <c r="C1108"/>
      <c r="D1108"/>
      <c r="E1108"/>
      <c r="F1108"/>
      <c r="G1108"/>
      <c r="H1108"/>
      <c r="I1108"/>
      <c r="J1108"/>
      <c r="K1108"/>
    </row>
    <row r="1109" spans="1:11" x14ac:dyDescent="0.35">
      <c r="A1109"/>
      <c r="B1109"/>
      <c r="C1109"/>
      <c r="D1109"/>
      <c r="E1109"/>
      <c r="F1109"/>
      <c r="G1109"/>
      <c r="H1109"/>
      <c r="I1109"/>
      <c r="J1109"/>
      <c r="K1109"/>
    </row>
    <row r="1110" spans="1:11" x14ac:dyDescent="0.35">
      <c r="A1110"/>
      <c r="B1110"/>
      <c r="C1110"/>
      <c r="D1110"/>
      <c r="E1110"/>
      <c r="F1110"/>
      <c r="G1110"/>
      <c r="H1110"/>
      <c r="I1110"/>
      <c r="J1110"/>
      <c r="K1110"/>
    </row>
    <row r="1111" spans="1:11" x14ac:dyDescent="0.35">
      <c r="A1111"/>
      <c r="B1111"/>
      <c r="C1111"/>
      <c r="D1111"/>
      <c r="E1111"/>
      <c r="F1111"/>
      <c r="G1111"/>
      <c r="H1111"/>
      <c r="I1111"/>
      <c r="J1111"/>
      <c r="K1111"/>
    </row>
    <row r="1112" spans="1:11" x14ac:dyDescent="0.35">
      <c r="A1112"/>
      <c r="B1112"/>
      <c r="C1112"/>
      <c r="D1112"/>
      <c r="E1112"/>
      <c r="F1112"/>
      <c r="G1112"/>
      <c r="H1112"/>
      <c r="I1112"/>
      <c r="J1112"/>
      <c r="K1112"/>
    </row>
    <row r="1113" spans="1:11" x14ac:dyDescent="0.35">
      <c r="A1113"/>
      <c r="B1113"/>
      <c r="C1113"/>
      <c r="D1113"/>
      <c r="E1113"/>
      <c r="F1113"/>
      <c r="G1113"/>
      <c r="H1113"/>
      <c r="I1113"/>
      <c r="J1113"/>
      <c r="K1113"/>
    </row>
    <row r="1114" spans="1:11" x14ac:dyDescent="0.35">
      <c r="A1114"/>
      <c r="B1114"/>
      <c r="C1114"/>
      <c r="D1114"/>
      <c r="E1114"/>
      <c r="F1114"/>
      <c r="G1114"/>
      <c r="H1114"/>
      <c r="I1114"/>
      <c r="J1114"/>
      <c r="K1114"/>
    </row>
    <row r="1115" spans="1:11" x14ac:dyDescent="0.35">
      <c r="A1115"/>
      <c r="B1115"/>
      <c r="C1115"/>
      <c r="D1115"/>
      <c r="E1115"/>
      <c r="F1115"/>
      <c r="G1115"/>
      <c r="H1115"/>
      <c r="I1115"/>
      <c r="J1115"/>
      <c r="K1115"/>
    </row>
    <row r="1116" spans="1:11" x14ac:dyDescent="0.35">
      <c r="A1116"/>
      <c r="B1116"/>
      <c r="C1116"/>
      <c r="D1116"/>
      <c r="E1116"/>
      <c r="F1116"/>
      <c r="G1116"/>
      <c r="H1116"/>
      <c r="I1116"/>
      <c r="J1116"/>
      <c r="K1116"/>
    </row>
    <row r="1117" spans="1:11" x14ac:dyDescent="0.35">
      <c r="A1117"/>
      <c r="B1117"/>
      <c r="C1117"/>
      <c r="D1117"/>
      <c r="E1117"/>
      <c r="F1117"/>
      <c r="G1117"/>
      <c r="H1117"/>
      <c r="I1117"/>
      <c r="J1117"/>
      <c r="K1117"/>
    </row>
    <row r="1118" spans="1:11" x14ac:dyDescent="0.35">
      <c r="A1118"/>
      <c r="B1118"/>
      <c r="C1118"/>
      <c r="D1118"/>
      <c r="E1118"/>
      <c r="F1118"/>
      <c r="G1118"/>
      <c r="H1118"/>
      <c r="I1118"/>
      <c r="J1118"/>
      <c r="K1118"/>
    </row>
    <row r="1119" spans="1:11" x14ac:dyDescent="0.35">
      <c r="A1119"/>
      <c r="B1119"/>
      <c r="C1119"/>
      <c r="D1119"/>
      <c r="E1119"/>
      <c r="F1119"/>
      <c r="G1119"/>
      <c r="H1119"/>
      <c r="I1119"/>
      <c r="J1119"/>
      <c r="K1119"/>
    </row>
    <row r="1120" spans="1:11" x14ac:dyDescent="0.35">
      <c r="A1120"/>
      <c r="B1120"/>
      <c r="C1120"/>
      <c r="D1120"/>
      <c r="E1120"/>
      <c r="F1120"/>
      <c r="G1120"/>
      <c r="H1120"/>
      <c r="I1120"/>
      <c r="J1120"/>
      <c r="K1120"/>
    </row>
    <row r="1121" spans="1:11" x14ac:dyDescent="0.35">
      <c r="A1121"/>
      <c r="B1121"/>
      <c r="C1121"/>
      <c r="D1121"/>
      <c r="E1121"/>
      <c r="F1121"/>
      <c r="G1121"/>
      <c r="H1121"/>
      <c r="I1121"/>
      <c r="J1121"/>
      <c r="K1121"/>
    </row>
    <row r="1122" spans="1:11" x14ac:dyDescent="0.35">
      <c r="A1122"/>
      <c r="B1122"/>
      <c r="C1122"/>
      <c r="D1122"/>
      <c r="E1122"/>
      <c r="F1122"/>
      <c r="G1122"/>
      <c r="H1122"/>
      <c r="I1122"/>
      <c r="J1122"/>
      <c r="K1122"/>
    </row>
    <row r="1123" spans="1:11" x14ac:dyDescent="0.35">
      <c r="A1123"/>
      <c r="B1123"/>
      <c r="C1123"/>
      <c r="D1123"/>
      <c r="E1123"/>
      <c r="F1123"/>
      <c r="G1123"/>
      <c r="H1123"/>
      <c r="I1123"/>
      <c r="J1123"/>
      <c r="K1123"/>
    </row>
    <row r="1124" spans="1:11" x14ac:dyDescent="0.35">
      <c r="A1124"/>
      <c r="B1124"/>
      <c r="C1124"/>
      <c r="D1124"/>
      <c r="E1124"/>
      <c r="F1124"/>
      <c r="G1124"/>
      <c r="H1124"/>
      <c r="I1124"/>
      <c r="J1124"/>
      <c r="K1124"/>
    </row>
    <row r="1125" spans="1:11" x14ac:dyDescent="0.35">
      <c r="A1125"/>
      <c r="B1125"/>
      <c r="C1125"/>
      <c r="D1125"/>
      <c r="E1125"/>
      <c r="F1125"/>
      <c r="G1125"/>
      <c r="H1125"/>
      <c r="I1125"/>
      <c r="J1125"/>
      <c r="K1125"/>
    </row>
    <row r="1126" spans="1:11" x14ac:dyDescent="0.35">
      <c r="A1126"/>
      <c r="B1126"/>
      <c r="C1126"/>
      <c r="D1126"/>
      <c r="E1126"/>
      <c r="F1126"/>
      <c r="G1126"/>
      <c r="H1126"/>
      <c r="I1126"/>
      <c r="J1126"/>
      <c r="K1126"/>
    </row>
    <row r="1127" spans="1:11" x14ac:dyDescent="0.35">
      <c r="A1127"/>
      <c r="B1127"/>
      <c r="C1127"/>
      <c r="D1127"/>
      <c r="E1127"/>
      <c r="F1127"/>
      <c r="G1127"/>
      <c r="H1127"/>
      <c r="I1127"/>
      <c r="J1127"/>
      <c r="K1127"/>
    </row>
    <row r="1128" spans="1:11" x14ac:dyDescent="0.35">
      <c r="A1128"/>
      <c r="B1128"/>
      <c r="C1128"/>
      <c r="D1128"/>
      <c r="E1128"/>
      <c r="F1128"/>
      <c r="G1128"/>
      <c r="H1128"/>
      <c r="I1128"/>
      <c r="J1128"/>
      <c r="K1128"/>
    </row>
    <row r="1129" spans="1:11" x14ac:dyDescent="0.35">
      <c r="A1129"/>
      <c r="B1129"/>
      <c r="C1129"/>
      <c r="D1129"/>
      <c r="E1129"/>
      <c r="F1129"/>
      <c r="G1129"/>
      <c r="H1129"/>
      <c r="I1129"/>
      <c r="J1129"/>
      <c r="K1129"/>
    </row>
    <row r="1130" spans="1:11" x14ac:dyDescent="0.35">
      <c r="A1130"/>
      <c r="B1130"/>
      <c r="C1130"/>
      <c r="D1130"/>
      <c r="E1130"/>
      <c r="F1130"/>
      <c r="G1130"/>
      <c r="H1130"/>
      <c r="I1130"/>
      <c r="J1130"/>
      <c r="K1130"/>
    </row>
    <row r="1131" spans="1:11" x14ac:dyDescent="0.35">
      <c r="A1131"/>
      <c r="B1131"/>
      <c r="C1131"/>
      <c r="D1131"/>
      <c r="E1131"/>
      <c r="F1131"/>
      <c r="G1131"/>
      <c r="H1131"/>
      <c r="I1131"/>
      <c r="J1131"/>
      <c r="K1131"/>
    </row>
    <row r="1132" spans="1:11" x14ac:dyDescent="0.35">
      <c r="A1132"/>
      <c r="B1132"/>
      <c r="C1132"/>
      <c r="D1132"/>
      <c r="E1132"/>
      <c r="F1132"/>
      <c r="G1132"/>
      <c r="H1132"/>
      <c r="I1132"/>
      <c r="J1132"/>
      <c r="K1132"/>
    </row>
    <row r="1133" spans="1:11" x14ac:dyDescent="0.35">
      <c r="A1133"/>
      <c r="B1133"/>
      <c r="C1133"/>
      <c r="D1133"/>
      <c r="E1133"/>
      <c r="F1133"/>
      <c r="G1133"/>
      <c r="H1133"/>
      <c r="I1133"/>
      <c r="J1133"/>
      <c r="K1133"/>
    </row>
    <row r="1134" spans="1:11" x14ac:dyDescent="0.35">
      <c r="A1134"/>
      <c r="B1134"/>
      <c r="C1134"/>
      <c r="D1134"/>
      <c r="E1134"/>
      <c r="F1134"/>
      <c r="G1134"/>
      <c r="H1134"/>
      <c r="I1134"/>
      <c r="J1134"/>
      <c r="K1134"/>
    </row>
    <row r="1135" spans="1:11" x14ac:dyDescent="0.35">
      <c r="A1135"/>
      <c r="B1135"/>
      <c r="C1135"/>
      <c r="D1135"/>
      <c r="E1135"/>
      <c r="F1135"/>
      <c r="G1135"/>
      <c r="H1135"/>
      <c r="I1135"/>
      <c r="J1135"/>
      <c r="K1135"/>
    </row>
    <row r="1136" spans="1:11" x14ac:dyDescent="0.35">
      <c r="A1136"/>
      <c r="B1136"/>
      <c r="C1136"/>
      <c r="D1136"/>
      <c r="E1136"/>
      <c r="F1136"/>
      <c r="G1136"/>
      <c r="H1136"/>
      <c r="I1136"/>
      <c r="J1136"/>
      <c r="K1136"/>
    </row>
    <row r="1137" spans="1:11" x14ac:dyDescent="0.35">
      <c r="A1137"/>
      <c r="B1137"/>
      <c r="C1137"/>
      <c r="D1137"/>
      <c r="E1137"/>
      <c r="F1137"/>
      <c r="G1137"/>
      <c r="H1137"/>
      <c r="I1137"/>
      <c r="J1137"/>
      <c r="K1137"/>
    </row>
    <row r="1138" spans="1:11" x14ac:dyDescent="0.35">
      <c r="A1138"/>
      <c r="B1138"/>
      <c r="C1138"/>
      <c r="D1138"/>
      <c r="E1138"/>
      <c r="F1138"/>
      <c r="G1138"/>
      <c r="H1138"/>
      <c r="I1138"/>
      <c r="J1138"/>
      <c r="K1138"/>
    </row>
    <row r="1139" spans="1:11" x14ac:dyDescent="0.35">
      <c r="A1139"/>
      <c r="B1139"/>
      <c r="C1139"/>
      <c r="D1139"/>
      <c r="E1139"/>
      <c r="F1139"/>
      <c r="G1139"/>
      <c r="H1139"/>
      <c r="I1139"/>
      <c r="J1139"/>
      <c r="K1139"/>
    </row>
    <row r="1140" spans="1:11" x14ac:dyDescent="0.35">
      <c r="A1140"/>
      <c r="B1140"/>
      <c r="C1140"/>
      <c r="D1140"/>
      <c r="E1140"/>
      <c r="F1140"/>
      <c r="G1140"/>
      <c r="H1140"/>
      <c r="I1140"/>
      <c r="J1140"/>
      <c r="K1140"/>
    </row>
    <row r="1141" spans="1:11" x14ac:dyDescent="0.35">
      <c r="A1141"/>
      <c r="B1141"/>
      <c r="C1141"/>
      <c r="D1141"/>
      <c r="E1141"/>
      <c r="F1141"/>
      <c r="G1141"/>
      <c r="H1141"/>
      <c r="I1141"/>
      <c r="J1141"/>
      <c r="K1141"/>
    </row>
    <row r="1142" spans="1:11" x14ac:dyDescent="0.35">
      <c r="A1142"/>
      <c r="B1142"/>
      <c r="C1142"/>
      <c r="D1142"/>
      <c r="E1142"/>
      <c r="F1142"/>
      <c r="G1142"/>
      <c r="H1142"/>
      <c r="I1142"/>
      <c r="J1142"/>
      <c r="K1142"/>
    </row>
    <row r="1143" spans="1:11" x14ac:dyDescent="0.35">
      <c r="A1143"/>
      <c r="B1143"/>
      <c r="C1143"/>
      <c r="D1143"/>
      <c r="E1143"/>
      <c r="F1143"/>
      <c r="G1143"/>
      <c r="H1143"/>
      <c r="I1143"/>
      <c r="J1143"/>
      <c r="K1143"/>
    </row>
    <row r="1144" spans="1:11" x14ac:dyDescent="0.35">
      <c r="A1144"/>
      <c r="B1144"/>
      <c r="C1144"/>
      <c r="D1144"/>
      <c r="E1144"/>
      <c r="F1144"/>
      <c r="G1144"/>
      <c r="H1144"/>
      <c r="I1144"/>
      <c r="J1144"/>
      <c r="K1144"/>
    </row>
    <row r="1145" spans="1:11" x14ac:dyDescent="0.35">
      <c r="A1145"/>
      <c r="B1145"/>
      <c r="C1145"/>
      <c r="D1145"/>
      <c r="E1145"/>
      <c r="F1145"/>
      <c r="G1145"/>
      <c r="H1145"/>
      <c r="I1145"/>
      <c r="J1145"/>
      <c r="K1145"/>
    </row>
    <row r="1146" spans="1:11" x14ac:dyDescent="0.35">
      <c r="A1146"/>
      <c r="B1146"/>
      <c r="C1146"/>
      <c r="D1146"/>
      <c r="E1146"/>
      <c r="F1146"/>
      <c r="G1146"/>
      <c r="H1146"/>
      <c r="I1146"/>
      <c r="J1146"/>
      <c r="K1146"/>
    </row>
    <row r="1147" spans="1:11" x14ac:dyDescent="0.35">
      <c r="A1147"/>
      <c r="B1147"/>
      <c r="C1147"/>
      <c r="D1147"/>
      <c r="E1147"/>
      <c r="F1147"/>
      <c r="G1147"/>
      <c r="H1147"/>
      <c r="I1147"/>
      <c r="J1147"/>
      <c r="K1147"/>
    </row>
    <row r="1148" spans="1:11" x14ac:dyDescent="0.35">
      <c r="A1148"/>
      <c r="B1148"/>
      <c r="C1148"/>
      <c r="D1148"/>
      <c r="E1148"/>
      <c r="F1148"/>
      <c r="G1148"/>
      <c r="H1148"/>
      <c r="I1148"/>
      <c r="J1148"/>
      <c r="K1148"/>
    </row>
    <row r="1149" spans="1:11" x14ac:dyDescent="0.35">
      <c r="A1149"/>
      <c r="B1149"/>
      <c r="C1149"/>
      <c r="D1149"/>
      <c r="E1149"/>
      <c r="F1149"/>
      <c r="G1149"/>
      <c r="H1149"/>
      <c r="I1149"/>
      <c r="J1149"/>
      <c r="K1149"/>
    </row>
    <row r="1150" spans="1:11" x14ac:dyDescent="0.35">
      <c r="A1150"/>
      <c r="B1150"/>
      <c r="C1150"/>
      <c r="D1150"/>
      <c r="E1150"/>
      <c r="F1150"/>
      <c r="G1150"/>
      <c r="H1150"/>
      <c r="I1150"/>
      <c r="J1150"/>
      <c r="K1150"/>
    </row>
    <row r="1151" spans="1:11" x14ac:dyDescent="0.35">
      <c r="A1151"/>
      <c r="B1151"/>
      <c r="C1151"/>
      <c r="D1151"/>
      <c r="E1151"/>
      <c r="F1151"/>
      <c r="G1151"/>
      <c r="H1151"/>
      <c r="I1151"/>
      <c r="J1151"/>
      <c r="K1151"/>
    </row>
    <row r="1152" spans="1:11" x14ac:dyDescent="0.35">
      <c r="A1152"/>
      <c r="B1152"/>
      <c r="C1152"/>
      <c r="D1152"/>
      <c r="E1152"/>
      <c r="F1152"/>
      <c r="G1152"/>
      <c r="H1152"/>
      <c r="I1152"/>
      <c r="J1152"/>
      <c r="K1152"/>
    </row>
    <row r="1153" spans="1:11" x14ac:dyDescent="0.35">
      <c r="A1153"/>
      <c r="B1153"/>
      <c r="C1153"/>
      <c r="D1153"/>
      <c r="E1153"/>
      <c r="F1153"/>
      <c r="G1153"/>
      <c r="H1153"/>
      <c r="I1153"/>
      <c r="J1153"/>
      <c r="K1153"/>
    </row>
    <row r="1154" spans="1:11" x14ac:dyDescent="0.35">
      <c r="A1154"/>
      <c r="B1154"/>
      <c r="C1154"/>
      <c r="D1154"/>
      <c r="E1154"/>
      <c r="F1154"/>
      <c r="G1154"/>
      <c r="H1154"/>
      <c r="I1154"/>
      <c r="J1154"/>
      <c r="K1154"/>
    </row>
    <row r="1155" spans="1:11" x14ac:dyDescent="0.35">
      <c r="A1155"/>
      <c r="B1155"/>
      <c r="C1155"/>
      <c r="D1155"/>
      <c r="E1155"/>
      <c r="F1155"/>
      <c r="G1155"/>
      <c r="H1155"/>
      <c r="I1155"/>
      <c r="J1155"/>
      <c r="K1155"/>
    </row>
    <row r="1156" spans="1:11" x14ac:dyDescent="0.35">
      <c r="A1156"/>
      <c r="B1156"/>
      <c r="C1156"/>
      <c r="D1156"/>
      <c r="E1156"/>
      <c r="F1156"/>
      <c r="G1156"/>
      <c r="H1156"/>
      <c r="I1156"/>
      <c r="J1156"/>
      <c r="K1156"/>
    </row>
    <row r="1157" spans="1:11" x14ac:dyDescent="0.35">
      <c r="A1157"/>
      <c r="B1157"/>
      <c r="C1157"/>
      <c r="D1157"/>
      <c r="E1157"/>
      <c r="F1157"/>
      <c r="G1157"/>
      <c r="H1157"/>
      <c r="I1157"/>
      <c r="J1157"/>
      <c r="K1157"/>
    </row>
    <row r="1158" spans="1:11" x14ac:dyDescent="0.35">
      <c r="A1158"/>
      <c r="B1158"/>
      <c r="C1158"/>
      <c r="D1158"/>
      <c r="E1158"/>
      <c r="F1158"/>
      <c r="G1158"/>
      <c r="H1158"/>
      <c r="I1158"/>
      <c r="J1158"/>
      <c r="K1158"/>
    </row>
    <row r="1159" spans="1:11" x14ac:dyDescent="0.35">
      <c r="A1159"/>
      <c r="B1159"/>
      <c r="C1159"/>
      <c r="D1159"/>
      <c r="E1159"/>
      <c r="F1159"/>
      <c r="G1159"/>
      <c r="H1159"/>
      <c r="I1159"/>
      <c r="J1159"/>
      <c r="K1159"/>
    </row>
    <row r="1160" spans="1:11" x14ac:dyDescent="0.35">
      <c r="A1160"/>
      <c r="B1160"/>
      <c r="C1160"/>
      <c r="D1160"/>
      <c r="E1160"/>
      <c r="F1160"/>
      <c r="G1160"/>
      <c r="H1160"/>
      <c r="I1160"/>
      <c r="J1160"/>
      <c r="K1160"/>
    </row>
    <row r="1161" spans="1:11" x14ac:dyDescent="0.35">
      <c r="A1161"/>
      <c r="B1161"/>
      <c r="C1161"/>
      <c r="D1161"/>
      <c r="E1161"/>
      <c r="F1161"/>
      <c r="G1161"/>
      <c r="H1161"/>
      <c r="I1161"/>
      <c r="J1161"/>
      <c r="K1161"/>
    </row>
    <row r="1162" spans="1:11" x14ac:dyDescent="0.35">
      <c r="A1162"/>
      <c r="B1162"/>
      <c r="C1162"/>
      <c r="D1162"/>
      <c r="E1162"/>
      <c r="F1162"/>
      <c r="G1162"/>
      <c r="H1162"/>
      <c r="I1162"/>
      <c r="J1162"/>
      <c r="K1162"/>
    </row>
    <row r="1163" spans="1:11" x14ac:dyDescent="0.35">
      <c r="A1163"/>
      <c r="B1163"/>
      <c r="C1163"/>
      <c r="D1163"/>
      <c r="E1163"/>
      <c r="F1163"/>
      <c r="G1163"/>
      <c r="H1163"/>
      <c r="I1163"/>
      <c r="J1163"/>
      <c r="K1163"/>
    </row>
    <row r="1164" spans="1:11" x14ac:dyDescent="0.35">
      <c r="A1164"/>
      <c r="B1164"/>
      <c r="C1164"/>
      <c r="D1164"/>
      <c r="E1164"/>
      <c r="F1164"/>
      <c r="G1164"/>
      <c r="H1164"/>
      <c r="I1164"/>
      <c r="J1164"/>
      <c r="K1164"/>
    </row>
    <row r="1165" spans="1:11" x14ac:dyDescent="0.35">
      <c r="A1165"/>
      <c r="B1165"/>
      <c r="C1165"/>
      <c r="D1165"/>
      <c r="E1165"/>
      <c r="F1165"/>
      <c r="G1165"/>
      <c r="H1165"/>
      <c r="I1165"/>
      <c r="J1165"/>
      <c r="K1165"/>
    </row>
    <row r="1166" spans="1:11" x14ac:dyDescent="0.35">
      <c r="A1166"/>
      <c r="B1166"/>
      <c r="C1166"/>
      <c r="D1166"/>
      <c r="E1166"/>
      <c r="F1166"/>
      <c r="G1166"/>
      <c r="H1166"/>
      <c r="I1166"/>
      <c r="J1166"/>
      <c r="K1166"/>
    </row>
    <row r="1167" spans="1:11" x14ac:dyDescent="0.35">
      <c r="A1167"/>
      <c r="B1167"/>
      <c r="C1167"/>
      <c r="D1167"/>
      <c r="E1167"/>
      <c r="F1167"/>
      <c r="G1167"/>
      <c r="H1167"/>
      <c r="I1167"/>
      <c r="J1167"/>
      <c r="K1167"/>
    </row>
    <row r="1168" spans="1:11" x14ac:dyDescent="0.35">
      <c r="A1168"/>
      <c r="B1168"/>
      <c r="C1168"/>
      <c r="D1168"/>
      <c r="E1168"/>
      <c r="F1168"/>
      <c r="G1168"/>
      <c r="H1168"/>
      <c r="I1168"/>
      <c r="J1168"/>
      <c r="K1168"/>
    </row>
    <row r="1169" spans="1:11" x14ac:dyDescent="0.35">
      <c r="A1169"/>
      <c r="B1169"/>
      <c r="C1169"/>
      <c r="D1169"/>
      <c r="E1169"/>
      <c r="F1169"/>
      <c r="G1169"/>
      <c r="H1169"/>
      <c r="I1169"/>
      <c r="J1169"/>
      <c r="K1169"/>
    </row>
    <row r="1170" spans="1:11" x14ac:dyDescent="0.35">
      <c r="A1170"/>
      <c r="B1170"/>
      <c r="C1170"/>
      <c r="D1170"/>
      <c r="E1170"/>
      <c r="F1170"/>
      <c r="G1170"/>
      <c r="H1170"/>
      <c r="I1170"/>
      <c r="J1170"/>
      <c r="K1170"/>
    </row>
    <row r="1171" spans="1:11" x14ac:dyDescent="0.35">
      <c r="A1171"/>
      <c r="B1171"/>
      <c r="C1171"/>
      <c r="D1171"/>
      <c r="E1171"/>
      <c r="F1171"/>
      <c r="G1171"/>
      <c r="H1171"/>
      <c r="I1171"/>
      <c r="J1171"/>
      <c r="K1171"/>
    </row>
    <row r="1172" spans="1:11" x14ac:dyDescent="0.35">
      <c r="A1172"/>
      <c r="B1172"/>
      <c r="C1172"/>
      <c r="D1172"/>
      <c r="E1172"/>
      <c r="F1172"/>
      <c r="G1172"/>
      <c r="H1172"/>
      <c r="I1172"/>
      <c r="J1172"/>
      <c r="K1172"/>
    </row>
    <row r="1173" spans="1:11" x14ac:dyDescent="0.35">
      <c r="A1173"/>
      <c r="B1173"/>
      <c r="C1173"/>
      <c r="D1173"/>
      <c r="E1173"/>
      <c r="F1173"/>
      <c r="G1173"/>
      <c r="H1173"/>
      <c r="I1173"/>
      <c r="J1173"/>
      <c r="K1173"/>
    </row>
    <row r="1174" spans="1:11" x14ac:dyDescent="0.35">
      <c r="A1174"/>
      <c r="B1174"/>
      <c r="C1174"/>
      <c r="D1174"/>
      <c r="E1174"/>
      <c r="F1174"/>
      <c r="G1174"/>
      <c r="H1174"/>
      <c r="I1174"/>
      <c r="J1174"/>
      <c r="K1174"/>
    </row>
    <row r="1175" spans="1:11" x14ac:dyDescent="0.35">
      <c r="A1175"/>
      <c r="B1175"/>
      <c r="C1175"/>
      <c r="D1175"/>
      <c r="E1175"/>
      <c r="F1175"/>
      <c r="G1175"/>
      <c r="H1175"/>
      <c r="I1175"/>
      <c r="J1175"/>
      <c r="K1175"/>
    </row>
    <row r="1176" spans="1:11" x14ac:dyDescent="0.35">
      <c r="A1176"/>
      <c r="B1176"/>
      <c r="C1176"/>
      <c r="D1176"/>
      <c r="E1176"/>
      <c r="F1176"/>
      <c r="G1176"/>
      <c r="H1176"/>
      <c r="I1176"/>
      <c r="J1176"/>
      <c r="K1176"/>
    </row>
    <row r="1177" spans="1:11" x14ac:dyDescent="0.35">
      <c r="A1177"/>
      <c r="B1177"/>
      <c r="C1177"/>
      <c r="D1177"/>
      <c r="E1177"/>
      <c r="F1177"/>
      <c r="G1177"/>
      <c r="H1177"/>
      <c r="I1177"/>
      <c r="J1177"/>
      <c r="K1177"/>
    </row>
    <row r="1178" spans="1:11" x14ac:dyDescent="0.35">
      <c r="A1178"/>
      <c r="B1178"/>
      <c r="C1178"/>
      <c r="D1178"/>
      <c r="E1178"/>
      <c r="F1178"/>
      <c r="G1178"/>
      <c r="H1178"/>
      <c r="I1178"/>
      <c r="J1178"/>
      <c r="K1178"/>
    </row>
    <row r="1179" spans="1:11" x14ac:dyDescent="0.35">
      <c r="A1179"/>
      <c r="B1179"/>
      <c r="C1179"/>
      <c r="D1179"/>
      <c r="E1179"/>
      <c r="F1179"/>
      <c r="G1179"/>
      <c r="H1179"/>
      <c r="I1179"/>
      <c r="J1179"/>
      <c r="K1179"/>
    </row>
    <row r="1180" spans="1:11" x14ac:dyDescent="0.35">
      <c r="A1180"/>
      <c r="B1180"/>
      <c r="C1180"/>
      <c r="D1180"/>
      <c r="E1180"/>
      <c r="F1180"/>
      <c r="G1180"/>
      <c r="H1180"/>
      <c r="I1180"/>
      <c r="J1180"/>
      <c r="K1180"/>
    </row>
    <row r="1181" spans="1:11" x14ac:dyDescent="0.35">
      <c r="A1181"/>
      <c r="B1181"/>
      <c r="C1181"/>
      <c r="D1181"/>
      <c r="E1181"/>
      <c r="F1181"/>
      <c r="G1181"/>
      <c r="H1181"/>
      <c r="I1181"/>
      <c r="J1181"/>
      <c r="K1181"/>
    </row>
    <row r="1182" spans="1:11" x14ac:dyDescent="0.35">
      <c r="A1182"/>
      <c r="B1182"/>
      <c r="C1182"/>
      <c r="D1182"/>
      <c r="E1182"/>
      <c r="F1182"/>
      <c r="G1182"/>
      <c r="H1182"/>
      <c r="I1182"/>
      <c r="J1182"/>
      <c r="K1182"/>
    </row>
    <row r="1183" spans="1:11" x14ac:dyDescent="0.35">
      <c r="A1183"/>
      <c r="B1183"/>
      <c r="C1183"/>
      <c r="D1183"/>
      <c r="E1183"/>
      <c r="F1183"/>
      <c r="G1183"/>
      <c r="H1183"/>
      <c r="I1183"/>
      <c r="J1183"/>
      <c r="K1183"/>
    </row>
    <row r="1184" spans="1:11" x14ac:dyDescent="0.35">
      <c r="A1184"/>
      <c r="B1184"/>
      <c r="C1184"/>
      <c r="D1184"/>
      <c r="E1184"/>
      <c r="F1184"/>
      <c r="G1184"/>
      <c r="H1184"/>
      <c r="I1184"/>
      <c r="J1184"/>
      <c r="K1184"/>
    </row>
    <row r="1185" spans="1:11" x14ac:dyDescent="0.35">
      <c r="A1185"/>
      <c r="B1185"/>
      <c r="C1185"/>
      <c r="D1185"/>
      <c r="E1185"/>
      <c r="F1185"/>
      <c r="G1185"/>
      <c r="H1185"/>
      <c r="I1185"/>
      <c r="J1185"/>
      <c r="K1185"/>
    </row>
    <row r="1186" spans="1:11" x14ac:dyDescent="0.35">
      <c r="A1186"/>
      <c r="B1186"/>
      <c r="C1186"/>
      <c r="D1186"/>
      <c r="E1186"/>
      <c r="F1186"/>
      <c r="G1186"/>
      <c r="H1186"/>
      <c r="I1186"/>
      <c r="J1186"/>
      <c r="K1186"/>
    </row>
    <row r="1187" spans="1:11" x14ac:dyDescent="0.35">
      <c r="A1187"/>
      <c r="B1187"/>
      <c r="C1187"/>
      <c r="D1187"/>
      <c r="E1187"/>
      <c r="F1187"/>
      <c r="G1187"/>
      <c r="H1187"/>
      <c r="I1187"/>
      <c r="J1187"/>
      <c r="K1187"/>
    </row>
    <row r="1188" spans="1:11" x14ac:dyDescent="0.35">
      <c r="A1188"/>
      <c r="B1188"/>
      <c r="C1188"/>
      <c r="D1188"/>
      <c r="E1188"/>
      <c r="F1188"/>
      <c r="G1188"/>
      <c r="H1188"/>
      <c r="I1188"/>
      <c r="J1188"/>
      <c r="K1188"/>
    </row>
    <row r="1189" spans="1:11" x14ac:dyDescent="0.35">
      <c r="A1189"/>
      <c r="B1189"/>
      <c r="C1189"/>
      <c r="D1189"/>
      <c r="E1189"/>
      <c r="F1189"/>
      <c r="G1189"/>
      <c r="H1189"/>
      <c r="I1189"/>
      <c r="J1189"/>
      <c r="K1189"/>
    </row>
    <row r="1190" spans="1:11" x14ac:dyDescent="0.35">
      <c r="A1190"/>
      <c r="B1190"/>
      <c r="C1190"/>
      <c r="D1190"/>
      <c r="E1190"/>
      <c r="F1190"/>
      <c r="G1190"/>
      <c r="H1190"/>
      <c r="I1190"/>
      <c r="J1190"/>
      <c r="K1190"/>
    </row>
    <row r="1191" spans="1:11" x14ac:dyDescent="0.35">
      <c r="A1191"/>
      <c r="B1191"/>
      <c r="C1191"/>
      <c r="D1191"/>
      <c r="E1191"/>
      <c r="F1191"/>
      <c r="G1191"/>
      <c r="H1191"/>
      <c r="I1191"/>
      <c r="J1191"/>
      <c r="K1191"/>
    </row>
    <row r="1192" spans="1:11" x14ac:dyDescent="0.35">
      <c r="A1192"/>
      <c r="B1192"/>
      <c r="C1192"/>
      <c r="D1192"/>
      <c r="E1192"/>
      <c r="F1192"/>
      <c r="G1192"/>
      <c r="H1192"/>
      <c r="I1192"/>
      <c r="J1192"/>
      <c r="K1192"/>
    </row>
    <row r="1193" spans="1:11" x14ac:dyDescent="0.35">
      <c r="A1193"/>
      <c r="B1193"/>
      <c r="C1193"/>
      <c r="D1193"/>
      <c r="E1193"/>
      <c r="F1193"/>
      <c r="G1193"/>
      <c r="H1193"/>
      <c r="I1193"/>
      <c r="J1193"/>
      <c r="K1193"/>
    </row>
    <row r="1194" spans="1:11" x14ac:dyDescent="0.35">
      <c r="A1194"/>
      <c r="B1194"/>
      <c r="C1194"/>
      <c r="D1194"/>
      <c r="E1194"/>
      <c r="F1194"/>
      <c r="G1194"/>
      <c r="H1194"/>
      <c r="I1194"/>
      <c r="J1194"/>
      <c r="K1194"/>
    </row>
    <row r="1195" spans="1:11" x14ac:dyDescent="0.35">
      <c r="A1195"/>
      <c r="B1195"/>
      <c r="C1195"/>
      <c r="D1195"/>
      <c r="E1195"/>
      <c r="F1195"/>
      <c r="G1195"/>
      <c r="H1195"/>
      <c r="I1195"/>
      <c r="J1195"/>
      <c r="K1195"/>
    </row>
    <row r="1196" spans="1:11" x14ac:dyDescent="0.35">
      <c r="A1196"/>
      <c r="B1196"/>
      <c r="C1196"/>
      <c r="D1196"/>
      <c r="E1196"/>
      <c r="F1196"/>
      <c r="G1196"/>
      <c r="H1196"/>
      <c r="I1196"/>
      <c r="J1196"/>
      <c r="K1196"/>
    </row>
    <row r="1197" spans="1:11" x14ac:dyDescent="0.35">
      <c r="A1197"/>
      <c r="B1197"/>
      <c r="C1197"/>
      <c r="D1197"/>
      <c r="E1197"/>
      <c r="F1197"/>
      <c r="G1197"/>
      <c r="H1197"/>
      <c r="I1197"/>
      <c r="J1197"/>
      <c r="K1197"/>
    </row>
    <row r="1198" spans="1:11" x14ac:dyDescent="0.35">
      <c r="A1198"/>
      <c r="B1198"/>
      <c r="C1198"/>
      <c r="D1198"/>
      <c r="E1198"/>
      <c r="F1198"/>
      <c r="G1198"/>
      <c r="H1198"/>
      <c r="I1198"/>
      <c r="J1198"/>
      <c r="K1198"/>
    </row>
    <row r="1199" spans="1:11" x14ac:dyDescent="0.35">
      <c r="A1199"/>
      <c r="B1199"/>
      <c r="C1199"/>
      <c r="D1199"/>
      <c r="E1199"/>
      <c r="F1199"/>
      <c r="G1199"/>
      <c r="H1199"/>
      <c r="I1199"/>
      <c r="J1199"/>
      <c r="K1199"/>
    </row>
    <row r="1200" spans="1:11" x14ac:dyDescent="0.35">
      <c r="A1200"/>
      <c r="B1200"/>
      <c r="C1200"/>
      <c r="D1200"/>
      <c r="E1200"/>
      <c r="F1200"/>
      <c r="G1200"/>
      <c r="H1200"/>
      <c r="I1200"/>
      <c r="J1200"/>
      <c r="K1200"/>
    </row>
    <row r="1201" spans="1:11" x14ac:dyDescent="0.35">
      <c r="A1201"/>
      <c r="B1201"/>
      <c r="C1201"/>
      <c r="D1201"/>
      <c r="E1201"/>
      <c r="F1201"/>
      <c r="G1201"/>
      <c r="H1201"/>
      <c r="I1201"/>
      <c r="J1201"/>
      <c r="K1201"/>
    </row>
    <row r="1202" spans="1:11" x14ac:dyDescent="0.35">
      <c r="A1202"/>
      <c r="B1202"/>
      <c r="C1202"/>
      <c r="D1202"/>
      <c r="E1202"/>
      <c r="F1202"/>
      <c r="G1202"/>
      <c r="H1202"/>
      <c r="I1202"/>
      <c r="J1202"/>
      <c r="K1202"/>
    </row>
    <row r="1203" spans="1:11" x14ac:dyDescent="0.35">
      <c r="A1203"/>
      <c r="B1203"/>
      <c r="C1203"/>
      <c r="D1203"/>
      <c r="E1203"/>
      <c r="F1203"/>
      <c r="G1203"/>
      <c r="H1203"/>
      <c r="I1203"/>
      <c r="J1203"/>
      <c r="K1203"/>
    </row>
    <row r="1204" spans="1:11" x14ac:dyDescent="0.35">
      <c r="A1204"/>
      <c r="B1204"/>
      <c r="C1204"/>
      <c r="D1204"/>
      <c r="E1204"/>
      <c r="F1204"/>
      <c r="G1204"/>
      <c r="H1204"/>
      <c r="I1204"/>
      <c r="J1204"/>
      <c r="K1204"/>
    </row>
    <row r="1205" spans="1:11" x14ac:dyDescent="0.35">
      <c r="A1205"/>
      <c r="B1205"/>
      <c r="C1205"/>
      <c r="D1205"/>
      <c r="E1205"/>
      <c r="F1205"/>
      <c r="G1205"/>
      <c r="H1205"/>
      <c r="I1205"/>
      <c r="J1205"/>
      <c r="K1205"/>
    </row>
    <row r="1206" spans="1:11" x14ac:dyDescent="0.35">
      <c r="A1206"/>
      <c r="B1206"/>
      <c r="C1206"/>
      <c r="D1206"/>
      <c r="E1206"/>
      <c r="F1206"/>
      <c r="G1206"/>
      <c r="H1206"/>
      <c r="I1206"/>
      <c r="J1206"/>
      <c r="K1206"/>
    </row>
    <row r="1207" spans="1:11" x14ac:dyDescent="0.35">
      <c r="A1207"/>
      <c r="B1207"/>
      <c r="C1207"/>
      <c r="D1207"/>
      <c r="E1207"/>
      <c r="F1207"/>
      <c r="G1207"/>
      <c r="H1207"/>
      <c r="I1207"/>
      <c r="J1207"/>
      <c r="K1207"/>
    </row>
    <row r="1208" spans="1:11" x14ac:dyDescent="0.35">
      <c r="A1208"/>
      <c r="B1208"/>
      <c r="C1208"/>
      <c r="D1208"/>
      <c r="E1208"/>
      <c r="F1208"/>
      <c r="G1208"/>
      <c r="H1208"/>
      <c r="I1208"/>
      <c r="J1208"/>
      <c r="K1208"/>
    </row>
    <row r="1209" spans="1:11" x14ac:dyDescent="0.35">
      <c r="A1209"/>
      <c r="B1209"/>
      <c r="C1209"/>
      <c r="D1209"/>
      <c r="E1209"/>
      <c r="F1209"/>
      <c r="G1209"/>
      <c r="H1209"/>
      <c r="I1209"/>
      <c r="J1209"/>
      <c r="K1209"/>
    </row>
    <row r="1210" spans="1:11" x14ac:dyDescent="0.35">
      <c r="A1210"/>
      <c r="B1210"/>
      <c r="C1210"/>
      <c r="D1210"/>
      <c r="E1210"/>
      <c r="F1210"/>
      <c r="G1210"/>
      <c r="H1210"/>
      <c r="I1210"/>
      <c r="J1210"/>
      <c r="K1210"/>
    </row>
    <row r="1211" spans="1:11" x14ac:dyDescent="0.35">
      <c r="A1211"/>
      <c r="B1211"/>
      <c r="C1211"/>
      <c r="D1211"/>
      <c r="E1211"/>
      <c r="F1211"/>
      <c r="G1211"/>
      <c r="H1211"/>
      <c r="I1211"/>
      <c r="J1211"/>
      <c r="K1211"/>
    </row>
    <row r="1212" spans="1:11" x14ac:dyDescent="0.35">
      <c r="A1212"/>
      <c r="B1212"/>
      <c r="C1212"/>
      <c r="D1212"/>
      <c r="E1212"/>
      <c r="F1212"/>
      <c r="G1212"/>
      <c r="H1212"/>
      <c r="I1212"/>
      <c r="J1212"/>
      <c r="K1212"/>
    </row>
    <row r="1213" spans="1:11" x14ac:dyDescent="0.35">
      <c r="A1213"/>
      <c r="B1213"/>
      <c r="C1213"/>
      <c r="D1213"/>
      <c r="E1213"/>
      <c r="F1213"/>
      <c r="G1213"/>
      <c r="H1213"/>
      <c r="I1213"/>
      <c r="J1213"/>
      <c r="K1213"/>
    </row>
    <row r="1214" spans="1:11" x14ac:dyDescent="0.35">
      <c r="A1214"/>
      <c r="B1214"/>
      <c r="C1214"/>
      <c r="D1214"/>
      <c r="E1214"/>
      <c r="F1214"/>
      <c r="G1214"/>
      <c r="H1214"/>
      <c r="I1214"/>
      <c r="J1214"/>
      <c r="K1214"/>
    </row>
    <row r="1215" spans="1:11" x14ac:dyDescent="0.35">
      <c r="A1215"/>
      <c r="B1215"/>
      <c r="C1215"/>
      <c r="D1215"/>
      <c r="E1215"/>
      <c r="F1215"/>
      <c r="G1215"/>
      <c r="H1215"/>
      <c r="I1215"/>
      <c r="J1215"/>
      <c r="K1215"/>
    </row>
    <row r="1216" spans="1:11" x14ac:dyDescent="0.35">
      <c r="A1216"/>
      <c r="B1216"/>
      <c r="C1216"/>
      <c r="D1216"/>
      <c r="E1216"/>
      <c r="F1216"/>
      <c r="G1216"/>
      <c r="H1216"/>
      <c r="I1216"/>
      <c r="J1216"/>
      <c r="K1216"/>
    </row>
    <row r="1217" spans="1:11" x14ac:dyDescent="0.35">
      <c r="A1217"/>
      <c r="B1217"/>
      <c r="C1217"/>
      <c r="D1217"/>
      <c r="E1217"/>
      <c r="F1217"/>
      <c r="G1217"/>
      <c r="H1217"/>
      <c r="I1217"/>
      <c r="J1217"/>
      <c r="K1217"/>
    </row>
    <row r="1218" spans="1:11" x14ac:dyDescent="0.35">
      <c r="A1218"/>
      <c r="B1218"/>
      <c r="C1218"/>
      <c r="D1218"/>
      <c r="E1218"/>
      <c r="F1218"/>
      <c r="G1218"/>
      <c r="H1218"/>
      <c r="I1218"/>
      <c r="J1218"/>
      <c r="K1218"/>
    </row>
    <row r="1219" spans="1:11" x14ac:dyDescent="0.35">
      <c r="A1219"/>
      <c r="B1219"/>
      <c r="C1219"/>
      <c r="D1219"/>
      <c r="E1219"/>
      <c r="F1219"/>
      <c r="G1219"/>
      <c r="H1219"/>
      <c r="I1219"/>
      <c r="J1219"/>
      <c r="K1219"/>
    </row>
    <row r="1220" spans="1:11" x14ac:dyDescent="0.35">
      <c r="A1220"/>
      <c r="B1220"/>
      <c r="C1220"/>
      <c r="D1220"/>
      <c r="E1220"/>
      <c r="F1220"/>
      <c r="G1220"/>
      <c r="H1220"/>
      <c r="I1220"/>
      <c r="J1220"/>
      <c r="K1220"/>
    </row>
    <row r="1221" spans="1:11" x14ac:dyDescent="0.35">
      <c r="A1221"/>
      <c r="B1221"/>
      <c r="C1221"/>
      <c r="D1221"/>
      <c r="E1221"/>
      <c r="F1221"/>
      <c r="G1221"/>
      <c r="H1221"/>
      <c r="I1221"/>
      <c r="J1221"/>
      <c r="K1221"/>
    </row>
    <row r="1222" spans="1:11" x14ac:dyDescent="0.35">
      <c r="A1222"/>
      <c r="B1222"/>
      <c r="C1222"/>
      <c r="D1222"/>
      <c r="E1222"/>
      <c r="F1222"/>
      <c r="G1222"/>
      <c r="H1222"/>
      <c r="I1222"/>
      <c r="J1222"/>
      <c r="K1222"/>
    </row>
    <row r="1223" spans="1:11" x14ac:dyDescent="0.35">
      <c r="A1223"/>
      <c r="B1223"/>
      <c r="C1223"/>
      <c r="D1223"/>
      <c r="E1223"/>
      <c r="F1223"/>
      <c r="G1223"/>
      <c r="H1223"/>
      <c r="I1223"/>
      <c r="J1223"/>
      <c r="K1223"/>
    </row>
    <row r="1224" spans="1:11" x14ac:dyDescent="0.35">
      <c r="A1224"/>
      <c r="B1224"/>
      <c r="C1224"/>
      <c r="D1224"/>
      <c r="E1224"/>
      <c r="F1224"/>
      <c r="G1224"/>
      <c r="H1224"/>
      <c r="I1224"/>
      <c r="J1224"/>
      <c r="K1224"/>
    </row>
    <row r="1225" spans="1:11" x14ac:dyDescent="0.35">
      <c r="A1225"/>
      <c r="B1225"/>
      <c r="C1225"/>
      <c r="D1225"/>
      <c r="E1225"/>
      <c r="F1225"/>
      <c r="G1225"/>
      <c r="H1225"/>
      <c r="I1225"/>
      <c r="J1225"/>
      <c r="K1225"/>
    </row>
    <row r="1226" spans="1:11" x14ac:dyDescent="0.35">
      <c r="A1226"/>
      <c r="B1226"/>
      <c r="C1226"/>
      <c r="D1226"/>
      <c r="E1226"/>
      <c r="F1226"/>
      <c r="G1226"/>
      <c r="H1226"/>
      <c r="I1226"/>
      <c r="J1226"/>
      <c r="K1226"/>
    </row>
    <row r="1227" spans="1:11" x14ac:dyDescent="0.35">
      <c r="A1227"/>
      <c r="B1227"/>
      <c r="C1227"/>
      <c r="D1227"/>
      <c r="E1227"/>
      <c r="F1227"/>
      <c r="G1227"/>
      <c r="H1227"/>
      <c r="I1227"/>
      <c r="J1227"/>
      <c r="K1227"/>
    </row>
    <row r="1228" spans="1:11" x14ac:dyDescent="0.35">
      <c r="A1228"/>
      <c r="B1228"/>
      <c r="C1228"/>
      <c r="D1228"/>
      <c r="E1228"/>
      <c r="F1228"/>
      <c r="G1228"/>
      <c r="H1228"/>
      <c r="I1228"/>
      <c r="J1228"/>
      <c r="K1228"/>
    </row>
    <row r="1229" spans="1:11" x14ac:dyDescent="0.35">
      <c r="A1229"/>
      <c r="B1229"/>
      <c r="C1229"/>
      <c r="D1229"/>
      <c r="E1229"/>
      <c r="F1229"/>
      <c r="G1229"/>
      <c r="H1229"/>
      <c r="I1229"/>
      <c r="J1229"/>
      <c r="K1229"/>
    </row>
    <row r="1230" spans="1:11" x14ac:dyDescent="0.35">
      <c r="A1230"/>
      <c r="B1230"/>
      <c r="C1230"/>
      <c r="D1230"/>
      <c r="E1230"/>
      <c r="F1230"/>
      <c r="G1230"/>
      <c r="H1230"/>
      <c r="I1230"/>
      <c r="J1230"/>
      <c r="K1230"/>
    </row>
    <row r="1231" spans="1:11" x14ac:dyDescent="0.35">
      <c r="A1231"/>
      <c r="B1231"/>
      <c r="C1231"/>
      <c r="D1231"/>
      <c r="E1231"/>
      <c r="F1231"/>
      <c r="G1231"/>
      <c r="H1231"/>
      <c r="I1231"/>
      <c r="J1231"/>
      <c r="K1231"/>
    </row>
    <row r="1232" spans="1:11" x14ac:dyDescent="0.35">
      <c r="A1232"/>
      <c r="B1232"/>
      <c r="C1232"/>
      <c r="D1232"/>
      <c r="E1232"/>
      <c r="F1232"/>
      <c r="G1232"/>
      <c r="H1232"/>
      <c r="I1232"/>
      <c r="J1232"/>
      <c r="K1232"/>
    </row>
    <row r="1233" spans="1:11" x14ac:dyDescent="0.35">
      <c r="A1233"/>
      <c r="B1233"/>
      <c r="C1233"/>
      <c r="D1233"/>
      <c r="E1233"/>
      <c r="F1233"/>
      <c r="G1233"/>
      <c r="H1233"/>
      <c r="I1233"/>
      <c r="J1233"/>
      <c r="K1233"/>
    </row>
    <row r="1234" spans="1:11" x14ac:dyDescent="0.35">
      <c r="A1234"/>
      <c r="B1234"/>
      <c r="C1234"/>
      <c r="D1234"/>
      <c r="E1234"/>
      <c r="F1234"/>
      <c r="G1234"/>
      <c r="H1234"/>
      <c r="I1234"/>
      <c r="J1234"/>
      <c r="K1234"/>
    </row>
    <row r="1235" spans="1:11" x14ac:dyDescent="0.35">
      <c r="A1235"/>
      <c r="B1235"/>
      <c r="C1235"/>
      <c r="D1235"/>
      <c r="E1235"/>
      <c r="F1235"/>
      <c r="G1235"/>
      <c r="H1235"/>
      <c r="I1235"/>
      <c r="J1235"/>
      <c r="K1235"/>
    </row>
    <row r="1236" spans="1:11" x14ac:dyDescent="0.35">
      <c r="A1236"/>
      <c r="B1236"/>
      <c r="C1236"/>
      <c r="D1236"/>
      <c r="E1236"/>
      <c r="F1236"/>
      <c r="G1236"/>
      <c r="H1236"/>
      <c r="I1236"/>
      <c r="J1236"/>
      <c r="K1236"/>
    </row>
    <row r="1237" spans="1:11" x14ac:dyDescent="0.35">
      <c r="A1237"/>
      <c r="B1237"/>
      <c r="C1237"/>
      <c r="D1237"/>
      <c r="E1237"/>
      <c r="F1237"/>
      <c r="G1237"/>
      <c r="H1237"/>
      <c r="I1237"/>
      <c r="J1237"/>
      <c r="K1237"/>
    </row>
    <row r="1238" spans="1:11" x14ac:dyDescent="0.35">
      <c r="A1238"/>
      <c r="B1238"/>
      <c r="C1238"/>
      <c r="D1238"/>
      <c r="E1238"/>
      <c r="F1238"/>
      <c r="G1238"/>
      <c r="H1238"/>
      <c r="I1238"/>
      <c r="J1238"/>
      <c r="K1238"/>
    </row>
    <row r="1239" spans="1:11" x14ac:dyDescent="0.35">
      <c r="A1239"/>
      <c r="B1239"/>
      <c r="C1239"/>
      <c r="D1239"/>
      <c r="E1239"/>
      <c r="F1239"/>
      <c r="G1239"/>
      <c r="H1239"/>
      <c r="I1239"/>
      <c r="J1239"/>
      <c r="K1239"/>
    </row>
    <row r="1240" spans="1:11" x14ac:dyDescent="0.35">
      <c r="A1240"/>
      <c r="B1240"/>
      <c r="C1240"/>
      <c r="D1240"/>
      <c r="E1240"/>
      <c r="F1240"/>
      <c r="G1240"/>
      <c r="H1240"/>
      <c r="I1240"/>
      <c r="J1240"/>
      <c r="K1240"/>
    </row>
    <row r="1241" spans="1:11" x14ac:dyDescent="0.35">
      <c r="A1241"/>
      <c r="B1241"/>
      <c r="C1241"/>
      <c r="D1241"/>
      <c r="E1241"/>
      <c r="F1241"/>
      <c r="G1241"/>
      <c r="H1241"/>
      <c r="I1241"/>
      <c r="J1241"/>
      <c r="K1241"/>
    </row>
    <row r="1242" spans="1:11" x14ac:dyDescent="0.35">
      <c r="A1242"/>
      <c r="B1242"/>
      <c r="C1242"/>
      <c r="D1242"/>
      <c r="E1242"/>
      <c r="F1242"/>
      <c r="G1242"/>
      <c r="H1242"/>
      <c r="I1242"/>
      <c r="J1242"/>
      <c r="K1242"/>
    </row>
    <row r="1243" spans="1:11" x14ac:dyDescent="0.35">
      <c r="A1243"/>
      <c r="B1243"/>
      <c r="C1243"/>
      <c r="D1243"/>
      <c r="E1243"/>
      <c r="F1243"/>
      <c r="G1243"/>
      <c r="H1243"/>
      <c r="I1243"/>
      <c r="J1243"/>
      <c r="K1243"/>
    </row>
    <row r="1244" spans="1:11" x14ac:dyDescent="0.35">
      <c r="A1244"/>
      <c r="B1244"/>
      <c r="C1244"/>
      <c r="D1244"/>
      <c r="E1244"/>
      <c r="F1244"/>
      <c r="G1244"/>
      <c r="H1244"/>
      <c r="I1244"/>
      <c r="J1244"/>
      <c r="K1244"/>
    </row>
    <row r="1245" spans="1:11" x14ac:dyDescent="0.35">
      <c r="A1245"/>
      <c r="B1245"/>
      <c r="C1245"/>
      <c r="D1245"/>
      <c r="E1245"/>
      <c r="F1245"/>
      <c r="G1245"/>
      <c r="H1245"/>
      <c r="I1245"/>
      <c r="J1245"/>
      <c r="K1245"/>
    </row>
    <row r="1246" spans="1:11" x14ac:dyDescent="0.35">
      <c r="A1246"/>
      <c r="B1246"/>
      <c r="C1246"/>
      <c r="D1246"/>
      <c r="E1246"/>
      <c r="F1246"/>
      <c r="G1246"/>
      <c r="H1246"/>
      <c r="I1246"/>
      <c r="J1246"/>
      <c r="K1246"/>
    </row>
    <row r="1247" spans="1:11" x14ac:dyDescent="0.35">
      <c r="A1247"/>
      <c r="B1247"/>
      <c r="C1247"/>
      <c r="D1247"/>
      <c r="E1247"/>
      <c r="F1247"/>
      <c r="G1247"/>
      <c r="H1247"/>
      <c r="I1247"/>
      <c r="J1247"/>
      <c r="K1247"/>
    </row>
    <row r="1248" spans="1:11" x14ac:dyDescent="0.35">
      <c r="A1248"/>
      <c r="B1248"/>
      <c r="C1248"/>
      <c r="D1248"/>
      <c r="E1248"/>
      <c r="F1248"/>
      <c r="G1248"/>
      <c r="H1248"/>
      <c r="I1248"/>
      <c r="J1248"/>
      <c r="K1248"/>
    </row>
    <row r="1249" spans="1:11" x14ac:dyDescent="0.35">
      <c r="A1249"/>
      <c r="B1249"/>
      <c r="C1249"/>
      <c r="D1249"/>
      <c r="E1249"/>
      <c r="F1249"/>
      <c r="G1249"/>
      <c r="H1249"/>
      <c r="I1249"/>
      <c r="J1249"/>
      <c r="K1249"/>
    </row>
    <row r="1250" spans="1:11" x14ac:dyDescent="0.35">
      <c r="A1250"/>
      <c r="B1250"/>
      <c r="C1250"/>
      <c r="D1250"/>
      <c r="E1250"/>
      <c r="F1250"/>
      <c r="G1250"/>
      <c r="H1250"/>
      <c r="I1250"/>
      <c r="J1250"/>
      <c r="K1250"/>
    </row>
    <row r="1251" spans="1:11" x14ac:dyDescent="0.35">
      <c r="A1251"/>
      <c r="B1251"/>
      <c r="C1251"/>
      <c r="D1251"/>
      <c r="E1251"/>
      <c r="F1251"/>
      <c r="G1251"/>
      <c r="H1251"/>
      <c r="I1251"/>
      <c r="J1251"/>
      <c r="K1251"/>
    </row>
    <row r="1252" spans="1:11" x14ac:dyDescent="0.35">
      <c r="A1252"/>
      <c r="B1252"/>
      <c r="C1252"/>
      <c r="D1252"/>
      <c r="E1252"/>
      <c r="F1252"/>
      <c r="G1252"/>
      <c r="H1252"/>
      <c r="I1252"/>
      <c r="J1252"/>
      <c r="K1252"/>
    </row>
    <row r="1253" spans="1:11" x14ac:dyDescent="0.35">
      <c r="A1253"/>
      <c r="B1253"/>
      <c r="C1253"/>
      <c r="D1253"/>
      <c r="E1253"/>
      <c r="F1253"/>
      <c r="G1253"/>
      <c r="H1253"/>
      <c r="I1253"/>
      <c r="J1253"/>
      <c r="K1253"/>
    </row>
    <row r="1254" spans="1:11" x14ac:dyDescent="0.35">
      <c r="A1254"/>
      <c r="B1254"/>
      <c r="C1254"/>
      <c r="D1254"/>
      <c r="E1254"/>
      <c r="F1254"/>
      <c r="G1254"/>
      <c r="H1254"/>
      <c r="I1254"/>
      <c r="J1254"/>
      <c r="K1254"/>
    </row>
    <row r="1255" spans="1:11" x14ac:dyDescent="0.35">
      <c r="A1255"/>
      <c r="B1255"/>
      <c r="C1255"/>
      <c r="D1255"/>
      <c r="E1255"/>
      <c r="F1255"/>
      <c r="G1255"/>
      <c r="H1255"/>
      <c r="I1255"/>
      <c r="J1255"/>
      <c r="K1255"/>
    </row>
    <row r="1256" spans="1:11" x14ac:dyDescent="0.35">
      <c r="A1256"/>
      <c r="B1256"/>
      <c r="C1256"/>
      <c r="D1256"/>
      <c r="E1256"/>
      <c r="F1256"/>
      <c r="G1256"/>
      <c r="H1256"/>
      <c r="I1256"/>
      <c r="J1256"/>
      <c r="K1256"/>
    </row>
    <row r="1257" spans="1:11" x14ac:dyDescent="0.35">
      <c r="A1257"/>
      <c r="B1257"/>
      <c r="C1257"/>
      <c r="D1257"/>
      <c r="E1257"/>
      <c r="F1257"/>
      <c r="G1257"/>
      <c r="H1257"/>
      <c r="I1257"/>
      <c r="J1257"/>
      <c r="K1257"/>
    </row>
    <row r="1258" spans="1:11" x14ac:dyDescent="0.35">
      <c r="A1258"/>
      <c r="B1258"/>
      <c r="C1258"/>
      <c r="D1258"/>
      <c r="E1258"/>
      <c r="F1258"/>
      <c r="G1258"/>
      <c r="H1258"/>
      <c r="I1258"/>
      <c r="J1258"/>
      <c r="K1258"/>
    </row>
    <row r="1259" spans="1:11" x14ac:dyDescent="0.35">
      <c r="A1259"/>
      <c r="B1259"/>
      <c r="C1259"/>
      <c r="D1259"/>
      <c r="E1259"/>
      <c r="F1259"/>
      <c r="G1259"/>
      <c r="H1259"/>
      <c r="I1259"/>
      <c r="J1259"/>
      <c r="K1259"/>
    </row>
    <row r="1260" spans="1:11" x14ac:dyDescent="0.35">
      <c r="A1260"/>
      <c r="B1260"/>
      <c r="C1260"/>
      <c r="D1260"/>
      <c r="E1260"/>
      <c r="F1260"/>
      <c r="G1260"/>
      <c r="H1260"/>
      <c r="I1260"/>
      <c r="J1260"/>
      <c r="K1260"/>
    </row>
    <row r="1261" spans="1:11" x14ac:dyDescent="0.35">
      <c r="A1261"/>
      <c r="B1261"/>
      <c r="C1261"/>
      <c r="D1261"/>
      <c r="E1261"/>
      <c r="F1261"/>
      <c r="G1261"/>
      <c r="H1261"/>
      <c r="I1261"/>
      <c r="J1261"/>
      <c r="K1261"/>
    </row>
    <row r="1262" spans="1:11" x14ac:dyDescent="0.35">
      <c r="A1262"/>
      <c r="B1262"/>
      <c r="C1262"/>
      <c r="D1262"/>
      <c r="E1262"/>
      <c r="F1262"/>
      <c r="G1262"/>
      <c r="H1262"/>
      <c r="I1262"/>
      <c r="J1262"/>
      <c r="K1262"/>
    </row>
    <row r="1263" spans="1:11" x14ac:dyDescent="0.35">
      <c r="A1263"/>
      <c r="B1263"/>
      <c r="C1263"/>
      <c r="D1263"/>
      <c r="E1263"/>
      <c r="F1263"/>
      <c r="G1263"/>
      <c r="H1263"/>
      <c r="I1263"/>
      <c r="J1263"/>
      <c r="K1263"/>
    </row>
    <row r="1264" spans="1:11" x14ac:dyDescent="0.35">
      <c r="A1264"/>
      <c r="B1264"/>
      <c r="C1264"/>
      <c r="D1264"/>
      <c r="E1264"/>
      <c r="F1264"/>
      <c r="G1264"/>
      <c r="H1264"/>
      <c r="I1264"/>
      <c r="J1264"/>
      <c r="K1264"/>
    </row>
    <row r="1265" spans="1:11" x14ac:dyDescent="0.35">
      <c r="A1265"/>
      <c r="B1265"/>
      <c r="C1265"/>
      <c r="D1265"/>
      <c r="E1265"/>
      <c r="F1265"/>
      <c r="G1265"/>
      <c r="H1265"/>
      <c r="I1265"/>
      <c r="J1265"/>
      <c r="K1265"/>
    </row>
    <row r="1266" spans="1:11" x14ac:dyDescent="0.35">
      <c r="A1266"/>
      <c r="B1266"/>
      <c r="C1266"/>
      <c r="D1266"/>
      <c r="E1266"/>
      <c r="F1266"/>
      <c r="G1266"/>
      <c r="H1266"/>
      <c r="I1266"/>
      <c r="J1266"/>
      <c r="K1266"/>
    </row>
    <row r="1267" spans="1:11" x14ac:dyDescent="0.35">
      <c r="A1267"/>
      <c r="B1267"/>
      <c r="C1267"/>
      <c r="D1267"/>
      <c r="E1267"/>
      <c r="F1267"/>
      <c r="G1267"/>
      <c r="H1267"/>
      <c r="I1267"/>
      <c r="J1267"/>
      <c r="K1267"/>
    </row>
    <row r="1268" spans="1:11" x14ac:dyDescent="0.35">
      <c r="A1268"/>
      <c r="B1268"/>
      <c r="C1268"/>
      <c r="D1268"/>
      <c r="E1268"/>
      <c r="F1268"/>
      <c r="G1268"/>
      <c r="H1268"/>
      <c r="I1268"/>
      <c r="J1268"/>
      <c r="K1268"/>
    </row>
    <row r="1269" spans="1:11" x14ac:dyDescent="0.35">
      <c r="A1269"/>
      <c r="B1269"/>
      <c r="C1269"/>
      <c r="D1269"/>
      <c r="E1269"/>
      <c r="F1269"/>
      <c r="G1269"/>
      <c r="H1269"/>
      <c r="I1269"/>
      <c r="J1269"/>
      <c r="K1269"/>
    </row>
    <row r="1270" spans="1:11" x14ac:dyDescent="0.35">
      <c r="A1270"/>
      <c r="B1270"/>
      <c r="C1270"/>
      <c r="D1270"/>
      <c r="E1270"/>
      <c r="F1270"/>
      <c r="G1270"/>
      <c r="H1270"/>
      <c r="I1270"/>
      <c r="J1270"/>
      <c r="K1270"/>
    </row>
    <row r="1271" spans="1:11" x14ac:dyDescent="0.35">
      <c r="A1271"/>
      <c r="B1271"/>
      <c r="C1271"/>
      <c r="D1271"/>
      <c r="E1271"/>
      <c r="F1271"/>
      <c r="G1271"/>
      <c r="H1271"/>
      <c r="I1271"/>
      <c r="J1271"/>
      <c r="K1271"/>
    </row>
    <row r="1272" spans="1:11" x14ac:dyDescent="0.35">
      <c r="A1272"/>
      <c r="B1272"/>
      <c r="C1272"/>
      <c r="D1272"/>
      <c r="E1272"/>
      <c r="F1272"/>
      <c r="G1272"/>
      <c r="H1272"/>
      <c r="I1272"/>
      <c r="J1272"/>
      <c r="K1272"/>
    </row>
    <row r="1273" spans="1:11" x14ac:dyDescent="0.35">
      <c r="A1273"/>
      <c r="B1273"/>
      <c r="C1273"/>
      <c r="D1273"/>
      <c r="E1273"/>
      <c r="F1273"/>
      <c r="G1273"/>
      <c r="H1273"/>
      <c r="I1273"/>
      <c r="J1273"/>
      <c r="K1273"/>
    </row>
    <row r="1274" spans="1:11" x14ac:dyDescent="0.35">
      <c r="A1274"/>
      <c r="B1274"/>
      <c r="C1274"/>
      <c r="D1274"/>
      <c r="E1274"/>
      <c r="F1274"/>
      <c r="G1274"/>
      <c r="H1274"/>
      <c r="I1274"/>
      <c r="J1274"/>
      <c r="K1274"/>
    </row>
    <row r="1275" spans="1:11" x14ac:dyDescent="0.35">
      <c r="A1275"/>
      <c r="B1275"/>
      <c r="C1275"/>
      <c r="D1275"/>
      <c r="E1275"/>
      <c r="F1275"/>
      <c r="G1275"/>
      <c r="H1275"/>
      <c r="I1275"/>
      <c r="J1275"/>
      <c r="K1275"/>
    </row>
    <row r="1276" spans="1:11" x14ac:dyDescent="0.35">
      <c r="A1276"/>
      <c r="B1276"/>
      <c r="C1276"/>
      <c r="D1276"/>
      <c r="E1276"/>
      <c r="F1276"/>
      <c r="G1276"/>
      <c r="H1276"/>
      <c r="I1276"/>
      <c r="J1276"/>
      <c r="K1276"/>
    </row>
    <row r="1277" spans="1:11" x14ac:dyDescent="0.35">
      <c r="A1277"/>
      <c r="B1277"/>
      <c r="C1277"/>
      <c r="D1277"/>
      <c r="E1277"/>
      <c r="F1277"/>
      <c r="G1277"/>
      <c r="H1277"/>
      <c r="I1277"/>
      <c r="J1277"/>
      <c r="K1277"/>
    </row>
    <row r="1278" spans="1:11" x14ac:dyDescent="0.35">
      <c r="A1278"/>
      <c r="B1278"/>
      <c r="C1278"/>
      <c r="D1278"/>
      <c r="E1278"/>
      <c r="F1278"/>
      <c r="G1278"/>
      <c r="H1278"/>
      <c r="I1278"/>
      <c r="J1278"/>
      <c r="K1278"/>
    </row>
    <row r="1279" spans="1:11" x14ac:dyDescent="0.35">
      <c r="A1279"/>
      <c r="B1279"/>
      <c r="C1279"/>
      <c r="D1279"/>
      <c r="E1279"/>
      <c r="F1279"/>
      <c r="G1279"/>
      <c r="H1279"/>
      <c r="I1279"/>
      <c r="J1279"/>
      <c r="K1279"/>
    </row>
    <row r="1280" spans="1:11" x14ac:dyDescent="0.35">
      <c r="A1280"/>
      <c r="B1280"/>
      <c r="C1280"/>
      <c r="D1280"/>
      <c r="E1280"/>
      <c r="F1280"/>
      <c r="G1280"/>
      <c r="H1280"/>
      <c r="I1280"/>
      <c r="J1280"/>
      <c r="K1280"/>
    </row>
    <row r="1281" spans="1:11" x14ac:dyDescent="0.35">
      <c r="A1281"/>
      <c r="B1281"/>
      <c r="C1281"/>
      <c r="D1281"/>
      <c r="E1281"/>
      <c r="F1281"/>
      <c r="G1281"/>
      <c r="H1281"/>
      <c r="I1281"/>
      <c r="J1281"/>
      <c r="K1281"/>
    </row>
    <row r="1282" spans="1:11" x14ac:dyDescent="0.35">
      <c r="A1282"/>
      <c r="B1282"/>
      <c r="C1282"/>
      <c r="D1282"/>
      <c r="E1282"/>
      <c r="F1282"/>
      <c r="G1282"/>
      <c r="H1282"/>
      <c r="I1282"/>
      <c r="J1282"/>
      <c r="K1282"/>
    </row>
    <row r="1283" spans="1:11" x14ac:dyDescent="0.35">
      <c r="A1283"/>
      <c r="B1283"/>
      <c r="C1283"/>
      <c r="D1283"/>
      <c r="E1283"/>
      <c r="F1283"/>
      <c r="G1283"/>
      <c r="H1283"/>
      <c r="I1283"/>
      <c r="J1283"/>
      <c r="K1283"/>
    </row>
    <row r="1284" spans="1:11" x14ac:dyDescent="0.35">
      <c r="A1284"/>
      <c r="B1284"/>
      <c r="C1284"/>
      <c r="D1284"/>
      <c r="E1284"/>
      <c r="F1284"/>
      <c r="G1284"/>
      <c r="H1284"/>
      <c r="I1284"/>
      <c r="J1284"/>
      <c r="K1284"/>
    </row>
    <row r="1285" spans="1:11" x14ac:dyDescent="0.35">
      <c r="A1285"/>
      <c r="B1285"/>
      <c r="C1285"/>
      <c r="D1285"/>
      <c r="E1285"/>
      <c r="F1285"/>
      <c r="G1285"/>
      <c r="H1285"/>
      <c r="I1285"/>
      <c r="J1285"/>
      <c r="K1285"/>
    </row>
    <row r="1286" spans="1:11" x14ac:dyDescent="0.35">
      <c r="A1286"/>
      <c r="B1286"/>
      <c r="C1286"/>
      <c r="D1286"/>
      <c r="E1286"/>
      <c r="F1286"/>
      <c r="G1286"/>
      <c r="H1286"/>
      <c r="I1286"/>
      <c r="J1286"/>
      <c r="K1286"/>
    </row>
    <row r="1287" spans="1:11" x14ac:dyDescent="0.35">
      <c r="A1287"/>
      <c r="B1287"/>
      <c r="C1287"/>
      <c r="D1287"/>
      <c r="E1287"/>
      <c r="F1287"/>
      <c r="G1287"/>
      <c r="H1287"/>
      <c r="I1287"/>
      <c r="J1287"/>
      <c r="K1287"/>
    </row>
    <row r="1288" spans="1:11" x14ac:dyDescent="0.35">
      <c r="A1288"/>
      <c r="B1288"/>
      <c r="C1288"/>
      <c r="D1288"/>
      <c r="E1288"/>
      <c r="F1288"/>
      <c r="G1288"/>
      <c r="H1288"/>
      <c r="I1288"/>
      <c r="J1288"/>
      <c r="K1288"/>
    </row>
    <row r="1289" spans="1:11" x14ac:dyDescent="0.35">
      <c r="A1289"/>
      <c r="B1289"/>
      <c r="C1289"/>
      <c r="D1289"/>
      <c r="E1289"/>
      <c r="F1289"/>
      <c r="G1289"/>
      <c r="H1289"/>
      <c r="I1289"/>
      <c r="J1289"/>
      <c r="K1289"/>
    </row>
    <row r="1290" spans="1:11" x14ac:dyDescent="0.35">
      <c r="A1290"/>
      <c r="B1290"/>
      <c r="C1290"/>
      <c r="D1290"/>
      <c r="E1290"/>
      <c r="F1290"/>
      <c r="G1290"/>
      <c r="H1290"/>
      <c r="I1290"/>
      <c r="J1290"/>
      <c r="K1290"/>
    </row>
    <row r="1291" spans="1:11" x14ac:dyDescent="0.35">
      <c r="A1291"/>
      <c r="B1291"/>
      <c r="C1291"/>
      <c r="D1291"/>
      <c r="E1291"/>
      <c r="F1291"/>
      <c r="G1291"/>
      <c r="H1291"/>
      <c r="I1291"/>
      <c r="J1291"/>
      <c r="K1291"/>
    </row>
    <row r="1292" spans="1:11" x14ac:dyDescent="0.35">
      <c r="A1292"/>
      <c r="B1292"/>
      <c r="C1292"/>
      <c r="D1292"/>
      <c r="E1292"/>
      <c r="F1292"/>
      <c r="G1292"/>
      <c r="H1292"/>
      <c r="I1292"/>
      <c r="J1292"/>
      <c r="K1292"/>
    </row>
    <row r="1293" spans="1:11" x14ac:dyDescent="0.35">
      <c r="A1293"/>
      <c r="B1293"/>
      <c r="C1293"/>
      <c r="D1293"/>
      <c r="E1293"/>
      <c r="F1293"/>
      <c r="G1293"/>
      <c r="H1293"/>
      <c r="I1293"/>
      <c r="J1293"/>
      <c r="K1293"/>
    </row>
    <row r="1294" spans="1:11" x14ac:dyDescent="0.35">
      <c r="A1294"/>
      <c r="B1294"/>
      <c r="C1294"/>
      <c r="D1294"/>
      <c r="E1294"/>
      <c r="F1294"/>
      <c r="G1294"/>
      <c r="H1294"/>
      <c r="I1294"/>
      <c r="J1294"/>
      <c r="K1294"/>
    </row>
    <row r="1295" spans="1:11" x14ac:dyDescent="0.35">
      <c r="A1295"/>
      <c r="B1295"/>
      <c r="C1295"/>
      <c r="D1295"/>
      <c r="E1295"/>
      <c r="F1295"/>
      <c r="G1295"/>
      <c r="H1295"/>
      <c r="I1295"/>
      <c r="J1295"/>
      <c r="K1295"/>
    </row>
    <row r="1296" spans="1:11" x14ac:dyDescent="0.35">
      <c r="A1296"/>
      <c r="B1296"/>
      <c r="C1296"/>
      <c r="D1296"/>
      <c r="E1296"/>
      <c r="F1296"/>
      <c r="G1296"/>
      <c r="H1296"/>
      <c r="I1296"/>
      <c r="J1296"/>
      <c r="K1296"/>
    </row>
    <row r="1297" spans="1:11" x14ac:dyDescent="0.35">
      <c r="A1297"/>
      <c r="B1297"/>
      <c r="C1297"/>
      <c r="D1297"/>
      <c r="E1297"/>
      <c r="F1297"/>
      <c r="G1297"/>
      <c r="H1297"/>
      <c r="I1297"/>
      <c r="J1297"/>
      <c r="K1297"/>
    </row>
    <row r="1298" spans="1:11" x14ac:dyDescent="0.35">
      <c r="A1298"/>
      <c r="B1298"/>
      <c r="C1298"/>
      <c r="D1298"/>
      <c r="E1298"/>
      <c r="F1298"/>
      <c r="G1298"/>
      <c r="H1298"/>
      <c r="I1298"/>
      <c r="J1298"/>
      <c r="K1298"/>
    </row>
    <row r="1299" spans="1:11" x14ac:dyDescent="0.35">
      <c r="A1299"/>
      <c r="B1299"/>
      <c r="C1299"/>
      <c r="D1299"/>
      <c r="E1299"/>
      <c r="F1299"/>
      <c r="G1299"/>
      <c r="H1299"/>
      <c r="I1299"/>
      <c r="J1299"/>
      <c r="K1299"/>
    </row>
    <row r="1300" spans="1:11" x14ac:dyDescent="0.35">
      <c r="A1300"/>
      <c r="B1300"/>
      <c r="C1300"/>
      <c r="D1300"/>
      <c r="E1300"/>
      <c r="F1300"/>
      <c r="G1300"/>
      <c r="H1300"/>
      <c r="I1300"/>
      <c r="J1300"/>
      <c r="K1300"/>
    </row>
    <row r="1301" spans="1:11" x14ac:dyDescent="0.35">
      <c r="A1301"/>
      <c r="B1301"/>
      <c r="C1301"/>
      <c r="D1301"/>
      <c r="E1301"/>
      <c r="F1301"/>
      <c r="G1301"/>
      <c r="H1301"/>
      <c r="I1301"/>
      <c r="J1301"/>
      <c r="K1301"/>
    </row>
    <row r="1302" spans="1:11" x14ac:dyDescent="0.35">
      <c r="A1302"/>
      <c r="B1302"/>
      <c r="C1302"/>
      <c r="D1302"/>
      <c r="E1302"/>
      <c r="F1302"/>
      <c r="G1302"/>
      <c r="H1302"/>
      <c r="I1302"/>
      <c r="J1302"/>
      <c r="K1302"/>
    </row>
    <row r="1303" spans="1:11" x14ac:dyDescent="0.35">
      <c r="A1303"/>
      <c r="B1303"/>
      <c r="C1303"/>
      <c r="D1303"/>
      <c r="E1303"/>
      <c r="F1303"/>
      <c r="G1303"/>
      <c r="H1303"/>
      <c r="I1303"/>
      <c r="J1303"/>
      <c r="K1303"/>
    </row>
    <row r="1304" spans="1:11" x14ac:dyDescent="0.35">
      <c r="A1304"/>
      <c r="B1304"/>
      <c r="C1304"/>
      <c r="D1304"/>
      <c r="E1304"/>
      <c r="F1304"/>
      <c r="G1304"/>
      <c r="H1304"/>
      <c r="I1304"/>
      <c r="J1304"/>
      <c r="K1304"/>
    </row>
    <row r="1305" spans="1:11" x14ac:dyDescent="0.35">
      <c r="A1305"/>
      <c r="B1305"/>
      <c r="C1305"/>
      <c r="D1305"/>
      <c r="E1305"/>
      <c r="F1305"/>
      <c r="G1305"/>
      <c r="H1305"/>
      <c r="I1305"/>
      <c r="J1305"/>
      <c r="K1305"/>
    </row>
    <row r="1306" spans="1:11" x14ac:dyDescent="0.35">
      <c r="A1306"/>
      <c r="B1306"/>
      <c r="C1306"/>
      <c r="D1306"/>
      <c r="E1306"/>
      <c r="F1306"/>
      <c r="G1306"/>
      <c r="H1306"/>
      <c r="I1306"/>
      <c r="J1306"/>
      <c r="K1306"/>
    </row>
    <row r="1307" spans="1:11" x14ac:dyDescent="0.35">
      <c r="A1307"/>
      <c r="B1307"/>
      <c r="C1307"/>
      <c r="D1307"/>
      <c r="E1307"/>
      <c r="F1307"/>
      <c r="G1307"/>
      <c r="H1307"/>
      <c r="I1307"/>
      <c r="J1307"/>
      <c r="K1307"/>
    </row>
    <row r="1308" spans="1:11" x14ac:dyDescent="0.35">
      <c r="A1308"/>
      <c r="B1308"/>
      <c r="C1308"/>
      <c r="D1308"/>
      <c r="E1308"/>
      <c r="F1308"/>
      <c r="G1308"/>
      <c r="H1308"/>
      <c r="I1308"/>
      <c r="J1308"/>
      <c r="K1308"/>
    </row>
    <row r="1309" spans="1:11" x14ac:dyDescent="0.35">
      <c r="A1309"/>
      <c r="B1309"/>
      <c r="C1309"/>
      <c r="D1309"/>
      <c r="E1309"/>
      <c r="F1309"/>
      <c r="G1309"/>
      <c r="H1309"/>
      <c r="I1309"/>
      <c r="J1309"/>
      <c r="K1309"/>
    </row>
    <row r="1310" spans="1:11" x14ac:dyDescent="0.35">
      <c r="A1310"/>
      <c r="B1310"/>
      <c r="C1310"/>
      <c r="D1310"/>
      <c r="E1310"/>
      <c r="F1310"/>
      <c r="G1310"/>
      <c r="H1310"/>
      <c r="I1310"/>
      <c r="J1310"/>
      <c r="K1310"/>
    </row>
    <row r="1311" spans="1:11" x14ac:dyDescent="0.35">
      <c r="A1311"/>
      <c r="B1311"/>
      <c r="C1311"/>
      <c r="D1311"/>
      <c r="E1311"/>
      <c r="F1311"/>
      <c r="G1311"/>
      <c r="H1311"/>
      <c r="I1311"/>
      <c r="J1311"/>
      <c r="K1311"/>
    </row>
    <row r="1312" spans="1:11" x14ac:dyDescent="0.35">
      <c r="A1312"/>
      <c r="B1312"/>
      <c r="C1312"/>
      <c r="D1312"/>
      <c r="E1312"/>
      <c r="F1312"/>
      <c r="G1312"/>
      <c r="H1312"/>
      <c r="I1312"/>
      <c r="J1312"/>
      <c r="K1312"/>
    </row>
    <row r="1313" spans="1:11" x14ac:dyDescent="0.35">
      <c r="A1313"/>
      <c r="B1313"/>
      <c r="C1313"/>
      <c r="D1313"/>
      <c r="E1313"/>
      <c r="F1313"/>
      <c r="G1313"/>
      <c r="H1313"/>
      <c r="I1313"/>
      <c r="J1313"/>
      <c r="K1313"/>
    </row>
    <row r="1314" spans="1:11" x14ac:dyDescent="0.35">
      <c r="A1314"/>
      <c r="B1314"/>
      <c r="C1314"/>
      <c r="D1314"/>
      <c r="E1314"/>
      <c r="F1314"/>
      <c r="G1314"/>
      <c r="H1314"/>
      <c r="I1314"/>
      <c r="J1314"/>
      <c r="K1314"/>
    </row>
    <row r="1315" spans="1:11" x14ac:dyDescent="0.35">
      <c r="A1315"/>
      <c r="B1315"/>
      <c r="C1315"/>
      <c r="D1315"/>
      <c r="E1315"/>
      <c r="F1315"/>
      <c r="G1315"/>
      <c r="H1315"/>
      <c r="I1315"/>
      <c r="J1315"/>
      <c r="K1315"/>
    </row>
    <row r="1316" spans="1:11" x14ac:dyDescent="0.35">
      <c r="A1316"/>
      <c r="B1316"/>
      <c r="C1316"/>
      <c r="D1316"/>
      <c r="E1316"/>
      <c r="F1316"/>
      <c r="G1316"/>
      <c r="H1316"/>
      <c r="I1316"/>
      <c r="J1316"/>
      <c r="K1316"/>
    </row>
    <row r="1317" spans="1:11" x14ac:dyDescent="0.35">
      <c r="A1317"/>
      <c r="B1317"/>
      <c r="C1317"/>
      <c r="D1317"/>
      <c r="E1317"/>
      <c r="F1317"/>
      <c r="G1317"/>
      <c r="H1317"/>
      <c r="I1317"/>
      <c r="J1317"/>
      <c r="K1317"/>
    </row>
    <row r="1318" spans="1:11" x14ac:dyDescent="0.35">
      <c r="A1318"/>
      <c r="B1318"/>
      <c r="C1318"/>
      <c r="D1318"/>
      <c r="E1318"/>
      <c r="F1318"/>
      <c r="G1318"/>
      <c r="H1318"/>
      <c r="I1318"/>
      <c r="J1318"/>
      <c r="K1318"/>
    </row>
    <row r="1319" spans="1:11" x14ac:dyDescent="0.35">
      <c r="A1319"/>
      <c r="B1319"/>
      <c r="C1319"/>
      <c r="D1319"/>
      <c r="E1319"/>
      <c r="F1319"/>
      <c r="G1319"/>
      <c r="H1319"/>
      <c r="I1319"/>
      <c r="J1319"/>
      <c r="K1319"/>
    </row>
    <row r="1320" spans="1:11" x14ac:dyDescent="0.35">
      <c r="A1320"/>
      <c r="B1320"/>
      <c r="C1320"/>
      <c r="D1320"/>
      <c r="E1320"/>
      <c r="F1320"/>
      <c r="G1320"/>
      <c r="H1320"/>
      <c r="I1320"/>
      <c r="J1320"/>
      <c r="K1320"/>
    </row>
    <row r="1321" spans="1:11" x14ac:dyDescent="0.35">
      <c r="A1321"/>
      <c r="B1321"/>
      <c r="C1321"/>
      <c r="D1321"/>
      <c r="E1321"/>
      <c r="F1321"/>
      <c r="G1321"/>
      <c r="H1321"/>
      <c r="I1321"/>
      <c r="J1321"/>
      <c r="K1321"/>
    </row>
    <row r="1322" spans="1:11" x14ac:dyDescent="0.35">
      <c r="A1322"/>
      <c r="B1322"/>
      <c r="C1322"/>
      <c r="D1322"/>
      <c r="E1322"/>
      <c r="F1322"/>
      <c r="G1322"/>
      <c r="H1322"/>
      <c r="I1322"/>
      <c r="J1322"/>
      <c r="K1322"/>
    </row>
    <row r="1323" spans="1:11" x14ac:dyDescent="0.35">
      <c r="A1323"/>
      <c r="B1323"/>
      <c r="C1323"/>
      <c r="D1323"/>
      <c r="E1323"/>
      <c r="F1323"/>
      <c r="G1323"/>
      <c r="H1323"/>
      <c r="I1323"/>
      <c r="J1323"/>
      <c r="K1323"/>
    </row>
    <row r="1324" spans="1:11" x14ac:dyDescent="0.35">
      <c r="A1324"/>
      <c r="B1324"/>
      <c r="C1324"/>
      <c r="D1324"/>
      <c r="E1324"/>
      <c r="F1324"/>
      <c r="G1324"/>
      <c r="H1324"/>
      <c r="I1324"/>
      <c r="J1324"/>
      <c r="K1324"/>
    </row>
    <row r="1325" spans="1:11" x14ac:dyDescent="0.35">
      <c r="A1325"/>
      <c r="B1325"/>
      <c r="C1325"/>
      <c r="D1325"/>
      <c r="E1325"/>
      <c r="F1325"/>
      <c r="G1325"/>
      <c r="H1325"/>
      <c r="I1325"/>
      <c r="J1325"/>
      <c r="K1325"/>
    </row>
    <row r="1326" spans="1:11" x14ac:dyDescent="0.35">
      <c r="A1326"/>
      <c r="B1326"/>
      <c r="C1326"/>
      <c r="D1326"/>
      <c r="E1326"/>
      <c r="F1326"/>
      <c r="G1326"/>
      <c r="H1326"/>
      <c r="I1326"/>
      <c r="J1326"/>
      <c r="K1326"/>
    </row>
    <row r="1327" spans="1:11" x14ac:dyDescent="0.35">
      <c r="A1327"/>
      <c r="B1327"/>
      <c r="C1327"/>
      <c r="D1327"/>
      <c r="E1327"/>
      <c r="F1327"/>
      <c r="G1327"/>
      <c r="H1327"/>
      <c r="I1327"/>
      <c r="J1327"/>
      <c r="K1327"/>
    </row>
    <row r="1328" spans="1:11" x14ac:dyDescent="0.35">
      <c r="A1328"/>
      <c r="B1328"/>
      <c r="C1328"/>
      <c r="D1328"/>
      <c r="E1328"/>
      <c r="F1328"/>
      <c r="G1328"/>
      <c r="H1328"/>
      <c r="I1328"/>
      <c r="J1328"/>
      <c r="K1328"/>
    </row>
    <row r="1329" spans="1:11" x14ac:dyDescent="0.35">
      <c r="A1329"/>
      <c r="B1329"/>
      <c r="C1329"/>
      <c r="D1329"/>
      <c r="E1329"/>
      <c r="F1329"/>
      <c r="G1329"/>
      <c r="H1329"/>
      <c r="I1329"/>
      <c r="J1329"/>
      <c r="K1329"/>
    </row>
    <row r="1330" spans="1:11" x14ac:dyDescent="0.35">
      <c r="A1330"/>
      <c r="B1330"/>
      <c r="C1330"/>
      <c r="D1330"/>
      <c r="E1330"/>
      <c r="F1330"/>
      <c r="G1330"/>
      <c r="H1330"/>
      <c r="I1330"/>
      <c r="J1330"/>
      <c r="K1330"/>
    </row>
    <row r="1331" spans="1:11" x14ac:dyDescent="0.35">
      <c r="A1331"/>
      <c r="B1331"/>
      <c r="C1331"/>
      <c r="D1331"/>
      <c r="E1331"/>
      <c r="F1331"/>
      <c r="G1331"/>
      <c r="H1331"/>
      <c r="I1331"/>
      <c r="J1331"/>
      <c r="K1331"/>
    </row>
    <row r="1332" spans="1:11" x14ac:dyDescent="0.35">
      <c r="A1332"/>
      <c r="B1332"/>
      <c r="C1332"/>
      <c r="D1332"/>
      <c r="E1332"/>
      <c r="F1332"/>
      <c r="G1332"/>
      <c r="H1332"/>
      <c r="I1332"/>
      <c r="J1332"/>
      <c r="K1332"/>
    </row>
    <row r="1333" spans="1:11" x14ac:dyDescent="0.35">
      <c r="A1333"/>
      <c r="B1333"/>
      <c r="C1333"/>
      <c r="D1333"/>
      <c r="E1333"/>
      <c r="F1333"/>
      <c r="G1333"/>
      <c r="H1333"/>
      <c r="I1333"/>
      <c r="J1333"/>
      <c r="K1333"/>
    </row>
    <row r="1334" spans="1:11" x14ac:dyDescent="0.35">
      <c r="A1334"/>
      <c r="B1334"/>
      <c r="C1334"/>
      <c r="D1334"/>
      <c r="E1334"/>
      <c r="F1334"/>
      <c r="G1334"/>
      <c r="H1334"/>
      <c r="I1334"/>
      <c r="J1334"/>
      <c r="K1334"/>
    </row>
    <row r="1335" spans="1:11" x14ac:dyDescent="0.35">
      <c r="A1335"/>
      <c r="B1335"/>
      <c r="C1335"/>
      <c r="D1335"/>
      <c r="E1335"/>
      <c r="F1335"/>
      <c r="G1335"/>
      <c r="H1335"/>
      <c r="I1335"/>
      <c r="J1335"/>
      <c r="K1335"/>
    </row>
    <row r="1336" spans="1:11" x14ac:dyDescent="0.35">
      <c r="A1336"/>
      <c r="B1336"/>
      <c r="C1336"/>
      <c r="D1336"/>
      <c r="E1336"/>
      <c r="F1336"/>
      <c r="G1336"/>
      <c r="H1336"/>
      <c r="I1336"/>
      <c r="J1336"/>
      <c r="K1336"/>
    </row>
    <row r="1337" spans="1:11" x14ac:dyDescent="0.35">
      <c r="A1337"/>
      <c r="B1337"/>
      <c r="C1337"/>
      <c r="D1337"/>
      <c r="E1337"/>
      <c r="F1337"/>
      <c r="G1337"/>
      <c r="H1337"/>
      <c r="I1337"/>
      <c r="J1337"/>
      <c r="K1337"/>
    </row>
    <row r="1338" spans="1:11" x14ac:dyDescent="0.35">
      <c r="A1338"/>
      <c r="B1338"/>
      <c r="C1338"/>
      <c r="D1338"/>
      <c r="E1338"/>
      <c r="F1338"/>
      <c r="G1338"/>
      <c r="H1338"/>
      <c r="I1338"/>
      <c r="J1338"/>
      <c r="K1338"/>
    </row>
    <row r="1339" spans="1:11" x14ac:dyDescent="0.35">
      <c r="A1339"/>
      <c r="B1339"/>
      <c r="C1339"/>
      <c r="D1339"/>
      <c r="E1339"/>
      <c r="F1339"/>
      <c r="G1339"/>
      <c r="H1339"/>
      <c r="I1339"/>
      <c r="J1339"/>
      <c r="K1339"/>
    </row>
    <row r="1340" spans="1:11" x14ac:dyDescent="0.35">
      <c r="A1340"/>
      <c r="B1340"/>
      <c r="C1340"/>
      <c r="D1340"/>
      <c r="E1340"/>
      <c r="F1340"/>
      <c r="G1340"/>
      <c r="H1340"/>
      <c r="I1340"/>
      <c r="J1340"/>
      <c r="K1340"/>
    </row>
    <row r="1341" spans="1:11" x14ac:dyDescent="0.35">
      <c r="A1341"/>
      <c r="B1341"/>
      <c r="C1341"/>
      <c r="D1341"/>
      <c r="E1341"/>
      <c r="F1341"/>
      <c r="G1341"/>
      <c r="H1341"/>
      <c r="I1341"/>
      <c r="J1341"/>
      <c r="K1341"/>
    </row>
    <row r="1342" spans="1:11" x14ac:dyDescent="0.35">
      <c r="A1342"/>
      <c r="B1342"/>
      <c r="C1342"/>
      <c r="D1342"/>
      <c r="E1342"/>
      <c r="F1342"/>
      <c r="G1342"/>
      <c r="H1342"/>
      <c r="I1342"/>
      <c r="J1342"/>
      <c r="K1342"/>
    </row>
    <row r="1343" spans="1:11" x14ac:dyDescent="0.35">
      <c r="A1343"/>
      <c r="B1343"/>
      <c r="C1343"/>
      <c r="D1343"/>
      <c r="E1343"/>
      <c r="F1343"/>
      <c r="G1343"/>
      <c r="H1343"/>
      <c r="I1343"/>
      <c r="J1343"/>
      <c r="K1343"/>
    </row>
    <row r="1344" spans="1:11" x14ac:dyDescent="0.35">
      <c r="A1344"/>
      <c r="B1344"/>
      <c r="C1344"/>
      <c r="D1344"/>
      <c r="E1344"/>
      <c r="F1344"/>
      <c r="G1344"/>
      <c r="H1344"/>
      <c r="I1344"/>
      <c r="J1344"/>
      <c r="K1344"/>
    </row>
    <row r="1345" spans="1:11" x14ac:dyDescent="0.35">
      <c r="A1345"/>
      <c r="B1345"/>
      <c r="C1345"/>
      <c r="D1345"/>
      <c r="E1345"/>
      <c r="F1345"/>
      <c r="G1345"/>
      <c r="H1345"/>
      <c r="I1345"/>
      <c r="J1345"/>
      <c r="K1345"/>
    </row>
    <row r="1346" spans="1:11" x14ac:dyDescent="0.35">
      <c r="A1346"/>
      <c r="B1346"/>
      <c r="C1346"/>
      <c r="D1346"/>
      <c r="E1346"/>
      <c r="F1346"/>
      <c r="G1346"/>
      <c r="H1346"/>
      <c r="I1346"/>
      <c r="J1346"/>
      <c r="K1346"/>
    </row>
    <row r="1347" spans="1:11" x14ac:dyDescent="0.35">
      <c r="A1347"/>
      <c r="B1347"/>
      <c r="C1347"/>
      <c r="D1347"/>
      <c r="E1347"/>
      <c r="F1347"/>
      <c r="G1347"/>
      <c r="H1347"/>
      <c r="I1347"/>
      <c r="J1347"/>
      <c r="K1347"/>
    </row>
    <row r="1348" spans="1:11" x14ac:dyDescent="0.35">
      <c r="A1348"/>
      <c r="B1348"/>
      <c r="C1348"/>
      <c r="D1348"/>
      <c r="E1348"/>
      <c r="F1348"/>
      <c r="G1348"/>
      <c r="H1348"/>
      <c r="I1348"/>
      <c r="J1348"/>
      <c r="K1348"/>
    </row>
    <row r="1349" spans="1:11" x14ac:dyDescent="0.35">
      <c r="A1349"/>
      <c r="B1349"/>
      <c r="C1349"/>
      <c r="D1349"/>
      <c r="E1349"/>
      <c r="F1349"/>
      <c r="G1349"/>
      <c r="H1349"/>
      <c r="I1349"/>
      <c r="J1349"/>
      <c r="K1349"/>
    </row>
    <row r="1350" spans="1:11" x14ac:dyDescent="0.35">
      <c r="A1350"/>
      <c r="B1350"/>
      <c r="C1350"/>
      <c r="D1350"/>
      <c r="E1350"/>
      <c r="F1350"/>
      <c r="G1350"/>
      <c r="H1350"/>
      <c r="I1350"/>
      <c r="J1350"/>
      <c r="K1350"/>
    </row>
    <row r="1351" spans="1:11" x14ac:dyDescent="0.35">
      <c r="A1351"/>
      <c r="B1351"/>
      <c r="C1351"/>
      <c r="D1351"/>
      <c r="E1351"/>
      <c r="F1351"/>
      <c r="G1351"/>
      <c r="H1351"/>
      <c r="I1351"/>
      <c r="J1351"/>
      <c r="K1351"/>
    </row>
    <row r="1352" spans="1:11" x14ac:dyDescent="0.35">
      <c r="A1352"/>
      <c r="B1352"/>
      <c r="C1352"/>
      <c r="D1352"/>
      <c r="E1352"/>
      <c r="F1352"/>
      <c r="G1352"/>
      <c r="H1352"/>
      <c r="I1352"/>
      <c r="J1352"/>
      <c r="K1352"/>
    </row>
    <row r="1353" spans="1:11" x14ac:dyDescent="0.35">
      <c r="A1353"/>
      <c r="B1353"/>
      <c r="C1353"/>
      <c r="D1353"/>
      <c r="E1353"/>
      <c r="F1353"/>
      <c r="G1353"/>
      <c r="H1353"/>
      <c r="I1353"/>
      <c r="J1353"/>
      <c r="K1353"/>
    </row>
    <row r="1354" spans="1:11" x14ac:dyDescent="0.35">
      <c r="A1354"/>
      <c r="B1354"/>
      <c r="C1354"/>
      <c r="D1354"/>
      <c r="E1354"/>
      <c r="F1354"/>
      <c r="G1354"/>
      <c r="H1354"/>
      <c r="I1354"/>
      <c r="J1354"/>
      <c r="K1354"/>
    </row>
    <row r="1355" spans="1:11" x14ac:dyDescent="0.35">
      <c r="A1355"/>
      <c r="B1355"/>
      <c r="C1355"/>
      <c r="D1355"/>
      <c r="E1355"/>
      <c r="F1355"/>
      <c r="G1355"/>
      <c r="H1355"/>
      <c r="I1355"/>
      <c r="J1355"/>
      <c r="K1355"/>
    </row>
    <row r="1356" spans="1:11" x14ac:dyDescent="0.35">
      <c r="A1356"/>
      <c r="B1356"/>
      <c r="C1356"/>
      <c r="D1356"/>
      <c r="E1356"/>
      <c r="F1356"/>
      <c r="G1356"/>
      <c r="H1356"/>
      <c r="I1356"/>
      <c r="J1356"/>
      <c r="K1356"/>
    </row>
    <row r="1357" spans="1:11" x14ac:dyDescent="0.35">
      <c r="A1357"/>
      <c r="B1357"/>
      <c r="C1357"/>
      <c r="D1357"/>
      <c r="E1357"/>
      <c r="F1357"/>
      <c r="G1357"/>
      <c r="H1357"/>
      <c r="I1357"/>
      <c r="J1357"/>
      <c r="K1357"/>
    </row>
    <row r="1358" spans="1:11" x14ac:dyDescent="0.35">
      <c r="A1358"/>
      <c r="B1358"/>
      <c r="C1358"/>
      <c r="D1358"/>
      <c r="E1358"/>
      <c r="F1358"/>
      <c r="G1358"/>
      <c r="H1358"/>
      <c r="I1358"/>
      <c r="J1358"/>
      <c r="K1358"/>
    </row>
    <row r="1359" spans="1:11" x14ac:dyDescent="0.35">
      <c r="A1359"/>
      <c r="B1359"/>
      <c r="C1359"/>
      <c r="D1359"/>
      <c r="E1359"/>
      <c r="F1359"/>
      <c r="G1359"/>
      <c r="H1359"/>
      <c r="I1359"/>
      <c r="J1359"/>
      <c r="K1359"/>
    </row>
    <row r="1360" spans="1:11" x14ac:dyDescent="0.35">
      <c r="A1360"/>
      <c r="B1360"/>
      <c r="C1360"/>
      <c r="D1360"/>
      <c r="E1360"/>
      <c r="F1360"/>
      <c r="G1360"/>
      <c r="H1360"/>
      <c r="I1360"/>
      <c r="J1360"/>
      <c r="K1360"/>
    </row>
    <row r="1361" spans="1:11" x14ac:dyDescent="0.35">
      <c r="A1361"/>
      <c r="B1361"/>
      <c r="C1361"/>
      <c r="D1361"/>
      <c r="E1361"/>
      <c r="F1361"/>
      <c r="G1361"/>
      <c r="H1361"/>
      <c r="I1361"/>
      <c r="J1361"/>
      <c r="K1361"/>
    </row>
    <row r="1362" spans="1:11" x14ac:dyDescent="0.35">
      <c r="A1362"/>
      <c r="B1362"/>
      <c r="C1362"/>
      <c r="D1362"/>
      <c r="E1362"/>
      <c r="F1362"/>
      <c r="G1362"/>
      <c r="H1362"/>
      <c r="I1362"/>
      <c r="J1362"/>
      <c r="K1362"/>
    </row>
    <row r="1363" spans="1:11" x14ac:dyDescent="0.35">
      <c r="A1363"/>
      <c r="B1363"/>
      <c r="C1363"/>
      <c r="D1363"/>
      <c r="E1363"/>
      <c r="F1363"/>
      <c r="G1363"/>
      <c r="H1363"/>
      <c r="I1363"/>
      <c r="J1363"/>
      <c r="K1363"/>
    </row>
    <row r="1364" spans="1:11" x14ac:dyDescent="0.35">
      <c r="A1364"/>
      <c r="B1364"/>
      <c r="C1364"/>
      <c r="D1364"/>
      <c r="E1364"/>
      <c r="F1364"/>
      <c r="G1364"/>
      <c r="H1364"/>
      <c r="I1364"/>
      <c r="J1364"/>
      <c r="K1364"/>
    </row>
    <row r="1365" spans="1:11" x14ac:dyDescent="0.35">
      <c r="A1365"/>
      <c r="B1365"/>
      <c r="C1365"/>
      <c r="D1365"/>
      <c r="E1365"/>
      <c r="F1365"/>
      <c r="G1365"/>
      <c r="H1365"/>
      <c r="I1365"/>
      <c r="J1365"/>
      <c r="K1365"/>
    </row>
    <row r="1366" spans="1:11" x14ac:dyDescent="0.35">
      <c r="A1366"/>
      <c r="B1366"/>
      <c r="C1366"/>
      <c r="D1366"/>
      <c r="E1366"/>
      <c r="F1366"/>
      <c r="G1366"/>
      <c r="H1366"/>
      <c r="I1366"/>
      <c r="J1366"/>
      <c r="K1366"/>
    </row>
    <row r="1367" spans="1:11" x14ac:dyDescent="0.35">
      <c r="A1367"/>
      <c r="B1367"/>
      <c r="C1367"/>
      <c r="D1367"/>
      <c r="E1367"/>
      <c r="F1367"/>
      <c r="G1367"/>
      <c r="H1367"/>
      <c r="I1367"/>
      <c r="J1367"/>
      <c r="K1367"/>
    </row>
    <row r="1368" spans="1:11" x14ac:dyDescent="0.35">
      <c r="A1368"/>
      <c r="B1368"/>
      <c r="C1368"/>
      <c r="D1368"/>
      <c r="E1368"/>
      <c r="F1368"/>
      <c r="G1368"/>
      <c r="H1368"/>
      <c r="I1368"/>
      <c r="J1368"/>
      <c r="K1368"/>
    </row>
    <row r="1369" spans="1:11" x14ac:dyDescent="0.35">
      <c r="A1369"/>
      <c r="B1369"/>
      <c r="C1369"/>
      <c r="D1369"/>
      <c r="E1369"/>
      <c r="F1369"/>
      <c r="G1369"/>
      <c r="H1369"/>
      <c r="I1369"/>
      <c r="J1369"/>
      <c r="K1369"/>
    </row>
    <row r="1370" spans="1:11" x14ac:dyDescent="0.35">
      <c r="A1370"/>
      <c r="B1370"/>
      <c r="C1370"/>
      <c r="D1370"/>
      <c r="E1370"/>
      <c r="F1370"/>
      <c r="G1370"/>
      <c r="H1370"/>
      <c r="I1370"/>
      <c r="J1370"/>
      <c r="K1370"/>
    </row>
    <row r="1371" spans="1:11" x14ac:dyDescent="0.35">
      <c r="A1371"/>
      <c r="B1371"/>
      <c r="C1371"/>
      <c r="D1371"/>
      <c r="E1371"/>
      <c r="F1371"/>
      <c r="G1371"/>
      <c r="H1371"/>
      <c r="I1371"/>
      <c r="J1371"/>
      <c r="K1371"/>
    </row>
    <row r="1372" spans="1:11" x14ac:dyDescent="0.35">
      <c r="A1372"/>
      <c r="B1372"/>
      <c r="C1372"/>
      <c r="D1372"/>
      <c r="E1372"/>
      <c r="F1372"/>
      <c r="G1372"/>
      <c r="H1372"/>
      <c r="I1372"/>
      <c r="J1372"/>
      <c r="K1372"/>
    </row>
    <row r="1373" spans="1:11" x14ac:dyDescent="0.35">
      <c r="A1373"/>
      <c r="B1373"/>
      <c r="C1373"/>
      <c r="D1373"/>
      <c r="E1373"/>
      <c r="F1373"/>
      <c r="G1373"/>
      <c r="H1373"/>
      <c r="I1373"/>
      <c r="J1373"/>
      <c r="K1373"/>
    </row>
    <row r="1374" spans="1:11" x14ac:dyDescent="0.35">
      <c r="A1374"/>
      <c r="B1374"/>
      <c r="C1374"/>
      <c r="D1374"/>
      <c r="E1374"/>
      <c r="F1374"/>
      <c r="G1374"/>
      <c r="H1374"/>
      <c r="I1374"/>
      <c r="J1374"/>
      <c r="K1374"/>
    </row>
    <row r="1375" spans="1:11" x14ac:dyDescent="0.35">
      <c r="A1375"/>
      <c r="B1375"/>
      <c r="C1375"/>
      <c r="D1375"/>
      <c r="E1375"/>
      <c r="F1375"/>
      <c r="G1375"/>
      <c r="H1375"/>
      <c r="I1375"/>
      <c r="J1375"/>
      <c r="K1375"/>
    </row>
    <row r="1376" spans="1:11" x14ac:dyDescent="0.35">
      <c r="A1376"/>
      <c r="B1376"/>
      <c r="C1376"/>
      <c r="D1376"/>
      <c r="E1376"/>
      <c r="F1376"/>
      <c r="G1376"/>
      <c r="H1376"/>
      <c r="I1376"/>
      <c r="J1376"/>
      <c r="K1376"/>
    </row>
    <row r="1377" spans="1:11" x14ac:dyDescent="0.35">
      <c r="A1377"/>
      <c r="B1377"/>
      <c r="C1377"/>
      <c r="D1377"/>
      <c r="E1377"/>
      <c r="F1377"/>
      <c r="G1377"/>
      <c r="H1377"/>
      <c r="I1377"/>
      <c r="J1377"/>
      <c r="K1377"/>
    </row>
    <row r="1378" spans="1:11" x14ac:dyDescent="0.35">
      <c r="A1378"/>
      <c r="B1378"/>
      <c r="C1378"/>
      <c r="D1378"/>
      <c r="E1378"/>
      <c r="F1378"/>
      <c r="G1378"/>
      <c r="H1378"/>
      <c r="I1378"/>
      <c r="J1378"/>
      <c r="K1378"/>
    </row>
    <row r="1379" spans="1:11" x14ac:dyDescent="0.35">
      <c r="A1379"/>
      <c r="B1379"/>
      <c r="C1379"/>
      <c r="D1379"/>
      <c r="E1379"/>
      <c r="F1379"/>
      <c r="G1379"/>
      <c r="H1379"/>
      <c r="I1379"/>
      <c r="J1379"/>
      <c r="K1379"/>
    </row>
    <row r="1380" spans="1:11" x14ac:dyDescent="0.35">
      <c r="A1380"/>
      <c r="B1380"/>
      <c r="C1380"/>
      <c r="D1380"/>
      <c r="E1380"/>
      <c r="F1380"/>
      <c r="G1380"/>
      <c r="H1380"/>
      <c r="I1380"/>
      <c r="J1380"/>
      <c r="K1380"/>
    </row>
    <row r="1381" spans="1:11" x14ac:dyDescent="0.35">
      <c r="A1381"/>
      <c r="B1381"/>
      <c r="C1381"/>
      <c r="D1381"/>
      <c r="E1381"/>
      <c r="F1381"/>
      <c r="G1381"/>
      <c r="H1381"/>
      <c r="I1381"/>
      <c r="J1381"/>
      <c r="K1381"/>
    </row>
    <row r="1382" spans="1:11" x14ac:dyDescent="0.35">
      <c r="A1382"/>
      <c r="B1382"/>
      <c r="C1382"/>
      <c r="D1382"/>
      <c r="E1382"/>
      <c r="F1382"/>
      <c r="G1382"/>
      <c r="H1382"/>
      <c r="I1382"/>
      <c r="J1382"/>
      <c r="K1382"/>
    </row>
    <row r="1383" spans="1:11" x14ac:dyDescent="0.35">
      <c r="A1383"/>
      <c r="B1383"/>
      <c r="C1383"/>
      <c r="D1383"/>
      <c r="E1383"/>
      <c r="F1383"/>
      <c r="G1383"/>
      <c r="H1383"/>
      <c r="I1383"/>
      <c r="J1383"/>
      <c r="K1383"/>
    </row>
    <row r="1384" spans="1:11" x14ac:dyDescent="0.35">
      <c r="A1384"/>
      <c r="B1384"/>
      <c r="C1384"/>
      <c r="D1384"/>
      <c r="E1384"/>
      <c r="F1384"/>
      <c r="G1384"/>
      <c r="H1384"/>
      <c r="I1384"/>
      <c r="J1384"/>
      <c r="K1384"/>
    </row>
    <row r="1385" spans="1:11" x14ac:dyDescent="0.35">
      <c r="A1385"/>
      <c r="B1385"/>
      <c r="C1385"/>
      <c r="D1385"/>
      <c r="E1385"/>
      <c r="F1385"/>
      <c r="G1385"/>
      <c r="H1385"/>
      <c r="I1385"/>
      <c r="J1385"/>
      <c r="K1385"/>
    </row>
    <row r="1386" spans="1:11" x14ac:dyDescent="0.35">
      <c r="A1386"/>
      <c r="B1386"/>
      <c r="C1386"/>
      <c r="D1386"/>
      <c r="E1386"/>
      <c r="F1386"/>
      <c r="G1386"/>
      <c r="H1386"/>
      <c r="I1386"/>
      <c r="J1386"/>
      <c r="K1386"/>
    </row>
    <row r="1387" spans="1:11" x14ac:dyDescent="0.35">
      <c r="A1387"/>
      <c r="B1387"/>
      <c r="C1387"/>
      <c r="D1387"/>
      <c r="E1387"/>
      <c r="F1387"/>
      <c r="G1387"/>
      <c r="H1387"/>
      <c r="I1387"/>
      <c r="J1387"/>
      <c r="K1387"/>
    </row>
    <row r="1388" spans="1:11" x14ac:dyDescent="0.35">
      <c r="A1388"/>
      <c r="B1388"/>
      <c r="C1388"/>
      <c r="D1388"/>
      <c r="E1388"/>
      <c r="F1388"/>
      <c r="G1388"/>
      <c r="H1388"/>
      <c r="I1388"/>
      <c r="J1388"/>
      <c r="K1388"/>
    </row>
    <row r="1389" spans="1:11" x14ac:dyDescent="0.35">
      <c r="A1389"/>
      <c r="B1389"/>
      <c r="C1389"/>
      <c r="D1389"/>
      <c r="E1389"/>
      <c r="F1389"/>
      <c r="G1389"/>
      <c r="H1389"/>
      <c r="I1389"/>
      <c r="J1389"/>
      <c r="K1389"/>
    </row>
    <row r="1390" spans="1:11" x14ac:dyDescent="0.35">
      <c r="A1390"/>
      <c r="B1390"/>
      <c r="C1390"/>
      <c r="D1390"/>
      <c r="E1390"/>
      <c r="F1390"/>
      <c r="G1390"/>
      <c r="H1390"/>
      <c r="I1390"/>
      <c r="J1390"/>
      <c r="K1390"/>
    </row>
    <row r="1391" spans="1:11" x14ac:dyDescent="0.35">
      <c r="A1391"/>
      <c r="B1391"/>
      <c r="C1391"/>
      <c r="D1391"/>
      <c r="E1391"/>
      <c r="F1391"/>
      <c r="G1391"/>
      <c r="H1391"/>
      <c r="I1391"/>
      <c r="J1391"/>
      <c r="K1391"/>
    </row>
    <row r="1392" spans="1:11" x14ac:dyDescent="0.35">
      <c r="A1392"/>
      <c r="B1392"/>
      <c r="C1392"/>
      <c r="D1392"/>
      <c r="E1392"/>
      <c r="F1392"/>
      <c r="G1392"/>
      <c r="H1392"/>
      <c r="I1392"/>
      <c r="J1392"/>
      <c r="K1392"/>
    </row>
    <row r="1393" spans="1:11" x14ac:dyDescent="0.35">
      <c r="A1393"/>
      <c r="B1393"/>
      <c r="C1393"/>
      <c r="D1393"/>
      <c r="E1393"/>
      <c r="F1393"/>
      <c r="G1393"/>
      <c r="H1393"/>
      <c r="I1393"/>
      <c r="J1393"/>
      <c r="K1393"/>
    </row>
    <row r="1394" spans="1:11" x14ac:dyDescent="0.35">
      <c r="A1394"/>
      <c r="B1394"/>
      <c r="C1394"/>
      <c r="D1394"/>
      <c r="E1394"/>
      <c r="F1394"/>
      <c r="G1394"/>
      <c r="H1394"/>
      <c r="I1394"/>
      <c r="J1394"/>
      <c r="K1394"/>
    </row>
    <row r="1395" spans="1:11" x14ac:dyDescent="0.35">
      <c r="A1395"/>
      <c r="B1395"/>
      <c r="C1395"/>
      <c r="D1395"/>
      <c r="E1395"/>
      <c r="F1395"/>
      <c r="G1395"/>
      <c r="H1395"/>
      <c r="I1395"/>
      <c r="J1395"/>
      <c r="K1395"/>
    </row>
    <row r="1396" spans="1:11" x14ac:dyDescent="0.35">
      <c r="A1396"/>
      <c r="B1396"/>
      <c r="C1396"/>
      <c r="D1396"/>
      <c r="E1396"/>
      <c r="F1396"/>
      <c r="G1396"/>
      <c r="H1396"/>
      <c r="I1396"/>
      <c r="J1396"/>
      <c r="K1396"/>
    </row>
    <row r="1397" spans="1:11" x14ac:dyDescent="0.35">
      <c r="A1397"/>
      <c r="B1397"/>
      <c r="C1397"/>
      <c r="D1397"/>
      <c r="E1397"/>
      <c r="F1397"/>
      <c r="G1397"/>
      <c r="H1397"/>
      <c r="I1397"/>
      <c r="J1397"/>
      <c r="K1397"/>
    </row>
    <row r="1398" spans="1:11" x14ac:dyDescent="0.35">
      <c r="A1398"/>
      <c r="B1398"/>
      <c r="C1398"/>
      <c r="D1398"/>
      <c r="E1398"/>
      <c r="F1398"/>
      <c r="G1398"/>
      <c r="H1398"/>
      <c r="I1398"/>
      <c r="J1398"/>
      <c r="K1398"/>
    </row>
    <row r="1399" spans="1:11" x14ac:dyDescent="0.35">
      <c r="A1399"/>
      <c r="B1399"/>
      <c r="C1399"/>
      <c r="D1399"/>
      <c r="E1399"/>
      <c r="F1399"/>
      <c r="G1399"/>
      <c r="H1399"/>
      <c r="I1399"/>
      <c r="J1399"/>
      <c r="K1399"/>
    </row>
    <row r="1400" spans="1:11" x14ac:dyDescent="0.35">
      <c r="A1400"/>
      <c r="B1400"/>
      <c r="C1400"/>
      <c r="D1400"/>
      <c r="E1400"/>
      <c r="F1400"/>
      <c r="G1400"/>
      <c r="H1400"/>
      <c r="I1400"/>
      <c r="J1400"/>
      <c r="K1400"/>
    </row>
    <row r="1401" spans="1:11" x14ac:dyDescent="0.35">
      <c r="A1401"/>
      <c r="B1401"/>
      <c r="C1401"/>
      <c r="D1401"/>
      <c r="E1401"/>
      <c r="F1401"/>
      <c r="G1401"/>
      <c r="H1401"/>
      <c r="I1401"/>
      <c r="J1401"/>
      <c r="K1401"/>
    </row>
    <row r="1402" spans="1:11" x14ac:dyDescent="0.35">
      <c r="A1402"/>
      <c r="B1402"/>
      <c r="C1402"/>
      <c r="D1402"/>
      <c r="E1402"/>
      <c r="F1402"/>
      <c r="G1402"/>
      <c r="H1402"/>
      <c r="I1402"/>
      <c r="J1402"/>
      <c r="K1402"/>
    </row>
    <row r="1403" spans="1:11" x14ac:dyDescent="0.35">
      <c r="A1403"/>
      <c r="B1403"/>
      <c r="C1403"/>
      <c r="D1403"/>
      <c r="E1403"/>
      <c r="F1403"/>
      <c r="G1403"/>
      <c r="H1403"/>
      <c r="I1403"/>
      <c r="J1403"/>
      <c r="K1403"/>
    </row>
    <row r="1404" spans="1:11" x14ac:dyDescent="0.35">
      <c r="A1404"/>
      <c r="B1404"/>
      <c r="C1404"/>
      <c r="D1404"/>
      <c r="E1404"/>
      <c r="F1404"/>
      <c r="G1404"/>
      <c r="H1404"/>
      <c r="I1404"/>
      <c r="J1404"/>
      <c r="K1404"/>
    </row>
    <row r="1405" spans="1:11" x14ac:dyDescent="0.35">
      <c r="A1405"/>
      <c r="B1405"/>
      <c r="C1405"/>
      <c r="D1405"/>
      <c r="E1405"/>
      <c r="F1405"/>
      <c r="G1405"/>
      <c r="H1405"/>
      <c r="I1405"/>
      <c r="J1405"/>
      <c r="K1405"/>
    </row>
    <row r="1406" spans="1:11" x14ac:dyDescent="0.35">
      <c r="A1406"/>
      <c r="B1406"/>
      <c r="C1406"/>
      <c r="D1406"/>
      <c r="E1406"/>
      <c r="F1406"/>
      <c r="G1406"/>
      <c r="H1406"/>
      <c r="I1406"/>
      <c r="J1406"/>
      <c r="K1406"/>
    </row>
    <row r="1407" spans="1:11" x14ac:dyDescent="0.35">
      <c r="A1407"/>
      <c r="B1407"/>
      <c r="C1407"/>
      <c r="D1407"/>
      <c r="E1407"/>
      <c r="F1407"/>
      <c r="G1407"/>
      <c r="H1407"/>
      <c r="I1407"/>
      <c r="J1407"/>
      <c r="K1407"/>
    </row>
    <row r="1408" spans="1:11" x14ac:dyDescent="0.35">
      <c r="A1408"/>
      <c r="B1408"/>
      <c r="C1408"/>
      <c r="D1408"/>
      <c r="E1408"/>
      <c r="F1408"/>
      <c r="G1408"/>
      <c r="H1408"/>
      <c r="I1408"/>
      <c r="J1408"/>
      <c r="K1408"/>
    </row>
    <row r="1409" spans="1:11" x14ac:dyDescent="0.35">
      <c r="A1409"/>
      <c r="B1409"/>
      <c r="C1409"/>
      <c r="D1409"/>
      <c r="E1409"/>
      <c r="F1409"/>
      <c r="G1409"/>
      <c r="H1409"/>
      <c r="I1409"/>
      <c r="J1409"/>
      <c r="K1409"/>
    </row>
    <row r="1410" spans="1:11" x14ac:dyDescent="0.35">
      <c r="A1410"/>
      <c r="B1410"/>
      <c r="C1410"/>
      <c r="D1410"/>
      <c r="E1410"/>
      <c r="F1410"/>
      <c r="G1410"/>
      <c r="H1410"/>
      <c r="I1410"/>
      <c r="J1410"/>
      <c r="K1410"/>
    </row>
    <row r="1411" spans="1:11" x14ac:dyDescent="0.35">
      <c r="A1411"/>
      <c r="B1411"/>
      <c r="C1411"/>
      <c r="D1411"/>
      <c r="E1411"/>
      <c r="F1411"/>
      <c r="G1411"/>
      <c r="H1411"/>
      <c r="I1411"/>
      <c r="J1411"/>
      <c r="K1411"/>
    </row>
    <row r="1412" spans="1:11" x14ac:dyDescent="0.35">
      <c r="A1412"/>
      <c r="B1412"/>
      <c r="C1412"/>
      <c r="D1412"/>
      <c r="E1412"/>
      <c r="F1412"/>
      <c r="G1412"/>
      <c r="H1412"/>
      <c r="I1412"/>
      <c r="J1412"/>
      <c r="K1412"/>
    </row>
    <row r="1413" spans="1:11" x14ac:dyDescent="0.35">
      <c r="A1413"/>
      <c r="B1413"/>
      <c r="C1413"/>
      <c r="D1413"/>
      <c r="E1413"/>
      <c r="F1413"/>
      <c r="G1413"/>
      <c r="H1413"/>
      <c r="I1413"/>
      <c r="J1413"/>
      <c r="K1413"/>
    </row>
    <row r="1414" spans="1:11" x14ac:dyDescent="0.35">
      <c r="A1414"/>
      <c r="B1414"/>
      <c r="C1414"/>
      <c r="D1414"/>
      <c r="E1414"/>
      <c r="F1414"/>
      <c r="G1414"/>
      <c r="H1414"/>
      <c r="I1414"/>
      <c r="J1414"/>
      <c r="K1414"/>
    </row>
    <row r="1415" spans="1:11" x14ac:dyDescent="0.35">
      <c r="A1415"/>
      <c r="B1415"/>
      <c r="C1415"/>
      <c r="D1415"/>
      <c r="E1415"/>
      <c r="F1415"/>
      <c r="G1415"/>
      <c r="H1415"/>
      <c r="I1415"/>
      <c r="J1415"/>
      <c r="K1415"/>
    </row>
    <row r="1416" spans="1:11" x14ac:dyDescent="0.35">
      <c r="A1416"/>
      <c r="B1416"/>
      <c r="C1416"/>
      <c r="D1416"/>
      <c r="E1416"/>
      <c r="F1416"/>
      <c r="G1416"/>
      <c r="H1416"/>
      <c r="I1416"/>
      <c r="J1416"/>
      <c r="K1416"/>
    </row>
    <row r="1417" spans="1:11" x14ac:dyDescent="0.35">
      <c r="A1417"/>
      <c r="B1417"/>
      <c r="C1417"/>
      <c r="D1417"/>
      <c r="E1417"/>
      <c r="F1417"/>
      <c r="G1417"/>
      <c r="H1417"/>
      <c r="I1417"/>
      <c r="J1417"/>
      <c r="K1417"/>
    </row>
    <row r="1418" spans="1:11" x14ac:dyDescent="0.35">
      <c r="A1418"/>
      <c r="B1418"/>
      <c r="C1418"/>
      <c r="D1418"/>
      <c r="E1418"/>
      <c r="F1418"/>
      <c r="G1418"/>
      <c r="H1418"/>
      <c r="I1418"/>
      <c r="J1418"/>
      <c r="K1418"/>
    </row>
    <row r="1419" spans="1:11" x14ac:dyDescent="0.35">
      <c r="A1419"/>
      <c r="B1419"/>
      <c r="C1419"/>
      <c r="D1419"/>
      <c r="E1419"/>
      <c r="F1419"/>
      <c r="G1419"/>
      <c r="H1419"/>
      <c r="I1419"/>
      <c r="J1419"/>
      <c r="K1419"/>
    </row>
    <row r="1420" spans="1:11" x14ac:dyDescent="0.35">
      <c r="A1420"/>
      <c r="B1420"/>
      <c r="C1420"/>
      <c r="D1420"/>
      <c r="E1420"/>
      <c r="F1420"/>
      <c r="G1420"/>
      <c r="H1420"/>
      <c r="I1420"/>
      <c r="J1420"/>
      <c r="K1420"/>
    </row>
    <row r="1421" spans="1:11" x14ac:dyDescent="0.35">
      <c r="A1421"/>
      <c r="B1421"/>
      <c r="C1421"/>
      <c r="D1421"/>
      <c r="E1421"/>
      <c r="F1421"/>
      <c r="G1421"/>
      <c r="H1421"/>
      <c r="I1421"/>
      <c r="J1421"/>
      <c r="K1421"/>
    </row>
    <row r="1422" spans="1:11" x14ac:dyDescent="0.35">
      <c r="A1422"/>
      <c r="B1422"/>
      <c r="C1422"/>
      <c r="D1422"/>
      <c r="E1422"/>
      <c r="F1422"/>
      <c r="G1422"/>
      <c r="H1422"/>
      <c r="I1422"/>
      <c r="J1422"/>
      <c r="K1422"/>
    </row>
    <row r="1423" spans="1:11" x14ac:dyDescent="0.35">
      <c r="A1423"/>
      <c r="B1423"/>
      <c r="C1423"/>
      <c r="D1423"/>
      <c r="E1423"/>
      <c r="F1423"/>
      <c r="G1423"/>
      <c r="H1423"/>
      <c r="I1423"/>
      <c r="J1423"/>
      <c r="K1423"/>
    </row>
    <row r="1424" spans="1:11" x14ac:dyDescent="0.35">
      <c r="A1424"/>
      <c r="B1424"/>
      <c r="C1424"/>
      <c r="D1424"/>
      <c r="E1424"/>
      <c r="F1424"/>
      <c r="G1424"/>
      <c r="H1424"/>
      <c r="I1424"/>
      <c r="J1424"/>
      <c r="K1424"/>
    </row>
    <row r="1425" spans="1:11" x14ac:dyDescent="0.35">
      <c r="A1425"/>
      <c r="B1425"/>
      <c r="C1425"/>
      <c r="D1425"/>
      <c r="E1425"/>
      <c r="F1425"/>
      <c r="G1425"/>
      <c r="H1425"/>
      <c r="I1425"/>
      <c r="J1425"/>
      <c r="K1425"/>
    </row>
    <row r="1426" spans="1:11" x14ac:dyDescent="0.35">
      <c r="A1426"/>
      <c r="B1426"/>
      <c r="C1426"/>
      <c r="D1426"/>
      <c r="E1426"/>
      <c r="F1426"/>
      <c r="G1426"/>
      <c r="H1426"/>
      <c r="I1426"/>
      <c r="J1426"/>
      <c r="K1426"/>
    </row>
    <row r="1427" spans="1:11" x14ac:dyDescent="0.35">
      <c r="A1427"/>
      <c r="B1427"/>
      <c r="C1427"/>
      <c r="D1427"/>
      <c r="E1427"/>
      <c r="F1427"/>
      <c r="G1427"/>
      <c r="H1427"/>
      <c r="I1427"/>
      <c r="J1427"/>
      <c r="K1427"/>
    </row>
    <row r="1428" spans="1:11" x14ac:dyDescent="0.35">
      <c r="A1428"/>
      <c r="B1428"/>
      <c r="C1428"/>
      <c r="D1428"/>
      <c r="E1428"/>
      <c r="F1428"/>
      <c r="G1428"/>
      <c r="H1428"/>
      <c r="I1428"/>
      <c r="J1428"/>
      <c r="K1428"/>
    </row>
    <row r="1429" spans="1:11" x14ac:dyDescent="0.35">
      <c r="A1429"/>
      <c r="B1429"/>
      <c r="C1429"/>
      <c r="D1429"/>
      <c r="E1429"/>
      <c r="F1429"/>
      <c r="G1429"/>
      <c r="H1429"/>
      <c r="I1429"/>
      <c r="J1429"/>
      <c r="K1429"/>
    </row>
    <row r="1430" spans="1:11" x14ac:dyDescent="0.35">
      <c r="A1430"/>
      <c r="B1430"/>
      <c r="C1430"/>
      <c r="D1430"/>
      <c r="E1430"/>
      <c r="F1430"/>
      <c r="G1430"/>
      <c r="H1430"/>
      <c r="I1430"/>
      <c r="J1430"/>
      <c r="K1430"/>
    </row>
    <row r="1431" spans="1:11" x14ac:dyDescent="0.35">
      <c r="A1431"/>
      <c r="B1431"/>
      <c r="C1431"/>
      <c r="D1431"/>
      <c r="E1431"/>
      <c r="F1431"/>
      <c r="G1431"/>
      <c r="H1431"/>
      <c r="I1431"/>
      <c r="J1431"/>
      <c r="K1431"/>
    </row>
    <row r="1432" spans="1:11" x14ac:dyDescent="0.35">
      <c r="A1432"/>
      <c r="B1432"/>
      <c r="C1432"/>
      <c r="D1432"/>
      <c r="E1432"/>
      <c r="F1432"/>
      <c r="G1432"/>
      <c r="H1432"/>
      <c r="I1432"/>
      <c r="J1432"/>
      <c r="K1432"/>
    </row>
    <row r="1433" spans="1:11" x14ac:dyDescent="0.35">
      <c r="A1433"/>
      <c r="B1433"/>
      <c r="C1433"/>
      <c r="D1433"/>
      <c r="E1433"/>
      <c r="F1433"/>
      <c r="G1433"/>
      <c r="H1433"/>
      <c r="I1433"/>
      <c r="J1433"/>
      <c r="K1433"/>
    </row>
    <row r="1434" spans="1:11" x14ac:dyDescent="0.35">
      <c r="A1434"/>
      <c r="B1434"/>
      <c r="C1434"/>
      <c r="D1434"/>
      <c r="E1434"/>
      <c r="F1434"/>
      <c r="G1434"/>
      <c r="H1434"/>
      <c r="I1434"/>
      <c r="J1434"/>
      <c r="K1434"/>
    </row>
    <row r="1435" spans="1:11" x14ac:dyDescent="0.35">
      <c r="A1435"/>
      <c r="B1435"/>
      <c r="C1435"/>
      <c r="D1435"/>
      <c r="E1435"/>
      <c r="F1435"/>
      <c r="G1435"/>
      <c r="H1435"/>
      <c r="I1435"/>
      <c r="J1435"/>
      <c r="K1435"/>
    </row>
    <row r="1436" spans="1:11" x14ac:dyDescent="0.35">
      <c r="A1436"/>
      <c r="B1436"/>
      <c r="C1436"/>
      <c r="D1436"/>
      <c r="E1436"/>
      <c r="F1436"/>
      <c r="G1436"/>
      <c r="H1436"/>
      <c r="I1436"/>
      <c r="J1436"/>
      <c r="K1436"/>
    </row>
    <row r="1437" spans="1:11" x14ac:dyDescent="0.35">
      <c r="A1437"/>
      <c r="B1437"/>
      <c r="C1437"/>
      <c r="D1437"/>
      <c r="E1437"/>
      <c r="F1437"/>
      <c r="G1437"/>
      <c r="H1437"/>
      <c r="I1437"/>
      <c r="J1437"/>
      <c r="K1437"/>
    </row>
    <row r="1438" spans="1:11" x14ac:dyDescent="0.35">
      <c r="A1438"/>
      <c r="B1438"/>
      <c r="C1438"/>
      <c r="D1438"/>
      <c r="E1438"/>
      <c r="F1438"/>
      <c r="G1438"/>
      <c r="H1438"/>
      <c r="I1438"/>
      <c r="J1438"/>
      <c r="K1438"/>
    </row>
    <row r="1439" spans="1:11" x14ac:dyDescent="0.35">
      <c r="A1439"/>
      <c r="B1439"/>
      <c r="C1439"/>
      <c r="D1439"/>
      <c r="E1439"/>
      <c r="F1439"/>
      <c r="G1439"/>
      <c r="H1439"/>
      <c r="I1439"/>
      <c r="J1439"/>
      <c r="K1439"/>
    </row>
    <row r="1440" spans="1:11" x14ac:dyDescent="0.35">
      <c r="A1440"/>
      <c r="B1440"/>
      <c r="C1440"/>
      <c r="D1440"/>
      <c r="E1440"/>
      <c r="F1440"/>
      <c r="G1440"/>
      <c r="H1440"/>
      <c r="I1440"/>
      <c r="J1440"/>
      <c r="K1440"/>
    </row>
    <row r="1441" spans="1:11" x14ac:dyDescent="0.35">
      <c r="A1441"/>
      <c r="B1441"/>
      <c r="C1441"/>
      <c r="D1441"/>
      <c r="E1441"/>
      <c r="F1441"/>
      <c r="G1441"/>
      <c r="H1441"/>
      <c r="I1441"/>
      <c r="J1441"/>
      <c r="K1441"/>
    </row>
    <row r="1442" spans="1:11" x14ac:dyDescent="0.35">
      <c r="A1442"/>
      <c r="B1442"/>
      <c r="C1442"/>
      <c r="D1442"/>
      <c r="E1442"/>
      <c r="F1442"/>
      <c r="G1442"/>
      <c r="H1442"/>
      <c r="I1442"/>
      <c r="J1442"/>
      <c r="K1442"/>
    </row>
    <row r="1443" spans="1:11" x14ac:dyDescent="0.35">
      <c r="A1443"/>
      <c r="B1443"/>
      <c r="C1443"/>
      <c r="D1443"/>
      <c r="E1443"/>
      <c r="F1443"/>
      <c r="G1443"/>
      <c r="H1443"/>
      <c r="I1443"/>
      <c r="J1443"/>
      <c r="K1443"/>
    </row>
    <row r="1444" spans="1:11" x14ac:dyDescent="0.35">
      <c r="A1444"/>
      <c r="B1444"/>
      <c r="C1444"/>
      <c r="D1444"/>
      <c r="E1444"/>
      <c r="F1444"/>
      <c r="G1444"/>
      <c r="H1444"/>
      <c r="I1444"/>
      <c r="J1444"/>
      <c r="K1444"/>
    </row>
    <row r="1445" spans="1:11" x14ac:dyDescent="0.35">
      <c r="A1445"/>
      <c r="B1445"/>
      <c r="C1445"/>
      <c r="D1445"/>
      <c r="E1445"/>
      <c r="F1445"/>
      <c r="G1445"/>
      <c r="H1445"/>
      <c r="I1445"/>
      <c r="J1445"/>
      <c r="K1445"/>
    </row>
    <row r="1446" spans="1:11" x14ac:dyDescent="0.35">
      <c r="A1446"/>
      <c r="B1446"/>
      <c r="C1446"/>
      <c r="D1446"/>
      <c r="E1446"/>
      <c r="F1446"/>
      <c r="G1446"/>
      <c r="H1446"/>
      <c r="I1446"/>
      <c r="J1446"/>
      <c r="K1446"/>
    </row>
    <row r="1447" spans="1:11" x14ac:dyDescent="0.35">
      <c r="A1447"/>
      <c r="B1447"/>
      <c r="C1447"/>
      <c r="D1447"/>
      <c r="E1447"/>
      <c r="F1447"/>
      <c r="G1447"/>
      <c r="H1447"/>
      <c r="I1447"/>
      <c r="J1447"/>
      <c r="K1447"/>
    </row>
    <row r="1448" spans="1:11" x14ac:dyDescent="0.35">
      <c r="A1448"/>
      <c r="B1448"/>
      <c r="C1448"/>
      <c r="D1448"/>
      <c r="E1448"/>
      <c r="F1448"/>
      <c r="G1448"/>
      <c r="H1448"/>
      <c r="I1448"/>
      <c r="J1448"/>
      <c r="K1448"/>
    </row>
    <row r="1449" spans="1:11" x14ac:dyDescent="0.35">
      <c r="A1449"/>
      <c r="B1449"/>
      <c r="C1449"/>
      <c r="D1449"/>
      <c r="E1449"/>
      <c r="F1449"/>
      <c r="G1449"/>
      <c r="H1449"/>
      <c r="I1449"/>
      <c r="J1449"/>
      <c r="K1449"/>
    </row>
    <row r="1450" spans="1:11" x14ac:dyDescent="0.35">
      <c r="A1450"/>
      <c r="B1450"/>
      <c r="C1450"/>
      <c r="D1450"/>
      <c r="E1450"/>
      <c r="F1450"/>
      <c r="G1450"/>
      <c r="H1450"/>
      <c r="I1450"/>
      <c r="J1450"/>
      <c r="K1450"/>
    </row>
    <row r="1451" spans="1:11" x14ac:dyDescent="0.35">
      <c r="A1451"/>
      <c r="B1451"/>
      <c r="C1451"/>
      <c r="D1451"/>
      <c r="E1451"/>
      <c r="F1451"/>
      <c r="G1451"/>
      <c r="H1451"/>
      <c r="I1451"/>
      <c r="J1451"/>
      <c r="K1451"/>
    </row>
    <row r="1452" spans="1:11" x14ac:dyDescent="0.35">
      <c r="A1452"/>
      <c r="B1452"/>
      <c r="C1452"/>
      <c r="D1452"/>
      <c r="E1452"/>
      <c r="F1452"/>
      <c r="G1452"/>
      <c r="H1452"/>
      <c r="I1452"/>
      <c r="J1452"/>
      <c r="K1452"/>
    </row>
    <row r="1453" spans="1:11" x14ac:dyDescent="0.35">
      <c r="A1453"/>
      <c r="B1453"/>
      <c r="C1453"/>
      <c r="D1453"/>
      <c r="E1453"/>
      <c r="F1453"/>
      <c r="G1453"/>
      <c r="H1453"/>
      <c r="I1453"/>
      <c r="J1453"/>
      <c r="K1453"/>
    </row>
    <row r="1454" spans="1:11" x14ac:dyDescent="0.35">
      <c r="A1454"/>
      <c r="B1454"/>
      <c r="C1454"/>
      <c r="D1454"/>
      <c r="E1454"/>
      <c r="F1454"/>
      <c r="G1454"/>
      <c r="H1454"/>
      <c r="I1454"/>
      <c r="J1454"/>
      <c r="K1454"/>
    </row>
    <row r="1455" spans="1:11" x14ac:dyDescent="0.35">
      <c r="A1455"/>
      <c r="B1455"/>
      <c r="C1455"/>
      <c r="D1455"/>
      <c r="E1455"/>
      <c r="F1455"/>
      <c r="G1455"/>
      <c r="H1455"/>
      <c r="I1455"/>
      <c r="J1455"/>
      <c r="K1455"/>
    </row>
    <row r="1456" spans="1:11" x14ac:dyDescent="0.35">
      <c r="A1456"/>
      <c r="B1456"/>
      <c r="C1456"/>
      <c r="D1456"/>
      <c r="E1456"/>
      <c r="F1456"/>
      <c r="G1456"/>
      <c r="H1456"/>
      <c r="I1456"/>
      <c r="J1456"/>
      <c r="K1456"/>
    </row>
    <row r="1457" spans="1:11" x14ac:dyDescent="0.35">
      <c r="A1457"/>
      <c r="B1457"/>
      <c r="C1457"/>
      <c r="D1457"/>
      <c r="E1457"/>
      <c r="F1457"/>
      <c r="G1457"/>
      <c r="H1457"/>
      <c r="I1457"/>
      <c r="J1457"/>
      <c r="K1457"/>
    </row>
    <row r="1458" spans="1:11" x14ac:dyDescent="0.35">
      <c r="A1458"/>
      <c r="B1458"/>
      <c r="C1458"/>
      <c r="D1458"/>
      <c r="E1458"/>
      <c r="F1458"/>
      <c r="G1458"/>
      <c r="H1458"/>
      <c r="I1458"/>
      <c r="J1458"/>
      <c r="K1458"/>
    </row>
    <row r="1459" spans="1:11" x14ac:dyDescent="0.35">
      <c r="A1459"/>
      <c r="B1459"/>
      <c r="C1459"/>
      <c r="D1459"/>
      <c r="E1459"/>
      <c r="F1459"/>
      <c r="G1459"/>
      <c r="H1459"/>
      <c r="I1459"/>
      <c r="J1459"/>
      <c r="K1459"/>
    </row>
    <row r="1460" spans="1:11" x14ac:dyDescent="0.35">
      <c r="A1460"/>
      <c r="B1460"/>
      <c r="C1460"/>
      <c r="D1460"/>
      <c r="E1460"/>
      <c r="F1460"/>
      <c r="G1460"/>
      <c r="H1460"/>
      <c r="I1460"/>
      <c r="J1460"/>
      <c r="K1460"/>
    </row>
    <row r="1461" spans="1:11" x14ac:dyDescent="0.35">
      <c r="A1461"/>
      <c r="B1461"/>
      <c r="C1461"/>
      <c r="D1461"/>
      <c r="E1461"/>
      <c r="F1461"/>
      <c r="G1461"/>
      <c r="H1461"/>
      <c r="I1461"/>
      <c r="J1461"/>
      <c r="K1461"/>
    </row>
    <row r="1462" spans="1:11" x14ac:dyDescent="0.35">
      <c r="A1462"/>
      <c r="B1462"/>
      <c r="C1462"/>
      <c r="D1462"/>
      <c r="E1462"/>
      <c r="F1462"/>
      <c r="G1462"/>
      <c r="H1462"/>
      <c r="I1462"/>
      <c r="J1462"/>
      <c r="K1462"/>
    </row>
    <row r="1463" spans="1:11" x14ac:dyDescent="0.35">
      <c r="A1463"/>
      <c r="B1463"/>
      <c r="C1463"/>
      <c r="D1463"/>
      <c r="E1463"/>
      <c r="F1463"/>
      <c r="G1463"/>
      <c r="H1463"/>
      <c r="I1463"/>
      <c r="J1463"/>
      <c r="K1463"/>
    </row>
    <row r="1464" spans="1:11" x14ac:dyDescent="0.35">
      <c r="A1464"/>
      <c r="B1464"/>
      <c r="C1464"/>
      <c r="D1464"/>
      <c r="E1464"/>
      <c r="F1464"/>
      <c r="G1464"/>
      <c r="H1464"/>
      <c r="I1464"/>
      <c r="J1464"/>
      <c r="K1464"/>
    </row>
    <row r="1465" spans="1:11" x14ac:dyDescent="0.35">
      <c r="A1465"/>
      <c r="B1465"/>
      <c r="C1465"/>
      <c r="D1465"/>
      <c r="E1465"/>
      <c r="F1465"/>
      <c r="G1465"/>
      <c r="H1465"/>
      <c r="I1465"/>
      <c r="J1465"/>
      <c r="K1465"/>
    </row>
    <row r="1466" spans="1:11" x14ac:dyDescent="0.35">
      <c r="A1466"/>
      <c r="B1466"/>
      <c r="C1466"/>
      <c r="D1466"/>
      <c r="E1466"/>
      <c r="F1466"/>
      <c r="G1466"/>
      <c r="H1466"/>
      <c r="I1466"/>
      <c r="J1466"/>
      <c r="K1466"/>
    </row>
    <row r="1467" spans="1:11" x14ac:dyDescent="0.35">
      <c r="A1467"/>
      <c r="B1467"/>
      <c r="C1467"/>
      <c r="D1467"/>
      <c r="E1467"/>
      <c r="F1467"/>
      <c r="G1467"/>
      <c r="H1467"/>
      <c r="I1467"/>
      <c r="J1467"/>
      <c r="K1467"/>
    </row>
    <row r="1468" spans="1:11" x14ac:dyDescent="0.35">
      <c r="A1468"/>
      <c r="B1468"/>
      <c r="C1468"/>
      <c r="D1468"/>
      <c r="E1468"/>
      <c r="F1468"/>
      <c r="G1468"/>
      <c r="H1468"/>
      <c r="I1468"/>
      <c r="J1468"/>
      <c r="K1468"/>
    </row>
    <row r="1469" spans="1:11" x14ac:dyDescent="0.35">
      <c r="A1469"/>
      <c r="B1469"/>
      <c r="C1469"/>
      <c r="D1469"/>
      <c r="E1469"/>
      <c r="F1469"/>
      <c r="G1469"/>
      <c r="H1469"/>
      <c r="I1469"/>
      <c r="J1469"/>
      <c r="K1469"/>
    </row>
    <row r="1470" spans="1:11" x14ac:dyDescent="0.35">
      <c r="A1470"/>
      <c r="B1470"/>
      <c r="C1470"/>
      <c r="D1470"/>
      <c r="E1470"/>
      <c r="F1470"/>
      <c r="G1470"/>
      <c r="H1470"/>
      <c r="I1470"/>
      <c r="J1470"/>
      <c r="K1470"/>
    </row>
    <row r="1471" spans="1:11" x14ac:dyDescent="0.35">
      <c r="A1471"/>
      <c r="B1471"/>
      <c r="C1471"/>
      <c r="D1471"/>
      <c r="E1471"/>
      <c r="F1471"/>
      <c r="G1471"/>
      <c r="H1471"/>
      <c r="I1471"/>
      <c r="J1471"/>
      <c r="K1471"/>
    </row>
    <row r="1472" spans="1:11" x14ac:dyDescent="0.35">
      <c r="A1472"/>
      <c r="B1472"/>
      <c r="C1472"/>
      <c r="D1472"/>
      <c r="E1472"/>
      <c r="F1472"/>
      <c r="G1472"/>
      <c r="H1472"/>
      <c r="I1472"/>
      <c r="J1472"/>
      <c r="K1472"/>
    </row>
    <row r="1473" spans="1:11" x14ac:dyDescent="0.35">
      <c r="A1473"/>
      <c r="B1473"/>
      <c r="C1473"/>
      <c r="D1473"/>
      <c r="E1473"/>
      <c r="F1473"/>
      <c r="G1473"/>
      <c r="H1473"/>
      <c r="I1473"/>
      <c r="J1473"/>
      <c r="K1473"/>
    </row>
    <row r="1474" spans="1:11" x14ac:dyDescent="0.35">
      <c r="A1474"/>
      <c r="B1474"/>
      <c r="C1474"/>
      <c r="D1474"/>
      <c r="E1474"/>
      <c r="F1474"/>
      <c r="G1474"/>
      <c r="H1474"/>
      <c r="I1474"/>
      <c r="J1474"/>
      <c r="K1474"/>
    </row>
    <row r="1475" spans="1:11" x14ac:dyDescent="0.35">
      <c r="A1475"/>
      <c r="B1475"/>
      <c r="C1475"/>
      <c r="D1475"/>
      <c r="E1475"/>
      <c r="F1475"/>
      <c r="G1475"/>
      <c r="H1475"/>
      <c r="I1475"/>
      <c r="J1475"/>
      <c r="K1475"/>
    </row>
    <row r="1476" spans="1:11" x14ac:dyDescent="0.35">
      <c r="A1476"/>
      <c r="B1476"/>
      <c r="C1476"/>
      <c r="D1476"/>
      <c r="E1476"/>
      <c r="F1476"/>
      <c r="G1476"/>
      <c r="H1476"/>
      <c r="I1476"/>
      <c r="J1476"/>
      <c r="K1476"/>
    </row>
    <row r="1477" spans="1:11" x14ac:dyDescent="0.35">
      <c r="A1477"/>
      <c r="B1477"/>
      <c r="C1477"/>
      <c r="D1477"/>
      <c r="E1477"/>
      <c r="F1477"/>
      <c r="G1477"/>
      <c r="H1477"/>
      <c r="I1477"/>
      <c r="J1477"/>
      <c r="K1477"/>
    </row>
    <row r="1478" spans="1:11" x14ac:dyDescent="0.35">
      <c r="A1478"/>
      <c r="B1478"/>
      <c r="C1478"/>
      <c r="D1478"/>
      <c r="E1478"/>
      <c r="F1478"/>
      <c r="G1478"/>
      <c r="H1478"/>
      <c r="I1478"/>
      <c r="J1478"/>
      <c r="K1478"/>
    </row>
    <row r="1479" spans="1:11" x14ac:dyDescent="0.35">
      <c r="A1479"/>
      <c r="B1479"/>
      <c r="C1479"/>
      <c r="D1479"/>
      <c r="E1479"/>
      <c r="F1479"/>
      <c r="G1479"/>
      <c r="H1479"/>
      <c r="I1479"/>
      <c r="J1479"/>
      <c r="K1479"/>
    </row>
    <row r="1480" spans="1:11" x14ac:dyDescent="0.35">
      <c r="A1480"/>
      <c r="B1480"/>
      <c r="C1480"/>
      <c r="D1480"/>
      <c r="E1480"/>
      <c r="F1480"/>
      <c r="G1480"/>
      <c r="H1480"/>
      <c r="I1480"/>
      <c r="J1480"/>
      <c r="K1480"/>
    </row>
    <row r="1481" spans="1:11" x14ac:dyDescent="0.35">
      <c r="A1481"/>
      <c r="B1481"/>
      <c r="C1481"/>
      <c r="D1481"/>
      <c r="E1481"/>
      <c r="F1481"/>
      <c r="G1481"/>
      <c r="H1481"/>
      <c r="I1481"/>
      <c r="J1481"/>
      <c r="K1481"/>
    </row>
    <row r="1482" spans="1:11" x14ac:dyDescent="0.35">
      <c r="A1482"/>
      <c r="B1482"/>
      <c r="C1482"/>
      <c r="D1482"/>
      <c r="E1482"/>
      <c r="F1482"/>
      <c r="G1482"/>
      <c r="H1482"/>
      <c r="I1482"/>
      <c r="J1482"/>
      <c r="K1482"/>
    </row>
    <row r="1483" spans="1:11" x14ac:dyDescent="0.35">
      <c r="A1483"/>
      <c r="B1483"/>
      <c r="C1483"/>
      <c r="D1483"/>
      <c r="E1483"/>
      <c r="F1483"/>
      <c r="G1483"/>
      <c r="H1483"/>
      <c r="I1483"/>
      <c r="J1483"/>
      <c r="K1483"/>
    </row>
    <row r="1484" spans="1:11" x14ac:dyDescent="0.35">
      <c r="A1484"/>
      <c r="B1484"/>
      <c r="C1484"/>
      <c r="D1484"/>
      <c r="E1484"/>
      <c r="F1484"/>
      <c r="G1484"/>
      <c r="H1484"/>
      <c r="I1484"/>
      <c r="J1484"/>
      <c r="K1484"/>
    </row>
    <row r="1485" spans="1:11" x14ac:dyDescent="0.35">
      <c r="A1485"/>
      <c r="B1485"/>
      <c r="C1485"/>
      <c r="D1485"/>
      <c r="E1485"/>
      <c r="F1485"/>
      <c r="G1485"/>
      <c r="H1485"/>
      <c r="I1485"/>
      <c r="J1485"/>
      <c r="K1485"/>
    </row>
    <row r="1486" spans="1:11" x14ac:dyDescent="0.35">
      <c r="A1486"/>
      <c r="B1486"/>
      <c r="C1486"/>
      <c r="D1486"/>
      <c r="E1486"/>
      <c r="F1486"/>
      <c r="G1486"/>
      <c r="H1486"/>
      <c r="I1486"/>
      <c r="J1486"/>
      <c r="K1486"/>
    </row>
    <row r="1487" spans="1:11" x14ac:dyDescent="0.35">
      <c r="A1487"/>
      <c r="B1487"/>
      <c r="C1487"/>
      <c r="D1487"/>
      <c r="E1487"/>
      <c r="F1487"/>
      <c r="G1487"/>
      <c r="H1487"/>
      <c r="I1487"/>
      <c r="J1487"/>
      <c r="K1487"/>
    </row>
    <row r="1488" spans="1:11" x14ac:dyDescent="0.35">
      <c r="A1488"/>
      <c r="B1488"/>
      <c r="C1488"/>
      <c r="D1488"/>
      <c r="E1488"/>
      <c r="F1488"/>
      <c r="G1488"/>
      <c r="H1488"/>
      <c r="I1488"/>
      <c r="J1488"/>
      <c r="K1488"/>
    </row>
    <row r="1489" spans="1:11" x14ac:dyDescent="0.35">
      <c r="A1489"/>
      <c r="B1489"/>
      <c r="C1489"/>
      <c r="D1489"/>
      <c r="E1489"/>
      <c r="F1489"/>
      <c r="G1489"/>
      <c r="H1489"/>
      <c r="I1489"/>
      <c r="J1489"/>
      <c r="K1489"/>
    </row>
    <row r="1490" spans="1:11" x14ac:dyDescent="0.35">
      <c r="A1490"/>
      <c r="B1490"/>
      <c r="C1490"/>
      <c r="D1490"/>
      <c r="E1490"/>
      <c r="F1490"/>
      <c r="G1490"/>
      <c r="H1490"/>
      <c r="I1490"/>
      <c r="J1490"/>
      <c r="K1490"/>
    </row>
    <row r="1491" spans="1:11" x14ac:dyDescent="0.35">
      <c r="A1491"/>
      <c r="B1491"/>
      <c r="C1491"/>
      <c r="D1491"/>
      <c r="E1491"/>
      <c r="F1491"/>
      <c r="G1491"/>
      <c r="H1491"/>
      <c r="I1491"/>
      <c r="J1491"/>
      <c r="K1491"/>
    </row>
    <row r="1492" spans="1:11" x14ac:dyDescent="0.35">
      <c r="A1492"/>
      <c r="B1492"/>
      <c r="C1492"/>
      <c r="D1492"/>
      <c r="E1492"/>
      <c r="F1492"/>
      <c r="G1492"/>
      <c r="H1492"/>
      <c r="I1492"/>
      <c r="J1492"/>
      <c r="K1492"/>
    </row>
    <row r="1493" spans="1:11" x14ac:dyDescent="0.35">
      <c r="A1493"/>
      <c r="B1493"/>
      <c r="C1493"/>
      <c r="D1493"/>
      <c r="E1493"/>
      <c r="F1493"/>
      <c r="G1493"/>
      <c r="H1493"/>
      <c r="I1493"/>
      <c r="J1493"/>
      <c r="K1493"/>
    </row>
    <row r="1494" spans="1:11" x14ac:dyDescent="0.35">
      <c r="A1494"/>
      <c r="B1494"/>
      <c r="C1494"/>
      <c r="D1494"/>
      <c r="E1494"/>
      <c r="F1494"/>
      <c r="G1494"/>
      <c r="H1494"/>
      <c r="I1494"/>
      <c r="J1494"/>
      <c r="K1494"/>
    </row>
    <row r="1495" spans="1:11" x14ac:dyDescent="0.35">
      <c r="A1495"/>
      <c r="B1495"/>
      <c r="C1495"/>
      <c r="D1495"/>
      <c r="E1495"/>
      <c r="F1495"/>
      <c r="G1495"/>
      <c r="H1495"/>
      <c r="I1495"/>
      <c r="J1495"/>
      <c r="K1495"/>
    </row>
    <row r="1496" spans="1:11" x14ac:dyDescent="0.35">
      <c r="A1496"/>
      <c r="B1496"/>
      <c r="C1496"/>
      <c r="D1496"/>
      <c r="E1496"/>
      <c r="F1496"/>
      <c r="G1496"/>
      <c r="H1496"/>
      <c r="I1496"/>
      <c r="J1496"/>
      <c r="K1496"/>
    </row>
    <row r="1497" spans="1:11" x14ac:dyDescent="0.35">
      <c r="A1497"/>
      <c r="B1497"/>
      <c r="C1497"/>
      <c r="D1497"/>
      <c r="E1497"/>
      <c r="F1497"/>
      <c r="G1497"/>
      <c r="H1497"/>
      <c r="I1497"/>
      <c r="J1497"/>
      <c r="K1497"/>
    </row>
    <row r="1498" spans="1:11" x14ac:dyDescent="0.35">
      <c r="A1498"/>
      <c r="B1498"/>
      <c r="C1498"/>
      <c r="D1498"/>
      <c r="E1498"/>
      <c r="F1498"/>
      <c r="G1498"/>
      <c r="H1498"/>
      <c r="I1498"/>
      <c r="J1498"/>
      <c r="K1498"/>
    </row>
    <row r="1499" spans="1:11" x14ac:dyDescent="0.35">
      <c r="A1499"/>
      <c r="B1499"/>
      <c r="C1499"/>
      <c r="D1499"/>
      <c r="E1499"/>
      <c r="F1499"/>
      <c r="G1499"/>
      <c r="H1499"/>
      <c r="I1499"/>
      <c r="J1499"/>
      <c r="K1499"/>
    </row>
    <row r="1500" spans="1:11" x14ac:dyDescent="0.35">
      <c r="A1500"/>
      <c r="B1500"/>
      <c r="C1500"/>
      <c r="D1500"/>
      <c r="E1500"/>
      <c r="F1500"/>
      <c r="G1500"/>
      <c r="H1500"/>
      <c r="I1500"/>
      <c r="J1500"/>
      <c r="K1500"/>
    </row>
    <row r="1501" spans="1:11" x14ac:dyDescent="0.35">
      <c r="A1501"/>
      <c r="B1501"/>
      <c r="C1501"/>
      <c r="D1501"/>
      <c r="E1501"/>
      <c r="F1501"/>
      <c r="G1501"/>
      <c r="H1501"/>
      <c r="I1501"/>
      <c r="J1501"/>
      <c r="K1501"/>
    </row>
    <row r="1502" spans="1:11" x14ac:dyDescent="0.35">
      <c r="A1502"/>
      <c r="B1502"/>
      <c r="C1502"/>
      <c r="D1502"/>
      <c r="E1502"/>
      <c r="F1502"/>
      <c r="G1502"/>
      <c r="H1502"/>
      <c r="I1502"/>
      <c r="J1502"/>
      <c r="K1502"/>
    </row>
    <row r="1503" spans="1:11" x14ac:dyDescent="0.35">
      <c r="A1503"/>
      <c r="B1503"/>
      <c r="C1503"/>
      <c r="D1503"/>
      <c r="E1503"/>
      <c r="F1503"/>
      <c r="G1503"/>
      <c r="H1503"/>
      <c r="I1503"/>
      <c r="J1503"/>
      <c r="K1503"/>
    </row>
    <row r="1504" spans="1:11" x14ac:dyDescent="0.35">
      <c r="A1504"/>
      <c r="B1504"/>
      <c r="C1504"/>
      <c r="D1504"/>
      <c r="E1504"/>
      <c r="F1504"/>
      <c r="G1504"/>
      <c r="H1504"/>
      <c r="I1504"/>
      <c r="J1504"/>
      <c r="K1504"/>
    </row>
    <row r="1505" spans="1:11" x14ac:dyDescent="0.35">
      <c r="A1505"/>
      <c r="B1505"/>
      <c r="C1505"/>
      <c r="D1505"/>
      <c r="E1505"/>
      <c r="F1505"/>
      <c r="G1505"/>
      <c r="H1505"/>
      <c r="I1505"/>
      <c r="J1505"/>
      <c r="K1505"/>
    </row>
    <row r="1506" spans="1:11" x14ac:dyDescent="0.35">
      <c r="A1506"/>
      <c r="B1506"/>
      <c r="C1506"/>
      <c r="D1506"/>
      <c r="E1506"/>
      <c r="F1506"/>
      <c r="G1506"/>
      <c r="H1506"/>
      <c r="I1506"/>
      <c r="J1506"/>
      <c r="K1506"/>
    </row>
    <row r="1507" spans="1:11" x14ac:dyDescent="0.35">
      <c r="A1507"/>
      <c r="B1507"/>
      <c r="C1507"/>
      <c r="D1507"/>
      <c r="E1507"/>
      <c r="F1507"/>
      <c r="G1507"/>
      <c r="H1507"/>
      <c r="I1507"/>
      <c r="J1507"/>
      <c r="K1507"/>
    </row>
    <row r="1508" spans="1:11" x14ac:dyDescent="0.35">
      <c r="A1508"/>
      <c r="B1508"/>
      <c r="C1508"/>
      <c r="D1508"/>
      <c r="E1508"/>
      <c r="F1508"/>
      <c r="G1508"/>
      <c r="H1508"/>
      <c r="I1508"/>
      <c r="J1508"/>
      <c r="K1508"/>
    </row>
    <row r="1509" spans="1:11" x14ac:dyDescent="0.35">
      <c r="A1509"/>
      <c r="B1509"/>
      <c r="C1509"/>
      <c r="D1509"/>
      <c r="E1509"/>
      <c r="F1509"/>
      <c r="G1509"/>
      <c r="H1509"/>
      <c r="I1509"/>
      <c r="J1509"/>
      <c r="K1509"/>
    </row>
    <row r="1510" spans="1:11" x14ac:dyDescent="0.35">
      <c r="A1510"/>
      <c r="B1510"/>
      <c r="C1510"/>
      <c r="D1510"/>
      <c r="E1510"/>
      <c r="F1510"/>
      <c r="G1510"/>
      <c r="H1510"/>
      <c r="I1510"/>
      <c r="J1510"/>
      <c r="K1510"/>
    </row>
    <row r="1511" spans="1:11" x14ac:dyDescent="0.35">
      <c r="A1511"/>
      <c r="B1511"/>
      <c r="C1511"/>
      <c r="D1511"/>
      <c r="E1511"/>
      <c r="F1511"/>
      <c r="G1511"/>
      <c r="H1511"/>
      <c r="I1511"/>
      <c r="J1511"/>
      <c r="K1511"/>
    </row>
    <row r="1512" spans="1:11" x14ac:dyDescent="0.35">
      <c r="A1512"/>
      <c r="B1512"/>
      <c r="C1512"/>
      <c r="D1512"/>
      <c r="E1512"/>
      <c r="F1512"/>
      <c r="G1512"/>
      <c r="H1512"/>
      <c r="I1512"/>
      <c r="J1512"/>
      <c r="K1512"/>
    </row>
    <row r="1513" spans="1:11" x14ac:dyDescent="0.35">
      <c r="A1513"/>
      <c r="B1513"/>
      <c r="C1513"/>
      <c r="D1513"/>
      <c r="E1513"/>
      <c r="F1513"/>
      <c r="G1513"/>
      <c r="H1513"/>
      <c r="I1513"/>
      <c r="J1513"/>
      <c r="K1513"/>
    </row>
    <row r="1514" spans="1:11" x14ac:dyDescent="0.35">
      <c r="A1514"/>
      <c r="B1514"/>
      <c r="C1514"/>
      <c r="D1514"/>
      <c r="E1514"/>
      <c r="F1514"/>
      <c r="G1514"/>
      <c r="H1514"/>
      <c r="I1514"/>
      <c r="J1514"/>
      <c r="K1514"/>
    </row>
    <row r="1515" spans="1:11" x14ac:dyDescent="0.35">
      <c r="A1515"/>
      <c r="B1515"/>
      <c r="C1515"/>
      <c r="D1515"/>
      <c r="E1515"/>
      <c r="F1515"/>
      <c r="G1515"/>
      <c r="H1515"/>
      <c r="I1515"/>
      <c r="J1515"/>
      <c r="K1515"/>
    </row>
    <row r="1516" spans="1:11" x14ac:dyDescent="0.35">
      <c r="A1516"/>
      <c r="B1516"/>
      <c r="C1516"/>
      <c r="D1516"/>
      <c r="E1516"/>
      <c r="F1516"/>
      <c r="G1516"/>
      <c r="H1516"/>
      <c r="I1516"/>
      <c r="J1516"/>
      <c r="K1516"/>
    </row>
    <row r="1517" spans="1:11" x14ac:dyDescent="0.35">
      <c r="A1517"/>
      <c r="B1517"/>
      <c r="C1517"/>
      <c r="D1517"/>
      <c r="E1517"/>
      <c r="F1517"/>
      <c r="G1517"/>
      <c r="H1517"/>
      <c r="I1517"/>
      <c r="J1517"/>
      <c r="K1517"/>
    </row>
    <row r="1518" spans="1:11" x14ac:dyDescent="0.35">
      <c r="A1518"/>
      <c r="B1518"/>
      <c r="C1518"/>
      <c r="D1518"/>
      <c r="E1518"/>
      <c r="F1518"/>
      <c r="G1518"/>
      <c r="H1518"/>
      <c r="I1518"/>
      <c r="J1518"/>
      <c r="K1518"/>
    </row>
    <row r="1519" spans="1:11" x14ac:dyDescent="0.35">
      <c r="A1519"/>
      <c r="B1519"/>
      <c r="C1519"/>
      <c r="D1519"/>
      <c r="E1519"/>
      <c r="F1519"/>
      <c r="G1519"/>
      <c r="H1519"/>
      <c r="I1519"/>
      <c r="J1519"/>
      <c r="K1519"/>
    </row>
    <row r="1520" spans="1:11" x14ac:dyDescent="0.35">
      <c r="A1520"/>
      <c r="B1520"/>
      <c r="C1520"/>
      <c r="D1520"/>
      <c r="E1520"/>
      <c r="F1520"/>
      <c r="G1520"/>
      <c r="H1520"/>
      <c r="I1520"/>
      <c r="J1520"/>
      <c r="K1520"/>
    </row>
    <row r="1521" spans="1:11" x14ac:dyDescent="0.35">
      <c r="A1521"/>
      <c r="B1521"/>
      <c r="C1521"/>
      <c r="D1521"/>
      <c r="E1521"/>
      <c r="F1521"/>
      <c r="G1521"/>
      <c r="H1521"/>
      <c r="I1521"/>
      <c r="J1521"/>
      <c r="K1521"/>
    </row>
    <row r="1522" spans="1:11" x14ac:dyDescent="0.35">
      <c r="A1522"/>
      <c r="B1522"/>
      <c r="C1522"/>
      <c r="D1522"/>
      <c r="E1522"/>
      <c r="F1522"/>
      <c r="G1522"/>
      <c r="H1522"/>
      <c r="I1522"/>
      <c r="J1522"/>
      <c r="K1522"/>
    </row>
    <row r="1523" spans="1:11" x14ac:dyDescent="0.35">
      <c r="A1523"/>
      <c r="B1523"/>
      <c r="C1523"/>
      <c r="D1523"/>
      <c r="E1523"/>
      <c r="F1523"/>
      <c r="G1523"/>
      <c r="H1523"/>
      <c r="I1523"/>
      <c r="J1523"/>
      <c r="K1523"/>
    </row>
    <row r="1524" spans="1:11" x14ac:dyDescent="0.35">
      <c r="A1524"/>
      <c r="B1524"/>
      <c r="C1524"/>
      <c r="D1524"/>
      <c r="E1524"/>
      <c r="F1524"/>
      <c r="G1524"/>
      <c r="H1524"/>
      <c r="I1524"/>
      <c r="J1524"/>
      <c r="K1524"/>
    </row>
    <row r="1525" spans="1:11" x14ac:dyDescent="0.35">
      <c r="A1525"/>
      <c r="B1525"/>
      <c r="C1525"/>
      <c r="D1525"/>
      <c r="E1525"/>
      <c r="F1525"/>
      <c r="G1525"/>
      <c r="H1525"/>
      <c r="I1525"/>
      <c r="J1525"/>
      <c r="K1525"/>
    </row>
    <row r="1526" spans="1:11" x14ac:dyDescent="0.35">
      <c r="A1526"/>
      <c r="B1526"/>
      <c r="C1526"/>
      <c r="D1526"/>
      <c r="E1526"/>
      <c r="F1526"/>
      <c r="G1526"/>
      <c r="H1526"/>
      <c r="I1526"/>
      <c r="J1526"/>
      <c r="K1526"/>
    </row>
    <row r="1527" spans="1:11" x14ac:dyDescent="0.35">
      <c r="A1527"/>
      <c r="B1527"/>
      <c r="C1527"/>
      <c r="D1527"/>
      <c r="E1527"/>
      <c r="F1527"/>
      <c r="G1527"/>
      <c r="H1527"/>
      <c r="I1527"/>
      <c r="J1527"/>
      <c r="K1527"/>
    </row>
    <row r="1528" spans="1:11" x14ac:dyDescent="0.35">
      <c r="A1528"/>
      <c r="B1528"/>
      <c r="C1528"/>
      <c r="D1528"/>
      <c r="E1528"/>
      <c r="F1528"/>
      <c r="G1528"/>
      <c r="H1528"/>
      <c r="I1528"/>
      <c r="J1528"/>
      <c r="K1528"/>
    </row>
    <row r="1529" spans="1:11" x14ac:dyDescent="0.35">
      <c r="A1529"/>
      <c r="B1529"/>
      <c r="C1529"/>
      <c r="D1529"/>
      <c r="E1529"/>
      <c r="F1529"/>
      <c r="G1529"/>
      <c r="H1529"/>
      <c r="I1529"/>
      <c r="J1529"/>
      <c r="K1529"/>
    </row>
    <row r="1530" spans="1:11" x14ac:dyDescent="0.35">
      <c r="A1530"/>
      <c r="B1530"/>
      <c r="C1530"/>
      <c r="D1530"/>
      <c r="E1530"/>
      <c r="F1530"/>
      <c r="G1530"/>
      <c r="H1530"/>
      <c r="I1530"/>
      <c r="J1530"/>
      <c r="K1530"/>
    </row>
    <row r="1531" spans="1:11" x14ac:dyDescent="0.35">
      <c r="A1531"/>
      <c r="B1531"/>
      <c r="C1531"/>
      <c r="D1531"/>
      <c r="E1531"/>
      <c r="F1531"/>
      <c r="G1531"/>
      <c r="H1531"/>
      <c r="I1531"/>
      <c r="J1531"/>
      <c r="K1531"/>
    </row>
    <row r="1532" spans="1:11" x14ac:dyDescent="0.35">
      <c r="A1532"/>
      <c r="B1532"/>
      <c r="C1532"/>
      <c r="D1532"/>
      <c r="E1532"/>
      <c r="F1532"/>
      <c r="G1532"/>
      <c r="H1532"/>
      <c r="I1532"/>
      <c r="J1532"/>
      <c r="K1532"/>
    </row>
    <row r="1533" spans="1:11" x14ac:dyDescent="0.35">
      <c r="A1533"/>
      <c r="B1533"/>
      <c r="C1533"/>
      <c r="D1533"/>
      <c r="E1533"/>
      <c r="F1533"/>
      <c r="G1533"/>
      <c r="H1533"/>
      <c r="I1533"/>
      <c r="J1533"/>
      <c r="K1533"/>
    </row>
    <row r="1534" spans="1:11" x14ac:dyDescent="0.35">
      <c r="A1534"/>
      <c r="B1534"/>
      <c r="C1534"/>
      <c r="D1534"/>
      <c r="E1534"/>
      <c r="F1534"/>
      <c r="G1534"/>
      <c r="H1534"/>
      <c r="I1534"/>
      <c r="J1534"/>
      <c r="K1534"/>
    </row>
    <row r="1535" spans="1:11" x14ac:dyDescent="0.35">
      <c r="A1535"/>
      <c r="B1535"/>
      <c r="C1535"/>
      <c r="D1535"/>
      <c r="E1535"/>
      <c r="F1535"/>
      <c r="G1535"/>
      <c r="H1535"/>
      <c r="I1535"/>
      <c r="J1535"/>
      <c r="K1535"/>
    </row>
    <row r="1536" spans="1:11" x14ac:dyDescent="0.35">
      <c r="A1536"/>
      <c r="B1536"/>
      <c r="C1536"/>
      <c r="D1536"/>
      <c r="E1536"/>
      <c r="F1536"/>
      <c r="G1536"/>
      <c r="H1536"/>
      <c r="I1536"/>
      <c r="J1536"/>
      <c r="K1536"/>
    </row>
    <row r="1537" spans="1:11" x14ac:dyDescent="0.35">
      <c r="A1537"/>
      <c r="B1537"/>
      <c r="C1537"/>
      <c r="D1537"/>
      <c r="E1537"/>
      <c r="F1537"/>
      <c r="G1537"/>
      <c r="H1537"/>
      <c r="I1537"/>
      <c r="J1537"/>
      <c r="K1537"/>
    </row>
    <row r="1538" spans="1:11" x14ac:dyDescent="0.35">
      <c r="A1538"/>
      <c r="B1538"/>
      <c r="C1538"/>
      <c r="D1538"/>
      <c r="E1538"/>
      <c r="F1538"/>
      <c r="G1538"/>
      <c r="H1538"/>
      <c r="I1538"/>
      <c r="J1538"/>
      <c r="K1538"/>
    </row>
    <row r="1539" spans="1:11" x14ac:dyDescent="0.35">
      <c r="A1539"/>
      <c r="B1539"/>
      <c r="C1539"/>
      <c r="D1539"/>
      <c r="E1539"/>
      <c r="F1539"/>
      <c r="G1539"/>
      <c r="H1539"/>
      <c r="I1539"/>
      <c r="J1539"/>
      <c r="K1539"/>
    </row>
    <row r="1540" spans="1:11" x14ac:dyDescent="0.35">
      <c r="A1540"/>
      <c r="B1540"/>
      <c r="C1540"/>
      <c r="D1540"/>
      <c r="E1540"/>
      <c r="F1540"/>
      <c r="G1540"/>
      <c r="H1540"/>
      <c r="I1540"/>
      <c r="J1540"/>
      <c r="K1540"/>
    </row>
    <row r="1541" spans="1:11" x14ac:dyDescent="0.35">
      <c r="A1541"/>
      <c r="B1541"/>
      <c r="C1541"/>
      <c r="D1541"/>
      <c r="E1541"/>
      <c r="F1541"/>
      <c r="G1541"/>
      <c r="H1541"/>
      <c r="I1541"/>
      <c r="J1541"/>
      <c r="K1541"/>
    </row>
  </sheetData>
  <mergeCells count="1">
    <mergeCell ref="A1:I1"/>
  </mergeCells>
  <pageMargins left="0.7" right="0.7" top="0.75" bottom="0.75" header="0.3" footer="0.3"/>
  <pageSetup paperSize="9" scale="60" orientation="portrait" horizontalDpi="1200" verticalDpi="120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D4E83-7399-42CD-81B2-55D405E4167A}">
  <dimension ref="A1:I168"/>
  <sheetViews>
    <sheetView zoomScaleNormal="100" zoomScaleSheetLayoutView="100" workbookViewId="0"/>
  </sheetViews>
  <sheetFormatPr defaultRowHeight="14.5" x14ac:dyDescent="0.35"/>
  <cols>
    <col min="1" max="1" width="13.54296875" style="1" customWidth="1"/>
    <col min="2" max="2" width="17" style="3" customWidth="1"/>
    <col min="3" max="3" width="9" style="3" customWidth="1"/>
    <col min="4" max="4" width="8.54296875" style="3" customWidth="1"/>
    <col min="5" max="5" width="26" style="7" customWidth="1"/>
    <col min="6" max="7" width="8.54296875" style="1" customWidth="1"/>
    <col min="8" max="8" width="19.1796875" style="1" customWidth="1"/>
    <col min="9" max="9" width="41.1796875" style="1" bestFit="1" customWidth="1"/>
  </cols>
  <sheetData>
    <row r="1" spans="1:9" ht="15.5" x14ac:dyDescent="0.35">
      <c r="A1" s="2" t="s">
        <v>653</v>
      </c>
      <c r="C1" s="1"/>
      <c r="E1" s="20"/>
    </row>
    <row r="2" spans="1:9" x14ac:dyDescent="0.35">
      <c r="C2" s="1"/>
      <c r="E2" s="20"/>
    </row>
    <row r="3" spans="1:9" x14ac:dyDescent="0.35">
      <c r="A3" s="1" t="s">
        <v>178</v>
      </c>
      <c r="C3" s="91">
        <v>9</v>
      </c>
      <c r="D3" s="3" t="s">
        <v>147</v>
      </c>
      <c r="E3" s="5" t="s">
        <v>152</v>
      </c>
    </row>
    <row r="4" spans="1:9" x14ac:dyDescent="0.35">
      <c r="A4" s="1" t="s">
        <v>149</v>
      </c>
      <c r="C4" s="87">
        <v>1476</v>
      </c>
      <c r="D4" s="3" t="s">
        <v>150</v>
      </c>
      <c r="E4" s="1" t="s">
        <v>653</v>
      </c>
      <c r="H4" s="86">
        <f>C4-GETPIVOTDATA(" Total ers tkr",$A$8,"Program m inriktning","Kompletterande utbildning för barnmorskor")</f>
        <v>8.0000000025393092E-5</v>
      </c>
    </row>
    <row r="5" spans="1:9" x14ac:dyDescent="0.35">
      <c r="C5" s="4"/>
      <c r="E5" s="1"/>
      <c r="H5" s="21"/>
    </row>
    <row r="6" spans="1:9" x14ac:dyDescent="0.35">
      <c r="A6" s="11" t="s">
        <v>1</v>
      </c>
      <c r="B6" s="1" t="s">
        <v>654</v>
      </c>
      <c r="C6" s="1"/>
      <c r="D6" s="1"/>
      <c r="E6" s="20"/>
      <c r="F6" s="4"/>
    </row>
    <row r="8" spans="1:9" x14ac:dyDescent="0.35">
      <c r="A8" s="149"/>
      <c r="B8" s="150"/>
      <c r="C8" s="150"/>
      <c r="D8" s="150"/>
      <c r="E8" s="150"/>
      <c r="F8" s="150" t="s">
        <v>158</v>
      </c>
      <c r="G8" s="150"/>
      <c r="H8" s="151"/>
      <c r="I8"/>
    </row>
    <row r="9" spans="1:9" ht="39.5" x14ac:dyDescent="0.35">
      <c r="A9" s="152" t="s">
        <v>3</v>
      </c>
      <c r="B9" s="153" t="s">
        <v>0</v>
      </c>
      <c r="C9" s="154" t="s">
        <v>159</v>
      </c>
      <c r="D9" s="155" t="s">
        <v>8</v>
      </c>
      <c r="E9" s="154" t="s">
        <v>7</v>
      </c>
      <c r="F9" s="154" t="s">
        <v>160</v>
      </c>
      <c r="G9" s="153" t="s">
        <v>161</v>
      </c>
      <c r="H9" s="156" t="s">
        <v>162</v>
      </c>
      <c r="I9"/>
    </row>
    <row r="10" spans="1:9" ht="39.5" x14ac:dyDescent="0.35">
      <c r="A10" s="218" t="s">
        <v>655</v>
      </c>
      <c r="B10" s="221" t="s">
        <v>39</v>
      </c>
      <c r="C10" s="1" t="s">
        <v>656</v>
      </c>
      <c r="D10" s="225" t="s">
        <v>42</v>
      </c>
      <c r="E10" s="8" t="s">
        <v>44</v>
      </c>
      <c r="F10" s="10">
        <v>0</v>
      </c>
      <c r="G10" s="10">
        <v>0</v>
      </c>
      <c r="H10" s="12">
        <v>30</v>
      </c>
      <c r="I10"/>
    </row>
    <row r="11" spans="1:9" x14ac:dyDescent="0.35">
      <c r="A11" s="219"/>
      <c r="B11" s="222"/>
      <c r="C11" s="1"/>
      <c r="D11" s="226"/>
      <c r="E11" s="8" t="s">
        <v>657</v>
      </c>
      <c r="F11" s="10">
        <v>0</v>
      </c>
      <c r="G11" s="10">
        <v>0</v>
      </c>
      <c r="H11" s="12">
        <v>149</v>
      </c>
      <c r="I11"/>
    </row>
    <row r="12" spans="1:9" ht="26.5" x14ac:dyDescent="0.35">
      <c r="A12" s="219"/>
      <c r="B12" s="222"/>
      <c r="C12" s="1"/>
      <c r="D12" s="226"/>
      <c r="E12" s="8" t="s">
        <v>658</v>
      </c>
      <c r="F12" s="10">
        <v>0</v>
      </c>
      <c r="G12" s="10">
        <v>0</v>
      </c>
      <c r="H12" s="12">
        <v>48</v>
      </c>
      <c r="I12"/>
    </row>
    <row r="13" spans="1:9" ht="26.5" x14ac:dyDescent="0.35">
      <c r="A13" s="219"/>
      <c r="B13" s="227"/>
      <c r="C13" s="1"/>
      <c r="D13" s="228" t="s">
        <v>171</v>
      </c>
      <c r="E13" s="8" t="s">
        <v>659</v>
      </c>
      <c r="F13" s="10">
        <v>0</v>
      </c>
      <c r="G13" s="10">
        <v>0</v>
      </c>
      <c r="H13" s="12">
        <v>218</v>
      </c>
      <c r="I13"/>
    </row>
    <row r="14" spans="1:9" x14ac:dyDescent="0.35">
      <c r="A14" s="219"/>
      <c r="B14" s="231" t="s">
        <v>165</v>
      </c>
      <c r="C14" s="232"/>
      <c r="D14" s="232"/>
      <c r="E14" s="232"/>
      <c r="F14" s="233">
        <v>0</v>
      </c>
      <c r="G14" s="233">
        <v>0</v>
      </c>
      <c r="H14" s="234">
        <v>445</v>
      </c>
      <c r="I14"/>
    </row>
    <row r="15" spans="1:9" ht="26.5" x14ac:dyDescent="0.35">
      <c r="A15" s="219"/>
      <c r="B15" s="229" t="s">
        <v>50</v>
      </c>
      <c r="C15" s="1" t="s">
        <v>316</v>
      </c>
      <c r="D15" s="230" t="s">
        <v>660</v>
      </c>
      <c r="E15" s="8" t="s">
        <v>318</v>
      </c>
      <c r="F15" s="10">
        <v>0.75</v>
      </c>
      <c r="G15" s="10">
        <v>67.88888</v>
      </c>
      <c r="H15" s="12">
        <v>50.91666</v>
      </c>
      <c r="I15"/>
    </row>
    <row r="16" spans="1:9" x14ac:dyDescent="0.35">
      <c r="A16" s="219"/>
      <c r="B16" s="222"/>
      <c r="C16" s="1" t="s">
        <v>656</v>
      </c>
      <c r="D16" s="226" t="s">
        <v>42</v>
      </c>
      <c r="E16" s="8" t="s">
        <v>321</v>
      </c>
      <c r="F16" s="10">
        <v>0</v>
      </c>
      <c r="G16" s="10">
        <v>0</v>
      </c>
      <c r="H16" s="12">
        <v>420</v>
      </c>
      <c r="I16"/>
    </row>
    <row r="17" spans="1:8" customFormat="1" ht="26.5" x14ac:dyDescent="0.35">
      <c r="A17" s="219"/>
      <c r="B17" s="222"/>
      <c r="C17" s="1"/>
      <c r="D17" s="226" t="s">
        <v>661</v>
      </c>
      <c r="E17" s="8" t="s">
        <v>662</v>
      </c>
      <c r="F17" s="10">
        <v>2.5</v>
      </c>
      <c r="G17" s="10">
        <v>67.88888</v>
      </c>
      <c r="H17" s="12">
        <v>169.72219999999999</v>
      </c>
    </row>
    <row r="18" spans="1:8" customFormat="1" ht="26.5" x14ac:dyDescent="0.35">
      <c r="A18" s="219"/>
      <c r="B18" s="222"/>
      <c r="C18" s="1"/>
      <c r="D18" s="226" t="s">
        <v>663</v>
      </c>
      <c r="E18" s="8" t="s">
        <v>664</v>
      </c>
      <c r="F18" s="10">
        <v>2</v>
      </c>
      <c r="G18" s="10">
        <v>67.88888</v>
      </c>
      <c r="H18" s="12">
        <v>135.77776</v>
      </c>
    </row>
    <row r="19" spans="1:8" customFormat="1" ht="26.5" x14ac:dyDescent="0.35">
      <c r="A19" s="219"/>
      <c r="B19" s="222"/>
      <c r="C19" s="1"/>
      <c r="D19" s="226" t="s">
        <v>665</v>
      </c>
      <c r="E19" s="8" t="s">
        <v>666</v>
      </c>
      <c r="F19" s="10">
        <v>2</v>
      </c>
      <c r="G19" s="10">
        <v>67.88888</v>
      </c>
      <c r="H19" s="12">
        <v>135.77776</v>
      </c>
    </row>
    <row r="20" spans="1:8" customFormat="1" ht="39.5" x14ac:dyDescent="0.35">
      <c r="A20" s="219"/>
      <c r="B20" s="222"/>
      <c r="C20" s="1"/>
      <c r="D20" s="226" t="s">
        <v>667</v>
      </c>
      <c r="E20" s="8" t="s">
        <v>668</v>
      </c>
      <c r="F20" s="10">
        <v>1.75</v>
      </c>
      <c r="G20" s="10">
        <v>67.88888</v>
      </c>
      <c r="H20" s="12">
        <v>118.80554000000001</v>
      </c>
    </row>
    <row r="21" spans="1:8" customFormat="1" x14ac:dyDescent="0.35">
      <c r="A21" s="219"/>
      <c r="B21" s="227"/>
      <c r="C21" s="1"/>
      <c r="D21" s="228" t="s">
        <v>171</v>
      </c>
      <c r="E21" s="8" t="s">
        <v>184</v>
      </c>
      <c r="F21" s="10">
        <v>0</v>
      </c>
      <c r="G21" s="10">
        <v>67.88888</v>
      </c>
      <c r="H21" s="12">
        <v>0</v>
      </c>
    </row>
    <row r="22" spans="1:8" customFormat="1" x14ac:dyDescent="0.35">
      <c r="A22" s="220"/>
      <c r="B22" s="231" t="s">
        <v>168</v>
      </c>
      <c r="C22" s="232"/>
      <c r="D22" s="232"/>
      <c r="E22" s="232"/>
      <c r="F22" s="233">
        <v>9</v>
      </c>
      <c r="G22" s="233">
        <v>67.888879999999986</v>
      </c>
      <c r="H22" s="234">
        <v>1030.99992</v>
      </c>
    </row>
    <row r="23" spans="1:8" customFormat="1" x14ac:dyDescent="0.35">
      <c r="A23" s="195" t="s">
        <v>669</v>
      </c>
      <c r="B23" s="196"/>
      <c r="C23" s="196"/>
      <c r="D23" s="196"/>
      <c r="E23" s="196"/>
      <c r="F23" s="197">
        <v>9</v>
      </c>
      <c r="G23" s="197">
        <v>67.888879999999986</v>
      </c>
      <c r="H23" s="198">
        <v>1475.99992</v>
      </c>
    </row>
    <row r="24" spans="1:8" customFormat="1" x14ac:dyDescent="0.35">
      <c r="A24" s="7" t="s">
        <v>174</v>
      </c>
      <c r="B24" s="7"/>
      <c r="C24" s="7"/>
      <c r="D24" s="7"/>
      <c r="E24" s="7"/>
      <c r="F24" s="10">
        <v>9</v>
      </c>
      <c r="G24" s="10">
        <v>67.888879999999986</v>
      </c>
      <c r="H24" s="12">
        <v>1475.99992</v>
      </c>
    </row>
    <row r="25" spans="1:8" customFormat="1" x14ac:dyDescent="0.35">
      <c r="H25" s="23"/>
    </row>
    <row r="26" spans="1:8" customFormat="1" x14ac:dyDescent="0.35"/>
    <row r="27" spans="1:8" customFormat="1" x14ac:dyDescent="0.35"/>
    <row r="28" spans="1:8" customFormat="1" x14ac:dyDescent="0.35"/>
    <row r="29" spans="1:8" customFormat="1" x14ac:dyDescent="0.35"/>
    <row r="30" spans="1:8" customFormat="1" x14ac:dyDescent="0.35"/>
    <row r="31" spans="1:8" customFormat="1" x14ac:dyDescent="0.35"/>
    <row r="32" spans="1:8" customFormat="1" x14ac:dyDescent="0.35"/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</sheetData>
  <pageMargins left="0.7" right="0.7" top="0.75" bottom="0.75" header="0.3" footer="0.3"/>
  <pageSetup paperSize="9" scale="78" orientation="portrait" horizontalDpi="1200" verticalDpi="120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671D9-9E93-4CED-BA00-A3A2FC278C15}">
  <dimension ref="A1:M1303"/>
  <sheetViews>
    <sheetView zoomScaleNormal="100" zoomScaleSheetLayoutView="100" workbookViewId="0"/>
  </sheetViews>
  <sheetFormatPr defaultColWidth="8.81640625" defaultRowHeight="14.5" x14ac:dyDescent="0.35"/>
  <cols>
    <col min="1" max="1" width="13.7265625" style="1" customWidth="1"/>
    <col min="2" max="2" width="17.453125" style="3" customWidth="1"/>
    <col min="3" max="3" width="8.7265625" style="3" customWidth="1"/>
    <col min="4" max="4" width="9.453125" style="3" customWidth="1"/>
    <col min="5" max="5" width="25.7265625" style="7" customWidth="1"/>
    <col min="6" max="6" width="11.7265625" style="1" customWidth="1"/>
    <col min="7" max="7" width="13.7265625" style="10" customWidth="1"/>
    <col min="8" max="8" width="17.7265625" style="10" customWidth="1"/>
    <col min="9" max="10" width="8.7265625" style="1" customWidth="1"/>
    <col min="11" max="11" width="8.81640625" style="1"/>
    <col min="12" max="12" width="6.7265625" style="1" customWidth="1"/>
    <col min="13" max="13" width="11" style="1" customWidth="1"/>
  </cols>
  <sheetData>
    <row r="1" spans="1:13" ht="15.5" x14ac:dyDescent="0.35">
      <c r="A1" s="2" t="s">
        <v>1427</v>
      </c>
      <c r="C1" s="1"/>
      <c r="E1" s="20"/>
    </row>
    <row r="2" spans="1:13" ht="15.5" x14ac:dyDescent="0.35">
      <c r="A2" s="2"/>
      <c r="C2" s="1"/>
      <c r="E2" s="20"/>
    </row>
    <row r="3" spans="1:13" x14ac:dyDescent="0.35">
      <c r="A3" s="5" t="s">
        <v>1428</v>
      </c>
      <c r="C3" s="1"/>
      <c r="D3" s="1"/>
      <c r="E3" s="5"/>
      <c r="F3" s="3"/>
    </row>
    <row r="4" spans="1:13" x14ac:dyDescent="0.35">
      <c r="A4" s="1" t="s">
        <v>178</v>
      </c>
      <c r="C4" s="91">
        <v>205</v>
      </c>
      <c r="D4" s="1" t="s">
        <v>147</v>
      </c>
      <c r="E4" s="1"/>
      <c r="F4" s="3"/>
      <c r="G4" s="26"/>
    </row>
    <row r="5" spans="1:13" x14ac:dyDescent="0.35">
      <c r="A5" s="1" t="s">
        <v>149</v>
      </c>
      <c r="C5" s="87">
        <v>23798</v>
      </c>
      <c r="D5" s="1" t="s">
        <v>150</v>
      </c>
      <c r="E5" s="1"/>
      <c r="F5" s="3"/>
      <c r="G5" s="4"/>
    </row>
    <row r="6" spans="1:13" ht="15.5" x14ac:dyDescent="0.35">
      <c r="A6" s="2"/>
      <c r="C6" s="1"/>
      <c r="E6" s="20"/>
    </row>
    <row r="7" spans="1:13" x14ac:dyDescent="0.35">
      <c r="A7" s="5" t="s">
        <v>1429</v>
      </c>
      <c r="C7" s="10"/>
      <c r="D7" s="10"/>
      <c r="E7" s="5" t="s">
        <v>152</v>
      </c>
      <c r="G7" s="1"/>
      <c r="H7" s="1"/>
    </row>
    <row r="8" spans="1:13" x14ac:dyDescent="0.35">
      <c r="A8" s="1" t="s">
        <v>178</v>
      </c>
      <c r="C8" s="91">
        <v>33</v>
      </c>
      <c r="D8" s="10" t="s">
        <v>147</v>
      </c>
      <c r="E8" s="1" t="s">
        <v>1430</v>
      </c>
      <c r="G8" s="1"/>
      <c r="H8" s="86">
        <f>C5-GETPIVOTDATA(" Total ers tkr",$A$13,"Program","BMA")</f>
        <v>-0.19999999999345164</v>
      </c>
    </row>
    <row r="9" spans="1:13" x14ac:dyDescent="0.35">
      <c r="A9" s="1" t="s">
        <v>149</v>
      </c>
      <c r="C9" s="87">
        <v>3780</v>
      </c>
      <c r="D9" s="10" t="s">
        <v>150</v>
      </c>
      <c r="E9" s="1" t="s">
        <v>1431</v>
      </c>
      <c r="G9" s="1"/>
      <c r="H9" s="86">
        <f>C9-GETPIVOTDATA(" Total ers tkr",$A$13,"Program","Magister, biomedicinsk laboratorievetenskap")</f>
        <v>1.999999999998181E-2</v>
      </c>
    </row>
    <row r="10" spans="1:13" x14ac:dyDescent="0.35">
      <c r="C10" s="4"/>
      <c r="E10" s="1"/>
      <c r="G10" s="1"/>
      <c r="H10" s="72"/>
    </row>
    <row r="11" spans="1:13" x14ac:dyDescent="0.35">
      <c r="A11" s="11" t="s">
        <v>1</v>
      </c>
      <c r="B11" s="1" t="s">
        <v>1432</v>
      </c>
      <c r="C11" s="1"/>
      <c r="D11" s="1"/>
      <c r="E11" s="64"/>
      <c r="F11" s="4"/>
      <c r="H11" s="73"/>
    </row>
    <row r="13" spans="1:13" x14ac:dyDescent="0.35">
      <c r="A13" s="149"/>
      <c r="B13" s="150"/>
      <c r="C13" s="150"/>
      <c r="D13" s="150"/>
      <c r="E13" s="150"/>
      <c r="F13" s="150" t="s">
        <v>158</v>
      </c>
      <c r="G13" s="235"/>
      <c r="H13" s="236"/>
    </row>
    <row r="14" spans="1:13" ht="39.5" x14ac:dyDescent="0.35">
      <c r="A14" s="157" t="s">
        <v>2</v>
      </c>
      <c r="B14" s="238" t="s">
        <v>0</v>
      </c>
      <c r="C14" s="154" t="s">
        <v>159</v>
      </c>
      <c r="D14" s="239" t="s">
        <v>8</v>
      </c>
      <c r="E14" s="154" t="s">
        <v>7</v>
      </c>
      <c r="F14" s="154" t="s">
        <v>160</v>
      </c>
      <c r="G14" s="237" t="s">
        <v>161</v>
      </c>
      <c r="H14" s="156" t="s">
        <v>162</v>
      </c>
      <c r="I14"/>
      <c r="J14"/>
      <c r="K14"/>
    </row>
    <row r="15" spans="1:13" x14ac:dyDescent="0.35">
      <c r="A15" s="218" t="s">
        <v>1430</v>
      </c>
      <c r="B15" s="224" t="s">
        <v>39</v>
      </c>
      <c r="C15" s="1" t="s">
        <v>316</v>
      </c>
      <c r="D15" s="240" t="s">
        <v>42</v>
      </c>
      <c r="E15" s="8" t="s">
        <v>1433</v>
      </c>
      <c r="F15" s="21">
        <v>0</v>
      </c>
      <c r="G15" s="10">
        <v>0</v>
      </c>
      <c r="H15" s="12">
        <v>797</v>
      </c>
      <c r="I15"/>
      <c r="J15"/>
      <c r="K15"/>
      <c r="L15" s="3"/>
      <c r="M15" s="3"/>
    </row>
    <row r="16" spans="1:13" ht="26.5" x14ac:dyDescent="0.35">
      <c r="A16" s="219"/>
      <c r="B16" s="222"/>
      <c r="C16" s="1"/>
      <c r="D16" s="241"/>
      <c r="E16" s="8" t="s">
        <v>1434</v>
      </c>
      <c r="F16" s="21">
        <v>0</v>
      </c>
      <c r="G16" s="10">
        <v>0</v>
      </c>
      <c r="H16" s="12">
        <v>898</v>
      </c>
      <c r="I16"/>
      <c r="J16"/>
      <c r="K16"/>
    </row>
    <row r="17" spans="1:11" x14ac:dyDescent="0.35">
      <c r="A17" s="219"/>
      <c r="B17" s="222"/>
      <c r="C17" s="1"/>
      <c r="D17" s="241"/>
      <c r="E17" s="8" t="s">
        <v>1435</v>
      </c>
      <c r="F17" s="21">
        <v>0</v>
      </c>
      <c r="G17" s="10">
        <v>0</v>
      </c>
      <c r="H17" s="12">
        <v>150</v>
      </c>
      <c r="I17"/>
      <c r="J17"/>
      <c r="K17"/>
    </row>
    <row r="18" spans="1:11" x14ac:dyDescent="0.35">
      <c r="A18" s="219"/>
      <c r="B18" s="222"/>
      <c r="C18" s="1"/>
      <c r="D18" s="241"/>
      <c r="E18" s="8" t="s">
        <v>1436</v>
      </c>
      <c r="F18" s="21">
        <v>0</v>
      </c>
      <c r="G18" s="10">
        <v>0</v>
      </c>
      <c r="H18" s="12">
        <v>18</v>
      </c>
      <c r="I18"/>
      <c r="J18"/>
      <c r="K18"/>
    </row>
    <row r="19" spans="1:11" x14ac:dyDescent="0.35">
      <c r="A19" s="219"/>
      <c r="B19" s="222"/>
      <c r="C19" s="1"/>
      <c r="D19" s="241"/>
      <c r="E19" s="8" t="s">
        <v>1437</v>
      </c>
      <c r="F19" s="21">
        <v>0</v>
      </c>
      <c r="G19" s="10">
        <v>0</v>
      </c>
      <c r="H19" s="12">
        <v>45</v>
      </c>
      <c r="I19"/>
      <c r="J19"/>
      <c r="K19"/>
    </row>
    <row r="20" spans="1:11" ht="26.5" x14ac:dyDescent="0.35">
      <c r="A20" s="219"/>
      <c r="B20" s="222"/>
      <c r="C20" s="1"/>
      <c r="D20" s="241"/>
      <c r="E20" s="8" t="s">
        <v>1438</v>
      </c>
      <c r="F20" s="21">
        <v>0</v>
      </c>
      <c r="G20" s="10">
        <v>0</v>
      </c>
      <c r="H20" s="12">
        <v>110</v>
      </c>
      <c r="I20"/>
      <c r="J20"/>
      <c r="K20"/>
    </row>
    <row r="21" spans="1:11" x14ac:dyDescent="0.35">
      <c r="A21" s="219"/>
      <c r="B21" s="222"/>
      <c r="C21" s="1"/>
      <c r="D21" s="241"/>
      <c r="E21" s="8" t="s">
        <v>1439</v>
      </c>
      <c r="F21" s="21">
        <v>0</v>
      </c>
      <c r="G21" s="10">
        <v>0</v>
      </c>
      <c r="H21" s="12">
        <v>706</v>
      </c>
      <c r="I21"/>
      <c r="J21"/>
      <c r="K21"/>
    </row>
    <row r="22" spans="1:11" x14ac:dyDescent="0.35">
      <c r="A22" s="219"/>
      <c r="B22" s="227"/>
      <c r="C22" s="1"/>
      <c r="D22" s="243"/>
      <c r="E22" s="8" t="s">
        <v>1440</v>
      </c>
      <c r="F22" s="21">
        <v>0</v>
      </c>
      <c r="G22" s="10">
        <v>0</v>
      </c>
      <c r="H22" s="12">
        <v>157</v>
      </c>
      <c r="I22"/>
      <c r="J22"/>
      <c r="K22"/>
    </row>
    <row r="23" spans="1:11" x14ac:dyDescent="0.35">
      <c r="A23" s="219"/>
      <c r="B23" s="231" t="s">
        <v>165</v>
      </c>
      <c r="C23" s="232"/>
      <c r="D23" s="232"/>
      <c r="E23" s="232"/>
      <c r="F23" s="245">
        <v>0</v>
      </c>
      <c r="G23" s="233">
        <v>0</v>
      </c>
      <c r="H23" s="234">
        <v>2881</v>
      </c>
      <c r="I23"/>
      <c r="J23"/>
      <c r="K23"/>
    </row>
    <row r="24" spans="1:11" ht="26.5" x14ac:dyDescent="0.35">
      <c r="A24" s="219"/>
      <c r="B24" s="229" t="s">
        <v>50</v>
      </c>
      <c r="C24" s="1" t="s">
        <v>312</v>
      </c>
      <c r="D24" s="244" t="s">
        <v>1441</v>
      </c>
      <c r="E24" s="8" t="s">
        <v>1442</v>
      </c>
      <c r="F24" s="21">
        <v>1.7250000000000001</v>
      </c>
      <c r="G24" s="10">
        <v>89.84</v>
      </c>
      <c r="H24" s="12">
        <v>154.97400000000002</v>
      </c>
      <c r="I24"/>
      <c r="J24"/>
      <c r="K24"/>
    </row>
    <row r="25" spans="1:11" x14ac:dyDescent="0.35">
      <c r="A25" s="219"/>
      <c r="B25" s="222"/>
      <c r="C25" s="1" t="s">
        <v>316</v>
      </c>
      <c r="D25" s="241" t="s">
        <v>42</v>
      </c>
      <c r="E25" s="8" t="s">
        <v>84</v>
      </c>
      <c r="F25" s="21">
        <v>3</v>
      </c>
      <c r="G25" s="10">
        <v>89.84</v>
      </c>
      <c r="H25" s="12">
        <v>269.52</v>
      </c>
      <c r="I25"/>
      <c r="J25"/>
      <c r="K25"/>
    </row>
    <row r="26" spans="1:11" x14ac:dyDescent="0.35">
      <c r="A26" s="219"/>
      <c r="B26" s="222"/>
      <c r="C26" s="1"/>
      <c r="D26" s="241"/>
      <c r="E26" s="8" t="s">
        <v>67</v>
      </c>
      <c r="F26" s="21">
        <v>6.625</v>
      </c>
      <c r="G26" s="10">
        <v>89.84</v>
      </c>
      <c r="H26" s="12">
        <v>595.19000000000005</v>
      </c>
      <c r="I26"/>
      <c r="J26"/>
      <c r="K26"/>
    </row>
    <row r="27" spans="1:11" x14ac:dyDescent="0.35">
      <c r="A27" s="219"/>
      <c r="B27" s="222"/>
      <c r="C27" s="1"/>
      <c r="D27" s="241"/>
      <c r="E27" s="8" t="s">
        <v>321</v>
      </c>
      <c r="F27" s="21">
        <v>0</v>
      </c>
      <c r="G27" s="10">
        <v>0</v>
      </c>
      <c r="H27" s="12">
        <v>2500</v>
      </c>
      <c r="I27"/>
      <c r="J27"/>
      <c r="K27"/>
    </row>
    <row r="28" spans="1:11" ht="26.5" x14ac:dyDescent="0.35">
      <c r="A28" s="219"/>
      <c r="B28" s="222"/>
      <c r="C28" s="1"/>
      <c r="D28" s="241"/>
      <c r="E28" s="8" t="s">
        <v>1443</v>
      </c>
      <c r="F28" s="21">
        <v>6.625</v>
      </c>
      <c r="G28" s="10">
        <v>89.84</v>
      </c>
      <c r="H28" s="12">
        <v>595.19000000000005</v>
      </c>
      <c r="I28"/>
      <c r="J28"/>
      <c r="K28"/>
    </row>
    <row r="29" spans="1:11" x14ac:dyDescent="0.35">
      <c r="A29" s="219"/>
      <c r="B29" s="222"/>
      <c r="C29" s="1"/>
      <c r="D29" s="241" t="s">
        <v>1444</v>
      </c>
      <c r="E29" s="8" t="s">
        <v>1445</v>
      </c>
      <c r="F29" s="21">
        <v>4.5999999999999996</v>
      </c>
      <c r="G29" s="10">
        <v>89.84</v>
      </c>
      <c r="H29" s="12">
        <v>413.26400000000001</v>
      </c>
      <c r="I29"/>
      <c r="J29"/>
      <c r="K29"/>
    </row>
    <row r="30" spans="1:11" x14ac:dyDescent="0.35">
      <c r="A30" s="219"/>
      <c r="B30" s="222"/>
      <c r="C30" s="1"/>
      <c r="D30" s="241" t="s">
        <v>1446</v>
      </c>
      <c r="E30" s="8" t="s">
        <v>1447</v>
      </c>
      <c r="F30" s="21">
        <v>5</v>
      </c>
      <c r="G30" s="10">
        <v>89.84</v>
      </c>
      <c r="H30" s="12">
        <v>449.20000000000005</v>
      </c>
      <c r="I30"/>
      <c r="J30"/>
      <c r="K30"/>
    </row>
    <row r="31" spans="1:11" x14ac:dyDescent="0.35">
      <c r="A31" s="219"/>
      <c r="B31" s="222"/>
      <c r="C31" s="1"/>
      <c r="D31" s="241" t="s">
        <v>1448</v>
      </c>
      <c r="E31" s="8" t="s">
        <v>1449</v>
      </c>
      <c r="F31" s="21">
        <v>4.5999999999999996</v>
      </c>
      <c r="G31" s="10">
        <v>89.84</v>
      </c>
      <c r="H31" s="12">
        <v>413.26400000000001</v>
      </c>
      <c r="I31"/>
      <c r="J31"/>
      <c r="K31"/>
    </row>
    <row r="32" spans="1:11" ht="26.5" x14ac:dyDescent="0.35">
      <c r="A32" s="219"/>
      <c r="B32" s="222"/>
      <c r="C32" s="1"/>
      <c r="D32" s="241" t="s">
        <v>1450</v>
      </c>
      <c r="E32" s="8" t="s">
        <v>1451</v>
      </c>
      <c r="F32" s="21">
        <v>24.533333333333335</v>
      </c>
      <c r="G32" s="10">
        <v>89.84</v>
      </c>
      <c r="H32" s="12">
        <v>2204.0746666666669</v>
      </c>
      <c r="I32"/>
      <c r="J32"/>
      <c r="K32"/>
    </row>
    <row r="33" spans="1:11" ht="26.5" x14ac:dyDescent="0.35">
      <c r="A33" s="219"/>
      <c r="B33" s="222"/>
      <c r="C33" s="1"/>
      <c r="D33" s="241" t="s">
        <v>1452</v>
      </c>
      <c r="E33" s="8" t="s">
        <v>1453</v>
      </c>
      <c r="F33" s="21">
        <v>12.266666666666667</v>
      </c>
      <c r="G33" s="10">
        <v>89.84</v>
      </c>
      <c r="H33" s="12">
        <v>1102.0373333333334</v>
      </c>
      <c r="I33"/>
      <c r="J33"/>
      <c r="K33"/>
    </row>
    <row r="34" spans="1:11" ht="26.5" x14ac:dyDescent="0.35">
      <c r="A34" s="219"/>
      <c r="B34" s="222"/>
      <c r="C34" s="1"/>
      <c r="D34" s="241" t="s">
        <v>1454</v>
      </c>
      <c r="E34" s="8" t="s">
        <v>1455</v>
      </c>
      <c r="F34" s="21">
        <v>5</v>
      </c>
      <c r="G34" s="10">
        <v>89.84</v>
      </c>
      <c r="H34" s="12">
        <v>449.20000000000005</v>
      </c>
      <c r="I34"/>
      <c r="J34"/>
      <c r="K34"/>
    </row>
    <row r="35" spans="1:11" x14ac:dyDescent="0.35">
      <c r="A35" s="219"/>
      <c r="B35" s="222"/>
      <c r="C35" s="1"/>
      <c r="D35" s="241" t="s">
        <v>1456</v>
      </c>
      <c r="E35" s="8" t="s">
        <v>1457</v>
      </c>
      <c r="F35" s="21">
        <v>8.5</v>
      </c>
      <c r="G35" s="10">
        <v>89.84</v>
      </c>
      <c r="H35" s="12">
        <v>763.64</v>
      </c>
      <c r="I35"/>
      <c r="J35"/>
      <c r="K35"/>
    </row>
    <row r="36" spans="1:11" ht="26.5" x14ac:dyDescent="0.35">
      <c r="A36" s="219"/>
      <c r="B36" s="222"/>
      <c r="C36" s="1"/>
      <c r="D36" s="241" t="s">
        <v>1458</v>
      </c>
      <c r="E36" s="8" t="s">
        <v>1459</v>
      </c>
      <c r="F36" s="21">
        <v>11.333333333333334</v>
      </c>
      <c r="G36" s="10">
        <v>89.84</v>
      </c>
      <c r="H36" s="12">
        <v>1018.1866666666667</v>
      </c>
      <c r="I36"/>
      <c r="J36"/>
      <c r="K36"/>
    </row>
    <row r="37" spans="1:11" x14ac:dyDescent="0.35">
      <c r="A37" s="219"/>
      <c r="B37" s="222"/>
      <c r="C37" s="1"/>
      <c r="D37" s="241" t="s">
        <v>1460</v>
      </c>
      <c r="E37" s="8" t="s">
        <v>1461</v>
      </c>
      <c r="F37" s="21">
        <v>14.166666666666668</v>
      </c>
      <c r="G37" s="10">
        <v>89.84</v>
      </c>
      <c r="H37" s="12">
        <v>1272.7333333333336</v>
      </c>
      <c r="I37"/>
      <c r="J37"/>
      <c r="K37"/>
    </row>
    <row r="38" spans="1:11" x14ac:dyDescent="0.35">
      <c r="A38" s="219"/>
      <c r="B38" s="222"/>
      <c r="C38" s="1"/>
      <c r="D38" s="241" t="s">
        <v>1462</v>
      </c>
      <c r="E38" s="8" t="s">
        <v>1463</v>
      </c>
      <c r="F38" s="21">
        <v>8.5</v>
      </c>
      <c r="G38" s="10">
        <v>89.84</v>
      </c>
      <c r="H38" s="12">
        <v>763.64</v>
      </c>
      <c r="I38"/>
      <c r="J38"/>
      <c r="K38"/>
    </row>
    <row r="39" spans="1:11" x14ac:dyDescent="0.35">
      <c r="A39" s="219"/>
      <c r="B39" s="222"/>
      <c r="C39" s="1"/>
      <c r="D39" s="241" t="s">
        <v>1464</v>
      </c>
      <c r="E39" s="8" t="s">
        <v>1465</v>
      </c>
      <c r="F39" s="21">
        <v>0.25</v>
      </c>
      <c r="G39" s="10">
        <v>89.84</v>
      </c>
      <c r="H39" s="12">
        <v>22.46</v>
      </c>
      <c r="I39"/>
      <c r="J39"/>
      <c r="K39"/>
    </row>
    <row r="40" spans="1:11" ht="26.5" x14ac:dyDescent="0.35">
      <c r="A40" s="219"/>
      <c r="B40" s="222"/>
      <c r="C40" s="1"/>
      <c r="D40" s="241" t="s">
        <v>1466</v>
      </c>
      <c r="E40" s="8" t="s">
        <v>1467</v>
      </c>
      <c r="F40" s="21">
        <v>6.9</v>
      </c>
      <c r="G40" s="10">
        <v>89.84</v>
      </c>
      <c r="H40" s="12">
        <v>619.89600000000007</v>
      </c>
      <c r="I40"/>
      <c r="J40"/>
      <c r="K40"/>
    </row>
    <row r="41" spans="1:11" x14ac:dyDescent="0.35">
      <c r="A41" s="219"/>
      <c r="B41" s="222"/>
      <c r="C41" s="1"/>
      <c r="D41" s="241" t="s">
        <v>1468</v>
      </c>
      <c r="E41" s="8" t="s">
        <v>1469</v>
      </c>
      <c r="F41" s="21">
        <v>1.7250000000000001</v>
      </c>
      <c r="G41" s="10">
        <v>89.84</v>
      </c>
      <c r="H41" s="12">
        <v>154.97400000000002</v>
      </c>
      <c r="I41"/>
      <c r="J41"/>
      <c r="K41"/>
    </row>
    <row r="42" spans="1:11" ht="26.5" x14ac:dyDescent="0.35">
      <c r="A42" s="219"/>
      <c r="B42" s="222"/>
      <c r="C42" s="1"/>
      <c r="D42" s="241" t="s">
        <v>1470</v>
      </c>
      <c r="E42" s="8" t="s">
        <v>1471</v>
      </c>
      <c r="F42" s="21">
        <v>1.1499999999999999</v>
      </c>
      <c r="G42" s="10">
        <v>89.84</v>
      </c>
      <c r="H42" s="12">
        <v>103.316</v>
      </c>
      <c r="I42"/>
      <c r="J42"/>
      <c r="K42"/>
    </row>
    <row r="43" spans="1:11" x14ac:dyDescent="0.35">
      <c r="A43" s="219"/>
      <c r="B43" s="222"/>
      <c r="C43" s="1"/>
      <c r="D43" s="241" t="s">
        <v>1472</v>
      </c>
      <c r="E43" s="8" t="s">
        <v>1473</v>
      </c>
      <c r="F43" s="21">
        <v>3.6</v>
      </c>
      <c r="G43" s="10">
        <v>89.84</v>
      </c>
      <c r="H43" s="12">
        <v>323.42400000000004</v>
      </c>
      <c r="I43"/>
      <c r="J43"/>
      <c r="K43"/>
    </row>
    <row r="44" spans="1:11" ht="26.5" x14ac:dyDescent="0.35">
      <c r="A44" s="219"/>
      <c r="B44" s="222"/>
      <c r="C44" s="1"/>
      <c r="D44" s="241" t="s">
        <v>1474</v>
      </c>
      <c r="E44" s="8" t="s">
        <v>1475</v>
      </c>
      <c r="F44" s="21">
        <v>7.2</v>
      </c>
      <c r="G44" s="10">
        <v>89.84</v>
      </c>
      <c r="H44" s="12">
        <v>646.84800000000007</v>
      </c>
      <c r="I44"/>
      <c r="J44"/>
      <c r="K44"/>
    </row>
    <row r="45" spans="1:11" x14ac:dyDescent="0.35">
      <c r="A45" s="219"/>
      <c r="B45" s="222"/>
      <c r="C45" s="1"/>
      <c r="D45" s="241" t="s">
        <v>1476</v>
      </c>
      <c r="E45" s="8" t="s">
        <v>1477</v>
      </c>
      <c r="F45" s="21">
        <v>9.6</v>
      </c>
      <c r="G45" s="10">
        <v>89.84</v>
      </c>
      <c r="H45" s="12">
        <v>862.46400000000006</v>
      </c>
      <c r="I45"/>
      <c r="J45"/>
      <c r="K45"/>
    </row>
    <row r="46" spans="1:11" ht="26.5" x14ac:dyDescent="0.35">
      <c r="A46" s="219"/>
      <c r="B46" s="222"/>
      <c r="C46" s="1"/>
      <c r="D46" s="241" t="s">
        <v>1478</v>
      </c>
      <c r="E46" s="8" t="s">
        <v>1479</v>
      </c>
      <c r="F46" s="21">
        <v>3.6</v>
      </c>
      <c r="G46" s="10">
        <v>89.84</v>
      </c>
      <c r="H46" s="12">
        <v>323.42400000000004</v>
      </c>
      <c r="I46"/>
      <c r="J46"/>
      <c r="K46"/>
    </row>
    <row r="47" spans="1:11" x14ac:dyDescent="0.35">
      <c r="A47" s="219"/>
      <c r="B47" s="222"/>
      <c r="C47" s="1"/>
      <c r="D47" s="241" t="s">
        <v>1480</v>
      </c>
      <c r="E47" s="8" t="s">
        <v>1481</v>
      </c>
      <c r="F47" s="21">
        <v>1.25</v>
      </c>
      <c r="G47" s="10">
        <v>89.84</v>
      </c>
      <c r="H47" s="12">
        <v>112.30000000000001</v>
      </c>
      <c r="I47"/>
      <c r="J47"/>
      <c r="K47"/>
    </row>
    <row r="48" spans="1:11" ht="26.5" x14ac:dyDescent="0.35">
      <c r="A48" s="219"/>
      <c r="B48" s="222"/>
      <c r="C48" s="1"/>
      <c r="D48" s="241" t="s">
        <v>1482</v>
      </c>
      <c r="E48" s="8" t="s">
        <v>1483</v>
      </c>
      <c r="F48" s="21">
        <v>1.5</v>
      </c>
      <c r="G48" s="10">
        <v>89.84</v>
      </c>
      <c r="H48" s="12">
        <v>134.76</v>
      </c>
      <c r="I48"/>
      <c r="J48"/>
      <c r="K48"/>
    </row>
    <row r="49" spans="1:11" ht="26.5" x14ac:dyDescent="0.35">
      <c r="A49" s="219"/>
      <c r="B49" s="222"/>
      <c r="C49" s="1"/>
      <c r="D49" s="241" t="s">
        <v>1484</v>
      </c>
      <c r="E49" s="8" t="s">
        <v>1485</v>
      </c>
      <c r="F49" s="21">
        <v>5</v>
      </c>
      <c r="G49" s="10">
        <v>89.84</v>
      </c>
      <c r="H49" s="12">
        <v>449.20000000000005</v>
      </c>
      <c r="I49"/>
      <c r="J49"/>
      <c r="K49"/>
    </row>
    <row r="50" spans="1:11" ht="26.5" x14ac:dyDescent="0.35">
      <c r="A50" s="219"/>
      <c r="B50" s="222"/>
      <c r="C50" s="1"/>
      <c r="D50" s="241" t="s">
        <v>1486</v>
      </c>
      <c r="E50" s="8" t="s">
        <v>1487</v>
      </c>
      <c r="F50" s="21">
        <v>5</v>
      </c>
      <c r="G50" s="10">
        <v>89.84</v>
      </c>
      <c r="H50" s="12">
        <v>449.20000000000005</v>
      </c>
      <c r="I50"/>
      <c r="J50"/>
      <c r="K50"/>
    </row>
    <row r="51" spans="1:11" x14ac:dyDescent="0.35">
      <c r="A51" s="219"/>
      <c r="B51" s="222"/>
      <c r="C51" s="1"/>
      <c r="D51" s="241" t="s">
        <v>1488</v>
      </c>
      <c r="E51" s="8" t="s">
        <v>1489</v>
      </c>
      <c r="F51" s="21">
        <v>2.75</v>
      </c>
      <c r="G51" s="10">
        <v>89.84</v>
      </c>
      <c r="H51" s="12">
        <v>247.06</v>
      </c>
      <c r="I51"/>
      <c r="J51"/>
      <c r="K51"/>
    </row>
    <row r="52" spans="1:11" x14ac:dyDescent="0.35">
      <c r="A52" s="219"/>
      <c r="B52" s="222"/>
      <c r="C52" s="1"/>
      <c r="D52" s="241" t="s">
        <v>1490</v>
      </c>
      <c r="E52" s="8" t="s">
        <v>1491</v>
      </c>
      <c r="F52" s="21">
        <v>1.375</v>
      </c>
      <c r="G52" s="10">
        <v>89.84</v>
      </c>
      <c r="H52" s="12">
        <v>123.53</v>
      </c>
      <c r="I52"/>
      <c r="J52"/>
      <c r="K52"/>
    </row>
    <row r="53" spans="1:11" x14ac:dyDescent="0.35">
      <c r="A53" s="219"/>
      <c r="B53" s="222"/>
      <c r="C53" s="1"/>
      <c r="D53" s="241" t="s">
        <v>1492</v>
      </c>
      <c r="E53" s="8" t="s">
        <v>1493</v>
      </c>
      <c r="F53" s="21">
        <v>1.375</v>
      </c>
      <c r="G53" s="10">
        <v>89.84</v>
      </c>
      <c r="H53" s="12">
        <v>123.53</v>
      </c>
      <c r="I53"/>
      <c r="J53"/>
      <c r="K53"/>
    </row>
    <row r="54" spans="1:11" ht="39.5" x14ac:dyDescent="0.35">
      <c r="A54" s="219"/>
      <c r="B54" s="222"/>
      <c r="C54" s="1"/>
      <c r="D54" s="241" t="s">
        <v>1494</v>
      </c>
      <c r="E54" s="8" t="s">
        <v>1495</v>
      </c>
      <c r="F54" s="21">
        <v>3.5</v>
      </c>
      <c r="G54" s="10">
        <v>89.84</v>
      </c>
      <c r="H54" s="12">
        <v>314.44</v>
      </c>
      <c r="I54"/>
      <c r="J54"/>
      <c r="K54"/>
    </row>
    <row r="55" spans="1:11" ht="26.5" x14ac:dyDescent="0.35">
      <c r="A55" s="219"/>
      <c r="B55" s="222"/>
      <c r="C55" s="1"/>
      <c r="D55" s="241" t="s">
        <v>1496</v>
      </c>
      <c r="E55" s="8" t="s">
        <v>1497</v>
      </c>
      <c r="F55" s="21">
        <v>3.5</v>
      </c>
      <c r="G55" s="10">
        <v>89.84</v>
      </c>
      <c r="H55" s="12">
        <v>314.44</v>
      </c>
      <c r="I55"/>
      <c r="J55"/>
      <c r="K55"/>
    </row>
    <row r="56" spans="1:11" ht="26.5" x14ac:dyDescent="0.35">
      <c r="A56" s="219"/>
      <c r="B56" s="222"/>
      <c r="C56" s="1"/>
      <c r="D56" s="241" t="s">
        <v>1498</v>
      </c>
      <c r="E56" s="8" t="s">
        <v>1499</v>
      </c>
      <c r="F56" s="21">
        <v>3.5</v>
      </c>
      <c r="G56" s="10">
        <v>89.84</v>
      </c>
      <c r="H56" s="12">
        <v>314.44</v>
      </c>
      <c r="I56"/>
      <c r="J56"/>
      <c r="K56"/>
    </row>
    <row r="57" spans="1:11" ht="26.5" x14ac:dyDescent="0.35">
      <c r="A57" s="219"/>
      <c r="B57" s="222"/>
      <c r="C57" s="1"/>
      <c r="D57" s="241" t="s">
        <v>1500</v>
      </c>
      <c r="E57" s="8" t="s">
        <v>1501</v>
      </c>
      <c r="F57" s="21">
        <v>3.5</v>
      </c>
      <c r="G57" s="10">
        <v>89.84</v>
      </c>
      <c r="H57" s="12">
        <v>314.44</v>
      </c>
      <c r="I57"/>
      <c r="J57"/>
    </row>
    <row r="58" spans="1:11" ht="26.5" x14ac:dyDescent="0.35">
      <c r="A58" s="219"/>
      <c r="B58" s="222"/>
      <c r="C58" s="1"/>
      <c r="D58" s="241" t="s">
        <v>1502</v>
      </c>
      <c r="E58" s="8" t="s">
        <v>1503</v>
      </c>
      <c r="F58" s="21">
        <v>0.75</v>
      </c>
      <c r="G58" s="10">
        <v>89.84</v>
      </c>
      <c r="H58" s="12">
        <v>67.38</v>
      </c>
      <c r="I58"/>
      <c r="J58"/>
    </row>
    <row r="59" spans="1:11" ht="26.5" x14ac:dyDescent="0.35">
      <c r="A59" s="219"/>
      <c r="B59" s="222"/>
      <c r="C59" s="1"/>
      <c r="D59" s="241" t="s">
        <v>1504</v>
      </c>
      <c r="E59" s="8" t="s">
        <v>1505</v>
      </c>
      <c r="F59" s="21">
        <v>13.25</v>
      </c>
      <c r="G59" s="10">
        <v>89.84</v>
      </c>
      <c r="H59" s="12">
        <v>1190.3800000000001</v>
      </c>
      <c r="I59"/>
      <c r="J59"/>
    </row>
    <row r="60" spans="1:11" x14ac:dyDescent="0.35">
      <c r="A60" s="219"/>
      <c r="B60" s="222"/>
      <c r="C60" s="1"/>
      <c r="D60" s="241" t="s">
        <v>1506</v>
      </c>
      <c r="E60" s="8" t="s">
        <v>1507</v>
      </c>
      <c r="F60" s="21">
        <v>1.25</v>
      </c>
      <c r="G60" s="10">
        <v>89.84</v>
      </c>
      <c r="H60" s="12">
        <v>112.30000000000001</v>
      </c>
      <c r="I60"/>
      <c r="J60"/>
    </row>
    <row r="61" spans="1:11" ht="26.5" x14ac:dyDescent="0.35">
      <c r="A61" s="219"/>
      <c r="B61" s="227"/>
      <c r="C61" s="1"/>
      <c r="D61" s="241" t="s">
        <v>1508</v>
      </c>
      <c r="E61" s="8" t="s">
        <v>1509</v>
      </c>
      <c r="F61" s="21">
        <v>7</v>
      </c>
      <c r="G61" s="10">
        <v>89.84</v>
      </c>
      <c r="H61" s="12">
        <v>628.88</v>
      </c>
      <c r="I61"/>
      <c r="J61"/>
    </row>
    <row r="62" spans="1:11" x14ac:dyDescent="0.35">
      <c r="A62" s="219"/>
      <c r="B62" s="247"/>
      <c r="C62" s="1"/>
      <c r="D62" s="243" t="s">
        <v>171</v>
      </c>
      <c r="E62" s="8" t="s">
        <v>184</v>
      </c>
      <c r="F62" s="21">
        <v>0</v>
      </c>
      <c r="G62" s="10">
        <v>89.84</v>
      </c>
      <c r="H62" s="12">
        <v>0</v>
      </c>
      <c r="I62"/>
      <c r="J62"/>
    </row>
    <row r="63" spans="1:11" x14ac:dyDescent="0.35">
      <c r="A63" s="220"/>
      <c r="B63" s="231" t="s">
        <v>168</v>
      </c>
      <c r="C63" s="232"/>
      <c r="D63" s="232"/>
      <c r="E63" s="232"/>
      <c r="F63" s="245">
        <v>205</v>
      </c>
      <c r="G63" s="233">
        <v>88.043200000000056</v>
      </c>
      <c r="H63" s="234">
        <v>20917.2</v>
      </c>
      <c r="I63"/>
      <c r="J63"/>
    </row>
    <row r="64" spans="1:11" x14ac:dyDescent="0.35">
      <c r="A64" s="161" t="s">
        <v>1544</v>
      </c>
      <c r="B64" s="158"/>
      <c r="C64" s="158"/>
      <c r="D64" s="158"/>
      <c r="E64" s="158"/>
      <c r="F64" s="159">
        <v>205</v>
      </c>
      <c r="G64" s="168">
        <v>88.043200000000056</v>
      </c>
      <c r="H64" s="160">
        <v>23798.199999999993</v>
      </c>
      <c r="I64"/>
      <c r="J64"/>
    </row>
    <row r="65" spans="1:10" ht="52.5" x14ac:dyDescent="0.35">
      <c r="A65" s="246" t="s">
        <v>1510</v>
      </c>
      <c r="B65" s="229" t="s">
        <v>39</v>
      </c>
      <c r="C65" s="1" t="s">
        <v>316</v>
      </c>
      <c r="D65" s="244" t="s">
        <v>42</v>
      </c>
      <c r="E65" s="8" t="s">
        <v>1433</v>
      </c>
      <c r="F65" s="21">
        <v>0</v>
      </c>
      <c r="G65" s="10">
        <v>0</v>
      </c>
      <c r="H65" s="12">
        <v>420</v>
      </c>
      <c r="I65"/>
      <c r="J65"/>
    </row>
    <row r="66" spans="1:10" x14ac:dyDescent="0.35">
      <c r="A66" s="219"/>
      <c r="B66" s="222"/>
      <c r="C66" s="1"/>
      <c r="D66" s="241"/>
      <c r="E66" s="8" t="s">
        <v>1439</v>
      </c>
      <c r="F66" s="21">
        <v>0</v>
      </c>
      <c r="G66" s="10">
        <v>0</v>
      </c>
      <c r="H66" s="12">
        <v>120</v>
      </c>
      <c r="I66"/>
      <c r="J66"/>
    </row>
    <row r="67" spans="1:10" ht="26.5" x14ac:dyDescent="0.35">
      <c r="A67" s="219"/>
      <c r="B67" s="222"/>
      <c r="C67" s="1"/>
      <c r="D67" s="241"/>
      <c r="E67" s="8" t="s">
        <v>1511</v>
      </c>
      <c r="F67" s="21">
        <v>0</v>
      </c>
      <c r="G67" s="10">
        <v>0</v>
      </c>
      <c r="H67" s="12">
        <v>185</v>
      </c>
      <c r="I67"/>
      <c r="J67"/>
    </row>
    <row r="68" spans="1:10" x14ac:dyDescent="0.35">
      <c r="A68" s="219"/>
      <c r="B68" s="222"/>
      <c r="C68" s="1"/>
      <c r="D68" s="241"/>
      <c r="E68" s="8" t="s">
        <v>1512</v>
      </c>
      <c r="F68" s="21">
        <v>0</v>
      </c>
      <c r="G68" s="10">
        <v>0</v>
      </c>
      <c r="H68" s="12">
        <v>25</v>
      </c>
      <c r="I68"/>
      <c r="J68"/>
    </row>
    <row r="69" spans="1:10" x14ac:dyDescent="0.35">
      <c r="A69" s="219"/>
      <c r="B69" s="227"/>
      <c r="C69" s="1"/>
      <c r="D69" s="243"/>
      <c r="E69" s="8" t="s">
        <v>1513</v>
      </c>
      <c r="F69" s="21">
        <v>0</v>
      </c>
      <c r="G69" s="10">
        <v>0</v>
      </c>
      <c r="H69" s="12">
        <v>25</v>
      </c>
      <c r="I69"/>
      <c r="J69"/>
    </row>
    <row r="70" spans="1:10" x14ac:dyDescent="0.35">
      <c r="A70" s="219"/>
      <c r="B70" s="231" t="s">
        <v>165</v>
      </c>
      <c r="C70" s="232"/>
      <c r="D70" s="232"/>
      <c r="E70" s="232"/>
      <c r="F70" s="245">
        <v>0</v>
      </c>
      <c r="G70" s="233">
        <v>0</v>
      </c>
      <c r="H70" s="234">
        <v>775</v>
      </c>
      <c r="I70"/>
      <c r="J70"/>
    </row>
    <row r="71" spans="1:10" x14ac:dyDescent="0.35">
      <c r="A71" s="219"/>
      <c r="B71" s="229" t="s">
        <v>50</v>
      </c>
      <c r="C71" s="1" t="s">
        <v>316</v>
      </c>
      <c r="D71" s="244" t="s">
        <v>1514</v>
      </c>
      <c r="E71" s="8" t="s">
        <v>1515</v>
      </c>
      <c r="F71" s="21">
        <v>4.5</v>
      </c>
      <c r="G71" s="10">
        <v>91.06</v>
      </c>
      <c r="H71" s="12">
        <v>409.77</v>
      </c>
      <c r="I71"/>
      <c r="J71"/>
    </row>
    <row r="72" spans="1:10" ht="26.5" x14ac:dyDescent="0.35">
      <c r="A72" s="219"/>
      <c r="B72" s="222"/>
      <c r="C72" s="1"/>
      <c r="D72" s="241" t="s">
        <v>1516</v>
      </c>
      <c r="E72" s="8" t="s">
        <v>1517</v>
      </c>
      <c r="F72" s="21">
        <v>4.5</v>
      </c>
      <c r="G72" s="10">
        <v>91.06</v>
      </c>
      <c r="H72" s="12">
        <v>409.77</v>
      </c>
      <c r="I72"/>
      <c r="J72"/>
    </row>
    <row r="73" spans="1:10" ht="26.5" x14ac:dyDescent="0.35">
      <c r="A73" s="219"/>
      <c r="B73" s="222"/>
      <c r="C73" s="1"/>
      <c r="D73" s="241" t="s">
        <v>1518</v>
      </c>
      <c r="E73" s="8" t="s">
        <v>1519</v>
      </c>
      <c r="F73" s="21">
        <v>6.375</v>
      </c>
      <c r="G73" s="10">
        <v>91.06</v>
      </c>
      <c r="H73" s="12">
        <v>580.50749999999994</v>
      </c>
      <c r="I73"/>
      <c r="J73"/>
    </row>
    <row r="74" spans="1:10" x14ac:dyDescent="0.35">
      <c r="A74" s="219"/>
      <c r="B74" s="222"/>
      <c r="C74" s="1"/>
      <c r="D74" s="241" t="s">
        <v>1520</v>
      </c>
      <c r="E74" s="8" t="s">
        <v>1521</v>
      </c>
      <c r="F74" s="21">
        <v>2.25</v>
      </c>
      <c r="G74" s="10">
        <v>91.06</v>
      </c>
      <c r="H74" s="12">
        <v>204.88499999999999</v>
      </c>
      <c r="I74"/>
      <c r="J74"/>
    </row>
    <row r="75" spans="1:10" x14ac:dyDescent="0.35">
      <c r="A75" s="219"/>
      <c r="B75" s="222"/>
      <c r="C75" s="1"/>
      <c r="D75" s="241" t="s">
        <v>1522</v>
      </c>
      <c r="E75" s="8" t="s">
        <v>1523</v>
      </c>
      <c r="F75" s="21">
        <v>2</v>
      </c>
      <c r="G75" s="10">
        <v>91.06</v>
      </c>
      <c r="H75" s="12">
        <v>182.12</v>
      </c>
      <c r="I75"/>
      <c r="J75"/>
    </row>
    <row r="76" spans="1:10" ht="26.5" x14ac:dyDescent="0.35">
      <c r="A76" s="219"/>
      <c r="B76" s="222"/>
      <c r="C76" s="1"/>
      <c r="D76" s="241" t="s">
        <v>1524</v>
      </c>
      <c r="E76" s="8" t="s">
        <v>1525</v>
      </c>
      <c r="F76" s="21">
        <v>2</v>
      </c>
      <c r="G76" s="10">
        <v>91.06</v>
      </c>
      <c r="H76" s="12">
        <v>182.12</v>
      </c>
      <c r="I76"/>
      <c r="J76"/>
    </row>
    <row r="77" spans="1:10" x14ac:dyDescent="0.35">
      <c r="A77" s="219"/>
      <c r="B77" s="222"/>
      <c r="C77" s="1"/>
      <c r="D77" s="241" t="s">
        <v>1526</v>
      </c>
      <c r="E77" s="8" t="s">
        <v>1527</v>
      </c>
      <c r="F77" s="21">
        <v>2.125</v>
      </c>
      <c r="G77" s="10">
        <v>91.06</v>
      </c>
      <c r="H77" s="12">
        <v>193.5025</v>
      </c>
      <c r="I77"/>
      <c r="J77"/>
    </row>
    <row r="78" spans="1:10" ht="26.5" x14ac:dyDescent="0.35">
      <c r="A78" s="219"/>
      <c r="B78" s="222"/>
      <c r="C78" s="1"/>
      <c r="D78" s="241" t="s">
        <v>1528</v>
      </c>
      <c r="E78" s="8" t="s">
        <v>1529</v>
      </c>
      <c r="F78" s="21">
        <v>3.625</v>
      </c>
      <c r="G78" s="10">
        <v>91.06</v>
      </c>
      <c r="H78" s="12">
        <v>330.09250000000003</v>
      </c>
      <c r="I78"/>
      <c r="J78"/>
    </row>
    <row r="79" spans="1:10" x14ac:dyDescent="0.35">
      <c r="A79" s="219"/>
      <c r="B79" s="222"/>
      <c r="C79" s="1"/>
      <c r="D79" s="241" t="s">
        <v>1530</v>
      </c>
      <c r="E79" s="8" t="s">
        <v>1531</v>
      </c>
      <c r="F79" s="21">
        <v>1.875</v>
      </c>
      <c r="G79" s="10">
        <v>91.06</v>
      </c>
      <c r="H79" s="12">
        <v>170.73750000000001</v>
      </c>
      <c r="I79"/>
      <c r="J79"/>
    </row>
    <row r="80" spans="1:10" ht="39.5" x14ac:dyDescent="0.35">
      <c r="A80" s="219"/>
      <c r="B80" s="222"/>
      <c r="C80" s="1"/>
      <c r="D80" s="241" t="s">
        <v>1532</v>
      </c>
      <c r="E80" s="8" t="s">
        <v>1533</v>
      </c>
      <c r="F80" s="21">
        <v>2</v>
      </c>
      <c r="G80" s="10">
        <v>91.06</v>
      </c>
      <c r="H80" s="12">
        <v>182.12</v>
      </c>
      <c r="I80"/>
      <c r="J80"/>
    </row>
    <row r="81" spans="1:10" ht="26.5" x14ac:dyDescent="0.35">
      <c r="A81" s="219"/>
      <c r="B81" s="227"/>
      <c r="C81" s="1"/>
      <c r="D81" s="243" t="s">
        <v>1534</v>
      </c>
      <c r="E81" s="8" t="s">
        <v>1535</v>
      </c>
      <c r="F81" s="21">
        <v>1.75</v>
      </c>
      <c r="G81" s="10">
        <v>91.06</v>
      </c>
      <c r="H81" s="12">
        <v>159.35500000000002</v>
      </c>
      <c r="I81"/>
      <c r="J81"/>
    </row>
    <row r="82" spans="1:10" x14ac:dyDescent="0.35">
      <c r="A82" s="220"/>
      <c r="B82" s="231" t="s">
        <v>168</v>
      </c>
      <c r="C82" s="232"/>
      <c r="D82" s="232"/>
      <c r="E82" s="232"/>
      <c r="F82" s="245">
        <v>33</v>
      </c>
      <c r="G82" s="233">
        <v>91.059999999999974</v>
      </c>
      <c r="H82" s="234">
        <v>3004.9800000000005</v>
      </c>
      <c r="I82"/>
      <c r="J82"/>
    </row>
    <row r="83" spans="1:10" x14ac:dyDescent="0.35">
      <c r="A83" s="161" t="s">
        <v>1545</v>
      </c>
      <c r="B83" s="158"/>
      <c r="C83" s="158"/>
      <c r="D83" s="158"/>
      <c r="E83" s="158"/>
      <c r="F83" s="159">
        <v>33</v>
      </c>
      <c r="G83" s="168">
        <v>91.059999999999974</v>
      </c>
      <c r="H83" s="160">
        <v>3779.98</v>
      </c>
      <c r="I83"/>
      <c r="J83"/>
    </row>
    <row r="84" spans="1:10" x14ac:dyDescent="0.35">
      <c r="A84" s="7" t="s">
        <v>174</v>
      </c>
      <c r="B84" s="7"/>
      <c r="C84" s="7"/>
      <c r="D84" s="7"/>
      <c r="F84" s="21">
        <v>238</v>
      </c>
      <c r="G84" s="10">
        <v>88.841764705882497</v>
      </c>
      <c r="H84" s="12">
        <v>27578.179999999982</v>
      </c>
      <c r="I84"/>
      <c r="J84"/>
    </row>
    <row r="85" spans="1:10" x14ac:dyDescent="0.35">
      <c r="A85"/>
      <c r="B85"/>
      <c r="C85"/>
      <c r="D85"/>
      <c r="E85"/>
      <c r="F85"/>
      <c r="G85"/>
      <c r="H85"/>
      <c r="I85"/>
      <c r="J85"/>
    </row>
    <row r="86" spans="1:10" x14ac:dyDescent="0.35">
      <c r="A86"/>
      <c r="B86"/>
      <c r="C86"/>
      <c r="D86"/>
      <c r="E86"/>
      <c r="F86"/>
      <c r="G86"/>
      <c r="H86"/>
      <c r="I86"/>
      <c r="J86"/>
    </row>
    <row r="87" spans="1:10" x14ac:dyDescent="0.35">
      <c r="A87"/>
      <c r="B87"/>
      <c r="C87"/>
      <c r="D87"/>
      <c r="E87"/>
      <c r="F87"/>
      <c r="G87"/>
      <c r="H87"/>
      <c r="I87"/>
      <c r="J87"/>
    </row>
    <row r="88" spans="1:10" x14ac:dyDescent="0.35">
      <c r="A88"/>
      <c r="B88"/>
      <c r="C88"/>
      <c r="D88"/>
      <c r="E88"/>
      <c r="F88"/>
      <c r="G88"/>
      <c r="H88"/>
      <c r="I88"/>
      <c r="J88"/>
    </row>
    <row r="89" spans="1:10" x14ac:dyDescent="0.35">
      <c r="A89"/>
      <c r="B89"/>
      <c r="C89"/>
      <c r="D89"/>
      <c r="E89"/>
      <c r="F89"/>
      <c r="G89"/>
      <c r="H89"/>
      <c r="I89"/>
      <c r="J89"/>
    </row>
    <row r="90" spans="1:10" x14ac:dyDescent="0.35">
      <c r="A90"/>
      <c r="B90"/>
      <c r="C90"/>
      <c r="D90"/>
      <c r="E90"/>
      <c r="F90"/>
      <c r="G90"/>
      <c r="H90"/>
      <c r="I90"/>
      <c r="J90"/>
    </row>
    <row r="91" spans="1:10" x14ac:dyDescent="0.35">
      <c r="A91"/>
      <c r="B91"/>
      <c r="C91"/>
      <c r="D91"/>
      <c r="E91"/>
      <c r="F91"/>
      <c r="G91"/>
      <c r="H91"/>
      <c r="I91"/>
      <c r="J91"/>
    </row>
    <row r="92" spans="1:10" x14ac:dyDescent="0.35">
      <c r="A92"/>
      <c r="B92"/>
      <c r="C92"/>
      <c r="D92"/>
      <c r="E92"/>
      <c r="F92"/>
      <c r="G92"/>
      <c r="H92"/>
      <c r="I92"/>
      <c r="J92"/>
    </row>
    <row r="93" spans="1:10" x14ac:dyDescent="0.35">
      <c r="A93"/>
      <c r="B93"/>
      <c r="C93"/>
      <c r="D93"/>
      <c r="E93"/>
      <c r="F93"/>
      <c r="G93"/>
      <c r="H93"/>
      <c r="I93"/>
      <c r="J93"/>
    </row>
    <row r="94" spans="1:10" x14ac:dyDescent="0.35">
      <c r="A94"/>
      <c r="B94"/>
      <c r="C94"/>
      <c r="D94"/>
      <c r="E94"/>
      <c r="F94"/>
      <c r="G94"/>
      <c r="H94"/>
      <c r="I94"/>
      <c r="J94"/>
    </row>
    <row r="95" spans="1:10" x14ac:dyDescent="0.35">
      <c r="A95"/>
      <c r="B95"/>
      <c r="C95"/>
      <c r="D95"/>
      <c r="E95"/>
      <c r="F95"/>
      <c r="G95"/>
      <c r="H95"/>
      <c r="I95"/>
      <c r="J95"/>
    </row>
    <row r="96" spans="1:10" x14ac:dyDescent="0.35">
      <c r="A96"/>
      <c r="B96"/>
      <c r="C96"/>
      <c r="D96"/>
      <c r="E96"/>
      <c r="F96"/>
      <c r="G96"/>
      <c r="H96"/>
      <c r="I96"/>
      <c r="J96"/>
    </row>
    <row r="97" spans="1:10" x14ac:dyDescent="0.35">
      <c r="A97"/>
      <c r="B97"/>
      <c r="C97"/>
      <c r="D97"/>
      <c r="E97"/>
      <c r="F97"/>
      <c r="G97"/>
      <c r="H97"/>
      <c r="I97"/>
      <c r="J97"/>
    </row>
    <row r="98" spans="1:10" x14ac:dyDescent="0.35">
      <c r="A98"/>
      <c r="B98"/>
      <c r="C98"/>
      <c r="D98"/>
      <c r="E98"/>
      <c r="F98"/>
      <c r="G98"/>
      <c r="H98"/>
      <c r="I98"/>
      <c r="J98"/>
    </row>
    <row r="99" spans="1:10" x14ac:dyDescent="0.35">
      <c r="A99"/>
      <c r="B99"/>
      <c r="C99"/>
      <c r="D99"/>
      <c r="E99"/>
      <c r="F99"/>
      <c r="G99"/>
      <c r="H99"/>
      <c r="I99"/>
      <c r="J99"/>
    </row>
    <row r="100" spans="1:10" x14ac:dyDescent="0.35">
      <c r="A100"/>
      <c r="B100"/>
      <c r="C100"/>
      <c r="D100"/>
      <c r="E100"/>
      <c r="F100"/>
      <c r="G100"/>
      <c r="H100"/>
      <c r="I100"/>
      <c r="J100"/>
    </row>
    <row r="101" spans="1:10" x14ac:dyDescent="0.35">
      <c r="A101"/>
      <c r="B101"/>
      <c r="C101"/>
      <c r="D101"/>
      <c r="E101"/>
      <c r="F101"/>
      <c r="G101"/>
      <c r="H101"/>
      <c r="I101"/>
      <c r="J101"/>
    </row>
    <row r="102" spans="1:10" x14ac:dyDescent="0.35">
      <c r="A102"/>
      <c r="B102"/>
      <c r="C102"/>
      <c r="D102"/>
      <c r="E102"/>
      <c r="F102"/>
      <c r="G102"/>
      <c r="H102"/>
      <c r="I102"/>
      <c r="J102"/>
    </row>
    <row r="103" spans="1:10" x14ac:dyDescent="0.35">
      <c r="A103"/>
      <c r="B103"/>
      <c r="C103"/>
      <c r="D103"/>
      <c r="E103"/>
      <c r="F103"/>
      <c r="G103"/>
      <c r="H103"/>
      <c r="I103"/>
      <c r="J103"/>
    </row>
    <row r="104" spans="1:10" x14ac:dyDescent="0.35">
      <c r="A104"/>
      <c r="B104"/>
      <c r="C104"/>
      <c r="D104"/>
      <c r="E104"/>
      <c r="F104"/>
      <c r="G104"/>
      <c r="H104"/>
      <c r="I104"/>
      <c r="J104"/>
    </row>
    <row r="105" spans="1:10" x14ac:dyDescent="0.35">
      <c r="A105"/>
      <c r="B105"/>
      <c r="C105"/>
      <c r="D105"/>
      <c r="E105"/>
      <c r="F105"/>
      <c r="G105"/>
      <c r="H105"/>
      <c r="I105"/>
      <c r="J105"/>
    </row>
    <row r="106" spans="1:10" x14ac:dyDescent="0.35">
      <c r="A106"/>
      <c r="B106"/>
      <c r="C106"/>
      <c r="D106"/>
      <c r="E106"/>
      <c r="F106"/>
      <c r="G106"/>
      <c r="H106"/>
      <c r="I106"/>
      <c r="J106"/>
    </row>
    <row r="107" spans="1:10" x14ac:dyDescent="0.35">
      <c r="A107"/>
      <c r="B107"/>
      <c r="C107"/>
      <c r="D107"/>
      <c r="E107"/>
      <c r="F107"/>
      <c r="G107"/>
      <c r="H107"/>
      <c r="I107"/>
      <c r="J107"/>
    </row>
    <row r="108" spans="1:10" x14ac:dyDescent="0.35">
      <c r="A108"/>
      <c r="B108"/>
      <c r="C108"/>
      <c r="D108"/>
      <c r="E108"/>
      <c r="F108"/>
      <c r="G108"/>
      <c r="H108"/>
      <c r="I108"/>
      <c r="J108"/>
    </row>
    <row r="109" spans="1:10" x14ac:dyDescent="0.35">
      <c r="A109"/>
      <c r="B109"/>
      <c r="C109"/>
      <c r="D109"/>
      <c r="E109"/>
      <c r="F109"/>
      <c r="G109"/>
      <c r="H109"/>
      <c r="I109"/>
      <c r="J109"/>
    </row>
    <row r="110" spans="1:10" x14ac:dyDescent="0.35">
      <c r="A110"/>
      <c r="B110"/>
      <c r="C110"/>
      <c r="D110"/>
      <c r="E110"/>
      <c r="F110"/>
      <c r="G110"/>
      <c r="H110"/>
      <c r="I110"/>
      <c r="J110"/>
    </row>
    <row r="111" spans="1:10" x14ac:dyDescent="0.35">
      <c r="A111"/>
      <c r="B111"/>
      <c r="C111"/>
      <c r="D111"/>
      <c r="E111"/>
      <c r="F111"/>
      <c r="G111"/>
      <c r="H111"/>
      <c r="I111"/>
      <c r="J111"/>
    </row>
    <row r="112" spans="1:10" x14ac:dyDescent="0.35">
      <c r="A112"/>
      <c r="B112"/>
      <c r="C112"/>
      <c r="D112"/>
      <c r="E112"/>
      <c r="F112"/>
      <c r="G112"/>
      <c r="H112"/>
      <c r="I112"/>
      <c r="J112"/>
    </row>
    <row r="113" spans="1:10" x14ac:dyDescent="0.35">
      <c r="A113"/>
      <c r="B113"/>
      <c r="C113"/>
      <c r="D113"/>
      <c r="E113"/>
      <c r="F113"/>
      <c r="G113"/>
      <c r="H113"/>
      <c r="I113"/>
      <c r="J113"/>
    </row>
    <row r="114" spans="1:10" x14ac:dyDescent="0.35">
      <c r="A114"/>
      <c r="B114"/>
      <c r="C114"/>
      <c r="D114"/>
      <c r="E114"/>
      <c r="F114"/>
      <c r="G114"/>
      <c r="H114"/>
      <c r="I114"/>
      <c r="J114"/>
    </row>
    <row r="115" spans="1:10" x14ac:dyDescent="0.35">
      <c r="A115"/>
      <c r="B115"/>
      <c r="C115"/>
      <c r="D115"/>
      <c r="E115"/>
      <c r="F115"/>
      <c r="G115"/>
      <c r="H115"/>
      <c r="I115"/>
      <c r="J115"/>
    </row>
    <row r="116" spans="1:10" x14ac:dyDescent="0.35">
      <c r="A116"/>
      <c r="B116"/>
      <c r="C116"/>
      <c r="D116"/>
      <c r="E116"/>
      <c r="F116"/>
      <c r="G116"/>
      <c r="H116"/>
      <c r="I116"/>
      <c r="J116"/>
    </row>
    <row r="117" spans="1:10" x14ac:dyDescent="0.35">
      <c r="A117"/>
      <c r="B117"/>
      <c r="C117"/>
      <c r="D117"/>
      <c r="E117"/>
      <c r="F117"/>
      <c r="G117"/>
      <c r="H117"/>
      <c r="I117"/>
      <c r="J117"/>
    </row>
    <row r="118" spans="1:10" x14ac:dyDescent="0.35">
      <c r="A118"/>
      <c r="B118"/>
      <c r="C118"/>
      <c r="D118"/>
      <c r="E118"/>
      <c r="F118"/>
      <c r="G118"/>
      <c r="H118"/>
      <c r="I118"/>
      <c r="J118"/>
    </row>
    <row r="119" spans="1:10" x14ac:dyDescent="0.35">
      <c r="A119"/>
      <c r="B119"/>
      <c r="C119"/>
      <c r="D119"/>
      <c r="E119"/>
      <c r="F119"/>
      <c r="G119"/>
      <c r="H119"/>
      <c r="I119"/>
      <c r="J119"/>
    </row>
    <row r="120" spans="1:10" x14ac:dyDescent="0.35">
      <c r="A120"/>
      <c r="B120"/>
      <c r="C120"/>
      <c r="D120"/>
      <c r="E120"/>
      <c r="F120"/>
      <c r="G120"/>
      <c r="H120"/>
      <c r="I120"/>
      <c r="J120"/>
    </row>
    <row r="121" spans="1:10" x14ac:dyDescent="0.35">
      <c r="A121"/>
      <c r="B121"/>
      <c r="C121"/>
      <c r="D121"/>
      <c r="E121"/>
      <c r="F121"/>
      <c r="G121"/>
      <c r="H121"/>
      <c r="I121"/>
      <c r="J121"/>
    </row>
    <row r="122" spans="1:10" x14ac:dyDescent="0.35">
      <c r="A122"/>
      <c r="B122"/>
      <c r="C122"/>
      <c r="D122"/>
      <c r="E122"/>
      <c r="F122"/>
      <c r="G122"/>
      <c r="H122"/>
      <c r="I122"/>
      <c r="J122"/>
    </row>
    <row r="123" spans="1:10" x14ac:dyDescent="0.35">
      <c r="A123"/>
      <c r="B123"/>
      <c r="C123"/>
      <c r="D123"/>
      <c r="E123"/>
      <c r="F123"/>
      <c r="G123"/>
      <c r="H123"/>
      <c r="I123"/>
      <c r="J123"/>
    </row>
    <row r="124" spans="1:10" x14ac:dyDescent="0.35">
      <c r="A124"/>
      <c r="B124"/>
      <c r="C124"/>
      <c r="D124"/>
      <c r="E124"/>
      <c r="F124"/>
      <c r="G124"/>
      <c r="H124"/>
      <c r="I124"/>
      <c r="J124"/>
    </row>
    <row r="125" spans="1:10" x14ac:dyDescent="0.35">
      <c r="A125"/>
      <c r="B125"/>
      <c r="C125"/>
      <c r="D125"/>
      <c r="E125"/>
      <c r="F125"/>
      <c r="G125"/>
      <c r="H125"/>
      <c r="I125"/>
      <c r="J125"/>
    </row>
    <row r="126" spans="1:10" x14ac:dyDescent="0.35">
      <c r="A126"/>
      <c r="B126"/>
      <c r="C126"/>
      <c r="D126"/>
      <c r="E126"/>
      <c r="F126"/>
      <c r="G126"/>
      <c r="H126"/>
      <c r="I126"/>
      <c r="J126"/>
    </row>
    <row r="127" spans="1:10" x14ac:dyDescent="0.35">
      <c r="A127"/>
      <c r="B127"/>
      <c r="C127"/>
      <c r="D127"/>
      <c r="E127"/>
      <c r="F127"/>
      <c r="G127"/>
      <c r="H127"/>
      <c r="I127"/>
      <c r="J127"/>
    </row>
    <row r="128" spans="1:10" x14ac:dyDescent="0.35">
      <c r="A128"/>
      <c r="B128"/>
      <c r="C128"/>
      <c r="D128"/>
      <c r="E128"/>
      <c r="F128"/>
      <c r="G128"/>
      <c r="H128"/>
      <c r="I128"/>
      <c r="J128"/>
    </row>
    <row r="129" spans="1:10" x14ac:dyDescent="0.35">
      <c r="A129"/>
      <c r="B129"/>
      <c r="C129"/>
      <c r="D129"/>
      <c r="E129"/>
      <c r="F129"/>
      <c r="G129"/>
      <c r="H129"/>
      <c r="I129"/>
      <c r="J129"/>
    </row>
    <row r="130" spans="1:10" x14ac:dyDescent="0.35">
      <c r="A130"/>
      <c r="B130"/>
      <c r="C130"/>
      <c r="D130"/>
      <c r="E130"/>
      <c r="F130"/>
      <c r="G130"/>
      <c r="H130"/>
      <c r="I130"/>
      <c r="J130"/>
    </row>
    <row r="131" spans="1:10" x14ac:dyDescent="0.35">
      <c r="A131"/>
      <c r="B131"/>
      <c r="C131"/>
      <c r="D131"/>
      <c r="E131"/>
      <c r="F131"/>
      <c r="G131"/>
      <c r="H131"/>
      <c r="I131"/>
      <c r="J131"/>
    </row>
    <row r="132" spans="1:10" x14ac:dyDescent="0.35">
      <c r="A132"/>
      <c r="B132"/>
      <c r="C132"/>
      <c r="D132"/>
      <c r="E132"/>
      <c r="F132"/>
      <c r="G132"/>
      <c r="H132"/>
      <c r="I132"/>
      <c r="J132"/>
    </row>
    <row r="133" spans="1:10" x14ac:dyDescent="0.35">
      <c r="A133"/>
      <c r="B133"/>
      <c r="C133"/>
      <c r="D133"/>
      <c r="E133"/>
      <c r="F133"/>
      <c r="G133"/>
      <c r="H133"/>
      <c r="I133"/>
      <c r="J133"/>
    </row>
    <row r="134" spans="1:10" x14ac:dyDescent="0.35">
      <c r="A134"/>
      <c r="B134"/>
      <c r="C134"/>
      <c r="D134"/>
      <c r="E134"/>
      <c r="F134"/>
      <c r="G134"/>
      <c r="H134"/>
      <c r="I134"/>
      <c r="J134"/>
    </row>
    <row r="135" spans="1:10" x14ac:dyDescent="0.35">
      <c r="A135"/>
      <c r="B135"/>
      <c r="C135"/>
      <c r="D135"/>
      <c r="E135"/>
      <c r="F135"/>
      <c r="G135"/>
      <c r="H135"/>
      <c r="I135"/>
      <c r="J135"/>
    </row>
    <row r="136" spans="1:10" x14ac:dyDescent="0.35">
      <c r="A136"/>
      <c r="B136"/>
      <c r="C136"/>
      <c r="D136"/>
      <c r="E136"/>
      <c r="F136"/>
      <c r="G136"/>
      <c r="H136"/>
      <c r="I136"/>
      <c r="J136"/>
    </row>
    <row r="137" spans="1:10" x14ac:dyDescent="0.35">
      <c r="A137"/>
      <c r="B137"/>
      <c r="C137"/>
      <c r="D137"/>
      <c r="E137"/>
      <c r="F137"/>
      <c r="G137"/>
      <c r="H137"/>
      <c r="I137"/>
      <c r="J137"/>
    </row>
    <row r="138" spans="1:10" x14ac:dyDescent="0.35">
      <c r="A138"/>
      <c r="B138"/>
      <c r="C138"/>
      <c r="D138"/>
      <c r="E138"/>
      <c r="F138"/>
      <c r="G138"/>
      <c r="H138"/>
      <c r="I138"/>
      <c r="J138"/>
    </row>
    <row r="139" spans="1:10" x14ac:dyDescent="0.35">
      <c r="A139"/>
      <c r="B139"/>
      <c r="C139"/>
      <c r="D139"/>
      <c r="E139"/>
      <c r="F139"/>
      <c r="G139"/>
      <c r="H139"/>
      <c r="I139"/>
      <c r="J139"/>
    </row>
    <row r="140" spans="1:10" x14ac:dyDescent="0.35">
      <c r="A140"/>
      <c r="B140"/>
      <c r="C140"/>
      <c r="D140"/>
      <c r="E140"/>
      <c r="F140"/>
      <c r="G140"/>
      <c r="H140"/>
      <c r="I140"/>
      <c r="J140"/>
    </row>
    <row r="141" spans="1:10" x14ac:dyDescent="0.35">
      <c r="A141"/>
      <c r="B141"/>
      <c r="C141"/>
      <c r="D141"/>
      <c r="E141"/>
      <c r="F141"/>
      <c r="G141"/>
      <c r="H141"/>
      <c r="I141"/>
      <c r="J141"/>
    </row>
    <row r="142" spans="1:10" x14ac:dyDescent="0.35">
      <c r="A142"/>
      <c r="B142"/>
      <c r="C142"/>
      <c r="D142"/>
      <c r="E142"/>
      <c r="F142"/>
      <c r="G142"/>
      <c r="H142"/>
      <c r="I142"/>
      <c r="J142"/>
    </row>
    <row r="143" spans="1:10" x14ac:dyDescent="0.35">
      <c r="A143"/>
      <c r="B143"/>
      <c r="C143"/>
      <c r="D143"/>
      <c r="E143"/>
      <c r="F143"/>
      <c r="G143"/>
      <c r="H143"/>
      <c r="I143"/>
      <c r="J143"/>
    </row>
    <row r="144" spans="1:10" x14ac:dyDescent="0.35">
      <c r="A144"/>
      <c r="B144"/>
      <c r="C144"/>
      <c r="D144"/>
      <c r="E144"/>
      <c r="F144"/>
      <c r="G144"/>
      <c r="H144"/>
      <c r="I144"/>
      <c r="J144"/>
    </row>
    <row r="145" spans="1:10" x14ac:dyDescent="0.35">
      <c r="A145"/>
      <c r="B145"/>
      <c r="C145"/>
      <c r="D145"/>
      <c r="E145"/>
      <c r="F145"/>
      <c r="G145"/>
      <c r="H145"/>
      <c r="I145"/>
      <c r="J145"/>
    </row>
    <row r="146" spans="1:10" x14ac:dyDescent="0.35">
      <c r="A146"/>
      <c r="B146"/>
      <c r="C146"/>
      <c r="D146"/>
      <c r="E146"/>
      <c r="F146"/>
      <c r="G146"/>
      <c r="H146"/>
      <c r="I146"/>
      <c r="J146"/>
    </row>
    <row r="147" spans="1:10" x14ac:dyDescent="0.35">
      <c r="A147"/>
      <c r="B147"/>
      <c r="C147"/>
      <c r="D147"/>
      <c r="E147"/>
      <c r="F147"/>
      <c r="G147"/>
      <c r="H147"/>
      <c r="I147"/>
      <c r="J147"/>
    </row>
    <row r="148" spans="1:10" x14ac:dyDescent="0.35">
      <c r="A148"/>
      <c r="B148"/>
      <c r="C148"/>
      <c r="D148"/>
      <c r="E148"/>
      <c r="F148"/>
      <c r="G148"/>
      <c r="H148"/>
      <c r="I148"/>
      <c r="J148"/>
    </row>
    <row r="149" spans="1:10" x14ac:dyDescent="0.35">
      <c r="A149"/>
      <c r="B149"/>
      <c r="C149"/>
      <c r="D149"/>
      <c r="E149"/>
      <c r="F149"/>
      <c r="G149"/>
      <c r="H149"/>
      <c r="I149"/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/>
      <c r="I183"/>
      <c r="J183"/>
    </row>
    <row r="184" spans="1:10" x14ac:dyDescent="0.35">
      <c r="A184"/>
      <c r="B184"/>
      <c r="C184"/>
      <c r="D184"/>
      <c r="E184"/>
      <c r="F184"/>
      <c r="G184"/>
      <c r="H184"/>
      <c r="I184"/>
      <c r="J184"/>
    </row>
    <row r="185" spans="1:10" x14ac:dyDescent="0.35">
      <c r="A185"/>
      <c r="B185"/>
      <c r="C185"/>
      <c r="D185"/>
      <c r="E185"/>
      <c r="F185"/>
      <c r="G185"/>
      <c r="H185"/>
      <c r="I185"/>
      <c r="J185"/>
    </row>
    <row r="186" spans="1:10" x14ac:dyDescent="0.35">
      <c r="A186"/>
      <c r="B186"/>
      <c r="C186"/>
      <c r="D186"/>
      <c r="E186"/>
      <c r="F186"/>
      <c r="G186"/>
      <c r="H186"/>
      <c r="I186"/>
      <c r="J186"/>
    </row>
    <row r="187" spans="1:10" x14ac:dyDescent="0.35">
      <c r="A187"/>
      <c r="B187"/>
      <c r="C187"/>
      <c r="D187"/>
      <c r="E187"/>
      <c r="F187"/>
      <c r="G187"/>
      <c r="H187"/>
      <c r="I187"/>
      <c r="J187"/>
    </row>
    <row r="188" spans="1:10" x14ac:dyDescent="0.35">
      <c r="A188"/>
      <c r="B188"/>
      <c r="C188"/>
      <c r="D188"/>
      <c r="E188"/>
      <c r="F188"/>
      <c r="G188"/>
      <c r="H188"/>
      <c r="I188"/>
      <c r="J188"/>
    </row>
    <row r="189" spans="1:10" x14ac:dyDescent="0.35">
      <c r="A189"/>
      <c r="B189"/>
      <c r="C189"/>
      <c r="D189"/>
      <c r="E189"/>
      <c r="F189"/>
      <c r="G189"/>
      <c r="H189"/>
      <c r="I189"/>
      <c r="J189"/>
    </row>
    <row r="190" spans="1:10" x14ac:dyDescent="0.35">
      <c r="A190"/>
      <c r="B190"/>
      <c r="C190"/>
      <c r="D190"/>
      <c r="E190"/>
      <c r="F190"/>
      <c r="G190"/>
      <c r="H190"/>
      <c r="I190"/>
      <c r="J190"/>
    </row>
    <row r="191" spans="1:10" x14ac:dyDescent="0.35">
      <c r="A191"/>
      <c r="B191"/>
      <c r="C191"/>
      <c r="D191"/>
      <c r="E191"/>
      <c r="F191"/>
      <c r="G191"/>
      <c r="H191"/>
      <c r="I191"/>
      <c r="J191"/>
    </row>
    <row r="192" spans="1:10" x14ac:dyDescent="0.35">
      <c r="A192"/>
      <c r="B192"/>
      <c r="C192"/>
      <c r="D192"/>
      <c r="E192"/>
      <c r="F192"/>
      <c r="G192"/>
      <c r="H192"/>
      <c r="I192"/>
      <c r="J192"/>
    </row>
    <row r="193" spans="1:10" x14ac:dyDescent="0.35">
      <c r="A193"/>
      <c r="B193"/>
      <c r="C193"/>
      <c r="D193"/>
      <c r="E193"/>
      <c r="F193"/>
      <c r="G193"/>
      <c r="H193"/>
      <c r="I193"/>
      <c r="J193"/>
    </row>
    <row r="194" spans="1:10" x14ac:dyDescent="0.35">
      <c r="A194"/>
      <c r="B194"/>
      <c r="C194"/>
      <c r="D194"/>
      <c r="E194"/>
      <c r="F194"/>
      <c r="G194"/>
      <c r="H194"/>
      <c r="I194"/>
      <c r="J194"/>
    </row>
    <row r="195" spans="1:10" x14ac:dyDescent="0.35">
      <c r="A195"/>
      <c r="B195"/>
      <c r="C195"/>
      <c r="D195"/>
      <c r="E195"/>
      <c r="F195"/>
      <c r="G195"/>
      <c r="H195"/>
      <c r="I195"/>
      <c r="J195"/>
    </row>
    <row r="196" spans="1:10" x14ac:dyDescent="0.35">
      <c r="A196"/>
      <c r="B196"/>
      <c r="C196"/>
      <c r="D196"/>
      <c r="E196"/>
      <c r="F196"/>
      <c r="G196"/>
      <c r="H196"/>
      <c r="I196"/>
      <c r="J196"/>
    </row>
    <row r="197" spans="1:10" x14ac:dyDescent="0.35">
      <c r="A197"/>
      <c r="B197"/>
      <c r="C197"/>
      <c r="D197"/>
      <c r="E197"/>
      <c r="F197"/>
      <c r="G197"/>
      <c r="H197"/>
      <c r="I197"/>
      <c r="J197"/>
    </row>
    <row r="198" spans="1:10" x14ac:dyDescent="0.35">
      <c r="A198"/>
      <c r="B198"/>
      <c r="C198"/>
      <c r="D198"/>
      <c r="E198"/>
      <c r="F198"/>
      <c r="G198"/>
      <c r="H198"/>
      <c r="I198"/>
      <c r="J198"/>
    </row>
    <row r="199" spans="1:10" x14ac:dyDescent="0.35">
      <c r="A199"/>
      <c r="B199"/>
      <c r="C199"/>
      <c r="D199"/>
      <c r="E199"/>
      <c r="F199"/>
      <c r="G199"/>
      <c r="H199"/>
      <c r="I199"/>
      <c r="J199"/>
    </row>
    <row r="200" spans="1:10" x14ac:dyDescent="0.35">
      <c r="A200"/>
      <c r="B200"/>
      <c r="C200"/>
      <c r="D200"/>
      <c r="E200"/>
      <c r="F200"/>
      <c r="G200"/>
      <c r="H200"/>
      <c r="I200"/>
      <c r="J200"/>
    </row>
    <row r="201" spans="1:10" x14ac:dyDescent="0.35">
      <c r="A201"/>
      <c r="B201"/>
      <c r="C201"/>
      <c r="D201"/>
      <c r="E201"/>
      <c r="F201"/>
      <c r="G201"/>
      <c r="H201"/>
      <c r="I201"/>
      <c r="J201"/>
    </row>
    <row r="202" spans="1:10" x14ac:dyDescent="0.35">
      <c r="A202"/>
      <c r="B202"/>
      <c r="C202"/>
      <c r="D202"/>
      <c r="E202"/>
      <c r="F202"/>
      <c r="G202"/>
      <c r="H202"/>
      <c r="I202"/>
      <c r="J202"/>
    </row>
    <row r="203" spans="1:10" x14ac:dyDescent="0.35">
      <c r="A203"/>
      <c r="B203"/>
      <c r="C203"/>
      <c r="D203"/>
      <c r="E203"/>
      <c r="F203"/>
      <c r="G203"/>
      <c r="H203"/>
      <c r="I203"/>
      <c r="J203"/>
    </row>
    <row r="204" spans="1:10" x14ac:dyDescent="0.35">
      <c r="A204"/>
      <c r="B204"/>
      <c r="C204"/>
      <c r="D204"/>
      <c r="E204"/>
      <c r="F204"/>
      <c r="G204"/>
      <c r="H204"/>
      <c r="I204"/>
      <c r="J204"/>
    </row>
    <row r="205" spans="1:10" x14ac:dyDescent="0.35">
      <c r="A205"/>
      <c r="B205"/>
      <c r="C205"/>
      <c r="D205"/>
      <c r="E205"/>
      <c r="F205"/>
      <c r="G205"/>
      <c r="H205"/>
      <c r="I205"/>
      <c r="J205"/>
    </row>
    <row r="206" spans="1:10" x14ac:dyDescent="0.35">
      <c r="A206"/>
      <c r="B206"/>
      <c r="C206"/>
      <c r="D206"/>
      <c r="E206"/>
      <c r="F206"/>
      <c r="G206"/>
      <c r="H206"/>
      <c r="I206"/>
      <c r="J206"/>
    </row>
    <row r="207" spans="1:10" x14ac:dyDescent="0.35">
      <c r="A207"/>
      <c r="B207"/>
      <c r="C207"/>
      <c r="D207"/>
      <c r="E207"/>
      <c r="F207"/>
      <c r="G207"/>
      <c r="H207"/>
      <c r="I207"/>
      <c r="J207"/>
    </row>
    <row r="208" spans="1:10" x14ac:dyDescent="0.35">
      <c r="A208"/>
      <c r="B208"/>
      <c r="C208"/>
      <c r="D208"/>
      <c r="E208"/>
      <c r="F208"/>
      <c r="G208"/>
      <c r="H208"/>
      <c r="I208"/>
      <c r="J208"/>
    </row>
    <row r="209" spans="1:10" x14ac:dyDescent="0.35">
      <c r="A209"/>
      <c r="B209"/>
      <c r="C209"/>
      <c r="D209"/>
      <c r="E209"/>
      <c r="F209"/>
      <c r="G209"/>
      <c r="H209"/>
      <c r="I209"/>
      <c r="J209"/>
    </row>
    <row r="210" spans="1:10" x14ac:dyDescent="0.35">
      <c r="A210"/>
      <c r="B210"/>
      <c r="C210"/>
      <c r="D210"/>
      <c r="E210"/>
      <c r="F210"/>
      <c r="G210"/>
      <c r="H210"/>
      <c r="I210"/>
      <c r="J210"/>
    </row>
    <row r="211" spans="1:10" x14ac:dyDescent="0.35">
      <c r="A211"/>
      <c r="B211"/>
      <c r="C211"/>
      <c r="D211"/>
      <c r="E211"/>
      <c r="F211"/>
      <c r="G211"/>
      <c r="H211"/>
      <c r="I211"/>
      <c r="J211"/>
    </row>
    <row r="212" spans="1:10" x14ac:dyDescent="0.35">
      <c r="A212"/>
      <c r="B212"/>
      <c r="C212"/>
      <c r="D212"/>
      <c r="E212"/>
      <c r="F212"/>
      <c r="G212"/>
      <c r="H212"/>
      <c r="I212"/>
      <c r="J212"/>
    </row>
    <row r="213" spans="1:10" x14ac:dyDescent="0.35">
      <c r="A213"/>
      <c r="B213"/>
      <c r="C213"/>
      <c r="D213"/>
      <c r="E213"/>
      <c r="F213"/>
      <c r="G213"/>
      <c r="H213"/>
      <c r="I213"/>
      <c r="J213"/>
    </row>
    <row r="214" spans="1:10" x14ac:dyDescent="0.35">
      <c r="A214"/>
      <c r="B214"/>
      <c r="C214"/>
      <c r="D214"/>
      <c r="E214"/>
      <c r="F214"/>
      <c r="G214"/>
      <c r="H214"/>
      <c r="I214"/>
      <c r="J214"/>
    </row>
    <row r="215" spans="1:10" x14ac:dyDescent="0.35">
      <c r="A215"/>
      <c r="B215"/>
      <c r="C215"/>
      <c r="D215"/>
      <c r="E215"/>
      <c r="F215"/>
      <c r="G215"/>
      <c r="H215"/>
      <c r="I215"/>
      <c r="J215"/>
    </row>
    <row r="216" spans="1:10" x14ac:dyDescent="0.35">
      <c r="A216"/>
      <c r="B216"/>
      <c r="C216"/>
      <c r="D216"/>
      <c r="E216"/>
      <c r="F216"/>
      <c r="G216"/>
      <c r="H216"/>
      <c r="I216"/>
      <c r="J216"/>
    </row>
    <row r="217" spans="1:10" x14ac:dyDescent="0.35">
      <c r="A217"/>
      <c r="B217"/>
      <c r="C217"/>
      <c r="D217"/>
      <c r="E217"/>
      <c r="F217"/>
      <c r="G217"/>
      <c r="H217"/>
      <c r="I217"/>
      <c r="J217"/>
    </row>
    <row r="218" spans="1:10" x14ac:dyDescent="0.35">
      <c r="A218"/>
      <c r="B218"/>
      <c r="C218"/>
      <c r="D218"/>
      <c r="E218"/>
      <c r="F218"/>
      <c r="G218"/>
      <c r="H218"/>
      <c r="I218"/>
      <c r="J218"/>
    </row>
    <row r="219" spans="1:10" x14ac:dyDescent="0.35">
      <c r="A219"/>
      <c r="B219"/>
      <c r="C219"/>
      <c r="D219"/>
      <c r="E219"/>
      <c r="F219"/>
      <c r="G219"/>
      <c r="H219"/>
      <c r="I219"/>
      <c r="J219"/>
    </row>
    <row r="220" spans="1:10" x14ac:dyDescent="0.35">
      <c r="A220"/>
      <c r="B220"/>
      <c r="C220"/>
      <c r="D220"/>
      <c r="E220"/>
      <c r="F220"/>
      <c r="G220"/>
      <c r="H220"/>
      <c r="I220"/>
      <c r="J220"/>
    </row>
    <row r="221" spans="1:10" x14ac:dyDescent="0.35">
      <c r="A221"/>
      <c r="B221"/>
      <c r="C221"/>
      <c r="D221"/>
      <c r="E221"/>
      <c r="F221"/>
      <c r="G221"/>
      <c r="H221"/>
      <c r="I221"/>
      <c r="J221"/>
    </row>
    <row r="222" spans="1:10" x14ac:dyDescent="0.35">
      <c r="A222"/>
      <c r="B222"/>
      <c r="C222"/>
      <c r="D222"/>
      <c r="E222"/>
      <c r="F222"/>
      <c r="G222"/>
      <c r="H222"/>
      <c r="I222"/>
      <c r="J222"/>
    </row>
    <row r="223" spans="1:10" x14ac:dyDescent="0.35">
      <c r="A223"/>
      <c r="B223"/>
      <c r="C223"/>
      <c r="D223"/>
      <c r="E223"/>
      <c r="F223"/>
      <c r="G223"/>
      <c r="H223"/>
      <c r="I223"/>
      <c r="J223"/>
    </row>
    <row r="224" spans="1:10" x14ac:dyDescent="0.35">
      <c r="A224"/>
      <c r="B224"/>
      <c r="C224"/>
      <c r="D224"/>
      <c r="E224"/>
      <c r="F224"/>
      <c r="G224"/>
      <c r="H224"/>
      <c r="I224"/>
      <c r="J224"/>
    </row>
    <row r="225" spans="1:10" x14ac:dyDescent="0.35">
      <c r="A225"/>
      <c r="B225"/>
      <c r="C225"/>
      <c r="D225"/>
      <c r="E225"/>
      <c r="F225"/>
      <c r="G225"/>
      <c r="H225"/>
      <c r="I225"/>
      <c r="J225"/>
    </row>
    <row r="226" spans="1:10" x14ac:dyDescent="0.35">
      <c r="A226"/>
      <c r="B226"/>
      <c r="C226"/>
      <c r="D226"/>
      <c r="E226"/>
      <c r="F226"/>
      <c r="G226"/>
      <c r="H226"/>
      <c r="I226"/>
      <c r="J226"/>
    </row>
    <row r="227" spans="1:10" x14ac:dyDescent="0.35">
      <c r="A227"/>
      <c r="B227"/>
      <c r="C227"/>
      <c r="D227"/>
      <c r="E227"/>
      <c r="F227"/>
      <c r="G227"/>
      <c r="H227"/>
      <c r="I227"/>
      <c r="J227"/>
    </row>
    <row r="228" spans="1:10" x14ac:dyDescent="0.35">
      <c r="A228"/>
      <c r="B228"/>
      <c r="C228"/>
      <c r="D228"/>
      <c r="E228"/>
      <c r="F228"/>
      <c r="G228"/>
      <c r="H228"/>
      <c r="I228"/>
      <c r="J228"/>
    </row>
    <row r="229" spans="1:10" x14ac:dyDescent="0.35">
      <c r="A229"/>
      <c r="B229"/>
      <c r="C229"/>
      <c r="D229"/>
      <c r="E229"/>
      <c r="F229"/>
      <c r="G229"/>
      <c r="H229"/>
      <c r="I229"/>
      <c r="J229"/>
    </row>
    <row r="230" spans="1:10" x14ac:dyDescent="0.35">
      <c r="A230"/>
      <c r="B230"/>
      <c r="C230"/>
      <c r="D230"/>
      <c r="E230"/>
      <c r="F230"/>
      <c r="G230"/>
      <c r="H230"/>
      <c r="I230"/>
      <c r="J230"/>
    </row>
    <row r="231" spans="1:10" x14ac:dyDescent="0.35">
      <c r="A231"/>
      <c r="B231"/>
      <c r="C231"/>
      <c r="D231"/>
      <c r="E231"/>
      <c r="F231"/>
      <c r="G231"/>
      <c r="H231"/>
      <c r="I231"/>
      <c r="J231"/>
    </row>
    <row r="232" spans="1:10" x14ac:dyDescent="0.35">
      <c r="A232"/>
      <c r="B232"/>
      <c r="C232"/>
      <c r="D232"/>
      <c r="E232"/>
      <c r="F232"/>
      <c r="G232"/>
      <c r="H232"/>
      <c r="I232"/>
      <c r="J232"/>
    </row>
    <row r="233" spans="1:10" x14ac:dyDescent="0.35">
      <c r="A233"/>
      <c r="B233"/>
      <c r="C233"/>
      <c r="D233"/>
      <c r="E233"/>
      <c r="F233"/>
      <c r="G233"/>
      <c r="H233"/>
      <c r="I233"/>
      <c r="J233"/>
    </row>
    <row r="234" spans="1:10" x14ac:dyDescent="0.35">
      <c r="A234"/>
      <c r="B234"/>
      <c r="C234"/>
      <c r="D234"/>
      <c r="E234"/>
      <c r="F234"/>
      <c r="G234"/>
      <c r="H234"/>
      <c r="I234"/>
      <c r="J234"/>
    </row>
    <row r="235" spans="1:10" x14ac:dyDescent="0.35">
      <c r="A235"/>
      <c r="B235"/>
      <c r="C235"/>
      <c r="D235"/>
      <c r="E235"/>
      <c r="F235"/>
      <c r="G235"/>
      <c r="H235"/>
      <c r="I235"/>
      <c r="J235"/>
    </row>
    <row r="236" spans="1:10" x14ac:dyDescent="0.35">
      <c r="A236"/>
      <c r="B236"/>
      <c r="C236"/>
      <c r="D236"/>
      <c r="E236"/>
      <c r="F236"/>
      <c r="G236"/>
      <c r="H236"/>
      <c r="I236"/>
      <c r="J236"/>
    </row>
    <row r="237" spans="1:10" x14ac:dyDescent="0.35">
      <c r="A237"/>
      <c r="B237"/>
      <c r="C237"/>
      <c r="D237"/>
      <c r="E237"/>
      <c r="F237"/>
      <c r="G237"/>
      <c r="H237"/>
      <c r="I237"/>
      <c r="J237"/>
    </row>
    <row r="238" spans="1:10" x14ac:dyDescent="0.35">
      <c r="A238"/>
      <c r="B238"/>
      <c r="C238"/>
      <c r="D238"/>
      <c r="E238"/>
      <c r="F238"/>
      <c r="G238"/>
      <c r="H238"/>
      <c r="I238"/>
      <c r="J238"/>
    </row>
    <row r="239" spans="1:10" x14ac:dyDescent="0.35">
      <c r="A239"/>
      <c r="B239"/>
      <c r="C239"/>
      <c r="D239"/>
      <c r="E239"/>
      <c r="F239"/>
      <c r="G239"/>
      <c r="H239"/>
      <c r="I239"/>
      <c r="J239"/>
    </row>
    <row r="240" spans="1:10" x14ac:dyDescent="0.35">
      <c r="A240"/>
      <c r="B240"/>
      <c r="C240"/>
      <c r="D240"/>
      <c r="E240"/>
      <c r="F240"/>
      <c r="G240"/>
      <c r="H240"/>
      <c r="I240"/>
      <c r="J240"/>
    </row>
    <row r="241" spans="1:10" x14ac:dyDescent="0.35">
      <c r="A241"/>
      <c r="B241"/>
      <c r="C241"/>
      <c r="D241"/>
      <c r="E241"/>
      <c r="F241"/>
      <c r="G241"/>
      <c r="H241"/>
      <c r="I241"/>
      <c r="J241"/>
    </row>
    <row r="242" spans="1:10" x14ac:dyDescent="0.35">
      <c r="A242"/>
      <c r="B242"/>
      <c r="C242"/>
      <c r="D242"/>
      <c r="E242"/>
      <c r="F242"/>
      <c r="G242"/>
      <c r="H242"/>
      <c r="I242"/>
      <c r="J242"/>
    </row>
    <row r="243" spans="1:10" x14ac:dyDescent="0.35">
      <c r="A243"/>
      <c r="B243"/>
      <c r="C243"/>
      <c r="D243"/>
      <c r="E243"/>
      <c r="F243"/>
      <c r="G243"/>
      <c r="H243"/>
      <c r="I243"/>
      <c r="J243"/>
    </row>
    <row r="244" spans="1:10" x14ac:dyDescent="0.35">
      <c r="A244"/>
      <c r="B244"/>
      <c r="C244"/>
      <c r="D244"/>
      <c r="E244"/>
      <c r="F244"/>
      <c r="G244"/>
      <c r="H244"/>
      <c r="I244"/>
      <c r="J244"/>
    </row>
    <row r="245" spans="1:10" x14ac:dyDescent="0.35">
      <c r="A245"/>
      <c r="B245"/>
      <c r="C245"/>
      <c r="D245"/>
      <c r="E245"/>
      <c r="F245"/>
      <c r="G245"/>
      <c r="H245"/>
      <c r="I245"/>
      <c r="J245"/>
    </row>
    <row r="246" spans="1:10" x14ac:dyDescent="0.35">
      <c r="A246"/>
      <c r="B246"/>
      <c r="C246"/>
      <c r="D246"/>
      <c r="E246"/>
      <c r="F246"/>
      <c r="G246"/>
      <c r="H246"/>
      <c r="I246"/>
      <c r="J246"/>
    </row>
    <row r="247" spans="1:10" x14ac:dyDescent="0.35">
      <c r="A247"/>
      <c r="B247"/>
      <c r="C247"/>
      <c r="D247"/>
      <c r="E247"/>
      <c r="F247"/>
      <c r="G247"/>
      <c r="H247"/>
      <c r="I247"/>
      <c r="J247"/>
    </row>
    <row r="248" spans="1:10" x14ac:dyDescent="0.35">
      <c r="A248"/>
      <c r="B248"/>
      <c r="C248"/>
      <c r="D248"/>
      <c r="E248"/>
      <c r="F248"/>
      <c r="G248"/>
      <c r="H248"/>
      <c r="I248"/>
      <c r="J248"/>
    </row>
    <row r="249" spans="1:10" x14ac:dyDescent="0.35">
      <c r="A249"/>
      <c r="B249"/>
      <c r="C249"/>
      <c r="D249"/>
      <c r="E249"/>
      <c r="F249"/>
      <c r="G249"/>
      <c r="H249"/>
      <c r="I249"/>
      <c r="J249"/>
    </row>
    <row r="250" spans="1:10" x14ac:dyDescent="0.35">
      <c r="A250"/>
      <c r="B250"/>
      <c r="C250"/>
      <c r="D250"/>
      <c r="E250"/>
      <c r="F250"/>
      <c r="G250"/>
      <c r="H250"/>
      <c r="I250"/>
      <c r="J250"/>
    </row>
    <row r="251" spans="1:10" x14ac:dyDescent="0.35">
      <c r="A251"/>
      <c r="B251"/>
      <c r="C251"/>
      <c r="D251"/>
      <c r="E251"/>
      <c r="F251"/>
      <c r="G251"/>
      <c r="H251"/>
      <c r="I251"/>
      <c r="J251"/>
    </row>
    <row r="252" spans="1:10" x14ac:dyDescent="0.35">
      <c r="A252"/>
      <c r="B252"/>
      <c r="C252"/>
      <c r="D252"/>
      <c r="E252"/>
      <c r="F252"/>
      <c r="G252"/>
      <c r="H252"/>
      <c r="I252"/>
      <c r="J252"/>
    </row>
    <row r="253" spans="1:10" x14ac:dyDescent="0.35">
      <c r="A253"/>
      <c r="B253"/>
      <c r="C253"/>
      <c r="D253"/>
      <c r="E253"/>
      <c r="F253"/>
      <c r="G253"/>
      <c r="H253"/>
      <c r="I253"/>
      <c r="J253"/>
    </row>
    <row r="254" spans="1:10" x14ac:dyDescent="0.35">
      <c r="A254"/>
      <c r="B254"/>
      <c r="C254"/>
      <c r="D254"/>
      <c r="E254"/>
      <c r="F254"/>
      <c r="G254"/>
      <c r="H254"/>
      <c r="I254"/>
      <c r="J254"/>
    </row>
    <row r="255" spans="1:10" x14ac:dyDescent="0.35">
      <c r="A255"/>
      <c r="B255"/>
      <c r="C255"/>
      <c r="D255"/>
      <c r="E255"/>
      <c r="F255"/>
      <c r="G255"/>
      <c r="H255"/>
      <c r="I255"/>
      <c r="J255"/>
    </row>
    <row r="256" spans="1:10" x14ac:dyDescent="0.35">
      <c r="A256"/>
      <c r="B256"/>
      <c r="C256"/>
      <c r="D256"/>
      <c r="E256"/>
      <c r="F256"/>
      <c r="G256"/>
      <c r="H256"/>
      <c r="I256"/>
      <c r="J256"/>
    </row>
    <row r="257" spans="1:10" x14ac:dyDescent="0.35">
      <c r="A257"/>
      <c r="B257"/>
      <c r="C257"/>
      <c r="D257"/>
      <c r="E257"/>
      <c r="F257"/>
      <c r="G257"/>
      <c r="H257"/>
      <c r="I257"/>
      <c r="J257"/>
    </row>
    <row r="258" spans="1:10" x14ac:dyDescent="0.35">
      <c r="A258"/>
      <c r="B258"/>
      <c r="C258"/>
      <c r="D258"/>
      <c r="E258"/>
      <c r="F258"/>
      <c r="G258"/>
      <c r="H258"/>
      <c r="I258"/>
      <c r="J258"/>
    </row>
    <row r="259" spans="1:10" x14ac:dyDescent="0.35">
      <c r="A259"/>
      <c r="B259"/>
      <c r="C259"/>
      <c r="D259"/>
      <c r="E259"/>
      <c r="F259"/>
      <c r="G259"/>
      <c r="H259"/>
      <c r="I259"/>
      <c r="J259"/>
    </row>
    <row r="260" spans="1:10" x14ac:dyDescent="0.35">
      <c r="A260"/>
      <c r="B260"/>
      <c r="C260"/>
      <c r="D260"/>
      <c r="E260"/>
      <c r="F260"/>
      <c r="G260"/>
      <c r="H260"/>
      <c r="I260"/>
      <c r="J260"/>
    </row>
    <row r="261" spans="1:10" x14ac:dyDescent="0.35">
      <c r="A261"/>
      <c r="B261"/>
      <c r="C261"/>
      <c r="D261"/>
      <c r="E261"/>
      <c r="F261"/>
      <c r="G261"/>
      <c r="H261"/>
      <c r="I261"/>
      <c r="J261"/>
    </row>
    <row r="262" spans="1:10" x14ac:dyDescent="0.35">
      <c r="A262"/>
      <c r="B262"/>
      <c r="C262"/>
      <c r="D262"/>
      <c r="E262"/>
      <c r="F262"/>
      <c r="G262"/>
      <c r="H262"/>
      <c r="I262"/>
      <c r="J262"/>
    </row>
    <row r="263" spans="1:10" x14ac:dyDescent="0.35">
      <c r="A263"/>
      <c r="B263"/>
      <c r="C263"/>
      <c r="D263"/>
      <c r="E263"/>
      <c r="F263"/>
      <c r="G263"/>
      <c r="H263"/>
      <c r="I263"/>
      <c r="J263"/>
    </row>
    <row r="264" spans="1:10" x14ac:dyDescent="0.35">
      <c r="A264"/>
      <c r="B264"/>
      <c r="C264"/>
      <c r="D264"/>
      <c r="E264"/>
      <c r="F264"/>
      <c r="G264"/>
      <c r="H264"/>
      <c r="I264"/>
      <c r="J264"/>
    </row>
    <row r="265" spans="1:10" x14ac:dyDescent="0.35">
      <c r="A265"/>
      <c r="B265"/>
      <c r="C265"/>
      <c r="D265"/>
      <c r="E265"/>
      <c r="F265"/>
      <c r="G265"/>
      <c r="H265"/>
      <c r="I265"/>
      <c r="J265"/>
    </row>
    <row r="266" spans="1:10" x14ac:dyDescent="0.35">
      <c r="A266"/>
      <c r="B266"/>
      <c r="C266"/>
      <c r="D266"/>
      <c r="E266"/>
      <c r="F266"/>
      <c r="G266"/>
      <c r="H266"/>
      <c r="I266"/>
      <c r="J266"/>
    </row>
    <row r="267" spans="1:10" x14ac:dyDescent="0.35">
      <c r="A267"/>
      <c r="B267"/>
      <c r="C267"/>
      <c r="D267"/>
      <c r="E267"/>
      <c r="F267"/>
      <c r="G267"/>
      <c r="H267"/>
      <c r="I267"/>
      <c r="J267"/>
    </row>
    <row r="268" spans="1:10" x14ac:dyDescent="0.35">
      <c r="A268"/>
      <c r="B268"/>
      <c r="C268"/>
      <c r="D268"/>
      <c r="E268"/>
      <c r="F268"/>
      <c r="G268"/>
      <c r="H268"/>
      <c r="I268"/>
      <c r="J268"/>
    </row>
    <row r="269" spans="1:10" x14ac:dyDescent="0.35">
      <c r="A269"/>
      <c r="B269"/>
      <c r="C269"/>
      <c r="D269"/>
      <c r="E269"/>
      <c r="F269"/>
      <c r="G269"/>
      <c r="H269"/>
      <c r="I269"/>
      <c r="J269"/>
    </row>
    <row r="270" spans="1:10" x14ac:dyDescent="0.35">
      <c r="A270"/>
      <c r="B270"/>
      <c r="C270"/>
      <c r="D270"/>
      <c r="E270"/>
      <c r="F270"/>
      <c r="G270"/>
      <c r="H270"/>
      <c r="I270"/>
      <c r="J270"/>
    </row>
    <row r="271" spans="1:10" x14ac:dyDescent="0.35">
      <c r="A271"/>
      <c r="B271"/>
      <c r="C271"/>
      <c r="D271"/>
      <c r="E271"/>
      <c r="F271"/>
      <c r="G271"/>
      <c r="H271"/>
      <c r="I271"/>
      <c r="J271"/>
    </row>
    <row r="272" spans="1:10" x14ac:dyDescent="0.35">
      <c r="A272"/>
      <c r="B272"/>
      <c r="C272"/>
      <c r="D272"/>
      <c r="E272"/>
      <c r="F272"/>
      <c r="G272"/>
      <c r="H272"/>
      <c r="I272"/>
      <c r="J272"/>
    </row>
    <row r="273" spans="1:10" x14ac:dyDescent="0.35">
      <c r="A273"/>
      <c r="B273"/>
      <c r="C273"/>
      <c r="D273"/>
      <c r="E273"/>
      <c r="F273"/>
      <c r="G273"/>
      <c r="H273"/>
      <c r="I273"/>
      <c r="J273"/>
    </row>
    <row r="274" spans="1:10" x14ac:dyDescent="0.35">
      <c r="A274"/>
      <c r="B274"/>
      <c r="C274"/>
      <c r="D274"/>
      <c r="E274"/>
      <c r="F274"/>
      <c r="G274"/>
      <c r="H274"/>
      <c r="I274"/>
      <c r="J274"/>
    </row>
    <row r="275" spans="1:10" x14ac:dyDescent="0.35">
      <c r="A275"/>
      <c r="B275"/>
      <c r="C275"/>
      <c r="D275"/>
      <c r="E275"/>
      <c r="F275"/>
      <c r="G275"/>
      <c r="H275"/>
      <c r="I275"/>
      <c r="J275"/>
    </row>
    <row r="276" spans="1:10" x14ac:dyDescent="0.35">
      <c r="A276"/>
      <c r="B276"/>
      <c r="C276"/>
      <c r="D276"/>
      <c r="E276"/>
      <c r="F276"/>
      <c r="G276"/>
      <c r="H276"/>
      <c r="I276"/>
      <c r="J276"/>
    </row>
    <row r="277" spans="1:10" x14ac:dyDescent="0.35">
      <c r="A277"/>
      <c r="B277"/>
      <c r="C277"/>
      <c r="D277"/>
      <c r="E277"/>
      <c r="F277"/>
      <c r="G277"/>
      <c r="H277"/>
      <c r="I277"/>
      <c r="J277"/>
    </row>
    <row r="278" spans="1:10" x14ac:dyDescent="0.35">
      <c r="A278"/>
      <c r="B278"/>
      <c r="C278"/>
      <c r="D278"/>
      <c r="E278"/>
      <c r="F278"/>
      <c r="G278"/>
      <c r="H278"/>
      <c r="I278"/>
      <c r="J278"/>
    </row>
    <row r="279" spans="1:10" x14ac:dyDescent="0.35">
      <c r="A279"/>
      <c r="B279"/>
      <c r="C279"/>
      <c r="D279"/>
      <c r="E279"/>
      <c r="F279"/>
      <c r="G279"/>
      <c r="H279"/>
      <c r="I279"/>
      <c r="J279"/>
    </row>
    <row r="280" spans="1:10" x14ac:dyDescent="0.35">
      <c r="A280"/>
      <c r="B280"/>
      <c r="C280"/>
      <c r="D280"/>
      <c r="E280"/>
      <c r="F280"/>
      <c r="G280"/>
      <c r="H280"/>
      <c r="I280"/>
      <c r="J280"/>
    </row>
    <row r="281" spans="1:10" x14ac:dyDescent="0.35">
      <c r="A281"/>
      <c r="B281"/>
      <c r="C281"/>
      <c r="D281"/>
      <c r="E281"/>
      <c r="F281"/>
      <c r="G281"/>
      <c r="H281"/>
      <c r="I281"/>
      <c r="J281"/>
    </row>
    <row r="282" spans="1:10" x14ac:dyDescent="0.35">
      <c r="A282"/>
      <c r="B282"/>
      <c r="C282"/>
      <c r="D282"/>
      <c r="E282"/>
      <c r="F282"/>
      <c r="G282"/>
      <c r="H282"/>
      <c r="I282"/>
      <c r="J282"/>
    </row>
    <row r="283" spans="1:10" x14ac:dyDescent="0.35">
      <c r="A283"/>
      <c r="B283"/>
      <c r="C283"/>
      <c r="D283"/>
      <c r="E283"/>
      <c r="F283"/>
      <c r="G283"/>
      <c r="H283"/>
      <c r="I283"/>
      <c r="J283"/>
    </row>
    <row r="284" spans="1:10" x14ac:dyDescent="0.35">
      <c r="A284"/>
      <c r="B284"/>
      <c r="C284"/>
      <c r="D284"/>
      <c r="E284"/>
      <c r="F284"/>
      <c r="G284"/>
      <c r="H284"/>
      <c r="I284"/>
      <c r="J284"/>
    </row>
    <row r="285" spans="1:10" x14ac:dyDescent="0.35">
      <c r="A285"/>
      <c r="B285"/>
      <c r="C285"/>
      <c r="D285"/>
      <c r="E285"/>
      <c r="F285"/>
      <c r="G285"/>
      <c r="H285"/>
      <c r="I285"/>
      <c r="J285"/>
    </row>
    <row r="286" spans="1:10" x14ac:dyDescent="0.35">
      <c r="A286"/>
      <c r="B286"/>
      <c r="C286"/>
      <c r="D286"/>
      <c r="E286"/>
      <c r="F286"/>
      <c r="G286"/>
      <c r="H286"/>
      <c r="I286"/>
      <c r="J286"/>
    </row>
    <row r="287" spans="1:10" x14ac:dyDescent="0.35">
      <c r="A287"/>
      <c r="B287"/>
      <c r="C287"/>
      <c r="D287"/>
      <c r="E287"/>
      <c r="F287"/>
      <c r="G287"/>
      <c r="H287"/>
      <c r="I287"/>
      <c r="J287"/>
    </row>
    <row r="288" spans="1:10" x14ac:dyDescent="0.35">
      <c r="A288"/>
      <c r="B288"/>
      <c r="C288"/>
      <c r="D288"/>
      <c r="E288"/>
      <c r="F288"/>
      <c r="G288"/>
      <c r="H288"/>
      <c r="I288"/>
      <c r="J288"/>
    </row>
    <row r="289" spans="1:10" x14ac:dyDescent="0.35">
      <c r="A289"/>
      <c r="B289"/>
      <c r="C289"/>
      <c r="D289"/>
      <c r="E289"/>
      <c r="F289"/>
      <c r="G289"/>
      <c r="H289"/>
      <c r="I289"/>
      <c r="J289"/>
    </row>
    <row r="290" spans="1:10" x14ac:dyDescent="0.35">
      <c r="A290"/>
      <c r="B290"/>
      <c r="C290"/>
      <c r="D290"/>
      <c r="E290"/>
      <c r="F290"/>
      <c r="G290"/>
      <c r="H290"/>
      <c r="I290"/>
      <c r="J290"/>
    </row>
    <row r="291" spans="1:10" x14ac:dyDescent="0.35">
      <c r="A291"/>
      <c r="B291"/>
      <c r="C291"/>
      <c r="D291"/>
      <c r="E291"/>
      <c r="F291"/>
      <c r="G291"/>
      <c r="H291"/>
      <c r="I291"/>
      <c r="J291"/>
    </row>
    <row r="292" spans="1:10" x14ac:dyDescent="0.35">
      <c r="A292"/>
      <c r="B292"/>
      <c r="C292"/>
      <c r="D292"/>
      <c r="E292"/>
      <c r="F292"/>
      <c r="G292"/>
      <c r="H292"/>
      <c r="I292"/>
      <c r="J292"/>
    </row>
    <row r="293" spans="1:10" x14ac:dyDescent="0.35">
      <c r="A293"/>
      <c r="B293"/>
      <c r="C293"/>
      <c r="D293"/>
      <c r="E293"/>
      <c r="F293"/>
      <c r="G293"/>
      <c r="H293"/>
      <c r="I293"/>
      <c r="J293"/>
    </row>
    <row r="294" spans="1:10" x14ac:dyDescent="0.35">
      <c r="A294"/>
      <c r="B294"/>
      <c r="C294"/>
      <c r="D294"/>
      <c r="E294"/>
      <c r="F294"/>
      <c r="G294"/>
      <c r="H294"/>
      <c r="I294"/>
      <c r="J294"/>
    </row>
    <row r="295" spans="1:10" x14ac:dyDescent="0.35">
      <c r="A295"/>
      <c r="B295"/>
      <c r="C295"/>
      <c r="D295"/>
      <c r="E295"/>
      <c r="F295"/>
      <c r="G295"/>
      <c r="H295"/>
      <c r="I295"/>
      <c r="J295"/>
    </row>
    <row r="296" spans="1:10" x14ac:dyDescent="0.35">
      <c r="A296"/>
      <c r="B296"/>
      <c r="C296"/>
      <c r="D296"/>
      <c r="E296"/>
      <c r="F296"/>
      <c r="G296"/>
      <c r="H296"/>
      <c r="I296"/>
      <c r="J296"/>
    </row>
    <row r="297" spans="1:10" x14ac:dyDescent="0.35">
      <c r="A297"/>
      <c r="B297"/>
      <c r="C297"/>
      <c r="D297"/>
      <c r="E297"/>
      <c r="F297"/>
      <c r="G297"/>
      <c r="H297"/>
      <c r="I297"/>
      <c r="J297"/>
    </row>
    <row r="298" spans="1:10" x14ac:dyDescent="0.35">
      <c r="A298"/>
      <c r="B298"/>
      <c r="C298"/>
      <c r="D298"/>
      <c r="E298"/>
      <c r="F298"/>
      <c r="G298"/>
      <c r="H298"/>
      <c r="I298"/>
      <c r="J298"/>
    </row>
    <row r="299" spans="1:10" x14ac:dyDescent="0.35">
      <c r="A299"/>
      <c r="B299"/>
      <c r="C299"/>
      <c r="D299"/>
      <c r="E299"/>
      <c r="F299"/>
      <c r="G299"/>
      <c r="H299"/>
      <c r="I299"/>
      <c r="J299"/>
    </row>
    <row r="300" spans="1:10" x14ac:dyDescent="0.35">
      <c r="A300"/>
      <c r="B300"/>
      <c r="C300"/>
      <c r="D300"/>
      <c r="E300"/>
      <c r="F300"/>
      <c r="G300"/>
      <c r="H300"/>
      <c r="I300"/>
      <c r="J300"/>
    </row>
    <row r="301" spans="1:10" x14ac:dyDescent="0.35">
      <c r="A301"/>
      <c r="B301"/>
      <c r="C301"/>
      <c r="D301"/>
      <c r="E301"/>
      <c r="F301"/>
      <c r="G301"/>
      <c r="H301"/>
      <c r="I301"/>
      <c r="J301"/>
    </row>
    <row r="302" spans="1:10" x14ac:dyDescent="0.35">
      <c r="A302"/>
      <c r="B302"/>
      <c r="C302"/>
      <c r="D302"/>
      <c r="E302"/>
      <c r="F302"/>
      <c r="G302"/>
      <c r="H302"/>
      <c r="I302"/>
      <c r="J302"/>
    </row>
    <row r="303" spans="1:10" x14ac:dyDescent="0.35">
      <c r="A303"/>
      <c r="B303"/>
      <c r="C303"/>
      <c r="D303"/>
      <c r="E303"/>
      <c r="F303"/>
      <c r="G303"/>
      <c r="H303"/>
      <c r="I303"/>
      <c r="J303"/>
    </row>
    <row r="304" spans="1:10" x14ac:dyDescent="0.35">
      <c r="A304"/>
      <c r="B304"/>
      <c r="C304"/>
      <c r="D304"/>
      <c r="E304"/>
      <c r="F304"/>
      <c r="G304"/>
      <c r="H304"/>
      <c r="I304"/>
      <c r="J304"/>
    </row>
    <row r="305" spans="1:10" x14ac:dyDescent="0.35">
      <c r="A305"/>
      <c r="B305"/>
      <c r="C305"/>
      <c r="D305"/>
      <c r="E305"/>
      <c r="F305"/>
      <c r="G305"/>
      <c r="H305"/>
      <c r="I305"/>
      <c r="J305"/>
    </row>
    <row r="306" spans="1:10" x14ac:dyDescent="0.35">
      <c r="A306"/>
      <c r="B306"/>
      <c r="C306"/>
      <c r="D306"/>
      <c r="E306"/>
      <c r="F306"/>
      <c r="G306"/>
      <c r="H306"/>
      <c r="I306"/>
      <c r="J306"/>
    </row>
    <row r="307" spans="1:10" x14ac:dyDescent="0.35">
      <c r="A307"/>
      <c r="B307"/>
      <c r="C307"/>
      <c r="D307"/>
      <c r="E307"/>
      <c r="F307"/>
      <c r="G307"/>
      <c r="H307"/>
      <c r="I307"/>
      <c r="J307"/>
    </row>
    <row r="308" spans="1:10" x14ac:dyDescent="0.35">
      <c r="A308"/>
      <c r="B308"/>
      <c r="C308"/>
      <c r="D308"/>
      <c r="E308"/>
      <c r="F308"/>
      <c r="G308"/>
      <c r="H308"/>
      <c r="I308"/>
      <c r="J308"/>
    </row>
    <row r="309" spans="1:10" x14ac:dyDescent="0.35">
      <c r="A309"/>
      <c r="B309"/>
      <c r="C309"/>
      <c r="D309"/>
      <c r="E309"/>
      <c r="F309"/>
      <c r="G309"/>
      <c r="H309"/>
      <c r="I309"/>
      <c r="J309"/>
    </row>
    <row r="310" spans="1:10" x14ac:dyDescent="0.35">
      <c r="A310"/>
      <c r="B310"/>
      <c r="C310"/>
      <c r="D310"/>
      <c r="E310"/>
      <c r="F310"/>
      <c r="G310"/>
      <c r="H310"/>
      <c r="I310"/>
      <c r="J310"/>
    </row>
    <row r="311" spans="1:10" x14ac:dyDescent="0.35">
      <c r="A311"/>
      <c r="B311"/>
      <c r="C311"/>
      <c r="D311"/>
      <c r="E311"/>
      <c r="F311"/>
      <c r="G311"/>
      <c r="H311"/>
      <c r="I311"/>
      <c r="J311"/>
    </row>
    <row r="312" spans="1:10" x14ac:dyDescent="0.35">
      <c r="A312"/>
      <c r="B312"/>
      <c r="C312"/>
      <c r="D312"/>
      <c r="E312"/>
      <c r="F312"/>
      <c r="G312"/>
      <c r="H312"/>
      <c r="I312"/>
      <c r="J312"/>
    </row>
    <row r="313" spans="1:10" x14ac:dyDescent="0.35">
      <c r="A313"/>
      <c r="B313"/>
      <c r="C313"/>
      <c r="D313"/>
      <c r="E313"/>
      <c r="F313"/>
      <c r="G313"/>
      <c r="H313"/>
      <c r="I313"/>
      <c r="J313"/>
    </row>
    <row r="314" spans="1:10" x14ac:dyDescent="0.35">
      <c r="A314"/>
      <c r="B314"/>
      <c r="C314"/>
      <c r="D314"/>
      <c r="E314"/>
      <c r="F314"/>
      <c r="G314"/>
      <c r="H314"/>
      <c r="I314"/>
      <c r="J314"/>
    </row>
    <row r="315" spans="1:10" x14ac:dyDescent="0.35">
      <c r="A315"/>
      <c r="B315"/>
      <c r="C315"/>
      <c r="D315"/>
      <c r="E315"/>
      <c r="F315"/>
      <c r="G315"/>
      <c r="H315"/>
      <c r="I315"/>
      <c r="J315"/>
    </row>
    <row r="316" spans="1:10" x14ac:dyDescent="0.35">
      <c r="A316"/>
      <c r="B316"/>
      <c r="C316"/>
      <c r="D316"/>
      <c r="E316"/>
      <c r="F316"/>
      <c r="G316"/>
      <c r="H316"/>
      <c r="I316"/>
      <c r="J316"/>
    </row>
    <row r="317" spans="1:10" x14ac:dyDescent="0.35">
      <c r="A317"/>
      <c r="B317"/>
      <c r="C317"/>
      <c r="D317"/>
      <c r="E317"/>
      <c r="F317"/>
      <c r="G317"/>
      <c r="H317"/>
      <c r="I317"/>
      <c r="J317"/>
    </row>
    <row r="318" spans="1:10" x14ac:dyDescent="0.35">
      <c r="A318"/>
      <c r="B318"/>
      <c r="C318"/>
      <c r="D318"/>
      <c r="E318"/>
      <c r="F318"/>
      <c r="G318"/>
      <c r="H318"/>
      <c r="I318"/>
      <c r="J318"/>
    </row>
    <row r="319" spans="1:10" x14ac:dyDescent="0.35">
      <c r="A319"/>
      <c r="B319"/>
      <c r="C319"/>
      <c r="D319"/>
      <c r="E319"/>
      <c r="F319"/>
      <c r="G319"/>
      <c r="H319"/>
      <c r="I319"/>
      <c r="J319"/>
    </row>
    <row r="320" spans="1:10" x14ac:dyDescent="0.35">
      <c r="A320"/>
      <c r="B320"/>
      <c r="C320"/>
      <c r="D320"/>
      <c r="E320"/>
      <c r="F320"/>
      <c r="G320"/>
      <c r="H320"/>
      <c r="I320"/>
      <c r="J320"/>
    </row>
    <row r="321" spans="1:10" x14ac:dyDescent="0.35">
      <c r="A321"/>
      <c r="B321"/>
      <c r="C321"/>
      <c r="D321"/>
      <c r="E321"/>
      <c r="F321"/>
      <c r="G321"/>
      <c r="H321"/>
      <c r="I321"/>
      <c r="J321"/>
    </row>
    <row r="322" spans="1:10" x14ac:dyDescent="0.35">
      <c r="A322"/>
      <c r="B322"/>
      <c r="C322"/>
      <c r="D322"/>
      <c r="E322"/>
      <c r="F322"/>
      <c r="G322"/>
      <c r="H322"/>
      <c r="I322"/>
      <c r="J322"/>
    </row>
    <row r="323" spans="1:10" x14ac:dyDescent="0.35">
      <c r="A323"/>
      <c r="B323"/>
      <c r="C323"/>
      <c r="D323"/>
      <c r="E323"/>
      <c r="F323"/>
      <c r="G323"/>
      <c r="H323"/>
      <c r="I323"/>
      <c r="J323"/>
    </row>
    <row r="324" spans="1:10" x14ac:dyDescent="0.35">
      <c r="A324"/>
      <c r="B324"/>
      <c r="C324"/>
      <c r="D324"/>
      <c r="E324"/>
      <c r="F324"/>
      <c r="G324"/>
      <c r="H324"/>
      <c r="I324"/>
      <c r="J324"/>
    </row>
    <row r="325" spans="1:10" x14ac:dyDescent="0.35">
      <c r="A325"/>
      <c r="B325"/>
      <c r="C325"/>
      <c r="D325"/>
      <c r="E325"/>
      <c r="F325"/>
      <c r="G325"/>
      <c r="H325"/>
      <c r="I325"/>
      <c r="J325"/>
    </row>
    <row r="326" spans="1:10" x14ac:dyDescent="0.35">
      <c r="A326"/>
      <c r="B326"/>
      <c r="C326"/>
      <c r="D326"/>
      <c r="E326"/>
      <c r="F326"/>
      <c r="G326"/>
      <c r="H326"/>
      <c r="I326"/>
      <c r="J326"/>
    </row>
    <row r="327" spans="1:10" x14ac:dyDescent="0.35">
      <c r="A327"/>
      <c r="B327"/>
      <c r="C327"/>
      <c r="D327"/>
      <c r="E327"/>
      <c r="F327"/>
      <c r="G327"/>
      <c r="H327"/>
      <c r="I327"/>
      <c r="J327"/>
    </row>
    <row r="328" spans="1:10" x14ac:dyDescent="0.35">
      <c r="A328"/>
      <c r="B328"/>
      <c r="C328"/>
      <c r="D328"/>
      <c r="E328"/>
      <c r="F328"/>
      <c r="G328"/>
      <c r="H328"/>
      <c r="I328"/>
      <c r="J328"/>
    </row>
    <row r="329" spans="1:10" x14ac:dyDescent="0.35">
      <c r="A329"/>
      <c r="B329"/>
      <c r="C329"/>
      <c r="D329"/>
      <c r="E329"/>
      <c r="F329"/>
      <c r="G329"/>
      <c r="H329"/>
      <c r="I329"/>
      <c r="J329"/>
    </row>
    <row r="330" spans="1:10" x14ac:dyDescent="0.35">
      <c r="A330"/>
      <c r="B330"/>
      <c r="C330"/>
      <c r="D330"/>
      <c r="E330"/>
      <c r="F330"/>
      <c r="G330"/>
      <c r="H330"/>
      <c r="I330"/>
      <c r="J330"/>
    </row>
    <row r="331" spans="1:10" x14ac:dyDescent="0.35">
      <c r="A331"/>
      <c r="B331"/>
      <c r="C331"/>
      <c r="D331"/>
      <c r="E331"/>
      <c r="F331"/>
      <c r="G331"/>
      <c r="H331"/>
      <c r="I331"/>
      <c r="J331"/>
    </row>
    <row r="332" spans="1:10" x14ac:dyDescent="0.35">
      <c r="A332"/>
      <c r="B332"/>
      <c r="C332"/>
      <c r="D332"/>
      <c r="E332"/>
      <c r="F332"/>
      <c r="G332"/>
      <c r="H332"/>
      <c r="I332"/>
      <c r="J332"/>
    </row>
    <row r="333" spans="1:10" x14ac:dyDescent="0.35">
      <c r="A333"/>
      <c r="B333"/>
      <c r="C333"/>
      <c r="D333"/>
      <c r="E333"/>
      <c r="F333"/>
      <c r="G333"/>
      <c r="H333"/>
      <c r="I333"/>
      <c r="J333"/>
    </row>
    <row r="334" spans="1:10" x14ac:dyDescent="0.35">
      <c r="A334"/>
      <c r="B334"/>
      <c r="C334"/>
      <c r="D334"/>
      <c r="E334"/>
      <c r="F334"/>
      <c r="G334"/>
      <c r="H334"/>
      <c r="I334"/>
      <c r="J334"/>
    </row>
    <row r="335" spans="1:10" x14ac:dyDescent="0.35">
      <c r="A335"/>
      <c r="B335"/>
      <c r="C335"/>
      <c r="D335"/>
      <c r="E335"/>
      <c r="F335"/>
      <c r="G335"/>
      <c r="H335"/>
      <c r="I335"/>
      <c r="J335"/>
    </row>
    <row r="336" spans="1:10" x14ac:dyDescent="0.35">
      <c r="A336"/>
      <c r="B336"/>
      <c r="C336"/>
      <c r="D336"/>
      <c r="E336"/>
      <c r="F336"/>
      <c r="G336"/>
      <c r="H336"/>
      <c r="I336"/>
      <c r="J336"/>
    </row>
    <row r="337" spans="1:10" x14ac:dyDescent="0.35">
      <c r="A337"/>
      <c r="B337"/>
      <c r="C337"/>
      <c r="D337"/>
      <c r="E337"/>
      <c r="F337"/>
      <c r="G337"/>
      <c r="H337"/>
      <c r="I337"/>
      <c r="J337"/>
    </row>
    <row r="338" spans="1:10" x14ac:dyDescent="0.35">
      <c r="A338"/>
      <c r="B338"/>
      <c r="C338"/>
      <c r="D338"/>
      <c r="E338"/>
      <c r="F338"/>
      <c r="G338"/>
      <c r="H338"/>
      <c r="I338"/>
      <c r="J338"/>
    </row>
    <row r="339" spans="1:10" x14ac:dyDescent="0.35">
      <c r="A339"/>
      <c r="B339"/>
      <c r="C339"/>
      <c r="D339"/>
      <c r="E339"/>
      <c r="F339"/>
      <c r="G339"/>
      <c r="H339"/>
      <c r="I339"/>
      <c r="J339"/>
    </row>
    <row r="340" spans="1:10" x14ac:dyDescent="0.35">
      <c r="A340"/>
      <c r="B340"/>
      <c r="C340"/>
      <c r="D340"/>
      <c r="E340"/>
      <c r="F340"/>
      <c r="G340"/>
      <c r="H340"/>
      <c r="I340"/>
      <c r="J340"/>
    </row>
    <row r="341" spans="1:10" x14ac:dyDescent="0.35">
      <c r="A341"/>
      <c r="B341"/>
      <c r="C341"/>
      <c r="D341"/>
      <c r="E341"/>
      <c r="F341"/>
      <c r="G341"/>
      <c r="H341"/>
      <c r="I341"/>
      <c r="J341"/>
    </row>
    <row r="342" spans="1:10" x14ac:dyDescent="0.35">
      <c r="A342"/>
      <c r="B342"/>
      <c r="C342"/>
      <c r="D342"/>
      <c r="E342"/>
      <c r="F342"/>
      <c r="G342"/>
      <c r="H342"/>
      <c r="I342"/>
      <c r="J342"/>
    </row>
    <row r="343" spans="1:10" x14ac:dyDescent="0.35">
      <c r="A343"/>
      <c r="B343"/>
      <c r="C343"/>
      <c r="D343"/>
      <c r="E343"/>
      <c r="F343"/>
      <c r="G343"/>
      <c r="H343"/>
      <c r="I343"/>
      <c r="J343"/>
    </row>
    <row r="344" spans="1:10" x14ac:dyDescent="0.35">
      <c r="A344"/>
      <c r="B344"/>
      <c r="C344"/>
      <c r="D344"/>
      <c r="E344"/>
      <c r="F344"/>
      <c r="G344"/>
      <c r="H344"/>
      <c r="I344"/>
      <c r="J344"/>
    </row>
    <row r="345" spans="1:10" x14ac:dyDescent="0.35">
      <c r="A345"/>
      <c r="B345"/>
      <c r="C345"/>
      <c r="D345"/>
      <c r="E345"/>
      <c r="F345"/>
      <c r="G345"/>
      <c r="H345"/>
      <c r="I345"/>
      <c r="J345"/>
    </row>
    <row r="346" spans="1:10" x14ac:dyDescent="0.35">
      <c r="A346"/>
      <c r="B346"/>
      <c r="C346"/>
      <c r="D346"/>
      <c r="E346"/>
      <c r="F346"/>
      <c r="G346"/>
      <c r="H346"/>
      <c r="I346"/>
      <c r="J346"/>
    </row>
    <row r="347" spans="1:10" x14ac:dyDescent="0.35">
      <c r="A347"/>
      <c r="B347"/>
      <c r="C347"/>
      <c r="D347"/>
      <c r="E347"/>
      <c r="F347"/>
      <c r="G347"/>
      <c r="H347"/>
      <c r="I347"/>
      <c r="J347"/>
    </row>
    <row r="348" spans="1:10" x14ac:dyDescent="0.35">
      <c r="A348"/>
      <c r="B348"/>
      <c r="C348"/>
      <c r="D348"/>
      <c r="E348"/>
      <c r="F348"/>
      <c r="G348"/>
      <c r="H348"/>
      <c r="I348"/>
      <c r="J348"/>
    </row>
    <row r="349" spans="1:10" x14ac:dyDescent="0.35">
      <c r="A349"/>
      <c r="B349"/>
      <c r="C349"/>
      <c r="D349"/>
      <c r="E349"/>
      <c r="F349"/>
      <c r="G349"/>
      <c r="H349"/>
      <c r="I349"/>
      <c r="J349"/>
    </row>
    <row r="350" spans="1:10" x14ac:dyDescent="0.35">
      <c r="A350"/>
      <c r="B350"/>
      <c r="C350"/>
      <c r="D350"/>
      <c r="E350"/>
      <c r="F350"/>
      <c r="G350"/>
      <c r="H350"/>
      <c r="I350"/>
      <c r="J350"/>
    </row>
    <row r="351" spans="1:10" x14ac:dyDescent="0.35">
      <c r="A351"/>
      <c r="B351"/>
      <c r="C351"/>
      <c r="D351"/>
      <c r="E351"/>
      <c r="F351"/>
      <c r="G351"/>
      <c r="H351"/>
      <c r="I351"/>
      <c r="J351"/>
    </row>
    <row r="352" spans="1:10" x14ac:dyDescent="0.35">
      <c r="A352"/>
      <c r="B352"/>
      <c r="C352"/>
      <c r="D352"/>
      <c r="E352"/>
      <c r="F352"/>
      <c r="G352"/>
      <c r="H352"/>
      <c r="I352"/>
      <c r="J352"/>
    </row>
    <row r="353" spans="1:10" x14ac:dyDescent="0.35">
      <c r="A353"/>
      <c r="B353"/>
      <c r="C353"/>
      <c r="D353"/>
      <c r="E353"/>
      <c r="F353"/>
      <c r="G353"/>
      <c r="H353"/>
      <c r="I353"/>
      <c r="J353"/>
    </row>
    <row r="354" spans="1:10" x14ac:dyDescent="0.35">
      <c r="A354"/>
      <c r="B354"/>
      <c r="C354"/>
      <c r="D354"/>
      <c r="E354"/>
      <c r="F354"/>
      <c r="G354"/>
      <c r="H354"/>
      <c r="I354"/>
      <c r="J354"/>
    </row>
    <row r="355" spans="1:10" x14ac:dyDescent="0.35">
      <c r="A355"/>
      <c r="B355"/>
      <c r="C355"/>
      <c r="D355"/>
      <c r="E355"/>
      <c r="F355"/>
      <c r="G355"/>
      <c r="H355"/>
      <c r="I355"/>
      <c r="J355"/>
    </row>
    <row r="356" spans="1:10" x14ac:dyDescent="0.35">
      <c r="A356"/>
      <c r="B356"/>
      <c r="C356"/>
      <c r="D356"/>
      <c r="E356"/>
      <c r="F356"/>
      <c r="G356"/>
      <c r="H356"/>
      <c r="I356"/>
      <c r="J356"/>
    </row>
    <row r="357" spans="1:10" x14ac:dyDescent="0.35">
      <c r="A357"/>
      <c r="B357"/>
      <c r="C357"/>
      <c r="D357"/>
      <c r="E357"/>
      <c r="F357"/>
      <c r="G357"/>
      <c r="H357"/>
      <c r="I357"/>
      <c r="J357"/>
    </row>
    <row r="358" spans="1:10" x14ac:dyDescent="0.35">
      <c r="A358"/>
      <c r="B358"/>
      <c r="C358"/>
      <c r="D358"/>
      <c r="E358"/>
      <c r="F358"/>
      <c r="G358"/>
      <c r="H358"/>
      <c r="I358"/>
      <c r="J358"/>
    </row>
    <row r="359" spans="1:10" x14ac:dyDescent="0.35">
      <c r="A359"/>
      <c r="B359"/>
      <c r="C359"/>
      <c r="D359"/>
      <c r="E359"/>
      <c r="F359"/>
      <c r="G359"/>
      <c r="H359"/>
      <c r="I359"/>
      <c r="J359"/>
    </row>
    <row r="360" spans="1:10" x14ac:dyDescent="0.35">
      <c r="A360"/>
      <c r="B360"/>
      <c r="C360"/>
      <c r="D360"/>
      <c r="E360"/>
      <c r="F360"/>
      <c r="G360"/>
      <c r="H360"/>
      <c r="I360"/>
      <c r="J360"/>
    </row>
    <row r="361" spans="1:10" x14ac:dyDescent="0.35">
      <c r="A361"/>
      <c r="B361"/>
      <c r="C361"/>
      <c r="D361"/>
      <c r="E361"/>
      <c r="F361"/>
      <c r="G361"/>
      <c r="H361"/>
      <c r="I361"/>
      <c r="J361"/>
    </row>
    <row r="362" spans="1:10" x14ac:dyDescent="0.35">
      <c r="A362"/>
      <c r="B362"/>
      <c r="C362"/>
      <c r="D362"/>
      <c r="E362"/>
      <c r="F362"/>
      <c r="G362"/>
      <c r="H362"/>
      <c r="I362"/>
      <c r="J362"/>
    </row>
    <row r="363" spans="1:10" x14ac:dyDescent="0.35">
      <c r="A363"/>
      <c r="B363"/>
      <c r="C363"/>
      <c r="D363"/>
      <c r="E363"/>
      <c r="F363"/>
      <c r="G363"/>
      <c r="H363"/>
      <c r="I363"/>
      <c r="J363"/>
    </row>
    <row r="364" spans="1:10" x14ac:dyDescent="0.35">
      <c r="A364"/>
      <c r="B364"/>
      <c r="C364"/>
      <c r="D364"/>
      <c r="E364"/>
      <c r="F364"/>
      <c r="G364"/>
      <c r="H364"/>
      <c r="I364"/>
      <c r="J364"/>
    </row>
    <row r="365" spans="1:10" x14ac:dyDescent="0.35">
      <c r="A365"/>
      <c r="B365"/>
      <c r="C365"/>
      <c r="D365"/>
      <c r="E365"/>
      <c r="F365"/>
      <c r="G365"/>
      <c r="H365"/>
      <c r="I365"/>
      <c r="J365"/>
    </row>
    <row r="366" spans="1:10" x14ac:dyDescent="0.35">
      <c r="A366"/>
      <c r="B366"/>
      <c r="C366"/>
      <c r="D366"/>
      <c r="E366"/>
      <c r="F366"/>
      <c r="G366"/>
      <c r="H366"/>
      <c r="I366"/>
      <c r="J366"/>
    </row>
    <row r="367" spans="1:10" x14ac:dyDescent="0.35">
      <c r="A367"/>
      <c r="B367"/>
      <c r="C367"/>
      <c r="D367"/>
      <c r="E367"/>
      <c r="F367"/>
      <c r="G367"/>
      <c r="H367"/>
      <c r="I367"/>
      <c r="J367"/>
    </row>
    <row r="368" spans="1:10" x14ac:dyDescent="0.35">
      <c r="A368"/>
      <c r="B368"/>
      <c r="C368"/>
      <c r="D368"/>
      <c r="E368"/>
      <c r="F368"/>
      <c r="G368"/>
      <c r="H368"/>
      <c r="I368"/>
      <c r="J368"/>
    </row>
    <row r="369" spans="1:10" x14ac:dyDescent="0.35">
      <c r="A369"/>
      <c r="B369"/>
      <c r="C369"/>
      <c r="D369"/>
      <c r="E369"/>
      <c r="F369"/>
      <c r="G369"/>
      <c r="H369"/>
      <c r="I369"/>
      <c r="J369"/>
    </row>
    <row r="370" spans="1:10" x14ac:dyDescent="0.35">
      <c r="A370"/>
      <c r="B370"/>
      <c r="C370"/>
      <c r="D370"/>
      <c r="E370"/>
      <c r="F370"/>
      <c r="G370"/>
      <c r="H370"/>
      <c r="I370"/>
      <c r="J370"/>
    </row>
    <row r="371" spans="1:10" x14ac:dyDescent="0.35">
      <c r="A371"/>
      <c r="B371"/>
      <c r="C371"/>
      <c r="D371"/>
      <c r="E371"/>
      <c r="F371"/>
      <c r="G371"/>
      <c r="H371"/>
      <c r="I371"/>
      <c r="J371"/>
    </row>
    <row r="372" spans="1:10" x14ac:dyDescent="0.35">
      <c r="A372"/>
      <c r="B372"/>
      <c r="C372"/>
      <c r="D372"/>
      <c r="E372"/>
      <c r="F372"/>
      <c r="G372"/>
      <c r="H372"/>
      <c r="I372"/>
      <c r="J372"/>
    </row>
    <row r="373" spans="1:10" x14ac:dyDescent="0.35">
      <c r="A373"/>
      <c r="B373"/>
      <c r="C373"/>
      <c r="D373"/>
      <c r="E373"/>
      <c r="F373"/>
      <c r="G373"/>
      <c r="H373"/>
      <c r="I373"/>
      <c r="J373"/>
    </row>
    <row r="374" spans="1:10" x14ac:dyDescent="0.35">
      <c r="A374"/>
      <c r="B374"/>
      <c r="C374"/>
      <c r="D374"/>
      <c r="E374"/>
      <c r="F374"/>
      <c r="G374"/>
      <c r="H374"/>
      <c r="I374"/>
      <c r="J374"/>
    </row>
    <row r="375" spans="1:10" x14ac:dyDescent="0.35">
      <c r="A375"/>
      <c r="B375"/>
      <c r="C375"/>
      <c r="D375"/>
      <c r="E375"/>
      <c r="F375"/>
      <c r="G375"/>
      <c r="H375"/>
      <c r="I375"/>
      <c r="J375"/>
    </row>
    <row r="376" spans="1:10" x14ac:dyDescent="0.35">
      <c r="A376"/>
      <c r="B376"/>
      <c r="C376"/>
      <c r="D376"/>
      <c r="E376"/>
      <c r="F376"/>
      <c r="G376"/>
      <c r="H376"/>
      <c r="I376"/>
      <c r="J376"/>
    </row>
    <row r="377" spans="1:10" x14ac:dyDescent="0.35">
      <c r="A377"/>
      <c r="B377"/>
      <c r="C377"/>
      <c r="D377"/>
      <c r="E377"/>
      <c r="F377"/>
      <c r="G377"/>
      <c r="H377"/>
      <c r="I377"/>
      <c r="J377"/>
    </row>
    <row r="378" spans="1:10" x14ac:dyDescent="0.35">
      <c r="A378"/>
      <c r="B378"/>
      <c r="C378"/>
      <c r="D378"/>
      <c r="E378"/>
      <c r="F378"/>
      <c r="G378"/>
      <c r="H378"/>
      <c r="I378"/>
      <c r="J378"/>
    </row>
    <row r="379" spans="1:10" x14ac:dyDescent="0.35">
      <c r="A379"/>
      <c r="B379"/>
      <c r="C379"/>
      <c r="D379"/>
      <c r="E379"/>
      <c r="F379"/>
      <c r="G379"/>
      <c r="H379"/>
      <c r="I379"/>
      <c r="J379"/>
    </row>
    <row r="380" spans="1:10" x14ac:dyDescent="0.35">
      <c r="A380"/>
      <c r="B380"/>
      <c r="C380"/>
      <c r="D380"/>
      <c r="E380"/>
      <c r="F380"/>
      <c r="G380"/>
      <c r="H380"/>
      <c r="I380"/>
      <c r="J380"/>
    </row>
    <row r="381" spans="1:10" x14ac:dyDescent="0.35">
      <c r="A381"/>
      <c r="B381"/>
      <c r="C381"/>
      <c r="D381"/>
      <c r="E381"/>
      <c r="F381"/>
      <c r="G381"/>
      <c r="H381"/>
      <c r="I381"/>
      <c r="J381"/>
    </row>
    <row r="382" spans="1:10" x14ac:dyDescent="0.35">
      <c r="A382"/>
      <c r="B382"/>
      <c r="C382"/>
      <c r="D382"/>
      <c r="E382"/>
      <c r="F382"/>
      <c r="G382"/>
      <c r="H382"/>
      <c r="I382"/>
      <c r="J382"/>
    </row>
    <row r="383" spans="1:10" x14ac:dyDescent="0.35">
      <c r="A383"/>
      <c r="B383"/>
      <c r="C383"/>
      <c r="D383"/>
      <c r="E383"/>
      <c r="F383"/>
      <c r="G383"/>
      <c r="H383"/>
      <c r="I383"/>
      <c r="J383"/>
    </row>
    <row r="384" spans="1:10" x14ac:dyDescent="0.35">
      <c r="A384"/>
      <c r="B384"/>
      <c r="C384"/>
      <c r="D384"/>
      <c r="E384"/>
      <c r="F384"/>
      <c r="G384"/>
      <c r="H384"/>
      <c r="I384"/>
      <c r="J384"/>
    </row>
    <row r="385" spans="1:10" x14ac:dyDescent="0.35">
      <c r="A385"/>
      <c r="B385"/>
      <c r="C385"/>
      <c r="D385"/>
      <c r="E385"/>
      <c r="F385"/>
      <c r="G385"/>
      <c r="H385"/>
      <c r="I385"/>
      <c r="J385"/>
    </row>
    <row r="386" spans="1:10" x14ac:dyDescent="0.35">
      <c r="A386"/>
      <c r="B386"/>
      <c r="C386"/>
      <c r="D386"/>
      <c r="E386"/>
      <c r="F386"/>
      <c r="G386"/>
      <c r="H386"/>
      <c r="I386"/>
      <c r="J386"/>
    </row>
    <row r="387" spans="1:10" x14ac:dyDescent="0.35">
      <c r="A387"/>
      <c r="B387"/>
      <c r="C387"/>
      <c r="D387"/>
      <c r="E387"/>
      <c r="F387"/>
      <c r="G387"/>
      <c r="H387"/>
      <c r="I387"/>
      <c r="J387"/>
    </row>
    <row r="388" spans="1:10" x14ac:dyDescent="0.35">
      <c r="A388"/>
      <c r="B388"/>
      <c r="C388"/>
      <c r="D388"/>
      <c r="E388"/>
      <c r="F388"/>
      <c r="G388"/>
      <c r="H388"/>
      <c r="I388"/>
      <c r="J388"/>
    </row>
    <row r="389" spans="1:10" x14ac:dyDescent="0.35">
      <c r="A389"/>
      <c r="B389"/>
      <c r="C389"/>
      <c r="D389"/>
      <c r="E389"/>
      <c r="F389"/>
      <c r="G389"/>
      <c r="H389"/>
      <c r="I389"/>
      <c r="J389"/>
    </row>
    <row r="390" spans="1:10" x14ac:dyDescent="0.35">
      <c r="A390"/>
      <c r="B390"/>
      <c r="C390"/>
      <c r="D390"/>
      <c r="E390"/>
      <c r="F390"/>
      <c r="G390"/>
      <c r="H390"/>
      <c r="I390"/>
      <c r="J390"/>
    </row>
    <row r="391" spans="1:10" x14ac:dyDescent="0.35">
      <c r="A391"/>
      <c r="B391"/>
      <c r="C391"/>
      <c r="D391"/>
      <c r="E391"/>
      <c r="F391"/>
      <c r="G391"/>
      <c r="H391"/>
      <c r="I391"/>
      <c r="J391"/>
    </row>
    <row r="392" spans="1:10" x14ac:dyDescent="0.35">
      <c r="A392"/>
      <c r="B392"/>
      <c r="C392"/>
      <c r="D392"/>
      <c r="E392"/>
      <c r="F392"/>
      <c r="G392"/>
      <c r="H392"/>
      <c r="I392"/>
      <c r="J392"/>
    </row>
    <row r="393" spans="1:10" x14ac:dyDescent="0.35">
      <c r="A393"/>
      <c r="B393"/>
      <c r="C393"/>
      <c r="D393"/>
      <c r="E393"/>
      <c r="F393"/>
      <c r="G393"/>
      <c r="H393"/>
      <c r="I393"/>
      <c r="J393"/>
    </row>
    <row r="394" spans="1:10" x14ac:dyDescent="0.35">
      <c r="A394"/>
      <c r="B394"/>
      <c r="C394"/>
      <c r="D394"/>
      <c r="E394"/>
      <c r="F394"/>
      <c r="G394"/>
      <c r="H394"/>
      <c r="I394"/>
      <c r="J394"/>
    </row>
    <row r="395" spans="1:10" x14ac:dyDescent="0.35">
      <c r="A395"/>
      <c r="B395"/>
      <c r="C395"/>
      <c r="D395"/>
      <c r="E395"/>
      <c r="F395"/>
      <c r="G395"/>
      <c r="H395"/>
      <c r="I395"/>
      <c r="J395"/>
    </row>
    <row r="396" spans="1:10" x14ac:dyDescent="0.35">
      <c r="A396"/>
      <c r="B396"/>
      <c r="C396"/>
      <c r="D396"/>
      <c r="E396"/>
      <c r="F396"/>
      <c r="G396"/>
      <c r="H396"/>
      <c r="I396"/>
      <c r="J396"/>
    </row>
    <row r="397" spans="1:10" x14ac:dyDescent="0.35">
      <c r="A397"/>
      <c r="B397"/>
      <c r="C397"/>
      <c r="D397"/>
      <c r="E397"/>
      <c r="F397"/>
      <c r="G397"/>
      <c r="H397"/>
      <c r="I397"/>
      <c r="J397"/>
    </row>
    <row r="398" spans="1:10" x14ac:dyDescent="0.35">
      <c r="A398"/>
      <c r="B398"/>
      <c r="C398"/>
      <c r="D398"/>
      <c r="E398"/>
      <c r="F398"/>
      <c r="G398"/>
      <c r="H398"/>
      <c r="I398"/>
      <c r="J398"/>
    </row>
    <row r="399" spans="1:10" x14ac:dyDescent="0.35">
      <c r="A399"/>
      <c r="B399"/>
      <c r="C399"/>
      <c r="D399"/>
      <c r="E399"/>
      <c r="F399"/>
      <c r="G399"/>
      <c r="H399"/>
      <c r="I399"/>
      <c r="J399"/>
    </row>
    <row r="400" spans="1:10" x14ac:dyDescent="0.35">
      <c r="A400"/>
      <c r="B400"/>
      <c r="C400"/>
      <c r="D400"/>
      <c r="E400"/>
      <c r="F400"/>
      <c r="G400"/>
      <c r="H400"/>
      <c r="I400"/>
      <c r="J400"/>
    </row>
    <row r="401" spans="1:10" x14ac:dyDescent="0.35">
      <c r="A401"/>
      <c r="B401"/>
      <c r="C401"/>
      <c r="D401"/>
      <c r="E401"/>
      <c r="F401"/>
      <c r="G401"/>
      <c r="H401"/>
      <c r="I401"/>
      <c r="J401"/>
    </row>
    <row r="402" spans="1:10" x14ac:dyDescent="0.35">
      <c r="A402"/>
      <c r="B402"/>
      <c r="C402"/>
      <c r="D402"/>
      <c r="E402"/>
      <c r="F402"/>
      <c r="G402"/>
      <c r="H402"/>
      <c r="I402"/>
      <c r="J402"/>
    </row>
    <row r="403" spans="1:10" x14ac:dyDescent="0.35">
      <c r="A403"/>
      <c r="B403"/>
      <c r="C403"/>
      <c r="D403"/>
      <c r="E403"/>
      <c r="F403"/>
      <c r="G403"/>
      <c r="H403"/>
      <c r="I403"/>
      <c r="J403"/>
    </row>
    <row r="404" spans="1:10" x14ac:dyDescent="0.35">
      <c r="A404"/>
      <c r="B404"/>
      <c r="C404"/>
      <c r="D404"/>
      <c r="E404"/>
      <c r="F404"/>
      <c r="G404"/>
      <c r="H404"/>
      <c r="I404"/>
      <c r="J404"/>
    </row>
    <row r="405" spans="1:10" x14ac:dyDescent="0.35">
      <c r="A405"/>
      <c r="B405"/>
      <c r="C405"/>
      <c r="D405"/>
      <c r="E405"/>
      <c r="F405"/>
      <c r="G405"/>
      <c r="H405"/>
      <c r="I405"/>
      <c r="J405"/>
    </row>
    <row r="406" spans="1:10" x14ac:dyDescent="0.35">
      <c r="A406"/>
      <c r="B406"/>
      <c r="C406"/>
      <c r="D406"/>
      <c r="E406"/>
      <c r="F406"/>
      <c r="G406"/>
      <c r="H406"/>
      <c r="I406"/>
      <c r="J406"/>
    </row>
    <row r="407" spans="1:10" x14ac:dyDescent="0.35">
      <c r="A407"/>
      <c r="B407"/>
      <c r="C407"/>
      <c r="D407"/>
      <c r="E407"/>
      <c r="F407"/>
      <c r="G407"/>
      <c r="H407"/>
      <c r="I407"/>
      <c r="J407"/>
    </row>
    <row r="408" spans="1:10" x14ac:dyDescent="0.35">
      <c r="A408"/>
      <c r="B408"/>
      <c r="C408"/>
      <c r="D408"/>
      <c r="E408"/>
      <c r="F408"/>
      <c r="G408"/>
      <c r="H408"/>
      <c r="I408"/>
      <c r="J408"/>
    </row>
    <row r="409" spans="1:10" x14ac:dyDescent="0.35">
      <c r="A409"/>
      <c r="B409"/>
      <c r="C409"/>
      <c r="D409"/>
      <c r="E409"/>
      <c r="F409"/>
      <c r="G409"/>
      <c r="H409"/>
      <c r="I409"/>
      <c r="J409"/>
    </row>
    <row r="410" spans="1:10" x14ac:dyDescent="0.35">
      <c r="A410"/>
      <c r="B410"/>
      <c r="C410"/>
      <c r="D410"/>
      <c r="E410"/>
      <c r="F410"/>
      <c r="G410"/>
      <c r="H410"/>
      <c r="I410"/>
      <c r="J410"/>
    </row>
    <row r="411" spans="1:10" x14ac:dyDescent="0.35">
      <c r="A411"/>
      <c r="B411"/>
      <c r="C411"/>
      <c r="D411"/>
      <c r="E411"/>
      <c r="F411"/>
      <c r="G411"/>
      <c r="H411"/>
      <c r="I411"/>
      <c r="J411"/>
    </row>
    <row r="412" spans="1:10" x14ac:dyDescent="0.35">
      <c r="A412"/>
      <c r="B412"/>
      <c r="C412"/>
      <c r="D412"/>
      <c r="E412"/>
      <c r="F412"/>
      <c r="G412"/>
      <c r="H412"/>
      <c r="I412"/>
      <c r="J412"/>
    </row>
    <row r="413" spans="1:10" x14ac:dyDescent="0.35">
      <c r="A413"/>
      <c r="B413"/>
      <c r="C413"/>
      <c r="D413"/>
      <c r="E413"/>
      <c r="F413"/>
      <c r="G413"/>
      <c r="H413"/>
      <c r="I413"/>
      <c r="J413"/>
    </row>
    <row r="414" spans="1:10" x14ac:dyDescent="0.35">
      <c r="A414"/>
      <c r="B414"/>
      <c r="C414"/>
      <c r="D414"/>
      <c r="E414"/>
      <c r="F414"/>
      <c r="G414"/>
      <c r="H414"/>
      <c r="I414"/>
      <c r="J414"/>
    </row>
    <row r="415" spans="1:10" x14ac:dyDescent="0.35">
      <c r="A415"/>
      <c r="B415"/>
      <c r="C415"/>
      <c r="D415"/>
      <c r="E415"/>
      <c r="F415"/>
      <c r="G415"/>
      <c r="H415"/>
      <c r="I415"/>
      <c r="J415"/>
    </row>
    <row r="416" spans="1:10" x14ac:dyDescent="0.35">
      <c r="A416"/>
      <c r="B416"/>
      <c r="C416"/>
      <c r="D416"/>
      <c r="E416"/>
      <c r="F416"/>
      <c r="G416"/>
      <c r="H416"/>
      <c r="I416"/>
      <c r="J416"/>
    </row>
    <row r="417" spans="1:10" x14ac:dyDescent="0.35">
      <c r="A417"/>
      <c r="B417"/>
      <c r="C417"/>
      <c r="D417"/>
      <c r="E417"/>
      <c r="F417"/>
      <c r="G417"/>
      <c r="H417"/>
      <c r="I417"/>
      <c r="J417"/>
    </row>
    <row r="418" spans="1:10" x14ac:dyDescent="0.35">
      <c r="A418"/>
      <c r="B418"/>
      <c r="C418"/>
      <c r="D418"/>
      <c r="E418"/>
      <c r="F418"/>
      <c r="G418"/>
      <c r="H418"/>
      <c r="I418"/>
      <c r="J418"/>
    </row>
    <row r="419" spans="1:10" x14ac:dyDescent="0.35">
      <c r="A419"/>
      <c r="B419"/>
      <c r="C419"/>
      <c r="D419"/>
      <c r="E419"/>
      <c r="F419"/>
      <c r="G419"/>
      <c r="H419"/>
      <c r="I419"/>
      <c r="J419"/>
    </row>
    <row r="420" spans="1:10" x14ac:dyDescent="0.35">
      <c r="A420"/>
      <c r="B420"/>
      <c r="C420"/>
      <c r="D420"/>
      <c r="E420"/>
      <c r="F420"/>
      <c r="G420"/>
      <c r="H420"/>
      <c r="I420"/>
      <c r="J420"/>
    </row>
    <row r="421" spans="1:10" x14ac:dyDescent="0.35">
      <c r="A421"/>
      <c r="B421"/>
      <c r="C421"/>
      <c r="D421"/>
      <c r="E421"/>
      <c r="F421"/>
      <c r="G421"/>
      <c r="H421"/>
      <c r="I421"/>
      <c r="J421"/>
    </row>
    <row r="422" spans="1:10" x14ac:dyDescent="0.35">
      <c r="A422"/>
      <c r="B422"/>
      <c r="C422"/>
      <c r="D422"/>
      <c r="E422"/>
      <c r="F422"/>
      <c r="G422"/>
      <c r="H422"/>
      <c r="I422"/>
      <c r="J422"/>
    </row>
    <row r="423" spans="1:10" x14ac:dyDescent="0.35">
      <c r="A423"/>
      <c r="B423"/>
      <c r="C423"/>
      <c r="D423"/>
      <c r="E423"/>
      <c r="F423"/>
      <c r="G423"/>
      <c r="H423"/>
      <c r="I423"/>
      <c r="J423"/>
    </row>
    <row r="424" spans="1:10" x14ac:dyDescent="0.35">
      <c r="A424"/>
      <c r="B424"/>
      <c r="C424"/>
      <c r="D424"/>
      <c r="E424"/>
      <c r="F424"/>
      <c r="G424"/>
      <c r="H424"/>
      <c r="I424"/>
      <c r="J424"/>
    </row>
    <row r="425" spans="1:10" x14ac:dyDescent="0.35">
      <c r="A425"/>
      <c r="B425"/>
      <c r="C425"/>
      <c r="D425"/>
      <c r="E425"/>
      <c r="F425"/>
      <c r="G425"/>
      <c r="H425"/>
      <c r="I425"/>
      <c r="J425"/>
    </row>
    <row r="426" spans="1:10" x14ac:dyDescent="0.35">
      <c r="A426"/>
      <c r="B426"/>
      <c r="C426"/>
      <c r="D426"/>
      <c r="E426"/>
      <c r="F426"/>
      <c r="G426"/>
      <c r="H426"/>
      <c r="I426"/>
      <c r="J426"/>
    </row>
    <row r="427" spans="1:10" x14ac:dyDescent="0.35">
      <c r="A427"/>
      <c r="B427"/>
      <c r="C427"/>
      <c r="D427"/>
      <c r="E427"/>
      <c r="F427"/>
      <c r="G427"/>
      <c r="H427"/>
      <c r="I427"/>
      <c r="J427"/>
    </row>
    <row r="428" spans="1:10" x14ac:dyDescent="0.35">
      <c r="A428"/>
      <c r="B428"/>
      <c r="C428"/>
      <c r="D428"/>
      <c r="E428"/>
      <c r="F428"/>
      <c r="G428"/>
      <c r="H428"/>
      <c r="I428"/>
      <c r="J428"/>
    </row>
    <row r="429" spans="1:10" x14ac:dyDescent="0.35">
      <c r="A429"/>
      <c r="B429"/>
      <c r="C429"/>
      <c r="D429"/>
      <c r="E429"/>
      <c r="F429"/>
      <c r="G429"/>
      <c r="H429"/>
      <c r="I429"/>
      <c r="J429"/>
    </row>
    <row r="430" spans="1:10" x14ac:dyDescent="0.35">
      <c r="A430"/>
      <c r="B430"/>
      <c r="C430"/>
      <c r="D430"/>
      <c r="E430"/>
      <c r="F430"/>
      <c r="G430"/>
      <c r="H430"/>
      <c r="I430"/>
      <c r="J430"/>
    </row>
    <row r="431" spans="1:10" x14ac:dyDescent="0.35">
      <c r="A431"/>
      <c r="B431"/>
      <c r="C431"/>
      <c r="D431"/>
      <c r="E431"/>
      <c r="F431"/>
      <c r="G431"/>
      <c r="H431"/>
      <c r="I431"/>
      <c r="J431"/>
    </row>
    <row r="432" spans="1:10" x14ac:dyDescent="0.35">
      <c r="A432"/>
      <c r="B432"/>
      <c r="C432"/>
      <c r="D432"/>
      <c r="E432"/>
      <c r="F432"/>
      <c r="G432"/>
      <c r="H432"/>
      <c r="I432"/>
      <c r="J432"/>
    </row>
    <row r="433" spans="1:10" x14ac:dyDescent="0.35">
      <c r="A433"/>
      <c r="B433"/>
      <c r="C433"/>
      <c r="D433"/>
      <c r="E433"/>
      <c r="F433"/>
      <c r="G433"/>
      <c r="H433"/>
      <c r="I433"/>
      <c r="J433"/>
    </row>
    <row r="434" spans="1:10" x14ac:dyDescent="0.35">
      <c r="A434"/>
      <c r="B434"/>
      <c r="C434"/>
      <c r="D434"/>
      <c r="E434"/>
      <c r="F434"/>
      <c r="G434"/>
      <c r="H434"/>
      <c r="I434"/>
      <c r="J434"/>
    </row>
    <row r="435" spans="1:10" x14ac:dyDescent="0.35">
      <c r="A435"/>
      <c r="B435"/>
      <c r="C435"/>
      <c r="D435"/>
      <c r="E435"/>
      <c r="F435"/>
      <c r="G435"/>
      <c r="H435"/>
      <c r="I435"/>
      <c r="J435"/>
    </row>
    <row r="436" spans="1:10" x14ac:dyDescent="0.35">
      <c r="A436"/>
      <c r="B436"/>
      <c r="C436"/>
      <c r="D436"/>
      <c r="E436"/>
      <c r="F436"/>
      <c r="G436"/>
      <c r="H436"/>
      <c r="I436"/>
      <c r="J436"/>
    </row>
    <row r="437" spans="1:10" x14ac:dyDescent="0.35">
      <c r="A437"/>
      <c r="B437"/>
      <c r="C437"/>
      <c r="D437"/>
      <c r="E437"/>
      <c r="F437"/>
      <c r="G437"/>
      <c r="H437"/>
      <c r="I437"/>
      <c r="J437"/>
    </row>
    <row r="438" spans="1:10" x14ac:dyDescent="0.35">
      <c r="A438"/>
      <c r="B438"/>
      <c r="C438"/>
      <c r="D438"/>
      <c r="E438"/>
      <c r="F438"/>
      <c r="G438"/>
      <c r="H438"/>
      <c r="I438"/>
      <c r="J438"/>
    </row>
    <row r="439" spans="1:10" x14ac:dyDescent="0.35">
      <c r="A439"/>
      <c r="B439"/>
      <c r="C439"/>
      <c r="D439"/>
      <c r="E439"/>
      <c r="F439"/>
      <c r="G439"/>
      <c r="H439"/>
      <c r="I439"/>
      <c r="J439"/>
    </row>
    <row r="440" spans="1:10" x14ac:dyDescent="0.35">
      <c r="A440"/>
      <c r="B440"/>
      <c r="C440"/>
      <c r="D440"/>
      <c r="E440"/>
      <c r="F440"/>
      <c r="G440"/>
      <c r="H440"/>
      <c r="I440"/>
      <c r="J440"/>
    </row>
    <row r="441" spans="1:10" x14ac:dyDescent="0.35">
      <c r="A441"/>
      <c r="B441"/>
      <c r="C441"/>
      <c r="D441"/>
      <c r="E441"/>
      <c r="F441"/>
      <c r="G441"/>
      <c r="H441"/>
      <c r="I441"/>
      <c r="J441"/>
    </row>
    <row r="442" spans="1:10" x14ac:dyDescent="0.35">
      <c r="A442"/>
      <c r="B442"/>
      <c r="C442"/>
      <c r="D442"/>
      <c r="E442"/>
      <c r="F442"/>
      <c r="G442"/>
      <c r="H442"/>
      <c r="I442"/>
      <c r="J442"/>
    </row>
    <row r="443" spans="1:10" x14ac:dyDescent="0.35">
      <c r="A443"/>
      <c r="B443"/>
      <c r="C443"/>
      <c r="D443"/>
      <c r="E443"/>
      <c r="F443"/>
      <c r="G443"/>
      <c r="H443"/>
      <c r="I443"/>
      <c r="J443"/>
    </row>
    <row r="444" spans="1:10" x14ac:dyDescent="0.35">
      <c r="A444"/>
      <c r="B444"/>
      <c r="C444"/>
      <c r="D444"/>
      <c r="E444"/>
      <c r="F444"/>
      <c r="G444"/>
      <c r="H444"/>
      <c r="I444"/>
      <c r="J444"/>
    </row>
    <row r="445" spans="1:10" x14ac:dyDescent="0.35">
      <c r="A445"/>
      <c r="B445"/>
      <c r="C445"/>
      <c r="D445"/>
      <c r="E445"/>
      <c r="F445"/>
      <c r="G445"/>
      <c r="H445"/>
      <c r="I445"/>
      <c r="J445"/>
    </row>
    <row r="446" spans="1:10" x14ac:dyDescent="0.35">
      <c r="A446"/>
      <c r="B446"/>
      <c r="C446"/>
      <c r="D446"/>
      <c r="E446"/>
      <c r="F446"/>
      <c r="G446"/>
      <c r="H446"/>
      <c r="I446"/>
      <c r="J446"/>
    </row>
    <row r="447" spans="1:10" x14ac:dyDescent="0.35">
      <c r="A447"/>
      <c r="B447"/>
      <c r="C447"/>
      <c r="D447"/>
      <c r="E447"/>
      <c r="F447"/>
      <c r="G447"/>
      <c r="H447"/>
      <c r="I447"/>
      <c r="J447"/>
    </row>
    <row r="448" spans="1:10" x14ac:dyDescent="0.35">
      <c r="A448"/>
      <c r="B448"/>
      <c r="C448"/>
      <c r="D448"/>
      <c r="E448"/>
      <c r="F448"/>
      <c r="G448"/>
      <c r="H448"/>
      <c r="I448"/>
      <c r="J448"/>
    </row>
    <row r="449" spans="1:10" x14ac:dyDescent="0.35">
      <c r="A449"/>
      <c r="B449"/>
      <c r="C449"/>
      <c r="D449"/>
      <c r="E449"/>
      <c r="F449"/>
      <c r="G449"/>
      <c r="H449"/>
      <c r="I449"/>
      <c r="J449"/>
    </row>
    <row r="450" spans="1:10" x14ac:dyDescent="0.35">
      <c r="A450"/>
      <c r="B450"/>
      <c r="C450"/>
      <c r="D450"/>
      <c r="E450"/>
      <c r="F450"/>
      <c r="G450"/>
      <c r="H450"/>
      <c r="I450"/>
      <c r="J450"/>
    </row>
    <row r="451" spans="1:10" x14ac:dyDescent="0.35">
      <c r="A451"/>
      <c r="B451"/>
      <c r="C451"/>
      <c r="D451"/>
      <c r="E451"/>
      <c r="F451"/>
      <c r="G451"/>
      <c r="H451"/>
      <c r="I451"/>
      <c r="J451"/>
    </row>
    <row r="452" spans="1:10" x14ac:dyDescent="0.35">
      <c r="A452"/>
      <c r="B452"/>
      <c r="C452"/>
      <c r="D452"/>
      <c r="E452"/>
      <c r="F452"/>
      <c r="G452"/>
      <c r="H452"/>
      <c r="I452"/>
      <c r="J452"/>
    </row>
    <row r="453" spans="1:10" x14ac:dyDescent="0.35">
      <c r="A453"/>
      <c r="B453"/>
      <c r="C453"/>
      <c r="D453"/>
      <c r="E453"/>
      <c r="F453"/>
      <c r="G453"/>
      <c r="H453"/>
      <c r="I453"/>
      <c r="J453"/>
    </row>
    <row r="454" spans="1:10" x14ac:dyDescent="0.35">
      <c r="A454"/>
      <c r="B454"/>
      <c r="C454"/>
      <c r="D454"/>
      <c r="E454"/>
      <c r="F454"/>
      <c r="G454"/>
      <c r="H454"/>
      <c r="I454"/>
      <c r="J454"/>
    </row>
    <row r="455" spans="1:10" x14ac:dyDescent="0.35">
      <c r="A455"/>
      <c r="B455"/>
      <c r="C455"/>
      <c r="D455"/>
      <c r="E455"/>
      <c r="F455"/>
      <c r="G455"/>
      <c r="H455"/>
      <c r="I455"/>
      <c r="J455"/>
    </row>
    <row r="456" spans="1:10" x14ac:dyDescent="0.35">
      <c r="A456"/>
      <c r="B456"/>
      <c r="C456"/>
      <c r="D456"/>
      <c r="E456"/>
      <c r="F456"/>
      <c r="G456"/>
      <c r="H456"/>
      <c r="I456"/>
      <c r="J456"/>
    </row>
    <row r="457" spans="1:10" x14ac:dyDescent="0.35">
      <c r="A457"/>
      <c r="B457"/>
      <c r="C457"/>
      <c r="D457"/>
      <c r="E457"/>
      <c r="F457"/>
      <c r="G457"/>
      <c r="H457"/>
      <c r="I457"/>
      <c r="J457"/>
    </row>
    <row r="458" spans="1:10" x14ac:dyDescent="0.35">
      <c r="A458"/>
      <c r="B458"/>
      <c r="C458"/>
      <c r="D458"/>
      <c r="E458"/>
      <c r="F458"/>
      <c r="G458"/>
      <c r="H458"/>
      <c r="I458"/>
      <c r="J458"/>
    </row>
    <row r="459" spans="1:10" x14ac:dyDescent="0.35">
      <c r="A459"/>
      <c r="B459"/>
      <c r="C459"/>
      <c r="D459"/>
      <c r="E459"/>
      <c r="F459"/>
      <c r="G459"/>
      <c r="H459"/>
      <c r="I459"/>
      <c r="J459"/>
    </row>
    <row r="460" spans="1:10" x14ac:dyDescent="0.35">
      <c r="A460"/>
      <c r="B460"/>
      <c r="C460"/>
      <c r="D460"/>
      <c r="E460"/>
      <c r="F460"/>
      <c r="G460"/>
      <c r="H460"/>
      <c r="I460"/>
      <c r="J460"/>
    </row>
    <row r="461" spans="1:10" x14ac:dyDescent="0.35">
      <c r="A461"/>
      <c r="B461"/>
      <c r="C461"/>
      <c r="D461"/>
      <c r="E461"/>
      <c r="F461"/>
      <c r="G461"/>
      <c r="H461"/>
      <c r="I461"/>
      <c r="J461"/>
    </row>
    <row r="462" spans="1:10" x14ac:dyDescent="0.35">
      <c r="A462"/>
      <c r="B462"/>
      <c r="C462"/>
      <c r="D462"/>
      <c r="E462"/>
      <c r="F462"/>
      <c r="G462"/>
      <c r="H462"/>
      <c r="I462"/>
      <c r="J462"/>
    </row>
    <row r="463" spans="1:10" x14ac:dyDescent="0.35">
      <c r="A463"/>
      <c r="B463"/>
      <c r="C463"/>
      <c r="D463"/>
      <c r="E463"/>
      <c r="F463"/>
      <c r="G463"/>
      <c r="H463"/>
      <c r="I463"/>
      <c r="J463"/>
    </row>
    <row r="464" spans="1:10" x14ac:dyDescent="0.35">
      <c r="A464"/>
      <c r="B464"/>
      <c r="C464"/>
      <c r="D464"/>
      <c r="E464"/>
      <c r="F464"/>
      <c r="G464"/>
      <c r="H464"/>
      <c r="I464"/>
      <c r="J464"/>
    </row>
    <row r="465" spans="1:10" x14ac:dyDescent="0.35">
      <c r="A465"/>
      <c r="B465"/>
      <c r="C465"/>
      <c r="D465"/>
      <c r="E465"/>
      <c r="F465"/>
      <c r="G465"/>
      <c r="H465"/>
      <c r="I465"/>
      <c r="J465"/>
    </row>
    <row r="466" spans="1:10" x14ac:dyDescent="0.35">
      <c r="A466"/>
      <c r="B466"/>
      <c r="C466"/>
      <c r="D466"/>
      <c r="E466"/>
      <c r="F466"/>
      <c r="G466"/>
      <c r="H466"/>
      <c r="I466"/>
      <c r="J466"/>
    </row>
    <row r="467" spans="1:10" x14ac:dyDescent="0.35">
      <c r="A467"/>
      <c r="B467"/>
      <c r="C467"/>
      <c r="D467"/>
      <c r="E467"/>
      <c r="F467"/>
      <c r="G467"/>
      <c r="H467"/>
      <c r="I467"/>
      <c r="J467"/>
    </row>
    <row r="468" spans="1:10" x14ac:dyDescent="0.35">
      <c r="A468"/>
      <c r="B468"/>
      <c r="C468"/>
      <c r="D468"/>
      <c r="E468"/>
      <c r="F468"/>
      <c r="G468"/>
      <c r="H468"/>
      <c r="I468"/>
      <c r="J468"/>
    </row>
    <row r="469" spans="1:10" x14ac:dyDescent="0.35">
      <c r="A469"/>
      <c r="B469"/>
      <c r="C469"/>
      <c r="D469"/>
      <c r="E469"/>
      <c r="F469"/>
      <c r="G469"/>
      <c r="H469"/>
      <c r="I469"/>
      <c r="J469"/>
    </row>
    <row r="470" spans="1:10" x14ac:dyDescent="0.35">
      <c r="A470"/>
      <c r="B470"/>
      <c r="C470"/>
      <c r="D470"/>
      <c r="E470"/>
      <c r="F470"/>
      <c r="G470"/>
      <c r="H470"/>
      <c r="I470"/>
      <c r="J470"/>
    </row>
    <row r="471" spans="1:10" x14ac:dyDescent="0.35">
      <c r="A471"/>
      <c r="B471"/>
      <c r="C471"/>
      <c r="D471"/>
      <c r="E471"/>
      <c r="F471"/>
      <c r="G471"/>
      <c r="H471"/>
      <c r="I471"/>
      <c r="J471"/>
    </row>
    <row r="472" spans="1:10" x14ac:dyDescent="0.35">
      <c r="A472"/>
      <c r="B472"/>
      <c r="C472"/>
      <c r="D472"/>
      <c r="E472"/>
      <c r="F472"/>
      <c r="G472"/>
      <c r="H472"/>
      <c r="I472"/>
      <c r="J472"/>
    </row>
    <row r="473" spans="1:10" x14ac:dyDescent="0.35">
      <c r="A473"/>
      <c r="B473"/>
      <c r="C473"/>
      <c r="D473"/>
      <c r="E473"/>
      <c r="F473"/>
      <c r="G473"/>
      <c r="H473"/>
      <c r="I473"/>
      <c r="J473"/>
    </row>
    <row r="474" spans="1:10" x14ac:dyDescent="0.35">
      <c r="A474"/>
      <c r="B474"/>
      <c r="C474"/>
      <c r="D474"/>
      <c r="E474"/>
      <c r="F474"/>
      <c r="G474"/>
      <c r="H474"/>
      <c r="I474"/>
      <c r="J474"/>
    </row>
    <row r="475" spans="1:10" x14ac:dyDescent="0.35">
      <c r="A475"/>
      <c r="B475"/>
      <c r="C475"/>
      <c r="D475"/>
      <c r="E475"/>
      <c r="F475"/>
      <c r="G475"/>
      <c r="H475"/>
      <c r="I475"/>
      <c r="J475"/>
    </row>
    <row r="476" spans="1:10" x14ac:dyDescent="0.35">
      <c r="A476"/>
      <c r="B476"/>
      <c r="C476"/>
      <c r="D476"/>
      <c r="E476"/>
      <c r="F476"/>
      <c r="G476"/>
      <c r="H476"/>
      <c r="I476"/>
      <c r="J476"/>
    </row>
    <row r="477" spans="1:10" x14ac:dyDescent="0.35">
      <c r="A477"/>
      <c r="B477"/>
      <c r="C477"/>
      <c r="D477"/>
      <c r="E477"/>
      <c r="F477"/>
      <c r="G477"/>
      <c r="H477"/>
      <c r="I477"/>
      <c r="J477"/>
    </row>
    <row r="478" spans="1:10" x14ac:dyDescent="0.35">
      <c r="A478"/>
      <c r="B478"/>
      <c r="C478"/>
      <c r="D478"/>
      <c r="E478"/>
      <c r="F478"/>
      <c r="G478"/>
      <c r="H478"/>
      <c r="I478"/>
      <c r="J478"/>
    </row>
    <row r="479" spans="1:10" x14ac:dyDescent="0.35">
      <c r="A479"/>
      <c r="B479"/>
      <c r="C479"/>
      <c r="D479"/>
      <c r="E479"/>
      <c r="F479"/>
      <c r="G479"/>
      <c r="H479"/>
      <c r="I479"/>
      <c r="J479"/>
    </row>
    <row r="480" spans="1:10" x14ac:dyDescent="0.35">
      <c r="A480"/>
      <c r="B480"/>
      <c r="C480"/>
      <c r="D480"/>
      <c r="E480"/>
      <c r="F480"/>
      <c r="G480"/>
      <c r="H480"/>
      <c r="I480"/>
      <c r="J480"/>
    </row>
    <row r="481" spans="1:10" x14ac:dyDescent="0.35">
      <c r="A481"/>
      <c r="B481"/>
      <c r="C481"/>
      <c r="D481"/>
      <c r="E481"/>
      <c r="F481"/>
      <c r="G481"/>
      <c r="H481"/>
      <c r="I481"/>
      <c r="J481"/>
    </row>
    <row r="482" spans="1:10" x14ac:dyDescent="0.35">
      <c r="A482"/>
      <c r="B482"/>
      <c r="C482"/>
      <c r="D482"/>
      <c r="E482"/>
      <c r="F482"/>
      <c r="G482"/>
      <c r="H482"/>
      <c r="I482"/>
      <c r="J482"/>
    </row>
    <row r="483" spans="1:10" x14ac:dyDescent="0.35">
      <c r="A483"/>
      <c r="B483"/>
      <c r="C483"/>
      <c r="D483"/>
      <c r="E483"/>
      <c r="F483"/>
      <c r="G483"/>
      <c r="H483"/>
      <c r="I483"/>
      <c r="J483"/>
    </row>
    <row r="484" spans="1:10" x14ac:dyDescent="0.35">
      <c r="A484"/>
      <c r="B484"/>
      <c r="C484"/>
      <c r="D484"/>
      <c r="E484"/>
      <c r="F484"/>
      <c r="G484"/>
      <c r="H484"/>
      <c r="I484"/>
      <c r="J484"/>
    </row>
    <row r="485" spans="1:10" x14ac:dyDescent="0.35">
      <c r="A485"/>
      <c r="B485"/>
      <c r="C485"/>
      <c r="D485"/>
      <c r="E485"/>
      <c r="F485"/>
      <c r="G485"/>
      <c r="H485"/>
      <c r="I485"/>
      <c r="J485"/>
    </row>
    <row r="486" spans="1:10" x14ac:dyDescent="0.35">
      <c r="A486"/>
      <c r="B486"/>
      <c r="C486"/>
      <c r="D486"/>
      <c r="E486"/>
      <c r="F486"/>
      <c r="G486"/>
      <c r="H486"/>
      <c r="I486"/>
      <c r="J486"/>
    </row>
    <row r="487" spans="1:10" x14ac:dyDescent="0.35">
      <c r="A487"/>
      <c r="B487"/>
      <c r="C487"/>
      <c r="D487"/>
      <c r="E487"/>
      <c r="F487"/>
      <c r="G487"/>
      <c r="H487"/>
      <c r="I487"/>
      <c r="J487"/>
    </row>
    <row r="488" spans="1:10" x14ac:dyDescent="0.35">
      <c r="A488"/>
      <c r="B488"/>
      <c r="C488"/>
      <c r="D488"/>
      <c r="E488"/>
      <c r="F488"/>
      <c r="G488"/>
      <c r="H488"/>
      <c r="I488"/>
      <c r="J488"/>
    </row>
    <row r="489" spans="1:10" x14ac:dyDescent="0.35">
      <c r="A489"/>
      <c r="B489"/>
      <c r="C489"/>
      <c r="D489"/>
      <c r="E489"/>
      <c r="F489"/>
      <c r="G489"/>
      <c r="H489"/>
      <c r="I489"/>
      <c r="J489"/>
    </row>
    <row r="490" spans="1:10" x14ac:dyDescent="0.35">
      <c r="A490"/>
      <c r="B490"/>
      <c r="C490"/>
      <c r="D490"/>
      <c r="E490"/>
      <c r="F490"/>
      <c r="G490"/>
      <c r="H490"/>
      <c r="I490"/>
      <c r="J490"/>
    </row>
    <row r="491" spans="1:10" x14ac:dyDescent="0.35">
      <c r="A491"/>
      <c r="B491"/>
      <c r="C491"/>
      <c r="D491"/>
      <c r="E491"/>
      <c r="F491"/>
      <c r="G491"/>
      <c r="H491"/>
      <c r="I491"/>
      <c r="J491"/>
    </row>
    <row r="492" spans="1:10" x14ac:dyDescent="0.35">
      <c r="A492"/>
      <c r="B492"/>
      <c r="C492"/>
      <c r="D492"/>
      <c r="E492"/>
      <c r="F492"/>
      <c r="G492"/>
      <c r="H492"/>
      <c r="I492"/>
      <c r="J492"/>
    </row>
    <row r="493" spans="1:10" x14ac:dyDescent="0.35">
      <c r="A493"/>
      <c r="B493"/>
      <c r="C493"/>
      <c r="D493"/>
      <c r="E493"/>
      <c r="F493"/>
      <c r="G493"/>
      <c r="H493"/>
      <c r="I493"/>
      <c r="J493"/>
    </row>
    <row r="494" spans="1:10" x14ac:dyDescent="0.35">
      <c r="A494"/>
      <c r="B494"/>
      <c r="C494"/>
      <c r="D494"/>
      <c r="E494"/>
      <c r="F494"/>
      <c r="G494"/>
      <c r="H494"/>
      <c r="I494"/>
      <c r="J494"/>
    </row>
    <row r="495" spans="1:10" x14ac:dyDescent="0.35">
      <c r="A495"/>
      <c r="B495"/>
      <c r="C495"/>
      <c r="D495"/>
      <c r="E495"/>
      <c r="F495"/>
      <c r="G495"/>
      <c r="H495"/>
      <c r="I495"/>
      <c r="J495"/>
    </row>
    <row r="496" spans="1:10" x14ac:dyDescent="0.35">
      <c r="A496"/>
      <c r="B496"/>
      <c r="C496"/>
      <c r="D496"/>
      <c r="E496"/>
      <c r="F496"/>
      <c r="G496"/>
      <c r="H496"/>
      <c r="I496"/>
      <c r="J496"/>
    </row>
    <row r="497" spans="1:10" x14ac:dyDescent="0.35">
      <c r="A497"/>
      <c r="B497"/>
      <c r="C497"/>
      <c r="D497"/>
      <c r="E497"/>
      <c r="F497"/>
      <c r="G497"/>
      <c r="H497"/>
      <c r="I497"/>
      <c r="J497"/>
    </row>
    <row r="498" spans="1:10" x14ac:dyDescent="0.35">
      <c r="A498"/>
      <c r="B498"/>
      <c r="C498"/>
      <c r="D498"/>
      <c r="E498"/>
      <c r="F498"/>
      <c r="G498"/>
      <c r="H498"/>
      <c r="I498"/>
      <c r="J498"/>
    </row>
    <row r="499" spans="1:10" x14ac:dyDescent="0.35">
      <c r="A499"/>
      <c r="B499"/>
      <c r="C499"/>
      <c r="D499"/>
      <c r="E499"/>
      <c r="F499"/>
      <c r="G499"/>
      <c r="H499"/>
      <c r="I499"/>
      <c r="J499"/>
    </row>
    <row r="500" spans="1:10" x14ac:dyDescent="0.35">
      <c r="A500"/>
      <c r="B500"/>
      <c r="C500"/>
      <c r="D500"/>
      <c r="E500"/>
      <c r="F500"/>
      <c r="G500"/>
      <c r="H500"/>
      <c r="I500"/>
      <c r="J500"/>
    </row>
    <row r="501" spans="1:10" x14ac:dyDescent="0.35">
      <c r="A501"/>
      <c r="B501"/>
      <c r="C501"/>
      <c r="D501"/>
      <c r="E501"/>
      <c r="F501"/>
      <c r="G501"/>
      <c r="H501"/>
      <c r="I501"/>
      <c r="J501"/>
    </row>
    <row r="502" spans="1:10" x14ac:dyDescent="0.35">
      <c r="A502"/>
      <c r="B502"/>
      <c r="C502"/>
      <c r="D502"/>
      <c r="E502"/>
      <c r="F502"/>
      <c r="G502"/>
      <c r="H502"/>
      <c r="I502"/>
      <c r="J502"/>
    </row>
    <row r="503" spans="1:10" x14ac:dyDescent="0.35">
      <c r="A503"/>
      <c r="B503"/>
      <c r="C503"/>
      <c r="D503"/>
      <c r="E503"/>
      <c r="F503"/>
      <c r="G503"/>
      <c r="H503"/>
      <c r="I503"/>
      <c r="J503"/>
    </row>
    <row r="504" spans="1:10" x14ac:dyDescent="0.35">
      <c r="A504"/>
      <c r="B504"/>
      <c r="C504"/>
      <c r="D504"/>
      <c r="E504"/>
      <c r="F504"/>
      <c r="G504"/>
      <c r="H504"/>
      <c r="I504"/>
      <c r="J504"/>
    </row>
    <row r="505" spans="1:10" x14ac:dyDescent="0.35">
      <c r="A505"/>
      <c r="B505"/>
      <c r="C505"/>
      <c r="D505"/>
      <c r="E505"/>
      <c r="F505"/>
      <c r="G505"/>
      <c r="H505"/>
      <c r="I505"/>
      <c r="J505"/>
    </row>
    <row r="506" spans="1:10" x14ac:dyDescent="0.35">
      <c r="A506"/>
      <c r="B506"/>
      <c r="C506"/>
      <c r="D506"/>
      <c r="E506"/>
      <c r="F506"/>
      <c r="G506"/>
      <c r="H506"/>
      <c r="I506"/>
      <c r="J506"/>
    </row>
    <row r="507" spans="1:10" x14ac:dyDescent="0.35">
      <c r="A507"/>
      <c r="B507"/>
      <c r="C507"/>
      <c r="D507"/>
      <c r="E507"/>
      <c r="F507"/>
      <c r="G507"/>
      <c r="H507"/>
      <c r="I507"/>
      <c r="J507"/>
    </row>
    <row r="508" spans="1:10" x14ac:dyDescent="0.35">
      <c r="A508"/>
      <c r="B508"/>
      <c r="C508"/>
      <c r="D508"/>
      <c r="E508"/>
      <c r="F508"/>
      <c r="G508"/>
      <c r="H508"/>
      <c r="I508"/>
      <c r="J508"/>
    </row>
    <row r="509" spans="1:10" x14ac:dyDescent="0.35">
      <c r="A509"/>
      <c r="B509"/>
      <c r="C509"/>
      <c r="D509"/>
      <c r="E509"/>
      <c r="F509"/>
      <c r="G509"/>
      <c r="H509"/>
      <c r="I509"/>
      <c r="J509"/>
    </row>
    <row r="510" spans="1:10" x14ac:dyDescent="0.35">
      <c r="A510"/>
      <c r="B510"/>
      <c r="C510"/>
      <c r="D510"/>
      <c r="E510"/>
      <c r="F510"/>
      <c r="G510"/>
      <c r="H510"/>
      <c r="I510"/>
      <c r="J510"/>
    </row>
    <row r="511" spans="1:10" x14ac:dyDescent="0.35">
      <c r="A511"/>
      <c r="B511"/>
      <c r="C511"/>
      <c r="D511"/>
      <c r="E511"/>
      <c r="F511"/>
      <c r="G511"/>
      <c r="H511"/>
      <c r="I511"/>
      <c r="J511"/>
    </row>
    <row r="512" spans="1:10" x14ac:dyDescent="0.35">
      <c r="A512"/>
      <c r="B512"/>
      <c r="C512"/>
      <c r="D512"/>
      <c r="E512"/>
      <c r="F512"/>
      <c r="G512"/>
      <c r="H512"/>
      <c r="I512"/>
      <c r="J512"/>
    </row>
    <row r="513" spans="1:10" x14ac:dyDescent="0.35">
      <c r="A513"/>
      <c r="B513"/>
      <c r="C513"/>
      <c r="D513"/>
      <c r="E513"/>
      <c r="F513"/>
      <c r="G513"/>
      <c r="H513"/>
      <c r="I513"/>
      <c r="J513"/>
    </row>
    <row r="514" spans="1:10" x14ac:dyDescent="0.35">
      <c r="A514"/>
      <c r="B514"/>
      <c r="C514"/>
      <c r="D514"/>
      <c r="E514"/>
      <c r="F514"/>
      <c r="G514"/>
      <c r="H514"/>
      <c r="I514"/>
      <c r="J514"/>
    </row>
    <row r="515" spans="1:10" x14ac:dyDescent="0.35">
      <c r="A515"/>
      <c r="B515"/>
      <c r="C515"/>
      <c r="D515"/>
      <c r="E515"/>
      <c r="F515"/>
      <c r="G515"/>
      <c r="H515"/>
      <c r="I515"/>
      <c r="J515"/>
    </row>
    <row r="516" spans="1:10" x14ac:dyDescent="0.35">
      <c r="A516"/>
      <c r="B516"/>
      <c r="C516"/>
      <c r="D516"/>
      <c r="E516"/>
      <c r="F516"/>
      <c r="G516"/>
      <c r="H516"/>
      <c r="I516"/>
      <c r="J516"/>
    </row>
    <row r="517" spans="1:10" x14ac:dyDescent="0.35">
      <c r="A517"/>
      <c r="B517"/>
      <c r="C517"/>
      <c r="D517"/>
      <c r="E517"/>
      <c r="F517"/>
      <c r="G517"/>
      <c r="H517"/>
      <c r="I517"/>
      <c r="J517"/>
    </row>
    <row r="518" spans="1:10" x14ac:dyDescent="0.35">
      <c r="A518"/>
      <c r="B518"/>
      <c r="C518"/>
      <c r="D518"/>
      <c r="E518"/>
      <c r="F518"/>
      <c r="G518"/>
      <c r="H518"/>
      <c r="I518"/>
      <c r="J518"/>
    </row>
    <row r="519" spans="1:10" x14ac:dyDescent="0.35">
      <c r="A519"/>
      <c r="B519"/>
      <c r="C519"/>
      <c r="D519"/>
      <c r="E519"/>
      <c r="F519"/>
      <c r="G519"/>
      <c r="H519"/>
      <c r="I519"/>
      <c r="J519"/>
    </row>
    <row r="520" spans="1:10" x14ac:dyDescent="0.35">
      <c r="A520"/>
      <c r="B520"/>
      <c r="C520"/>
      <c r="D520"/>
      <c r="E520"/>
      <c r="F520"/>
      <c r="G520"/>
      <c r="H520"/>
      <c r="I520"/>
      <c r="J520"/>
    </row>
    <row r="521" spans="1:10" x14ac:dyDescent="0.35">
      <c r="A521"/>
      <c r="B521"/>
      <c r="C521"/>
      <c r="D521"/>
      <c r="E521"/>
      <c r="F521"/>
      <c r="G521"/>
      <c r="H521"/>
      <c r="I521"/>
      <c r="J521"/>
    </row>
    <row r="522" spans="1:10" x14ac:dyDescent="0.35">
      <c r="A522"/>
      <c r="B522"/>
      <c r="C522"/>
      <c r="D522"/>
      <c r="E522"/>
      <c r="F522"/>
      <c r="G522"/>
      <c r="H522"/>
      <c r="I522"/>
      <c r="J522"/>
    </row>
    <row r="523" spans="1:10" x14ac:dyDescent="0.35">
      <c r="A523"/>
      <c r="B523"/>
      <c r="C523"/>
      <c r="D523"/>
      <c r="E523"/>
      <c r="F523"/>
      <c r="G523"/>
      <c r="H523"/>
      <c r="I523"/>
      <c r="J523"/>
    </row>
    <row r="524" spans="1:10" x14ac:dyDescent="0.35">
      <c r="A524"/>
      <c r="B524"/>
      <c r="C524"/>
      <c r="D524"/>
      <c r="E524"/>
      <c r="F524"/>
      <c r="G524"/>
      <c r="H524"/>
      <c r="I524"/>
      <c r="J524"/>
    </row>
    <row r="525" spans="1:10" x14ac:dyDescent="0.35">
      <c r="A525"/>
      <c r="B525"/>
      <c r="C525"/>
      <c r="D525"/>
      <c r="E525"/>
      <c r="F525"/>
      <c r="G525"/>
      <c r="H525"/>
      <c r="I525"/>
      <c r="J525"/>
    </row>
    <row r="526" spans="1:10" x14ac:dyDescent="0.35">
      <c r="A526"/>
      <c r="B526"/>
      <c r="C526"/>
      <c r="D526"/>
      <c r="E526"/>
      <c r="F526"/>
      <c r="G526"/>
      <c r="H526"/>
      <c r="I526"/>
      <c r="J526"/>
    </row>
    <row r="527" spans="1:10" x14ac:dyDescent="0.35">
      <c r="A527"/>
      <c r="B527"/>
      <c r="C527"/>
      <c r="D527"/>
      <c r="E527"/>
      <c r="F527"/>
      <c r="G527"/>
      <c r="H527"/>
      <c r="I527"/>
      <c r="J527"/>
    </row>
    <row r="528" spans="1:10" x14ac:dyDescent="0.35">
      <c r="A528"/>
      <c r="B528"/>
      <c r="C528"/>
      <c r="D528"/>
      <c r="E528"/>
      <c r="F528"/>
      <c r="G528"/>
      <c r="H528"/>
      <c r="I528"/>
      <c r="J528"/>
    </row>
    <row r="529" spans="1:10" x14ac:dyDescent="0.35">
      <c r="A529"/>
      <c r="B529"/>
      <c r="C529"/>
      <c r="D529"/>
      <c r="E529"/>
      <c r="F529"/>
      <c r="G529"/>
      <c r="H529"/>
      <c r="I529"/>
      <c r="J529"/>
    </row>
    <row r="530" spans="1:10" x14ac:dyDescent="0.35">
      <c r="A530"/>
      <c r="B530"/>
      <c r="C530"/>
      <c r="D530"/>
      <c r="E530"/>
      <c r="F530"/>
      <c r="G530"/>
      <c r="H530"/>
      <c r="I530"/>
      <c r="J530"/>
    </row>
    <row r="531" spans="1:10" x14ac:dyDescent="0.35">
      <c r="A531"/>
      <c r="B531"/>
      <c r="C531"/>
      <c r="D531"/>
      <c r="E531"/>
      <c r="F531"/>
      <c r="G531"/>
      <c r="H531"/>
      <c r="I531"/>
      <c r="J531"/>
    </row>
    <row r="532" spans="1:10" x14ac:dyDescent="0.35">
      <c r="A532"/>
      <c r="B532"/>
      <c r="C532"/>
      <c r="D532"/>
      <c r="E532"/>
      <c r="F532"/>
      <c r="G532"/>
      <c r="H532"/>
      <c r="I532"/>
      <c r="J532"/>
    </row>
    <row r="533" spans="1:10" x14ac:dyDescent="0.35">
      <c r="A533"/>
      <c r="B533"/>
      <c r="C533"/>
      <c r="D533"/>
      <c r="E533"/>
      <c r="F533"/>
      <c r="G533"/>
      <c r="H533"/>
      <c r="I533"/>
      <c r="J533"/>
    </row>
    <row r="534" spans="1:10" x14ac:dyDescent="0.35">
      <c r="A534"/>
      <c r="B534"/>
      <c r="C534"/>
      <c r="D534"/>
      <c r="E534"/>
      <c r="F534"/>
      <c r="G534"/>
      <c r="H534"/>
      <c r="I534"/>
      <c r="J534"/>
    </row>
    <row r="535" spans="1:10" x14ac:dyDescent="0.35">
      <c r="A535"/>
      <c r="B535"/>
      <c r="C535"/>
      <c r="D535"/>
      <c r="E535"/>
      <c r="F535"/>
      <c r="G535"/>
      <c r="H535"/>
      <c r="I535"/>
      <c r="J535"/>
    </row>
    <row r="536" spans="1:10" x14ac:dyDescent="0.35">
      <c r="A536"/>
      <c r="B536"/>
      <c r="C536"/>
      <c r="D536"/>
      <c r="E536"/>
      <c r="F536"/>
      <c r="G536"/>
      <c r="H536"/>
      <c r="I536"/>
      <c r="J536"/>
    </row>
    <row r="537" spans="1:10" x14ac:dyDescent="0.35">
      <c r="A537"/>
      <c r="B537"/>
      <c r="C537"/>
      <c r="D537"/>
      <c r="E537"/>
      <c r="F537"/>
      <c r="G537"/>
      <c r="H537"/>
      <c r="I537"/>
      <c r="J537"/>
    </row>
    <row r="538" spans="1:10" x14ac:dyDescent="0.35">
      <c r="A538"/>
      <c r="B538"/>
      <c r="C538"/>
      <c r="D538"/>
      <c r="E538"/>
      <c r="F538"/>
      <c r="G538"/>
      <c r="H538"/>
      <c r="I538"/>
      <c r="J538"/>
    </row>
    <row r="539" spans="1:10" x14ac:dyDescent="0.35">
      <c r="A539"/>
      <c r="B539"/>
      <c r="C539"/>
      <c r="D539"/>
      <c r="E539"/>
      <c r="F539"/>
      <c r="G539"/>
      <c r="H539"/>
      <c r="I539"/>
      <c r="J539"/>
    </row>
    <row r="540" spans="1:10" x14ac:dyDescent="0.35">
      <c r="A540"/>
      <c r="B540"/>
      <c r="C540"/>
      <c r="D540"/>
      <c r="E540"/>
      <c r="F540"/>
      <c r="G540"/>
      <c r="H540"/>
      <c r="I540"/>
      <c r="J540"/>
    </row>
    <row r="541" spans="1:10" x14ac:dyDescent="0.35">
      <c r="A541"/>
      <c r="B541"/>
      <c r="C541"/>
      <c r="D541"/>
      <c r="E541"/>
      <c r="F541"/>
      <c r="G541"/>
      <c r="H541"/>
      <c r="I541"/>
      <c r="J541"/>
    </row>
    <row r="542" spans="1:10" x14ac:dyDescent="0.35">
      <c r="A542"/>
      <c r="B542"/>
      <c r="C542"/>
      <c r="D542"/>
      <c r="E542"/>
      <c r="F542"/>
      <c r="G542"/>
      <c r="H542"/>
      <c r="I542"/>
      <c r="J542"/>
    </row>
    <row r="543" spans="1:10" x14ac:dyDescent="0.35">
      <c r="A543"/>
      <c r="B543"/>
      <c r="C543"/>
      <c r="D543"/>
      <c r="E543"/>
      <c r="F543"/>
      <c r="G543"/>
      <c r="H543"/>
      <c r="I543"/>
      <c r="J543"/>
    </row>
    <row r="544" spans="1:10" x14ac:dyDescent="0.35">
      <c r="A544"/>
      <c r="B544"/>
      <c r="C544"/>
      <c r="D544"/>
      <c r="E544"/>
      <c r="F544"/>
      <c r="G544"/>
      <c r="H544"/>
      <c r="I544"/>
      <c r="J544"/>
    </row>
    <row r="545" spans="1:10" x14ac:dyDescent="0.35">
      <c r="A545"/>
      <c r="B545"/>
      <c r="C545"/>
      <c r="D545"/>
      <c r="E545"/>
      <c r="F545"/>
      <c r="G545"/>
      <c r="H545"/>
      <c r="I545"/>
      <c r="J545"/>
    </row>
    <row r="546" spans="1:10" x14ac:dyDescent="0.35">
      <c r="A546"/>
      <c r="B546"/>
      <c r="C546"/>
      <c r="D546"/>
      <c r="E546"/>
      <c r="F546"/>
      <c r="G546"/>
      <c r="H546"/>
      <c r="I546"/>
      <c r="J546"/>
    </row>
    <row r="547" spans="1:10" x14ac:dyDescent="0.35">
      <c r="A547"/>
      <c r="B547"/>
      <c r="C547"/>
      <c r="D547"/>
      <c r="E547"/>
      <c r="F547"/>
      <c r="G547"/>
      <c r="H547"/>
      <c r="I547"/>
      <c r="J547"/>
    </row>
    <row r="548" spans="1:10" x14ac:dyDescent="0.35">
      <c r="A548"/>
      <c r="B548"/>
      <c r="C548"/>
      <c r="D548"/>
      <c r="E548"/>
      <c r="F548"/>
      <c r="G548"/>
      <c r="H548"/>
      <c r="I548"/>
      <c r="J548"/>
    </row>
    <row r="549" spans="1:10" x14ac:dyDescent="0.35">
      <c r="A549"/>
      <c r="B549"/>
      <c r="C549"/>
      <c r="D549"/>
      <c r="E549"/>
      <c r="F549"/>
      <c r="G549"/>
      <c r="H549"/>
      <c r="I549"/>
      <c r="J549"/>
    </row>
    <row r="550" spans="1:10" x14ac:dyDescent="0.35">
      <c r="A550"/>
      <c r="B550"/>
      <c r="C550"/>
      <c r="D550"/>
      <c r="E550"/>
      <c r="F550"/>
      <c r="G550"/>
      <c r="H550"/>
      <c r="I550"/>
      <c r="J550"/>
    </row>
    <row r="551" spans="1:10" x14ac:dyDescent="0.35">
      <c r="A551"/>
      <c r="B551"/>
      <c r="C551"/>
      <c r="D551"/>
      <c r="E551"/>
      <c r="F551"/>
      <c r="G551"/>
      <c r="H551"/>
      <c r="I551"/>
      <c r="J551"/>
    </row>
    <row r="552" spans="1:10" x14ac:dyDescent="0.35">
      <c r="A552"/>
      <c r="B552"/>
      <c r="C552"/>
      <c r="D552"/>
      <c r="E552"/>
      <c r="F552"/>
      <c r="G552"/>
      <c r="H552"/>
      <c r="I552"/>
      <c r="J552"/>
    </row>
    <row r="553" spans="1:10" x14ac:dyDescent="0.35">
      <c r="A553"/>
      <c r="B553"/>
      <c r="C553"/>
      <c r="D553"/>
      <c r="E553"/>
      <c r="F553"/>
      <c r="G553"/>
      <c r="H553"/>
      <c r="I553"/>
      <c r="J553"/>
    </row>
    <row r="554" spans="1:10" x14ac:dyDescent="0.35">
      <c r="A554"/>
      <c r="B554"/>
      <c r="C554"/>
      <c r="D554"/>
      <c r="E554"/>
      <c r="F554"/>
      <c r="G554"/>
      <c r="H554"/>
      <c r="I554"/>
      <c r="J554"/>
    </row>
    <row r="555" spans="1:10" x14ac:dyDescent="0.35">
      <c r="A555"/>
      <c r="B555"/>
      <c r="C555"/>
      <c r="D555"/>
      <c r="E555"/>
      <c r="F555"/>
      <c r="G555"/>
      <c r="H555"/>
      <c r="I555"/>
      <c r="J555"/>
    </row>
    <row r="556" spans="1:10" x14ac:dyDescent="0.35">
      <c r="A556"/>
      <c r="B556"/>
      <c r="C556"/>
      <c r="D556"/>
      <c r="E556"/>
      <c r="F556"/>
      <c r="G556"/>
      <c r="H556"/>
      <c r="I556"/>
      <c r="J556"/>
    </row>
    <row r="557" spans="1:10" x14ac:dyDescent="0.35">
      <c r="A557"/>
      <c r="B557"/>
      <c r="C557"/>
      <c r="D557"/>
      <c r="E557"/>
      <c r="F557"/>
      <c r="G557"/>
      <c r="H557"/>
      <c r="I557"/>
      <c r="J557"/>
    </row>
    <row r="558" spans="1:10" x14ac:dyDescent="0.35">
      <c r="A558"/>
      <c r="B558"/>
      <c r="C558"/>
      <c r="D558"/>
      <c r="E558"/>
      <c r="F558"/>
      <c r="G558"/>
      <c r="H558"/>
      <c r="I558"/>
      <c r="J558"/>
    </row>
    <row r="559" spans="1:10" x14ac:dyDescent="0.35">
      <c r="A559"/>
      <c r="B559"/>
      <c r="C559"/>
      <c r="D559"/>
      <c r="E559"/>
      <c r="F559"/>
      <c r="G559"/>
      <c r="H559"/>
      <c r="I559"/>
      <c r="J559"/>
    </row>
    <row r="560" spans="1:10" x14ac:dyDescent="0.35">
      <c r="A560"/>
      <c r="B560"/>
      <c r="C560"/>
      <c r="D560"/>
      <c r="E560"/>
      <c r="F560"/>
      <c r="G560"/>
      <c r="H560"/>
      <c r="I560"/>
      <c r="J560"/>
    </row>
    <row r="561" spans="1:10" x14ac:dyDescent="0.35">
      <c r="A561"/>
      <c r="B561"/>
      <c r="C561"/>
      <c r="D561"/>
      <c r="E561"/>
      <c r="F561"/>
      <c r="G561"/>
      <c r="H561"/>
      <c r="I561"/>
      <c r="J561"/>
    </row>
    <row r="562" spans="1:10" x14ac:dyDescent="0.35">
      <c r="A562"/>
      <c r="B562"/>
      <c r="C562"/>
      <c r="D562"/>
      <c r="E562"/>
      <c r="F562"/>
      <c r="G562"/>
      <c r="H562"/>
      <c r="I562"/>
      <c r="J562"/>
    </row>
    <row r="563" spans="1:10" x14ac:dyDescent="0.35">
      <c r="A563"/>
      <c r="B563"/>
      <c r="C563"/>
      <c r="D563"/>
      <c r="E563"/>
      <c r="F563"/>
      <c r="G563"/>
      <c r="H563"/>
      <c r="I563"/>
      <c r="J563"/>
    </row>
    <row r="564" spans="1:10" x14ac:dyDescent="0.35">
      <c r="A564"/>
      <c r="B564"/>
      <c r="C564"/>
      <c r="D564"/>
      <c r="E564"/>
      <c r="F564"/>
      <c r="G564"/>
      <c r="H564"/>
      <c r="I564"/>
      <c r="J564"/>
    </row>
    <row r="565" spans="1:10" x14ac:dyDescent="0.35">
      <c r="A565"/>
      <c r="B565"/>
      <c r="C565"/>
      <c r="D565"/>
      <c r="E565"/>
      <c r="F565"/>
      <c r="G565"/>
      <c r="H565"/>
      <c r="I565"/>
      <c r="J565"/>
    </row>
    <row r="566" spans="1:10" x14ac:dyDescent="0.35">
      <c r="A566"/>
      <c r="B566"/>
      <c r="C566"/>
      <c r="D566"/>
      <c r="E566"/>
      <c r="F566"/>
      <c r="G566"/>
      <c r="H566"/>
      <c r="I566"/>
      <c r="J566"/>
    </row>
    <row r="567" spans="1:10" x14ac:dyDescent="0.35">
      <c r="A567"/>
      <c r="B567"/>
      <c r="C567"/>
      <c r="D567"/>
      <c r="E567"/>
      <c r="F567"/>
      <c r="G567"/>
      <c r="H567"/>
      <c r="I567"/>
      <c r="J567"/>
    </row>
    <row r="568" spans="1:10" x14ac:dyDescent="0.35">
      <c r="A568"/>
      <c r="B568"/>
      <c r="C568"/>
      <c r="D568"/>
      <c r="E568"/>
      <c r="F568"/>
      <c r="G568"/>
      <c r="H568"/>
      <c r="I568"/>
      <c r="J568"/>
    </row>
    <row r="569" spans="1:10" x14ac:dyDescent="0.35">
      <c r="A569"/>
      <c r="B569"/>
      <c r="C569"/>
      <c r="D569"/>
      <c r="E569"/>
      <c r="F569"/>
      <c r="G569"/>
      <c r="H569"/>
      <c r="I569"/>
      <c r="J569"/>
    </row>
    <row r="570" spans="1:10" x14ac:dyDescent="0.35">
      <c r="A570"/>
      <c r="B570"/>
      <c r="C570"/>
      <c r="D570"/>
      <c r="E570"/>
      <c r="F570"/>
      <c r="G570"/>
      <c r="H570"/>
      <c r="I570"/>
      <c r="J570"/>
    </row>
    <row r="571" spans="1:10" x14ac:dyDescent="0.35">
      <c r="A571"/>
      <c r="B571"/>
      <c r="C571"/>
      <c r="D571"/>
      <c r="E571"/>
      <c r="F571"/>
      <c r="G571"/>
      <c r="H571"/>
      <c r="I571"/>
      <c r="J571"/>
    </row>
    <row r="572" spans="1:10" x14ac:dyDescent="0.35">
      <c r="A572"/>
      <c r="B572"/>
      <c r="C572"/>
      <c r="D572"/>
      <c r="E572"/>
      <c r="F572"/>
      <c r="G572"/>
      <c r="H572"/>
      <c r="I572"/>
      <c r="J572"/>
    </row>
    <row r="573" spans="1:10" x14ac:dyDescent="0.35">
      <c r="A573"/>
      <c r="B573"/>
      <c r="C573"/>
      <c r="D573"/>
      <c r="E573"/>
      <c r="F573"/>
      <c r="G573"/>
      <c r="H573"/>
      <c r="I573"/>
      <c r="J573"/>
    </row>
    <row r="574" spans="1:10" x14ac:dyDescent="0.35">
      <c r="A574"/>
      <c r="B574"/>
      <c r="C574"/>
      <c r="D574"/>
      <c r="E574"/>
      <c r="F574"/>
      <c r="G574"/>
      <c r="H574"/>
      <c r="I574"/>
      <c r="J574"/>
    </row>
    <row r="575" spans="1:10" x14ac:dyDescent="0.35">
      <c r="A575"/>
      <c r="B575"/>
      <c r="C575"/>
      <c r="D575"/>
      <c r="E575"/>
      <c r="F575"/>
      <c r="G575"/>
      <c r="H575"/>
      <c r="I575"/>
      <c r="J575"/>
    </row>
    <row r="576" spans="1:10" x14ac:dyDescent="0.35">
      <c r="A576"/>
      <c r="B576"/>
      <c r="C576"/>
      <c r="D576"/>
      <c r="E576"/>
      <c r="F576"/>
      <c r="G576"/>
      <c r="H576"/>
      <c r="I576"/>
      <c r="J576"/>
    </row>
    <row r="577" spans="1:10" x14ac:dyDescent="0.35">
      <c r="A577"/>
      <c r="B577"/>
      <c r="C577"/>
      <c r="D577"/>
      <c r="E577"/>
      <c r="F577"/>
      <c r="G577"/>
      <c r="H577"/>
      <c r="I577"/>
      <c r="J577"/>
    </row>
    <row r="578" spans="1:10" x14ac:dyDescent="0.35">
      <c r="A578"/>
      <c r="B578"/>
      <c r="C578"/>
      <c r="D578"/>
      <c r="E578"/>
      <c r="F578"/>
      <c r="G578"/>
      <c r="H578"/>
      <c r="I578"/>
      <c r="J578"/>
    </row>
    <row r="579" spans="1:10" x14ac:dyDescent="0.35">
      <c r="A579"/>
      <c r="B579"/>
      <c r="C579"/>
      <c r="D579"/>
      <c r="E579"/>
      <c r="F579"/>
      <c r="G579"/>
      <c r="H579"/>
      <c r="I579"/>
      <c r="J579"/>
    </row>
    <row r="580" spans="1:10" x14ac:dyDescent="0.35">
      <c r="A580"/>
      <c r="B580"/>
      <c r="C580"/>
      <c r="D580"/>
      <c r="E580"/>
      <c r="F580"/>
      <c r="G580"/>
      <c r="H580"/>
      <c r="I580"/>
      <c r="J580"/>
    </row>
    <row r="581" spans="1:10" x14ac:dyDescent="0.35">
      <c r="A581"/>
      <c r="B581"/>
      <c r="C581"/>
      <c r="D581"/>
      <c r="E581"/>
      <c r="F581"/>
      <c r="G581"/>
      <c r="H581"/>
      <c r="I581"/>
      <c r="J581"/>
    </row>
    <row r="582" spans="1:10" x14ac:dyDescent="0.35">
      <c r="A582"/>
      <c r="B582"/>
      <c r="C582"/>
      <c r="D582"/>
      <c r="E582"/>
      <c r="F582"/>
      <c r="G582"/>
      <c r="H582"/>
      <c r="I582"/>
      <c r="J582"/>
    </row>
    <row r="583" spans="1:10" x14ac:dyDescent="0.35">
      <c r="A583"/>
      <c r="B583"/>
      <c r="C583"/>
      <c r="D583"/>
      <c r="E583"/>
      <c r="F583"/>
      <c r="G583"/>
      <c r="H583"/>
      <c r="I583"/>
      <c r="J583"/>
    </row>
    <row r="584" spans="1:10" x14ac:dyDescent="0.35">
      <c r="A584"/>
      <c r="B584"/>
      <c r="C584"/>
      <c r="D584"/>
      <c r="E584"/>
      <c r="F584"/>
      <c r="G584"/>
      <c r="H584"/>
      <c r="I584"/>
      <c r="J584"/>
    </row>
    <row r="585" spans="1:10" x14ac:dyDescent="0.35">
      <c r="A585"/>
      <c r="B585"/>
      <c r="C585"/>
      <c r="D585"/>
      <c r="E585"/>
      <c r="F585"/>
      <c r="G585"/>
      <c r="H585"/>
      <c r="I585"/>
      <c r="J585"/>
    </row>
    <row r="586" spans="1:10" x14ac:dyDescent="0.35">
      <c r="A586"/>
      <c r="B586"/>
      <c r="C586"/>
      <c r="D586"/>
      <c r="E586"/>
      <c r="F586"/>
      <c r="G586"/>
      <c r="H586"/>
      <c r="I586"/>
      <c r="J586"/>
    </row>
    <row r="587" spans="1:10" x14ac:dyDescent="0.35">
      <c r="A587"/>
      <c r="B587"/>
      <c r="C587"/>
      <c r="D587"/>
      <c r="E587"/>
      <c r="F587"/>
      <c r="G587"/>
      <c r="H587"/>
      <c r="I587"/>
      <c r="J587"/>
    </row>
    <row r="588" spans="1:10" x14ac:dyDescent="0.35">
      <c r="A588"/>
      <c r="B588"/>
      <c r="C588"/>
      <c r="D588"/>
      <c r="E588"/>
      <c r="F588"/>
      <c r="G588"/>
      <c r="H588"/>
      <c r="I588"/>
      <c r="J588"/>
    </row>
    <row r="589" spans="1:10" x14ac:dyDescent="0.35">
      <c r="A589"/>
      <c r="B589"/>
      <c r="C589"/>
      <c r="D589"/>
      <c r="E589"/>
      <c r="F589"/>
      <c r="G589"/>
      <c r="H589"/>
      <c r="I589"/>
      <c r="J589"/>
    </row>
    <row r="590" spans="1:10" x14ac:dyDescent="0.35">
      <c r="A590"/>
      <c r="B590"/>
      <c r="C590"/>
      <c r="D590"/>
      <c r="E590"/>
      <c r="F590"/>
      <c r="G590"/>
      <c r="H590"/>
      <c r="I590"/>
      <c r="J590"/>
    </row>
    <row r="591" spans="1:10" x14ac:dyDescent="0.35">
      <c r="A591"/>
      <c r="B591"/>
      <c r="C591"/>
      <c r="D591"/>
      <c r="E591"/>
      <c r="F591"/>
      <c r="G591"/>
      <c r="H591"/>
      <c r="I591"/>
      <c r="J591"/>
    </row>
    <row r="592" spans="1:10" x14ac:dyDescent="0.35">
      <c r="A592"/>
      <c r="B592"/>
      <c r="C592"/>
      <c r="D592"/>
      <c r="E592"/>
      <c r="F592"/>
      <c r="G592"/>
      <c r="H592"/>
      <c r="I592"/>
      <c r="J592"/>
    </row>
    <row r="593" spans="1:10" x14ac:dyDescent="0.35">
      <c r="A593"/>
      <c r="B593"/>
      <c r="C593"/>
      <c r="D593"/>
      <c r="E593"/>
      <c r="F593"/>
      <c r="G593"/>
      <c r="H593"/>
      <c r="I593"/>
      <c r="J593"/>
    </row>
    <row r="594" spans="1:10" x14ac:dyDescent="0.35">
      <c r="A594"/>
      <c r="B594"/>
      <c r="C594"/>
      <c r="D594"/>
      <c r="E594"/>
      <c r="F594"/>
      <c r="G594"/>
      <c r="H594"/>
      <c r="I594"/>
      <c r="J594"/>
    </row>
    <row r="595" spans="1:10" x14ac:dyDescent="0.35">
      <c r="A595"/>
      <c r="B595"/>
      <c r="C595"/>
      <c r="D595"/>
      <c r="E595"/>
      <c r="F595"/>
      <c r="G595"/>
      <c r="H595"/>
      <c r="I595"/>
      <c r="J595"/>
    </row>
    <row r="596" spans="1:10" x14ac:dyDescent="0.35">
      <c r="A596"/>
      <c r="B596"/>
      <c r="C596"/>
      <c r="D596"/>
      <c r="E596"/>
      <c r="F596"/>
      <c r="G596"/>
      <c r="H596"/>
      <c r="I596"/>
      <c r="J596"/>
    </row>
    <row r="597" spans="1:10" x14ac:dyDescent="0.35">
      <c r="A597"/>
      <c r="B597"/>
      <c r="C597"/>
      <c r="D597"/>
      <c r="E597"/>
      <c r="F597"/>
      <c r="G597"/>
      <c r="H597"/>
      <c r="I597"/>
      <c r="J597"/>
    </row>
    <row r="598" spans="1:10" x14ac:dyDescent="0.35">
      <c r="A598"/>
      <c r="B598"/>
      <c r="C598"/>
      <c r="D598"/>
      <c r="E598"/>
      <c r="F598"/>
      <c r="G598"/>
      <c r="H598"/>
      <c r="I598"/>
      <c r="J598"/>
    </row>
    <row r="599" spans="1:10" x14ac:dyDescent="0.35">
      <c r="A599"/>
      <c r="B599"/>
      <c r="C599"/>
      <c r="D599"/>
      <c r="E599"/>
      <c r="F599"/>
      <c r="G599"/>
      <c r="H599"/>
      <c r="I599"/>
      <c r="J599"/>
    </row>
    <row r="600" spans="1:10" x14ac:dyDescent="0.35">
      <c r="A600"/>
      <c r="B600"/>
      <c r="C600"/>
      <c r="D600"/>
      <c r="E600"/>
      <c r="F600"/>
      <c r="G600"/>
      <c r="H600"/>
      <c r="I600"/>
      <c r="J600"/>
    </row>
    <row r="601" spans="1:10" x14ac:dyDescent="0.35">
      <c r="A601"/>
      <c r="B601"/>
      <c r="C601"/>
      <c r="D601"/>
      <c r="E601"/>
      <c r="F601"/>
      <c r="G601"/>
      <c r="H601"/>
      <c r="I601"/>
      <c r="J601"/>
    </row>
    <row r="602" spans="1:10" x14ac:dyDescent="0.35">
      <c r="A602"/>
      <c r="B602"/>
      <c r="C602"/>
      <c r="D602"/>
      <c r="E602"/>
      <c r="F602"/>
      <c r="G602"/>
      <c r="H602"/>
      <c r="I602"/>
      <c r="J602"/>
    </row>
    <row r="603" spans="1:10" x14ac:dyDescent="0.35">
      <c r="A603"/>
      <c r="B603"/>
      <c r="C603"/>
      <c r="D603"/>
      <c r="E603"/>
      <c r="F603"/>
      <c r="G603"/>
      <c r="H603"/>
      <c r="I603"/>
      <c r="J603"/>
    </row>
    <row r="604" spans="1:10" x14ac:dyDescent="0.35">
      <c r="A604"/>
      <c r="B604"/>
      <c r="C604"/>
      <c r="D604"/>
      <c r="E604"/>
      <c r="F604"/>
      <c r="G604"/>
      <c r="H604"/>
      <c r="I604"/>
      <c r="J604"/>
    </row>
    <row r="605" spans="1:10" x14ac:dyDescent="0.35">
      <c r="A605"/>
      <c r="B605"/>
      <c r="C605"/>
      <c r="D605"/>
      <c r="E605"/>
      <c r="F605"/>
      <c r="G605"/>
      <c r="H605"/>
      <c r="I605"/>
      <c r="J605"/>
    </row>
    <row r="606" spans="1:10" x14ac:dyDescent="0.35">
      <c r="A606"/>
      <c r="B606"/>
      <c r="C606"/>
      <c r="D606"/>
      <c r="E606"/>
      <c r="F606"/>
      <c r="G606"/>
      <c r="H606"/>
      <c r="I606"/>
      <c r="J606"/>
    </row>
    <row r="607" spans="1:10" x14ac:dyDescent="0.35">
      <c r="A607"/>
      <c r="B607"/>
      <c r="C607"/>
      <c r="D607"/>
      <c r="E607"/>
      <c r="F607"/>
      <c r="G607"/>
      <c r="H607"/>
      <c r="I607"/>
      <c r="J607"/>
    </row>
    <row r="608" spans="1:10" x14ac:dyDescent="0.35">
      <c r="A608"/>
      <c r="B608"/>
      <c r="C608"/>
      <c r="D608"/>
      <c r="E608"/>
      <c r="F608"/>
      <c r="G608"/>
      <c r="H608"/>
      <c r="I608"/>
      <c r="J608"/>
    </row>
    <row r="609" spans="1:10" x14ac:dyDescent="0.35">
      <c r="A609"/>
      <c r="B609"/>
      <c r="C609"/>
      <c r="D609"/>
      <c r="E609"/>
      <c r="F609"/>
      <c r="G609"/>
      <c r="H609"/>
      <c r="I609"/>
      <c r="J609"/>
    </row>
    <row r="610" spans="1:10" x14ac:dyDescent="0.35">
      <c r="A610"/>
      <c r="B610"/>
      <c r="C610"/>
      <c r="D610"/>
      <c r="E610"/>
      <c r="F610"/>
      <c r="G610"/>
      <c r="H610"/>
      <c r="I610"/>
      <c r="J610"/>
    </row>
    <row r="611" spans="1:10" x14ac:dyDescent="0.35">
      <c r="A611"/>
      <c r="B611"/>
      <c r="C611"/>
      <c r="D611"/>
      <c r="E611"/>
      <c r="F611"/>
      <c r="G611"/>
      <c r="H611"/>
      <c r="I611"/>
      <c r="J611"/>
    </row>
    <row r="612" spans="1:10" x14ac:dyDescent="0.35">
      <c r="A612"/>
      <c r="B612"/>
      <c r="C612"/>
      <c r="D612"/>
      <c r="E612"/>
      <c r="F612"/>
      <c r="G612"/>
      <c r="H612"/>
      <c r="I612"/>
      <c r="J612"/>
    </row>
    <row r="613" spans="1:10" x14ac:dyDescent="0.35">
      <c r="A613"/>
      <c r="B613"/>
      <c r="C613"/>
      <c r="D613"/>
      <c r="E613"/>
      <c r="F613"/>
      <c r="G613"/>
      <c r="H613"/>
      <c r="I613"/>
      <c r="J613"/>
    </row>
    <row r="614" spans="1:10" x14ac:dyDescent="0.35">
      <c r="A614"/>
      <c r="B614"/>
      <c r="C614"/>
      <c r="D614"/>
      <c r="E614"/>
      <c r="F614"/>
      <c r="G614"/>
      <c r="H614"/>
      <c r="I614"/>
      <c r="J614"/>
    </row>
    <row r="615" spans="1:10" x14ac:dyDescent="0.35">
      <c r="A615"/>
      <c r="B615"/>
      <c r="C615"/>
      <c r="D615"/>
      <c r="E615"/>
      <c r="F615"/>
      <c r="G615"/>
      <c r="H615"/>
      <c r="I615"/>
      <c r="J615"/>
    </row>
    <row r="616" spans="1:10" x14ac:dyDescent="0.35">
      <c r="A616"/>
      <c r="B616"/>
      <c r="C616"/>
      <c r="D616"/>
      <c r="E616"/>
      <c r="F616"/>
      <c r="G616"/>
      <c r="H616"/>
      <c r="I616"/>
      <c r="J616"/>
    </row>
    <row r="617" spans="1:10" x14ac:dyDescent="0.35">
      <c r="A617"/>
      <c r="B617"/>
      <c r="C617"/>
      <c r="D617"/>
      <c r="E617"/>
      <c r="F617"/>
      <c r="G617"/>
      <c r="H617"/>
      <c r="I617"/>
      <c r="J617"/>
    </row>
    <row r="618" spans="1:10" x14ac:dyDescent="0.35">
      <c r="A618"/>
      <c r="B618"/>
      <c r="C618"/>
      <c r="D618"/>
      <c r="E618"/>
      <c r="F618"/>
      <c r="G618"/>
      <c r="H618"/>
      <c r="I618"/>
      <c r="J618"/>
    </row>
    <row r="619" spans="1:10" x14ac:dyDescent="0.35">
      <c r="A619"/>
      <c r="B619"/>
      <c r="C619"/>
      <c r="D619"/>
      <c r="E619"/>
      <c r="F619"/>
      <c r="G619"/>
      <c r="H619"/>
      <c r="I619"/>
      <c r="J619"/>
    </row>
    <row r="620" spans="1:10" x14ac:dyDescent="0.35">
      <c r="A620"/>
      <c r="B620"/>
      <c r="C620"/>
      <c r="D620"/>
      <c r="E620"/>
      <c r="F620"/>
      <c r="G620"/>
      <c r="H620"/>
      <c r="I620"/>
      <c r="J620"/>
    </row>
    <row r="621" spans="1:10" x14ac:dyDescent="0.35">
      <c r="A621"/>
      <c r="B621"/>
      <c r="C621"/>
      <c r="D621"/>
      <c r="E621"/>
      <c r="F621"/>
      <c r="G621"/>
      <c r="H621"/>
      <c r="I621"/>
      <c r="J621"/>
    </row>
    <row r="622" spans="1:10" x14ac:dyDescent="0.35">
      <c r="A622"/>
      <c r="B622"/>
      <c r="C622"/>
      <c r="D622"/>
      <c r="E622"/>
      <c r="F622"/>
      <c r="G622"/>
      <c r="H622"/>
      <c r="I622"/>
      <c r="J622"/>
    </row>
    <row r="623" spans="1:10" x14ac:dyDescent="0.35">
      <c r="A623"/>
      <c r="B623"/>
      <c r="C623"/>
      <c r="D623"/>
      <c r="E623"/>
      <c r="F623"/>
      <c r="G623"/>
      <c r="H623"/>
      <c r="I623"/>
      <c r="J623"/>
    </row>
    <row r="624" spans="1:10" x14ac:dyDescent="0.35">
      <c r="A624"/>
      <c r="B624"/>
      <c r="C624"/>
      <c r="D624"/>
      <c r="E624"/>
      <c r="F624"/>
      <c r="G624"/>
      <c r="H624"/>
      <c r="I624"/>
      <c r="J624"/>
    </row>
    <row r="625" spans="1:10" x14ac:dyDescent="0.35">
      <c r="A625"/>
      <c r="B625"/>
      <c r="C625"/>
      <c r="D625"/>
      <c r="E625"/>
      <c r="F625"/>
      <c r="G625"/>
      <c r="H625"/>
      <c r="I625"/>
      <c r="J625"/>
    </row>
    <row r="626" spans="1:10" x14ac:dyDescent="0.35">
      <c r="A626"/>
      <c r="B626"/>
      <c r="C626"/>
      <c r="D626"/>
      <c r="E626"/>
      <c r="F626"/>
      <c r="G626"/>
      <c r="H626"/>
      <c r="I626"/>
      <c r="J626"/>
    </row>
    <row r="627" spans="1:10" x14ac:dyDescent="0.35">
      <c r="A627"/>
      <c r="B627"/>
      <c r="C627"/>
      <c r="D627"/>
      <c r="E627"/>
      <c r="F627"/>
      <c r="G627"/>
      <c r="H627"/>
      <c r="I627"/>
      <c r="J627"/>
    </row>
    <row r="628" spans="1:10" x14ac:dyDescent="0.35">
      <c r="A628"/>
      <c r="B628"/>
      <c r="C628"/>
      <c r="D628"/>
      <c r="E628"/>
      <c r="F628"/>
      <c r="G628"/>
      <c r="H628"/>
      <c r="I628"/>
      <c r="J628"/>
    </row>
    <row r="629" spans="1:10" x14ac:dyDescent="0.35">
      <c r="A629"/>
      <c r="B629"/>
      <c r="C629"/>
      <c r="D629"/>
      <c r="E629"/>
      <c r="F629"/>
      <c r="G629"/>
      <c r="H629"/>
      <c r="I629"/>
      <c r="J629"/>
    </row>
    <row r="630" spans="1:10" x14ac:dyDescent="0.35">
      <c r="A630"/>
      <c r="B630"/>
      <c r="C630"/>
      <c r="D630"/>
      <c r="E630"/>
      <c r="F630"/>
      <c r="G630"/>
      <c r="H630"/>
      <c r="I630"/>
      <c r="J630"/>
    </row>
    <row r="631" spans="1:10" x14ac:dyDescent="0.35">
      <c r="A631"/>
      <c r="B631"/>
      <c r="C631"/>
      <c r="D631"/>
      <c r="E631"/>
      <c r="F631"/>
      <c r="G631"/>
      <c r="H631"/>
      <c r="I631"/>
      <c r="J631"/>
    </row>
    <row r="632" spans="1:10" x14ac:dyDescent="0.35">
      <c r="A632"/>
      <c r="B632"/>
      <c r="C632"/>
      <c r="D632"/>
      <c r="E632"/>
      <c r="F632"/>
      <c r="G632"/>
      <c r="H632"/>
      <c r="I632"/>
      <c r="J632"/>
    </row>
    <row r="633" spans="1:10" x14ac:dyDescent="0.35">
      <c r="A633"/>
      <c r="B633"/>
      <c r="C633"/>
      <c r="D633"/>
      <c r="E633"/>
      <c r="F633"/>
      <c r="G633"/>
      <c r="H633"/>
      <c r="I633"/>
      <c r="J633"/>
    </row>
    <row r="634" spans="1:10" x14ac:dyDescent="0.35">
      <c r="A634"/>
      <c r="B634"/>
      <c r="C634"/>
      <c r="D634"/>
      <c r="E634"/>
      <c r="F634"/>
      <c r="G634"/>
      <c r="H634"/>
      <c r="I634"/>
      <c r="J634"/>
    </row>
    <row r="635" spans="1:10" x14ac:dyDescent="0.35">
      <c r="A635"/>
      <c r="B635"/>
      <c r="C635"/>
      <c r="D635"/>
      <c r="E635"/>
      <c r="F635"/>
      <c r="G635"/>
      <c r="H635"/>
      <c r="I635"/>
      <c r="J635"/>
    </row>
    <row r="636" spans="1:10" x14ac:dyDescent="0.35">
      <c r="A636"/>
      <c r="B636"/>
      <c r="C636"/>
      <c r="D636"/>
      <c r="E636"/>
      <c r="F636"/>
      <c r="G636"/>
      <c r="H636"/>
      <c r="I636"/>
      <c r="J636"/>
    </row>
    <row r="637" spans="1:10" x14ac:dyDescent="0.35">
      <c r="A637"/>
      <c r="B637"/>
      <c r="C637"/>
      <c r="D637"/>
      <c r="E637"/>
      <c r="F637"/>
      <c r="G637"/>
      <c r="H637"/>
      <c r="I637"/>
      <c r="J637"/>
    </row>
    <row r="638" spans="1:10" x14ac:dyDescent="0.35">
      <c r="A638"/>
      <c r="B638"/>
      <c r="C638"/>
      <c r="D638"/>
      <c r="E638"/>
      <c r="F638"/>
      <c r="G638"/>
      <c r="H638"/>
      <c r="I638"/>
      <c r="J638"/>
    </row>
    <row r="639" spans="1:10" x14ac:dyDescent="0.35">
      <c r="A639"/>
      <c r="B639"/>
      <c r="C639"/>
      <c r="D639"/>
      <c r="E639"/>
      <c r="F639"/>
      <c r="G639"/>
      <c r="H639"/>
      <c r="I639"/>
      <c r="J639"/>
    </row>
    <row r="640" spans="1:10" x14ac:dyDescent="0.35">
      <c r="A640"/>
      <c r="B640"/>
      <c r="C640"/>
      <c r="D640"/>
      <c r="E640"/>
      <c r="F640"/>
      <c r="G640"/>
      <c r="H640"/>
      <c r="I640"/>
      <c r="J640"/>
    </row>
    <row r="641" spans="1:10" x14ac:dyDescent="0.35">
      <c r="A641"/>
      <c r="B641"/>
      <c r="C641"/>
      <c r="D641"/>
      <c r="E641"/>
      <c r="F641"/>
      <c r="G641"/>
      <c r="H641"/>
      <c r="I641"/>
      <c r="J641"/>
    </row>
    <row r="642" spans="1:10" x14ac:dyDescent="0.35">
      <c r="A642"/>
      <c r="B642"/>
      <c r="C642"/>
      <c r="D642"/>
      <c r="E642"/>
      <c r="F642"/>
      <c r="G642"/>
      <c r="H642"/>
      <c r="I642"/>
      <c r="J642"/>
    </row>
    <row r="643" spans="1:10" x14ac:dyDescent="0.35">
      <c r="A643"/>
      <c r="B643"/>
      <c r="C643"/>
      <c r="D643"/>
      <c r="E643"/>
      <c r="F643"/>
      <c r="G643"/>
      <c r="H643"/>
      <c r="I643"/>
      <c r="J643"/>
    </row>
    <row r="644" spans="1:10" x14ac:dyDescent="0.35">
      <c r="A644"/>
      <c r="B644"/>
      <c r="C644"/>
      <c r="D644"/>
      <c r="E644"/>
      <c r="F644"/>
      <c r="G644"/>
      <c r="H644"/>
      <c r="I644"/>
      <c r="J644"/>
    </row>
    <row r="645" spans="1:10" x14ac:dyDescent="0.35">
      <c r="A645"/>
      <c r="B645"/>
      <c r="C645"/>
      <c r="D645"/>
      <c r="E645"/>
      <c r="F645"/>
      <c r="G645"/>
      <c r="H645"/>
      <c r="I645"/>
      <c r="J645"/>
    </row>
    <row r="646" spans="1:10" x14ac:dyDescent="0.35">
      <c r="A646"/>
      <c r="B646"/>
      <c r="C646"/>
      <c r="D646"/>
      <c r="E646"/>
      <c r="F646"/>
      <c r="G646"/>
      <c r="H646"/>
      <c r="I646"/>
      <c r="J646"/>
    </row>
    <row r="647" spans="1:10" x14ac:dyDescent="0.35">
      <c r="A647"/>
      <c r="B647"/>
      <c r="C647"/>
      <c r="D647"/>
      <c r="E647"/>
      <c r="F647"/>
      <c r="G647"/>
      <c r="H647"/>
      <c r="I647"/>
      <c r="J647"/>
    </row>
    <row r="648" spans="1:10" x14ac:dyDescent="0.35">
      <c r="A648"/>
      <c r="B648"/>
      <c r="C648"/>
      <c r="D648"/>
      <c r="E648"/>
      <c r="F648"/>
      <c r="G648"/>
      <c r="H648"/>
      <c r="I648"/>
      <c r="J648"/>
    </row>
    <row r="649" spans="1:10" x14ac:dyDescent="0.35">
      <c r="A649"/>
      <c r="B649"/>
      <c r="C649"/>
      <c r="D649"/>
      <c r="E649"/>
      <c r="F649"/>
      <c r="G649"/>
      <c r="H649"/>
      <c r="I649"/>
      <c r="J649"/>
    </row>
    <row r="650" spans="1:10" x14ac:dyDescent="0.35">
      <c r="A650"/>
      <c r="B650"/>
      <c r="C650"/>
      <c r="D650"/>
      <c r="E650"/>
      <c r="F650"/>
      <c r="G650"/>
      <c r="H650"/>
      <c r="I650"/>
      <c r="J650"/>
    </row>
    <row r="651" spans="1:10" x14ac:dyDescent="0.35">
      <c r="A651"/>
      <c r="B651"/>
      <c r="C651"/>
      <c r="D651"/>
      <c r="E651"/>
      <c r="F651"/>
      <c r="G651"/>
      <c r="H651"/>
      <c r="I651"/>
      <c r="J651"/>
    </row>
    <row r="652" spans="1:10" x14ac:dyDescent="0.35">
      <c r="A652"/>
      <c r="B652"/>
      <c r="C652"/>
      <c r="D652"/>
      <c r="E652"/>
      <c r="F652"/>
      <c r="G652"/>
      <c r="H652"/>
      <c r="I652"/>
      <c r="J652"/>
    </row>
    <row r="653" spans="1:10" x14ac:dyDescent="0.35">
      <c r="A653"/>
      <c r="B653"/>
      <c r="C653"/>
      <c r="D653"/>
      <c r="E653"/>
      <c r="F653"/>
      <c r="G653"/>
      <c r="H653"/>
      <c r="I653"/>
      <c r="J653"/>
    </row>
    <row r="654" spans="1:10" x14ac:dyDescent="0.35">
      <c r="A654"/>
      <c r="B654"/>
      <c r="C654"/>
      <c r="D654"/>
      <c r="E654"/>
      <c r="F654"/>
      <c r="G654"/>
      <c r="H654"/>
      <c r="I654"/>
      <c r="J654"/>
    </row>
    <row r="655" spans="1:10" x14ac:dyDescent="0.35">
      <c r="A655"/>
      <c r="B655"/>
      <c r="C655"/>
      <c r="D655"/>
      <c r="E655"/>
      <c r="F655"/>
      <c r="G655"/>
      <c r="H655"/>
      <c r="I655"/>
      <c r="J655"/>
    </row>
    <row r="656" spans="1:10" x14ac:dyDescent="0.35">
      <c r="A656"/>
      <c r="B656"/>
      <c r="C656"/>
      <c r="D656"/>
      <c r="E656"/>
      <c r="F656"/>
      <c r="G656"/>
      <c r="H656"/>
      <c r="I656"/>
      <c r="J656"/>
    </row>
    <row r="657" spans="1:10" x14ac:dyDescent="0.35">
      <c r="A657"/>
      <c r="B657"/>
      <c r="C657"/>
      <c r="D657"/>
      <c r="E657"/>
      <c r="F657"/>
      <c r="G657"/>
      <c r="H657"/>
      <c r="I657"/>
      <c r="J657"/>
    </row>
    <row r="658" spans="1:10" x14ac:dyDescent="0.35">
      <c r="A658"/>
      <c r="B658"/>
      <c r="C658"/>
      <c r="D658"/>
      <c r="E658"/>
      <c r="F658"/>
      <c r="G658"/>
      <c r="H658"/>
      <c r="I658"/>
      <c r="J658"/>
    </row>
    <row r="659" spans="1:10" x14ac:dyDescent="0.35">
      <c r="A659"/>
      <c r="B659"/>
      <c r="C659"/>
      <c r="D659"/>
      <c r="E659"/>
      <c r="F659"/>
      <c r="G659"/>
      <c r="H659"/>
      <c r="I659"/>
      <c r="J659"/>
    </row>
    <row r="660" spans="1:10" x14ac:dyDescent="0.35">
      <c r="A660"/>
      <c r="B660"/>
      <c r="C660"/>
      <c r="D660"/>
      <c r="E660"/>
      <c r="F660"/>
      <c r="G660"/>
      <c r="H660"/>
      <c r="I660"/>
      <c r="J660"/>
    </row>
    <row r="661" spans="1:10" x14ac:dyDescent="0.35">
      <c r="A661"/>
      <c r="B661"/>
      <c r="C661"/>
      <c r="D661"/>
      <c r="E661"/>
      <c r="F661"/>
      <c r="G661"/>
      <c r="H661"/>
      <c r="I661"/>
      <c r="J661"/>
    </row>
    <row r="662" spans="1:10" x14ac:dyDescent="0.35">
      <c r="A662"/>
      <c r="B662"/>
      <c r="C662"/>
      <c r="D662"/>
      <c r="E662"/>
      <c r="F662"/>
      <c r="G662"/>
      <c r="H662"/>
      <c r="I662"/>
      <c r="J662"/>
    </row>
    <row r="663" spans="1:10" x14ac:dyDescent="0.35">
      <c r="A663"/>
      <c r="B663"/>
      <c r="C663"/>
      <c r="D663"/>
      <c r="E663"/>
      <c r="F663"/>
      <c r="G663"/>
      <c r="H663"/>
      <c r="I663"/>
      <c r="J663"/>
    </row>
    <row r="664" spans="1:10" x14ac:dyDescent="0.35">
      <c r="A664"/>
      <c r="B664"/>
      <c r="C664"/>
      <c r="D664"/>
      <c r="E664"/>
      <c r="F664"/>
      <c r="G664"/>
      <c r="H664"/>
      <c r="I664"/>
      <c r="J664"/>
    </row>
    <row r="665" spans="1:10" x14ac:dyDescent="0.35">
      <c r="A665"/>
      <c r="B665"/>
      <c r="C665"/>
      <c r="D665"/>
      <c r="E665"/>
      <c r="F665"/>
      <c r="G665"/>
      <c r="H665"/>
      <c r="I665"/>
      <c r="J665"/>
    </row>
    <row r="666" spans="1:10" x14ac:dyDescent="0.35">
      <c r="A666"/>
      <c r="B666"/>
      <c r="C666"/>
      <c r="D666"/>
      <c r="E666"/>
      <c r="F666"/>
      <c r="G666"/>
      <c r="H666"/>
      <c r="I666"/>
      <c r="J666"/>
    </row>
    <row r="667" spans="1:10" x14ac:dyDescent="0.35">
      <c r="A667"/>
      <c r="B667"/>
      <c r="C667"/>
      <c r="D667"/>
      <c r="E667"/>
      <c r="F667"/>
      <c r="G667"/>
      <c r="H667"/>
      <c r="I667"/>
      <c r="J667"/>
    </row>
    <row r="668" spans="1:10" x14ac:dyDescent="0.35">
      <c r="A668"/>
      <c r="B668"/>
      <c r="C668"/>
      <c r="D668"/>
      <c r="E668"/>
      <c r="F668"/>
      <c r="G668"/>
      <c r="H668"/>
      <c r="I668"/>
      <c r="J668"/>
    </row>
    <row r="669" spans="1:10" x14ac:dyDescent="0.35">
      <c r="A669"/>
      <c r="B669"/>
      <c r="C669"/>
      <c r="D669"/>
      <c r="E669"/>
      <c r="F669"/>
      <c r="G669"/>
      <c r="H669"/>
      <c r="I669"/>
      <c r="J669"/>
    </row>
    <row r="670" spans="1:10" x14ac:dyDescent="0.35">
      <c r="A670"/>
      <c r="B670"/>
      <c r="C670"/>
      <c r="D670"/>
      <c r="E670"/>
      <c r="F670"/>
      <c r="G670"/>
      <c r="H670"/>
      <c r="I670"/>
      <c r="J670"/>
    </row>
    <row r="671" spans="1:10" x14ac:dyDescent="0.35">
      <c r="A671"/>
      <c r="B671"/>
      <c r="C671"/>
      <c r="D671"/>
      <c r="E671"/>
      <c r="F671"/>
      <c r="G671"/>
      <c r="H671"/>
      <c r="I671"/>
      <c r="J671"/>
    </row>
    <row r="672" spans="1:10" x14ac:dyDescent="0.35">
      <c r="A672"/>
      <c r="B672"/>
      <c r="C672"/>
      <c r="D672"/>
      <c r="E672"/>
      <c r="F672"/>
      <c r="G672"/>
      <c r="H672"/>
      <c r="I672"/>
      <c r="J672"/>
    </row>
    <row r="673" spans="1:10" x14ac:dyDescent="0.35">
      <c r="A673"/>
      <c r="B673"/>
      <c r="C673"/>
      <c r="D673"/>
      <c r="E673"/>
      <c r="F673"/>
      <c r="G673"/>
      <c r="H673"/>
      <c r="I673"/>
      <c r="J673"/>
    </row>
    <row r="674" spans="1:10" x14ac:dyDescent="0.35">
      <c r="A674"/>
      <c r="B674"/>
      <c r="C674"/>
      <c r="D674"/>
      <c r="E674"/>
      <c r="F674"/>
      <c r="G674"/>
      <c r="H674"/>
      <c r="I674"/>
      <c r="J674"/>
    </row>
    <row r="675" spans="1:10" x14ac:dyDescent="0.35">
      <c r="A675"/>
      <c r="B675"/>
      <c r="C675"/>
      <c r="D675"/>
      <c r="E675"/>
      <c r="F675"/>
      <c r="G675"/>
      <c r="H675"/>
      <c r="I675"/>
      <c r="J675"/>
    </row>
    <row r="676" spans="1:10" x14ac:dyDescent="0.35">
      <c r="A676"/>
      <c r="B676"/>
      <c r="C676"/>
      <c r="D676"/>
      <c r="E676"/>
      <c r="F676"/>
      <c r="G676"/>
      <c r="H676"/>
      <c r="I676"/>
      <c r="J676"/>
    </row>
    <row r="677" spans="1:10" x14ac:dyDescent="0.35">
      <c r="A677"/>
      <c r="B677"/>
      <c r="C677"/>
      <c r="D677"/>
      <c r="E677"/>
      <c r="F677"/>
      <c r="G677"/>
      <c r="H677"/>
      <c r="I677"/>
      <c r="J677"/>
    </row>
    <row r="678" spans="1:10" x14ac:dyDescent="0.35">
      <c r="A678"/>
      <c r="B678"/>
      <c r="C678"/>
      <c r="D678"/>
      <c r="E678"/>
      <c r="F678"/>
      <c r="G678"/>
      <c r="H678"/>
      <c r="I678"/>
      <c r="J678"/>
    </row>
    <row r="679" spans="1:10" x14ac:dyDescent="0.35">
      <c r="A679"/>
      <c r="B679"/>
      <c r="C679"/>
      <c r="D679"/>
      <c r="E679"/>
      <c r="F679"/>
      <c r="G679"/>
      <c r="H679"/>
      <c r="I679"/>
      <c r="J679"/>
    </row>
    <row r="680" spans="1:10" x14ac:dyDescent="0.35">
      <c r="A680"/>
      <c r="B680"/>
      <c r="C680"/>
      <c r="D680"/>
      <c r="E680"/>
      <c r="F680"/>
      <c r="G680"/>
      <c r="H680"/>
      <c r="I680"/>
      <c r="J680"/>
    </row>
    <row r="681" spans="1:10" x14ac:dyDescent="0.35">
      <c r="A681"/>
      <c r="B681"/>
      <c r="C681"/>
      <c r="D681"/>
      <c r="E681"/>
      <c r="F681"/>
      <c r="G681"/>
      <c r="H681"/>
      <c r="I681"/>
      <c r="J681"/>
    </row>
    <row r="682" spans="1:10" x14ac:dyDescent="0.35">
      <c r="A682"/>
      <c r="B682"/>
      <c r="C682"/>
      <c r="D682"/>
      <c r="E682"/>
      <c r="F682"/>
      <c r="G682"/>
      <c r="H682"/>
      <c r="I682"/>
      <c r="J682"/>
    </row>
    <row r="683" spans="1:10" x14ac:dyDescent="0.35">
      <c r="A683"/>
      <c r="B683"/>
      <c r="C683"/>
      <c r="D683"/>
      <c r="E683"/>
      <c r="F683"/>
      <c r="G683"/>
      <c r="H683"/>
      <c r="I683"/>
      <c r="J683"/>
    </row>
    <row r="684" spans="1:10" x14ac:dyDescent="0.35">
      <c r="A684"/>
      <c r="B684"/>
      <c r="C684"/>
      <c r="D684"/>
      <c r="E684"/>
      <c r="F684"/>
      <c r="G684"/>
      <c r="H684"/>
      <c r="I684"/>
      <c r="J684"/>
    </row>
    <row r="685" spans="1:10" x14ac:dyDescent="0.35">
      <c r="A685"/>
      <c r="B685"/>
      <c r="C685"/>
      <c r="D685"/>
      <c r="E685"/>
      <c r="F685"/>
      <c r="G685"/>
      <c r="H685"/>
      <c r="I685"/>
      <c r="J685"/>
    </row>
    <row r="686" spans="1:10" x14ac:dyDescent="0.35">
      <c r="A686"/>
      <c r="B686"/>
      <c r="C686"/>
      <c r="D686"/>
      <c r="E686"/>
      <c r="F686"/>
      <c r="G686"/>
      <c r="H686"/>
      <c r="I686"/>
      <c r="J686"/>
    </row>
    <row r="687" spans="1:10" x14ac:dyDescent="0.35">
      <c r="A687"/>
      <c r="B687"/>
      <c r="C687"/>
      <c r="D687"/>
      <c r="E687"/>
      <c r="F687"/>
      <c r="G687"/>
      <c r="H687"/>
      <c r="I687"/>
      <c r="J687"/>
    </row>
    <row r="688" spans="1:10" x14ac:dyDescent="0.35">
      <c r="A688"/>
      <c r="B688"/>
      <c r="C688"/>
      <c r="D688"/>
      <c r="E688"/>
      <c r="F688"/>
      <c r="G688"/>
      <c r="H688"/>
      <c r="I688"/>
      <c r="J688"/>
    </row>
    <row r="689" spans="1:10" x14ac:dyDescent="0.35">
      <c r="A689"/>
      <c r="B689"/>
      <c r="C689"/>
      <c r="D689"/>
      <c r="E689"/>
      <c r="F689"/>
      <c r="G689"/>
      <c r="H689"/>
      <c r="I689"/>
      <c r="J689"/>
    </row>
    <row r="690" spans="1:10" x14ac:dyDescent="0.35">
      <c r="A690"/>
      <c r="B690"/>
      <c r="C690"/>
      <c r="D690"/>
      <c r="E690"/>
      <c r="F690"/>
      <c r="G690"/>
      <c r="H690"/>
      <c r="I690"/>
      <c r="J690"/>
    </row>
    <row r="691" spans="1:10" x14ac:dyDescent="0.35">
      <c r="A691"/>
      <c r="B691"/>
      <c r="C691"/>
      <c r="D691"/>
      <c r="E691"/>
      <c r="F691"/>
      <c r="G691"/>
      <c r="H691"/>
      <c r="I691"/>
      <c r="J691"/>
    </row>
    <row r="692" spans="1:10" x14ac:dyDescent="0.35">
      <c r="A692"/>
      <c r="B692"/>
      <c r="C692"/>
      <c r="D692"/>
      <c r="E692"/>
      <c r="F692"/>
      <c r="G692"/>
      <c r="H692"/>
      <c r="I692"/>
      <c r="J692"/>
    </row>
    <row r="693" spans="1:10" x14ac:dyDescent="0.35">
      <c r="A693"/>
      <c r="B693"/>
      <c r="C693"/>
      <c r="D693"/>
      <c r="E693"/>
      <c r="F693"/>
      <c r="G693"/>
      <c r="H693"/>
      <c r="I693"/>
      <c r="J693"/>
    </row>
    <row r="694" spans="1:10" x14ac:dyDescent="0.35">
      <c r="A694"/>
      <c r="B694"/>
      <c r="C694"/>
      <c r="D694"/>
      <c r="E694"/>
      <c r="F694"/>
      <c r="G694"/>
      <c r="H694"/>
      <c r="I694"/>
      <c r="J694"/>
    </row>
    <row r="695" spans="1:10" x14ac:dyDescent="0.35">
      <c r="A695"/>
      <c r="B695"/>
      <c r="C695"/>
      <c r="D695"/>
      <c r="E695"/>
      <c r="F695"/>
      <c r="G695"/>
      <c r="H695"/>
      <c r="I695"/>
      <c r="J695"/>
    </row>
    <row r="696" spans="1:10" x14ac:dyDescent="0.35">
      <c r="A696"/>
      <c r="B696"/>
      <c r="C696"/>
      <c r="D696"/>
      <c r="E696"/>
      <c r="F696"/>
      <c r="G696"/>
      <c r="H696"/>
      <c r="I696"/>
      <c r="J696"/>
    </row>
    <row r="697" spans="1:10" x14ac:dyDescent="0.35">
      <c r="A697"/>
      <c r="B697"/>
      <c r="C697"/>
      <c r="D697"/>
      <c r="E697"/>
      <c r="F697"/>
      <c r="G697"/>
      <c r="H697"/>
      <c r="I697"/>
      <c r="J697"/>
    </row>
    <row r="698" spans="1:10" x14ac:dyDescent="0.35">
      <c r="A698"/>
      <c r="B698"/>
      <c r="C698"/>
      <c r="D698"/>
      <c r="E698"/>
      <c r="F698"/>
      <c r="G698"/>
      <c r="H698"/>
      <c r="I698"/>
      <c r="J698"/>
    </row>
    <row r="699" spans="1:10" x14ac:dyDescent="0.35">
      <c r="A699"/>
      <c r="B699"/>
      <c r="C699"/>
      <c r="D699"/>
      <c r="E699"/>
      <c r="F699"/>
      <c r="G699"/>
      <c r="H699"/>
      <c r="I699"/>
      <c r="J699"/>
    </row>
    <row r="700" spans="1:10" x14ac:dyDescent="0.35">
      <c r="A700"/>
      <c r="B700"/>
      <c r="C700"/>
      <c r="D700"/>
      <c r="E700"/>
      <c r="F700"/>
      <c r="G700"/>
      <c r="H700"/>
      <c r="I700"/>
      <c r="J700"/>
    </row>
    <row r="701" spans="1:10" x14ac:dyDescent="0.35">
      <c r="A701"/>
      <c r="B701"/>
      <c r="C701"/>
      <c r="D701"/>
      <c r="E701"/>
      <c r="F701"/>
      <c r="G701"/>
      <c r="H701"/>
      <c r="I701"/>
      <c r="J701"/>
    </row>
    <row r="702" spans="1:10" x14ac:dyDescent="0.35">
      <c r="A702"/>
      <c r="B702"/>
      <c r="C702"/>
      <c r="D702"/>
      <c r="E702"/>
      <c r="F702"/>
      <c r="G702"/>
      <c r="H702"/>
      <c r="I702"/>
      <c r="J702"/>
    </row>
    <row r="703" spans="1:10" x14ac:dyDescent="0.35">
      <c r="A703"/>
      <c r="B703"/>
      <c r="C703"/>
      <c r="D703"/>
      <c r="E703"/>
      <c r="F703"/>
      <c r="G703"/>
      <c r="H703"/>
      <c r="I703"/>
      <c r="J703"/>
    </row>
    <row r="704" spans="1:10" x14ac:dyDescent="0.35">
      <c r="A704"/>
      <c r="B704"/>
      <c r="C704"/>
      <c r="D704"/>
      <c r="E704"/>
      <c r="F704"/>
      <c r="G704"/>
      <c r="H704"/>
      <c r="I704"/>
      <c r="J704"/>
    </row>
    <row r="705" spans="1:10" x14ac:dyDescent="0.35">
      <c r="A705"/>
      <c r="B705"/>
      <c r="C705"/>
      <c r="D705"/>
      <c r="E705"/>
      <c r="F705"/>
      <c r="G705"/>
      <c r="H705"/>
      <c r="I705"/>
      <c r="J705"/>
    </row>
    <row r="706" spans="1:10" x14ac:dyDescent="0.35">
      <c r="A706"/>
      <c r="B706"/>
      <c r="C706"/>
      <c r="D706"/>
      <c r="E706"/>
      <c r="F706"/>
      <c r="G706"/>
      <c r="H706"/>
      <c r="I706"/>
      <c r="J706"/>
    </row>
    <row r="707" spans="1:10" x14ac:dyDescent="0.35">
      <c r="A707"/>
      <c r="B707"/>
      <c r="C707"/>
      <c r="D707"/>
      <c r="E707"/>
      <c r="F707"/>
      <c r="G707"/>
      <c r="H707"/>
      <c r="I707"/>
      <c r="J707"/>
    </row>
    <row r="708" spans="1:10" x14ac:dyDescent="0.35">
      <c r="A708"/>
      <c r="B708"/>
      <c r="C708"/>
      <c r="D708"/>
      <c r="E708"/>
      <c r="F708"/>
      <c r="G708"/>
      <c r="H708"/>
      <c r="I708"/>
      <c r="J708"/>
    </row>
    <row r="709" spans="1:10" x14ac:dyDescent="0.35">
      <c r="A709"/>
      <c r="B709"/>
      <c r="C709"/>
      <c r="D709"/>
      <c r="E709"/>
      <c r="F709"/>
      <c r="G709"/>
      <c r="H709"/>
      <c r="I709"/>
      <c r="J709"/>
    </row>
    <row r="710" spans="1:10" x14ac:dyDescent="0.35">
      <c r="A710"/>
      <c r="B710"/>
      <c r="C710"/>
      <c r="D710"/>
      <c r="E710"/>
      <c r="F710"/>
      <c r="G710"/>
      <c r="H710"/>
      <c r="I710"/>
      <c r="J710"/>
    </row>
    <row r="711" spans="1:10" x14ac:dyDescent="0.35">
      <c r="A711"/>
      <c r="B711"/>
      <c r="C711"/>
      <c r="D711"/>
      <c r="E711"/>
      <c r="F711"/>
      <c r="G711"/>
      <c r="H711"/>
      <c r="I711"/>
      <c r="J711"/>
    </row>
    <row r="712" spans="1:10" x14ac:dyDescent="0.35">
      <c r="A712"/>
      <c r="B712"/>
      <c r="C712"/>
      <c r="D712"/>
      <c r="E712"/>
      <c r="F712"/>
      <c r="G712"/>
      <c r="H712"/>
      <c r="I712"/>
      <c r="J712"/>
    </row>
    <row r="713" spans="1:10" x14ac:dyDescent="0.35">
      <c r="A713"/>
      <c r="B713"/>
      <c r="C713"/>
      <c r="D713"/>
      <c r="E713"/>
      <c r="F713"/>
      <c r="G713"/>
      <c r="H713"/>
      <c r="I713"/>
      <c r="J713"/>
    </row>
    <row r="714" spans="1:10" x14ac:dyDescent="0.35">
      <c r="A714"/>
      <c r="B714"/>
      <c r="C714"/>
      <c r="D714"/>
      <c r="E714"/>
      <c r="F714"/>
      <c r="G714"/>
      <c r="H714"/>
      <c r="I714"/>
      <c r="J714"/>
    </row>
    <row r="715" spans="1:10" x14ac:dyDescent="0.35">
      <c r="A715"/>
      <c r="B715"/>
      <c r="C715"/>
      <c r="D715"/>
      <c r="E715"/>
      <c r="F715"/>
      <c r="G715"/>
      <c r="H715"/>
      <c r="I715"/>
      <c r="J715"/>
    </row>
    <row r="716" spans="1:10" x14ac:dyDescent="0.35">
      <c r="A716"/>
      <c r="B716"/>
      <c r="C716"/>
      <c r="D716"/>
      <c r="E716"/>
      <c r="F716"/>
      <c r="G716"/>
      <c r="H716"/>
      <c r="I716"/>
      <c r="J716"/>
    </row>
    <row r="717" spans="1:10" x14ac:dyDescent="0.35">
      <c r="A717"/>
      <c r="B717"/>
      <c r="C717"/>
      <c r="D717"/>
      <c r="E717"/>
      <c r="F717"/>
      <c r="G717"/>
      <c r="H717"/>
      <c r="I717"/>
      <c r="J717"/>
    </row>
    <row r="718" spans="1:10" x14ac:dyDescent="0.35">
      <c r="A718"/>
      <c r="B718"/>
      <c r="C718"/>
      <c r="D718"/>
      <c r="E718"/>
      <c r="F718"/>
      <c r="G718"/>
      <c r="H718"/>
      <c r="I718"/>
      <c r="J718"/>
    </row>
    <row r="719" spans="1:10" x14ac:dyDescent="0.35">
      <c r="A719"/>
      <c r="B719"/>
      <c r="C719"/>
      <c r="D719"/>
      <c r="E719"/>
      <c r="F719"/>
      <c r="G719"/>
      <c r="H719"/>
      <c r="I719"/>
      <c r="J719"/>
    </row>
    <row r="720" spans="1:10" x14ac:dyDescent="0.35">
      <c r="A720"/>
      <c r="B720"/>
      <c r="C720"/>
      <c r="D720"/>
      <c r="E720"/>
      <c r="F720"/>
      <c r="G720"/>
      <c r="H720"/>
      <c r="I720"/>
      <c r="J720"/>
    </row>
    <row r="721" spans="1:10" x14ac:dyDescent="0.35">
      <c r="A721"/>
      <c r="B721"/>
      <c r="C721"/>
      <c r="D721"/>
      <c r="E721"/>
      <c r="F721"/>
      <c r="G721"/>
      <c r="H721"/>
      <c r="I721"/>
      <c r="J721"/>
    </row>
    <row r="722" spans="1:10" x14ac:dyDescent="0.35">
      <c r="A722"/>
      <c r="B722"/>
      <c r="C722"/>
      <c r="D722"/>
      <c r="E722"/>
      <c r="F722"/>
      <c r="G722"/>
      <c r="H722"/>
      <c r="I722"/>
      <c r="J722"/>
    </row>
    <row r="723" spans="1:10" x14ac:dyDescent="0.35">
      <c r="A723"/>
      <c r="B723"/>
      <c r="C723"/>
      <c r="D723"/>
      <c r="E723"/>
      <c r="F723"/>
      <c r="G723"/>
      <c r="H723"/>
      <c r="I723"/>
      <c r="J723"/>
    </row>
    <row r="724" spans="1:10" x14ac:dyDescent="0.35">
      <c r="A724"/>
      <c r="B724"/>
      <c r="C724"/>
      <c r="D724"/>
      <c r="E724"/>
      <c r="F724"/>
      <c r="G724"/>
      <c r="H724"/>
      <c r="I724"/>
      <c r="J724"/>
    </row>
    <row r="725" spans="1:10" x14ac:dyDescent="0.35">
      <c r="A725"/>
      <c r="B725"/>
      <c r="C725"/>
      <c r="D725"/>
      <c r="E725"/>
      <c r="F725"/>
      <c r="G725"/>
      <c r="H725"/>
      <c r="I725"/>
      <c r="J725"/>
    </row>
    <row r="726" spans="1:10" x14ac:dyDescent="0.35">
      <c r="A726"/>
      <c r="B726"/>
      <c r="C726"/>
      <c r="D726"/>
      <c r="E726"/>
      <c r="F726"/>
      <c r="G726"/>
      <c r="H726"/>
      <c r="I726"/>
      <c r="J726"/>
    </row>
    <row r="727" spans="1:10" x14ac:dyDescent="0.35">
      <c r="A727"/>
      <c r="B727"/>
      <c r="C727"/>
      <c r="D727"/>
      <c r="E727"/>
      <c r="F727"/>
      <c r="G727"/>
      <c r="H727"/>
      <c r="I727"/>
      <c r="J727"/>
    </row>
    <row r="728" spans="1:10" x14ac:dyDescent="0.35">
      <c r="A728"/>
      <c r="B728"/>
      <c r="C728"/>
      <c r="D728"/>
      <c r="E728"/>
      <c r="F728"/>
      <c r="G728"/>
      <c r="H728"/>
      <c r="I728"/>
      <c r="J728"/>
    </row>
    <row r="729" spans="1:10" x14ac:dyDescent="0.35">
      <c r="A729"/>
      <c r="B729"/>
      <c r="C729"/>
      <c r="D729"/>
      <c r="E729"/>
      <c r="F729"/>
      <c r="G729"/>
      <c r="H729"/>
      <c r="I729"/>
      <c r="J729"/>
    </row>
    <row r="730" spans="1:10" x14ac:dyDescent="0.35">
      <c r="A730"/>
      <c r="B730"/>
      <c r="C730"/>
      <c r="D730"/>
      <c r="E730"/>
      <c r="F730"/>
      <c r="G730"/>
      <c r="H730"/>
      <c r="I730"/>
      <c r="J730"/>
    </row>
    <row r="731" spans="1:10" x14ac:dyDescent="0.35">
      <c r="A731"/>
      <c r="B731"/>
      <c r="C731"/>
      <c r="D731"/>
      <c r="E731"/>
      <c r="F731"/>
      <c r="G731"/>
      <c r="H731"/>
      <c r="I731"/>
      <c r="J731"/>
    </row>
    <row r="732" spans="1:10" x14ac:dyDescent="0.35">
      <c r="A732"/>
      <c r="B732"/>
      <c r="C732"/>
      <c r="D732"/>
      <c r="E732"/>
      <c r="F732"/>
      <c r="G732"/>
      <c r="H732"/>
      <c r="I732"/>
      <c r="J732"/>
    </row>
    <row r="733" spans="1:10" x14ac:dyDescent="0.35">
      <c r="A733"/>
      <c r="B733"/>
      <c r="C733"/>
      <c r="D733"/>
      <c r="E733"/>
      <c r="F733"/>
      <c r="G733"/>
      <c r="H733"/>
      <c r="I733"/>
      <c r="J733"/>
    </row>
    <row r="734" spans="1:10" x14ac:dyDescent="0.35">
      <c r="A734"/>
      <c r="B734"/>
      <c r="C734"/>
      <c r="D734"/>
      <c r="E734"/>
      <c r="F734"/>
      <c r="G734"/>
      <c r="H734"/>
      <c r="I734"/>
      <c r="J734"/>
    </row>
    <row r="735" spans="1:10" x14ac:dyDescent="0.35">
      <c r="A735"/>
      <c r="B735"/>
      <c r="C735"/>
      <c r="D735"/>
      <c r="E735"/>
      <c r="F735"/>
      <c r="G735"/>
      <c r="H735"/>
      <c r="I735"/>
      <c r="J735"/>
    </row>
    <row r="736" spans="1:10" x14ac:dyDescent="0.35">
      <c r="A736"/>
      <c r="B736"/>
      <c r="C736"/>
      <c r="D736"/>
      <c r="E736"/>
      <c r="F736"/>
      <c r="G736"/>
      <c r="H736"/>
      <c r="I736"/>
      <c r="J736"/>
    </row>
    <row r="737" spans="1:10" x14ac:dyDescent="0.35">
      <c r="A737"/>
      <c r="B737"/>
      <c r="C737"/>
      <c r="D737"/>
      <c r="E737"/>
      <c r="F737"/>
      <c r="G737"/>
      <c r="H737"/>
      <c r="I737"/>
      <c r="J737"/>
    </row>
    <row r="738" spans="1:10" x14ac:dyDescent="0.35">
      <c r="A738"/>
      <c r="B738"/>
      <c r="C738"/>
      <c r="D738"/>
      <c r="E738"/>
      <c r="F738"/>
      <c r="G738"/>
      <c r="H738"/>
      <c r="I738"/>
      <c r="J738"/>
    </row>
    <row r="739" spans="1:10" x14ac:dyDescent="0.35">
      <c r="A739"/>
      <c r="B739"/>
      <c r="C739"/>
      <c r="D739"/>
      <c r="E739"/>
      <c r="F739"/>
      <c r="G739"/>
      <c r="H739"/>
      <c r="I739"/>
      <c r="J739"/>
    </row>
    <row r="740" spans="1:10" x14ac:dyDescent="0.35">
      <c r="A740"/>
      <c r="B740"/>
      <c r="C740"/>
      <c r="D740"/>
      <c r="E740"/>
      <c r="F740"/>
      <c r="G740"/>
      <c r="H740"/>
      <c r="I740"/>
      <c r="J740"/>
    </row>
    <row r="741" spans="1:10" x14ac:dyDescent="0.35">
      <c r="A741"/>
      <c r="B741"/>
      <c r="C741"/>
      <c r="D741"/>
      <c r="E741"/>
      <c r="F741"/>
      <c r="G741"/>
      <c r="H741"/>
      <c r="I741"/>
      <c r="J741"/>
    </row>
    <row r="742" spans="1:10" x14ac:dyDescent="0.35">
      <c r="A742"/>
      <c r="B742"/>
      <c r="C742"/>
      <c r="D742"/>
      <c r="E742"/>
      <c r="F742"/>
      <c r="G742"/>
      <c r="H742"/>
      <c r="I742"/>
      <c r="J742"/>
    </row>
    <row r="743" spans="1:10" x14ac:dyDescent="0.35">
      <c r="A743"/>
      <c r="B743"/>
      <c r="C743"/>
      <c r="D743"/>
      <c r="E743"/>
      <c r="F743"/>
      <c r="G743"/>
      <c r="H743"/>
      <c r="I743"/>
      <c r="J743"/>
    </row>
    <row r="744" spans="1:10" x14ac:dyDescent="0.35">
      <c r="A744"/>
      <c r="B744"/>
      <c r="C744"/>
      <c r="D744"/>
      <c r="E744"/>
      <c r="F744"/>
      <c r="G744"/>
      <c r="H744"/>
      <c r="I744"/>
      <c r="J744"/>
    </row>
    <row r="745" spans="1:10" x14ac:dyDescent="0.35">
      <c r="A745"/>
      <c r="B745"/>
      <c r="C745"/>
      <c r="D745"/>
      <c r="E745"/>
      <c r="F745"/>
      <c r="G745"/>
      <c r="H745"/>
      <c r="I745"/>
      <c r="J745"/>
    </row>
    <row r="746" spans="1:10" x14ac:dyDescent="0.35">
      <c r="A746"/>
      <c r="B746"/>
      <c r="C746"/>
      <c r="D746"/>
      <c r="E746"/>
      <c r="F746"/>
      <c r="G746"/>
      <c r="H746"/>
      <c r="I746"/>
      <c r="J746"/>
    </row>
    <row r="747" spans="1:10" x14ac:dyDescent="0.35">
      <c r="A747"/>
      <c r="B747"/>
      <c r="C747"/>
      <c r="D747"/>
      <c r="E747"/>
      <c r="F747"/>
      <c r="G747"/>
      <c r="H747"/>
      <c r="I747"/>
      <c r="J747"/>
    </row>
    <row r="748" spans="1:10" x14ac:dyDescent="0.35">
      <c r="A748"/>
      <c r="B748"/>
      <c r="C748"/>
      <c r="D748"/>
      <c r="E748"/>
      <c r="F748"/>
      <c r="G748"/>
      <c r="H748"/>
      <c r="I748"/>
      <c r="J748"/>
    </row>
    <row r="749" spans="1:10" x14ac:dyDescent="0.35">
      <c r="A749"/>
      <c r="B749"/>
      <c r="C749"/>
      <c r="D749"/>
      <c r="E749"/>
      <c r="F749"/>
      <c r="G749"/>
      <c r="H749"/>
      <c r="I749"/>
      <c r="J749"/>
    </row>
    <row r="750" spans="1:10" x14ac:dyDescent="0.35">
      <c r="A750"/>
      <c r="B750"/>
      <c r="C750"/>
      <c r="D750"/>
      <c r="E750"/>
      <c r="F750"/>
      <c r="G750"/>
      <c r="H750"/>
      <c r="I750"/>
      <c r="J750"/>
    </row>
    <row r="751" spans="1:10" x14ac:dyDescent="0.35">
      <c r="A751"/>
      <c r="B751"/>
      <c r="C751"/>
      <c r="D751"/>
      <c r="E751"/>
      <c r="F751"/>
      <c r="G751"/>
      <c r="H751"/>
      <c r="I751"/>
      <c r="J751"/>
    </row>
    <row r="752" spans="1:10" x14ac:dyDescent="0.35">
      <c r="A752"/>
      <c r="B752"/>
      <c r="C752"/>
      <c r="D752"/>
      <c r="E752"/>
      <c r="F752"/>
      <c r="G752"/>
      <c r="H752"/>
      <c r="I752"/>
      <c r="J752"/>
    </row>
    <row r="753" spans="1:10" x14ac:dyDescent="0.35">
      <c r="A753"/>
      <c r="B753"/>
      <c r="C753"/>
      <c r="D753"/>
      <c r="E753"/>
      <c r="F753"/>
      <c r="G753"/>
      <c r="H753"/>
      <c r="I753"/>
      <c r="J753"/>
    </row>
    <row r="754" spans="1:10" x14ac:dyDescent="0.35">
      <c r="A754"/>
      <c r="B754"/>
      <c r="C754"/>
      <c r="D754"/>
      <c r="E754"/>
      <c r="F754"/>
      <c r="G754"/>
      <c r="H754"/>
      <c r="I754"/>
      <c r="J754"/>
    </row>
    <row r="755" spans="1:10" x14ac:dyDescent="0.35">
      <c r="A755"/>
      <c r="B755"/>
      <c r="C755"/>
      <c r="D755"/>
      <c r="E755"/>
      <c r="F755"/>
      <c r="G755"/>
      <c r="H755"/>
      <c r="I755"/>
      <c r="J755"/>
    </row>
    <row r="756" spans="1:10" x14ac:dyDescent="0.35">
      <c r="A756"/>
      <c r="B756"/>
      <c r="C756"/>
      <c r="D756"/>
      <c r="E756"/>
      <c r="F756"/>
      <c r="G756"/>
      <c r="H756"/>
      <c r="I756"/>
      <c r="J756"/>
    </row>
    <row r="757" spans="1:10" x14ac:dyDescent="0.35">
      <c r="A757"/>
      <c r="B757"/>
      <c r="C757"/>
      <c r="D757"/>
      <c r="E757"/>
      <c r="F757"/>
      <c r="G757"/>
      <c r="H757"/>
      <c r="I757"/>
      <c r="J757"/>
    </row>
    <row r="758" spans="1:10" x14ac:dyDescent="0.35">
      <c r="A758"/>
      <c r="B758"/>
      <c r="C758"/>
      <c r="D758"/>
      <c r="E758"/>
      <c r="F758"/>
      <c r="G758"/>
      <c r="H758"/>
      <c r="I758"/>
      <c r="J758"/>
    </row>
    <row r="759" spans="1:10" x14ac:dyDescent="0.35">
      <c r="A759"/>
      <c r="B759"/>
      <c r="C759"/>
      <c r="D759"/>
      <c r="E759"/>
      <c r="F759"/>
      <c r="G759"/>
      <c r="H759"/>
      <c r="I759"/>
      <c r="J759"/>
    </row>
    <row r="760" spans="1:10" x14ac:dyDescent="0.35">
      <c r="A760"/>
      <c r="B760"/>
      <c r="C760"/>
      <c r="D760"/>
      <c r="E760"/>
      <c r="F760"/>
      <c r="G760"/>
      <c r="H760"/>
      <c r="I760"/>
      <c r="J760"/>
    </row>
    <row r="761" spans="1:10" x14ac:dyDescent="0.35">
      <c r="A761"/>
      <c r="B761"/>
      <c r="C761"/>
      <c r="D761"/>
      <c r="E761"/>
      <c r="F761"/>
      <c r="G761"/>
      <c r="H761"/>
      <c r="I761"/>
      <c r="J761"/>
    </row>
    <row r="762" spans="1:10" x14ac:dyDescent="0.35">
      <c r="A762"/>
      <c r="B762"/>
      <c r="C762"/>
      <c r="D762"/>
      <c r="E762"/>
      <c r="F762"/>
      <c r="G762"/>
      <c r="H762"/>
      <c r="I762"/>
      <c r="J762"/>
    </row>
    <row r="763" spans="1:10" x14ac:dyDescent="0.35">
      <c r="A763"/>
      <c r="B763"/>
      <c r="C763"/>
      <c r="D763"/>
      <c r="E763"/>
      <c r="F763"/>
      <c r="G763"/>
      <c r="H763"/>
      <c r="I763"/>
      <c r="J763"/>
    </row>
    <row r="764" spans="1:10" x14ac:dyDescent="0.35">
      <c r="A764"/>
      <c r="B764"/>
      <c r="C764"/>
      <c r="D764"/>
      <c r="E764"/>
      <c r="F764"/>
      <c r="G764"/>
      <c r="H764"/>
      <c r="I764"/>
      <c r="J764"/>
    </row>
    <row r="765" spans="1:10" x14ac:dyDescent="0.35">
      <c r="A765"/>
      <c r="B765"/>
      <c r="C765"/>
      <c r="D765"/>
      <c r="E765"/>
      <c r="F765"/>
      <c r="G765"/>
      <c r="H765"/>
      <c r="I765"/>
      <c r="J765"/>
    </row>
    <row r="766" spans="1:10" x14ac:dyDescent="0.35">
      <c r="A766"/>
      <c r="B766"/>
      <c r="C766"/>
      <c r="D766"/>
      <c r="E766"/>
      <c r="F766"/>
      <c r="G766"/>
      <c r="H766"/>
      <c r="I766"/>
      <c r="J766"/>
    </row>
    <row r="767" spans="1:10" x14ac:dyDescent="0.35">
      <c r="A767"/>
      <c r="B767"/>
      <c r="C767"/>
      <c r="D767"/>
      <c r="E767"/>
      <c r="F767"/>
      <c r="G767"/>
      <c r="H767"/>
      <c r="I767"/>
      <c r="J767"/>
    </row>
    <row r="768" spans="1:10" x14ac:dyDescent="0.35">
      <c r="A768"/>
      <c r="B768"/>
      <c r="C768"/>
      <c r="D768"/>
      <c r="E768"/>
      <c r="F768"/>
      <c r="G768"/>
      <c r="H768"/>
      <c r="I768"/>
      <c r="J768"/>
    </row>
    <row r="769" spans="1:10" x14ac:dyDescent="0.35">
      <c r="A769"/>
      <c r="B769"/>
      <c r="C769"/>
      <c r="D769"/>
      <c r="E769"/>
      <c r="F769"/>
      <c r="G769"/>
      <c r="H769"/>
      <c r="I769"/>
      <c r="J769"/>
    </row>
    <row r="770" spans="1:10" x14ac:dyDescent="0.35">
      <c r="A770"/>
      <c r="B770"/>
      <c r="C770"/>
      <c r="D770"/>
      <c r="E770"/>
      <c r="F770"/>
      <c r="G770"/>
      <c r="H770"/>
      <c r="I770"/>
      <c r="J770"/>
    </row>
    <row r="771" spans="1:10" x14ac:dyDescent="0.35">
      <c r="A771"/>
      <c r="B771"/>
      <c r="C771"/>
      <c r="D771"/>
      <c r="E771"/>
      <c r="F771"/>
      <c r="G771"/>
      <c r="H771"/>
      <c r="I771"/>
      <c r="J771"/>
    </row>
    <row r="772" spans="1:10" x14ac:dyDescent="0.35">
      <c r="A772"/>
      <c r="B772"/>
      <c r="C772"/>
      <c r="D772"/>
      <c r="E772"/>
      <c r="F772"/>
      <c r="G772"/>
      <c r="H772"/>
      <c r="I772"/>
      <c r="J772"/>
    </row>
    <row r="773" spans="1:10" x14ac:dyDescent="0.35">
      <c r="A773"/>
      <c r="B773"/>
      <c r="C773"/>
      <c r="D773"/>
      <c r="E773"/>
      <c r="F773"/>
      <c r="G773"/>
      <c r="H773"/>
      <c r="I773"/>
      <c r="J773"/>
    </row>
    <row r="774" spans="1:10" x14ac:dyDescent="0.35">
      <c r="A774"/>
      <c r="B774"/>
      <c r="C774"/>
      <c r="D774"/>
      <c r="E774"/>
      <c r="F774"/>
      <c r="G774"/>
      <c r="H774"/>
      <c r="I774"/>
      <c r="J774"/>
    </row>
    <row r="775" spans="1:10" x14ac:dyDescent="0.35">
      <c r="A775"/>
      <c r="B775"/>
      <c r="C775"/>
      <c r="D775"/>
      <c r="E775"/>
      <c r="F775"/>
      <c r="G775"/>
      <c r="H775"/>
      <c r="I775"/>
      <c r="J775"/>
    </row>
    <row r="776" spans="1:10" x14ac:dyDescent="0.35">
      <c r="A776"/>
      <c r="B776"/>
      <c r="C776"/>
      <c r="D776"/>
      <c r="E776"/>
      <c r="F776"/>
      <c r="G776"/>
      <c r="H776"/>
      <c r="I776"/>
      <c r="J776"/>
    </row>
    <row r="777" spans="1:10" x14ac:dyDescent="0.35">
      <c r="A777"/>
      <c r="B777"/>
      <c r="C777"/>
      <c r="D777"/>
      <c r="E777"/>
      <c r="F777"/>
      <c r="G777"/>
      <c r="H777"/>
      <c r="I777"/>
      <c r="J777"/>
    </row>
    <row r="778" spans="1:10" x14ac:dyDescent="0.35">
      <c r="A778"/>
      <c r="B778"/>
      <c r="C778"/>
      <c r="D778"/>
      <c r="E778"/>
      <c r="F778"/>
      <c r="G778"/>
      <c r="H778"/>
      <c r="I778"/>
      <c r="J778"/>
    </row>
    <row r="779" spans="1:10" x14ac:dyDescent="0.35">
      <c r="A779"/>
      <c r="B779"/>
      <c r="C779"/>
      <c r="D779"/>
      <c r="E779"/>
      <c r="F779"/>
      <c r="G779"/>
      <c r="H779"/>
      <c r="I779"/>
      <c r="J779"/>
    </row>
    <row r="780" spans="1:10" x14ac:dyDescent="0.35">
      <c r="A780"/>
      <c r="B780"/>
      <c r="C780"/>
      <c r="D780"/>
      <c r="E780"/>
      <c r="F780"/>
      <c r="G780"/>
      <c r="H780"/>
      <c r="I780"/>
      <c r="J780"/>
    </row>
    <row r="781" spans="1:10" x14ac:dyDescent="0.35">
      <c r="A781"/>
      <c r="B781"/>
      <c r="C781"/>
      <c r="D781"/>
      <c r="E781"/>
      <c r="F781"/>
      <c r="G781"/>
      <c r="H781"/>
      <c r="I781"/>
      <c r="J781"/>
    </row>
    <row r="782" spans="1:10" x14ac:dyDescent="0.35">
      <c r="A782"/>
      <c r="B782"/>
      <c r="C782"/>
      <c r="D782"/>
      <c r="E782"/>
      <c r="F782"/>
      <c r="G782"/>
      <c r="H782"/>
      <c r="I782"/>
      <c r="J782"/>
    </row>
    <row r="783" spans="1:10" x14ac:dyDescent="0.35">
      <c r="A783"/>
      <c r="B783"/>
      <c r="C783"/>
      <c r="D783"/>
      <c r="E783"/>
      <c r="F783"/>
      <c r="G783"/>
      <c r="H783"/>
      <c r="I783"/>
      <c r="J783"/>
    </row>
    <row r="784" spans="1:10" x14ac:dyDescent="0.35">
      <c r="A784"/>
      <c r="B784"/>
      <c r="C784"/>
      <c r="D784"/>
      <c r="E784"/>
      <c r="F784"/>
      <c r="G784"/>
      <c r="H784"/>
      <c r="I784"/>
      <c r="J784"/>
    </row>
    <row r="785" spans="1:10" x14ac:dyDescent="0.35">
      <c r="A785"/>
      <c r="B785"/>
      <c r="C785"/>
      <c r="D785"/>
      <c r="E785"/>
      <c r="F785"/>
      <c r="G785"/>
      <c r="H785"/>
      <c r="I785"/>
      <c r="J785"/>
    </row>
    <row r="786" spans="1:10" x14ac:dyDescent="0.35">
      <c r="A786"/>
      <c r="B786"/>
      <c r="C786"/>
      <c r="D786"/>
      <c r="E786"/>
      <c r="F786"/>
      <c r="G786"/>
      <c r="H786"/>
      <c r="I786"/>
      <c r="J786"/>
    </row>
    <row r="787" spans="1:10" x14ac:dyDescent="0.35">
      <c r="A787"/>
      <c r="B787"/>
      <c r="C787"/>
      <c r="D787"/>
      <c r="E787"/>
      <c r="F787"/>
      <c r="G787"/>
      <c r="H787"/>
      <c r="I787"/>
      <c r="J787"/>
    </row>
    <row r="788" spans="1:10" x14ac:dyDescent="0.35">
      <c r="A788"/>
      <c r="B788"/>
      <c r="C788"/>
      <c r="D788"/>
      <c r="E788"/>
      <c r="F788"/>
      <c r="G788"/>
      <c r="H788"/>
      <c r="I788"/>
      <c r="J788"/>
    </row>
    <row r="789" spans="1:10" x14ac:dyDescent="0.35">
      <c r="A789"/>
      <c r="B789"/>
      <c r="C789"/>
      <c r="D789"/>
      <c r="E789"/>
      <c r="F789"/>
      <c r="G789"/>
      <c r="H789"/>
      <c r="I789"/>
      <c r="J789"/>
    </row>
    <row r="790" spans="1:10" x14ac:dyDescent="0.35">
      <c r="A790"/>
      <c r="B790"/>
      <c r="C790"/>
      <c r="D790"/>
      <c r="E790"/>
      <c r="F790"/>
      <c r="G790"/>
      <c r="H790"/>
      <c r="I790"/>
      <c r="J790"/>
    </row>
    <row r="791" spans="1:10" x14ac:dyDescent="0.35">
      <c r="A791"/>
      <c r="B791"/>
      <c r="C791"/>
      <c r="D791"/>
      <c r="E791"/>
      <c r="F791"/>
      <c r="G791"/>
      <c r="H791"/>
      <c r="I791"/>
      <c r="J791"/>
    </row>
    <row r="792" spans="1:10" x14ac:dyDescent="0.35">
      <c r="A792"/>
      <c r="B792"/>
      <c r="C792"/>
      <c r="D792"/>
      <c r="E792"/>
      <c r="F792"/>
      <c r="G792"/>
      <c r="H792"/>
      <c r="I792"/>
      <c r="J792"/>
    </row>
    <row r="793" spans="1:10" x14ac:dyDescent="0.35">
      <c r="A793"/>
      <c r="B793"/>
      <c r="C793"/>
      <c r="D793"/>
      <c r="E793"/>
      <c r="F793"/>
      <c r="G793"/>
      <c r="H793"/>
      <c r="I793"/>
      <c r="J793"/>
    </row>
    <row r="794" spans="1:10" x14ac:dyDescent="0.35">
      <c r="A794"/>
      <c r="B794"/>
      <c r="C794"/>
      <c r="D794"/>
      <c r="E794"/>
      <c r="F794"/>
      <c r="G794"/>
      <c r="H794"/>
      <c r="I794"/>
      <c r="J794"/>
    </row>
    <row r="795" spans="1:10" x14ac:dyDescent="0.35">
      <c r="A795"/>
      <c r="B795"/>
      <c r="C795"/>
      <c r="D795"/>
      <c r="E795"/>
      <c r="F795"/>
      <c r="G795"/>
      <c r="H795"/>
      <c r="I795"/>
      <c r="J795"/>
    </row>
    <row r="796" spans="1:10" x14ac:dyDescent="0.35">
      <c r="A796"/>
      <c r="B796"/>
      <c r="C796"/>
      <c r="D796"/>
      <c r="E796"/>
      <c r="F796"/>
      <c r="G796"/>
      <c r="H796"/>
      <c r="I796"/>
      <c r="J796"/>
    </row>
    <row r="797" spans="1:10" x14ac:dyDescent="0.35">
      <c r="A797"/>
      <c r="B797"/>
      <c r="C797"/>
      <c r="D797"/>
      <c r="E797"/>
      <c r="F797"/>
      <c r="G797"/>
      <c r="H797"/>
      <c r="I797"/>
      <c r="J797"/>
    </row>
    <row r="798" spans="1:10" x14ac:dyDescent="0.35">
      <c r="A798"/>
      <c r="B798"/>
      <c r="C798"/>
      <c r="D798"/>
      <c r="E798"/>
      <c r="F798"/>
      <c r="G798"/>
      <c r="H798"/>
      <c r="I798"/>
      <c r="J798"/>
    </row>
    <row r="799" spans="1:10" x14ac:dyDescent="0.35">
      <c r="A799"/>
      <c r="B799"/>
      <c r="C799"/>
      <c r="D799"/>
      <c r="E799"/>
      <c r="F799"/>
      <c r="G799"/>
      <c r="H799"/>
      <c r="I799"/>
      <c r="J799"/>
    </row>
    <row r="800" spans="1:10" x14ac:dyDescent="0.35">
      <c r="A800"/>
      <c r="B800"/>
      <c r="C800"/>
      <c r="D800"/>
      <c r="E800"/>
      <c r="F800"/>
      <c r="G800"/>
      <c r="H800"/>
      <c r="I800"/>
      <c r="J800"/>
    </row>
    <row r="801" spans="1:10" x14ac:dyDescent="0.35">
      <c r="A801"/>
      <c r="B801"/>
      <c r="C801"/>
      <c r="D801"/>
      <c r="E801"/>
      <c r="F801"/>
      <c r="G801"/>
      <c r="H801"/>
      <c r="I801"/>
      <c r="J801"/>
    </row>
    <row r="802" spans="1:10" x14ac:dyDescent="0.35">
      <c r="A802"/>
      <c r="B802"/>
      <c r="C802"/>
      <c r="D802"/>
      <c r="E802"/>
      <c r="F802"/>
      <c r="G802"/>
      <c r="H802"/>
      <c r="I802"/>
      <c r="J802"/>
    </row>
    <row r="803" spans="1:10" x14ac:dyDescent="0.35">
      <c r="A803"/>
      <c r="B803"/>
      <c r="C803"/>
      <c r="D803"/>
      <c r="E803"/>
      <c r="F803"/>
      <c r="G803"/>
      <c r="H803"/>
      <c r="I803"/>
      <c r="J803"/>
    </row>
    <row r="804" spans="1:10" x14ac:dyDescent="0.35">
      <c r="A804"/>
      <c r="B804"/>
      <c r="C804"/>
      <c r="D804"/>
      <c r="E804"/>
      <c r="F804"/>
      <c r="G804"/>
      <c r="H804"/>
      <c r="I804"/>
      <c r="J804"/>
    </row>
    <row r="805" spans="1:10" x14ac:dyDescent="0.35">
      <c r="A805"/>
      <c r="B805"/>
      <c r="C805"/>
      <c r="D805"/>
      <c r="E805"/>
      <c r="F805"/>
      <c r="G805"/>
      <c r="H805"/>
      <c r="I805"/>
      <c r="J805"/>
    </row>
    <row r="806" spans="1:10" x14ac:dyDescent="0.35">
      <c r="A806"/>
      <c r="B806"/>
      <c r="C806"/>
      <c r="D806"/>
      <c r="E806"/>
      <c r="F806"/>
      <c r="G806"/>
      <c r="H806"/>
      <c r="I806"/>
      <c r="J806"/>
    </row>
    <row r="807" spans="1:10" x14ac:dyDescent="0.35">
      <c r="A807"/>
      <c r="B807"/>
      <c r="C807"/>
      <c r="D807"/>
      <c r="E807"/>
      <c r="F807"/>
      <c r="G807"/>
      <c r="H807"/>
      <c r="I807"/>
      <c r="J807"/>
    </row>
    <row r="808" spans="1:10" x14ac:dyDescent="0.35">
      <c r="A808"/>
      <c r="B808"/>
      <c r="C808"/>
      <c r="D808"/>
      <c r="E808"/>
      <c r="F808"/>
      <c r="G808"/>
      <c r="H808"/>
      <c r="I808"/>
      <c r="J808"/>
    </row>
    <row r="809" spans="1:10" x14ac:dyDescent="0.35">
      <c r="A809"/>
      <c r="B809"/>
      <c r="C809"/>
      <c r="D809"/>
      <c r="E809"/>
      <c r="F809"/>
      <c r="G809"/>
      <c r="H809"/>
      <c r="I809"/>
      <c r="J809"/>
    </row>
    <row r="810" spans="1:10" x14ac:dyDescent="0.35">
      <c r="A810"/>
      <c r="B810"/>
      <c r="C810"/>
      <c r="D810"/>
      <c r="E810"/>
      <c r="F810"/>
      <c r="G810"/>
      <c r="H810"/>
      <c r="I810"/>
      <c r="J810"/>
    </row>
    <row r="811" spans="1:10" x14ac:dyDescent="0.35">
      <c r="A811"/>
      <c r="B811"/>
      <c r="C811"/>
      <c r="D811"/>
      <c r="E811"/>
      <c r="F811"/>
      <c r="G811"/>
      <c r="H811"/>
      <c r="I811"/>
      <c r="J811"/>
    </row>
    <row r="812" spans="1:10" x14ac:dyDescent="0.35">
      <c r="A812"/>
      <c r="B812"/>
      <c r="C812"/>
      <c r="D812"/>
      <c r="E812"/>
      <c r="F812"/>
      <c r="G812"/>
      <c r="H812"/>
      <c r="I812"/>
      <c r="J812"/>
    </row>
    <row r="813" spans="1:10" x14ac:dyDescent="0.35">
      <c r="A813"/>
      <c r="B813"/>
      <c r="C813"/>
      <c r="D813"/>
      <c r="E813"/>
      <c r="F813"/>
      <c r="G813"/>
      <c r="H813"/>
      <c r="I813"/>
      <c r="J813"/>
    </row>
    <row r="814" spans="1:10" x14ac:dyDescent="0.35">
      <c r="A814"/>
      <c r="B814"/>
      <c r="C814"/>
      <c r="D814"/>
      <c r="E814"/>
      <c r="F814"/>
      <c r="G814"/>
      <c r="H814"/>
      <c r="I814"/>
      <c r="J814"/>
    </row>
    <row r="815" spans="1:10" x14ac:dyDescent="0.35">
      <c r="A815"/>
      <c r="B815"/>
      <c r="C815"/>
      <c r="D815"/>
      <c r="E815"/>
      <c r="F815"/>
      <c r="G815"/>
      <c r="H815"/>
      <c r="I815"/>
      <c r="J815"/>
    </row>
    <row r="816" spans="1:10" x14ac:dyDescent="0.35">
      <c r="A816"/>
      <c r="B816"/>
      <c r="C816"/>
      <c r="D816"/>
      <c r="E816"/>
      <c r="F816"/>
      <c r="G816"/>
      <c r="H816"/>
      <c r="I816"/>
      <c r="J816"/>
    </row>
    <row r="817" spans="1:10" x14ac:dyDescent="0.35">
      <c r="A817"/>
      <c r="B817"/>
      <c r="C817"/>
      <c r="D817"/>
      <c r="E817"/>
      <c r="F817"/>
      <c r="G817"/>
      <c r="H817"/>
      <c r="I817"/>
      <c r="J817"/>
    </row>
    <row r="818" spans="1:10" x14ac:dyDescent="0.35">
      <c r="A818"/>
      <c r="B818"/>
      <c r="C818"/>
      <c r="D818"/>
      <c r="E818"/>
      <c r="F818"/>
      <c r="G818"/>
      <c r="H818"/>
      <c r="I818"/>
      <c r="J818"/>
    </row>
    <row r="819" spans="1:10" x14ac:dyDescent="0.35">
      <c r="A819"/>
      <c r="B819"/>
      <c r="C819"/>
      <c r="D819"/>
      <c r="E819"/>
      <c r="F819"/>
      <c r="G819"/>
      <c r="H819"/>
      <c r="I819"/>
      <c r="J819"/>
    </row>
    <row r="820" spans="1:10" x14ac:dyDescent="0.35">
      <c r="A820"/>
      <c r="B820"/>
      <c r="C820"/>
      <c r="D820"/>
      <c r="E820"/>
      <c r="F820"/>
      <c r="G820"/>
      <c r="H820"/>
      <c r="I820"/>
      <c r="J820"/>
    </row>
    <row r="821" spans="1:10" x14ac:dyDescent="0.35">
      <c r="A821"/>
      <c r="B821"/>
      <c r="C821"/>
      <c r="D821"/>
      <c r="E821"/>
      <c r="F821"/>
      <c r="G821"/>
      <c r="H821"/>
      <c r="I821"/>
      <c r="J821"/>
    </row>
    <row r="822" spans="1:10" x14ac:dyDescent="0.35">
      <c r="A822"/>
      <c r="B822"/>
      <c r="C822"/>
      <c r="D822"/>
      <c r="E822"/>
      <c r="F822"/>
      <c r="G822"/>
      <c r="H822"/>
      <c r="I822"/>
      <c r="J822"/>
    </row>
    <row r="823" spans="1:10" x14ac:dyDescent="0.35">
      <c r="A823"/>
      <c r="B823"/>
      <c r="C823"/>
      <c r="D823"/>
      <c r="E823"/>
      <c r="F823"/>
      <c r="G823"/>
      <c r="H823"/>
      <c r="I823"/>
      <c r="J823"/>
    </row>
    <row r="824" spans="1:10" x14ac:dyDescent="0.35">
      <c r="A824"/>
      <c r="B824"/>
      <c r="C824"/>
      <c r="D824"/>
      <c r="E824"/>
      <c r="F824"/>
      <c r="G824"/>
      <c r="H824"/>
      <c r="I824"/>
      <c r="J824"/>
    </row>
    <row r="825" spans="1:10" x14ac:dyDescent="0.35">
      <c r="A825"/>
      <c r="B825"/>
      <c r="C825"/>
      <c r="D825"/>
      <c r="E825"/>
      <c r="F825"/>
      <c r="G825"/>
      <c r="H825"/>
      <c r="I825"/>
      <c r="J825"/>
    </row>
    <row r="826" spans="1:10" x14ac:dyDescent="0.35">
      <c r="A826"/>
      <c r="B826"/>
      <c r="C826"/>
      <c r="D826"/>
      <c r="E826"/>
      <c r="F826"/>
      <c r="G826"/>
      <c r="H826"/>
      <c r="I826"/>
      <c r="J826"/>
    </row>
    <row r="827" spans="1:10" x14ac:dyDescent="0.35">
      <c r="A827"/>
      <c r="B827"/>
      <c r="C827"/>
      <c r="D827"/>
      <c r="E827"/>
      <c r="F827"/>
      <c r="G827"/>
      <c r="H827"/>
      <c r="I827"/>
      <c r="J827"/>
    </row>
    <row r="828" spans="1:10" x14ac:dyDescent="0.35">
      <c r="A828"/>
      <c r="B828"/>
      <c r="C828"/>
      <c r="D828"/>
      <c r="E828"/>
      <c r="F828"/>
      <c r="G828"/>
      <c r="H828"/>
      <c r="I828"/>
      <c r="J828"/>
    </row>
    <row r="829" spans="1:10" x14ac:dyDescent="0.35">
      <c r="A829"/>
      <c r="B829"/>
      <c r="C829"/>
      <c r="D829"/>
      <c r="E829"/>
      <c r="F829"/>
      <c r="G829"/>
      <c r="H829"/>
      <c r="I829"/>
      <c r="J829"/>
    </row>
    <row r="830" spans="1:10" x14ac:dyDescent="0.35">
      <c r="A830"/>
      <c r="B830"/>
      <c r="C830"/>
      <c r="D830"/>
      <c r="E830"/>
      <c r="F830"/>
      <c r="G830"/>
      <c r="H830"/>
      <c r="I830"/>
      <c r="J830"/>
    </row>
    <row r="831" spans="1:10" x14ac:dyDescent="0.35">
      <c r="A831"/>
      <c r="B831"/>
      <c r="C831"/>
      <c r="D831"/>
      <c r="E831"/>
      <c r="F831"/>
      <c r="G831"/>
      <c r="H831"/>
      <c r="I831"/>
      <c r="J831"/>
    </row>
    <row r="832" spans="1:10" x14ac:dyDescent="0.35">
      <c r="A832"/>
      <c r="B832"/>
      <c r="C832"/>
      <c r="D832"/>
      <c r="E832"/>
      <c r="F832"/>
      <c r="G832"/>
      <c r="H832"/>
      <c r="I832"/>
      <c r="J832"/>
    </row>
    <row r="833" spans="1:10" x14ac:dyDescent="0.35">
      <c r="A833"/>
      <c r="B833"/>
      <c r="C833"/>
      <c r="D833"/>
      <c r="E833"/>
      <c r="F833"/>
      <c r="G833"/>
      <c r="H833"/>
      <c r="I833"/>
      <c r="J833"/>
    </row>
    <row r="834" spans="1:10" x14ac:dyDescent="0.35">
      <c r="A834"/>
      <c r="B834"/>
      <c r="C834"/>
      <c r="D834"/>
      <c r="E834"/>
      <c r="F834"/>
      <c r="G834"/>
      <c r="H834"/>
      <c r="I834"/>
      <c r="J834"/>
    </row>
    <row r="835" spans="1:10" x14ac:dyDescent="0.35">
      <c r="A835"/>
      <c r="B835"/>
      <c r="C835"/>
      <c r="D835"/>
      <c r="E835"/>
      <c r="F835"/>
      <c r="G835"/>
      <c r="H835"/>
      <c r="I835"/>
      <c r="J835"/>
    </row>
    <row r="836" spans="1:10" x14ac:dyDescent="0.35">
      <c r="A836"/>
      <c r="B836"/>
      <c r="C836"/>
      <c r="D836"/>
      <c r="E836"/>
      <c r="F836"/>
      <c r="G836"/>
      <c r="H836"/>
      <c r="I836"/>
      <c r="J836"/>
    </row>
    <row r="837" spans="1:10" x14ac:dyDescent="0.35">
      <c r="A837"/>
      <c r="B837"/>
      <c r="C837"/>
      <c r="D837"/>
      <c r="E837"/>
      <c r="F837"/>
      <c r="G837"/>
      <c r="H837"/>
      <c r="I837"/>
      <c r="J837"/>
    </row>
    <row r="838" spans="1:10" x14ac:dyDescent="0.35">
      <c r="A838"/>
      <c r="B838"/>
      <c r="C838"/>
      <c r="D838"/>
      <c r="E838"/>
      <c r="F838"/>
      <c r="G838"/>
      <c r="H838"/>
      <c r="I838"/>
      <c r="J838"/>
    </row>
    <row r="839" spans="1:10" x14ac:dyDescent="0.35">
      <c r="A839"/>
      <c r="B839"/>
      <c r="C839"/>
      <c r="D839"/>
      <c r="E839"/>
      <c r="F839"/>
      <c r="G839"/>
      <c r="H839"/>
      <c r="I839"/>
      <c r="J839"/>
    </row>
    <row r="840" spans="1:10" x14ac:dyDescent="0.35">
      <c r="A840"/>
      <c r="B840"/>
      <c r="C840"/>
      <c r="D840"/>
      <c r="E840"/>
      <c r="F840"/>
      <c r="G840"/>
      <c r="H840"/>
      <c r="I840"/>
      <c r="J840"/>
    </row>
    <row r="841" spans="1:10" x14ac:dyDescent="0.35">
      <c r="A841"/>
      <c r="B841"/>
      <c r="C841"/>
      <c r="D841"/>
      <c r="E841"/>
      <c r="F841"/>
      <c r="G841"/>
      <c r="H841"/>
      <c r="I841"/>
      <c r="J841"/>
    </row>
    <row r="842" spans="1:10" x14ac:dyDescent="0.35">
      <c r="A842"/>
      <c r="B842"/>
      <c r="C842"/>
      <c r="D842"/>
      <c r="E842"/>
      <c r="F842"/>
      <c r="G842"/>
      <c r="H842"/>
      <c r="I842"/>
      <c r="J842"/>
    </row>
    <row r="843" spans="1:10" x14ac:dyDescent="0.35">
      <c r="A843"/>
      <c r="B843"/>
      <c r="C843"/>
      <c r="D843"/>
      <c r="E843"/>
      <c r="F843"/>
      <c r="G843"/>
      <c r="H843"/>
      <c r="I843"/>
      <c r="J843"/>
    </row>
    <row r="844" spans="1:10" x14ac:dyDescent="0.35">
      <c r="A844"/>
      <c r="B844"/>
      <c r="C844"/>
      <c r="D844"/>
      <c r="E844"/>
      <c r="F844"/>
      <c r="G844"/>
      <c r="H844"/>
      <c r="I844"/>
      <c r="J844"/>
    </row>
    <row r="845" spans="1:10" x14ac:dyDescent="0.35">
      <c r="A845"/>
      <c r="B845"/>
      <c r="C845"/>
      <c r="D845"/>
      <c r="E845"/>
      <c r="F845"/>
      <c r="G845"/>
      <c r="H845"/>
      <c r="I845"/>
      <c r="J845"/>
    </row>
    <row r="846" spans="1:10" x14ac:dyDescent="0.35">
      <c r="A846"/>
      <c r="B846"/>
      <c r="C846"/>
      <c r="D846"/>
      <c r="E846"/>
      <c r="F846"/>
      <c r="G846"/>
      <c r="H846"/>
      <c r="I846"/>
      <c r="J846"/>
    </row>
    <row r="847" spans="1:10" x14ac:dyDescent="0.35">
      <c r="A847"/>
      <c r="B847"/>
      <c r="C847"/>
      <c r="D847"/>
      <c r="E847"/>
      <c r="F847"/>
      <c r="G847"/>
      <c r="H847"/>
      <c r="I847"/>
      <c r="J847"/>
    </row>
    <row r="848" spans="1:10" x14ac:dyDescent="0.35">
      <c r="A848"/>
      <c r="B848"/>
      <c r="C848"/>
      <c r="D848"/>
      <c r="E848"/>
      <c r="F848"/>
      <c r="G848"/>
      <c r="H848"/>
      <c r="I848"/>
      <c r="J848"/>
    </row>
    <row r="849" spans="1:10" x14ac:dyDescent="0.35">
      <c r="A849"/>
      <c r="B849"/>
      <c r="C849"/>
      <c r="D849"/>
      <c r="E849"/>
      <c r="F849"/>
      <c r="G849"/>
      <c r="H849"/>
      <c r="I849"/>
      <c r="J849"/>
    </row>
    <row r="850" spans="1:10" x14ac:dyDescent="0.35">
      <c r="A850"/>
      <c r="B850"/>
      <c r="C850"/>
      <c r="D850"/>
      <c r="E850"/>
      <c r="F850"/>
      <c r="G850"/>
      <c r="H850"/>
      <c r="I850"/>
      <c r="J850"/>
    </row>
    <row r="851" spans="1:10" x14ac:dyDescent="0.35">
      <c r="A851"/>
      <c r="B851"/>
      <c r="C851"/>
      <c r="D851"/>
      <c r="E851"/>
      <c r="F851"/>
      <c r="G851"/>
      <c r="H851"/>
      <c r="I851"/>
      <c r="J851"/>
    </row>
    <row r="852" spans="1:10" x14ac:dyDescent="0.35">
      <c r="A852"/>
      <c r="B852"/>
      <c r="C852"/>
      <c r="D852"/>
      <c r="E852"/>
      <c r="F852"/>
      <c r="G852"/>
      <c r="H852"/>
      <c r="I852"/>
      <c r="J852"/>
    </row>
    <row r="853" spans="1:10" x14ac:dyDescent="0.35">
      <c r="A853"/>
      <c r="B853"/>
      <c r="C853"/>
      <c r="D853"/>
      <c r="E853"/>
      <c r="F853"/>
      <c r="G853"/>
      <c r="H853"/>
      <c r="I853"/>
      <c r="J853"/>
    </row>
    <row r="854" spans="1:10" x14ac:dyDescent="0.35">
      <c r="A854"/>
      <c r="B854"/>
      <c r="C854"/>
      <c r="D854"/>
      <c r="E854"/>
      <c r="F854"/>
      <c r="G854"/>
      <c r="H854"/>
      <c r="I854"/>
      <c r="J854"/>
    </row>
    <row r="855" spans="1:10" x14ac:dyDescent="0.35">
      <c r="A855"/>
      <c r="B855"/>
      <c r="C855"/>
      <c r="D855"/>
      <c r="E855"/>
      <c r="F855"/>
      <c r="G855"/>
      <c r="H855"/>
      <c r="I855"/>
      <c r="J855"/>
    </row>
    <row r="856" spans="1:10" x14ac:dyDescent="0.35">
      <c r="A856"/>
      <c r="B856"/>
      <c r="C856"/>
      <c r="D856"/>
      <c r="E856"/>
      <c r="F856"/>
      <c r="G856"/>
      <c r="H856"/>
      <c r="I856"/>
      <c r="J856"/>
    </row>
    <row r="857" spans="1:10" x14ac:dyDescent="0.35">
      <c r="A857"/>
      <c r="B857"/>
      <c r="C857"/>
      <c r="D857"/>
      <c r="E857"/>
      <c r="F857"/>
      <c r="G857"/>
      <c r="H857"/>
      <c r="I857"/>
      <c r="J857"/>
    </row>
    <row r="858" spans="1:10" x14ac:dyDescent="0.35">
      <c r="A858"/>
      <c r="B858"/>
      <c r="C858"/>
      <c r="D858"/>
      <c r="E858"/>
      <c r="F858"/>
      <c r="G858"/>
      <c r="H858"/>
      <c r="I858"/>
      <c r="J858"/>
    </row>
    <row r="859" spans="1:10" x14ac:dyDescent="0.35">
      <c r="A859"/>
      <c r="B859"/>
      <c r="C859"/>
      <c r="D859"/>
      <c r="E859"/>
      <c r="F859"/>
      <c r="G859"/>
      <c r="H859"/>
      <c r="I859"/>
      <c r="J859"/>
    </row>
    <row r="860" spans="1:10" x14ac:dyDescent="0.35">
      <c r="A860"/>
      <c r="B860"/>
      <c r="C860"/>
      <c r="D860"/>
      <c r="E860"/>
      <c r="F860"/>
      <c r="G860"/>
      <c r="H860"/>
      <c r="I860"/>
      <c r="J860"/>
    </row>
    <row r="861" spans="1:10" x14ac:dyDescent="0.35">
      <c r="A861"/>
      <c r="B861"/>
      <c r="C861"/>
      <c r="D861"/>
      <c r="E861"/>
      <c r="F861"/>
      <c r="G861"/>
      <c r="H861"/>
      <c r="I861"/>
      <c r="J861"/>
    </row>
    <row r="862" spans="1:10" x14ac:dyDescent="0.35">
      <c r="A862"/>
      <c r="B862"/>
      <c r="C862"/>
      <c r="D862"/>
      <c r="E862"/>
      <c r="F862"/>
      <c r="G862"/>
      <c r="H862"/>
      <c r="I862"/>
      <c r="J862"/>
    </row>
    <row r="863" spans="1:10" x14ac:dyDescent="0.35">
      <c r="A863"/>
      <c r="B863"/>
      <c r="C863"/>
      <c r="D863"/>
      <c r="E863"/>
      <c r="F863"/>
      <c r="G863"/>
      <c r="H863"/>
      <c r="I863"/>
      <c r="J863"/>
    </row>
    <row r="864" spans="1:10" x14ac:dyDescent="0.35">
      <c r="A864"/>
      <c r="B864"/>
      <c r="C864"/>
      <c r="D864"/>
      <c r="E864"/>
      <c r="F864"/>
      <c r="G864"/>
      <c r="H864"/>
      <c r="I864"/>
      <c r="J864"/>
    </row>
    <row r="865" spans="1:10" x14ac:dyDescent="0.35">
      <c r="A865"/>
      <c r="B865"/>
      <c r="C865"/>
      <c r="D865"/>
      <c r="E865"/>
      <c r="F865"/>
      <c r="G865"/>
      <c r="H865"/>
      <c r="I865"/>
      <c r="J865"/>
    </row>
    <row r="866" spans="1:10" x14ac:dyDescent="0.35">
      <c r="A866"/>
      <c r="B866"/>
      <c r="C866"/>
      <c r="D866"/>
      <c r="E866"/>
      <c r="F866"/>
      <c r="G866"/>
      <c r="H866"/>
      <c r="I866"/>
      <c r="J866"/>
    </row>
    <row r="867" spans="1:10" x14ac:dyDescent="0.35">
      <c r="A867"/>
      <c r="B867"/>
      <c r="C867"/>
      <c r="D867"/>
      <c r="E867"/>
      <c r="F867"/>
      <c r="G867"/>
      <c r="H867"/>
      <c r="I867"/>
      <c r="J867"/>
    </row>
    <row r="868" spans="1:10" x14ac:dyDescent="0.35">
      <c r="A868"/>
      <c r="B868"/>
      <c r="C868"/>
      <c r="D868"/>
      <c r="E868"/>
      <c r="F868"/>
      <c r="G868"/>
      <c r="H868"/>
      <c r="I868"/>
      <c r="J868"/>
    </row>
    <row r="869" spans="1:10" x14ac:dyDescent="0.35">
      <c r="A869"/>
      <c r="B869"/>
      <c r="C869"/>
      <c r="D869"/>
      <c r="E869"/>
      <c r="F869"/>
      <c r="G869"/>
      <c r="H869"/>
      <c r="I869"/>
      <c r="J869"/>
    </row>
    <row r="870" spans="1:10" x14ac:dyDescent="0.35">
      <c r="A870"/>
      <c r="B870"/>
      <c r="C870"/>
      <c r="D870"/>
      <c r="E870"/>
      <c r="F870"/>
      <c r="G870"/>
      <c r="H870"/>
      <c r="I870"/>
      <c r="J870"/>
    </row>
    <row r="871" spans="1:10" x14ac:dyDescent="0.35">
      <c r="A871"/>
      <c r="B871"/>
      <c r="C871"/>
      <c r="D871"/>
      <c r="E871"/>
      <c r="F871"/>
      <c r="G871"/>
      <c r="H871"/>
      <c r="I871"/>
      <c r="J871"/>
    </row>
    <row r="872" spans="1:10" x14ac:dyDescent="0.35">
      <c r="A872"/>
      <c r="B872"/>
      <c r="C872"/>
      <c r="D872"/>
      <c r="E872"/>
      <c r="F872"/>
      <c r="G872"/>
      <c r="H872"/>
      <c r="I872"/>
      <c r="J872"/>
    </row>
    <row r="873" spans="1:10" x14ac:dyDescent="0.35">
      <c r="A873"/>
      <c r="B873"/>
      <c r="C873"/>
      <c r="D873"/>
      <c r="E873"/>
      <c r="F873"/>
      <c r="G873"/>
      <c r="H873"/>
      <c r="I873"/>
      <c r="J873"/>
    </row>
    <row r="874" spans="1:10" x14ac:dyDescent="0.35">
      <c r="A874"/>
      <c r="B874"/>
      <c r="C874"/>
      <c r="D874"/>
      <c r="E874"/>
      <c r="F874"/>
      <c r="G874"/>
      <c r="H874"/>
      <c r="I874"/>
      <c r="J874"/>
    </row>
    <row r="875" spans="1:10" x14ac:dyDescent="0.35">
      <c r="A875"/>
      <c r="B875"/>
      <c r="C875"/>
      <c r="D875"/>
      <c r="E875"/>
      <c r="F875"/>
      <c r="G875"/>
      <c r="H875"/>
      <c r="I875"/>
      <c r="J875"/>
    </row>
    <row r="876" spans="1:10" x14ac:dyDescent="0.35">
      <c r="A876"/>
      <c r="B876"/>
      <c r="C876"/>
      <c r="D876"/>
      <c r="E876"/>
      <c r="F876"/>
      <c r="G876"/>
      <c r="H876"/>
      <c r="I876"/>
      <c r="J876"/>
    </row>
    <row r="877" spans="1:10" x14ac:dyDescent="0.35">
      <c r="A877"/>
      <c r="B877"/>
      <c r="C877"/>
      <c r="D877"/>
      <c r="E877"/>
      <c r="F877"/>
      <c r="G877"/>
      <c r="H877"/>
      <c r="I877"/>
      <c r="J877"/>
    </row>
    <row r="878" spans="1:10" x14ac:dyDescent="0.35">
      <c r="A878"/>
      <c r="B878"/>
      <c r="C878"/>
      <c r="D878"/>
      <c r="E878"/>
      <c r="F878"/>
      <c r="G878"/>
      <c r="H878"/>
      <c r="I878"/>
      <c r="J878"/>
    </row>
    <row r="879" spans="1:10" x14ac:dyDescent="0.35">
      <c r="A879"/>
      <c r="B879"/>
      <c r="C879"/>
      <c r="D879"/>
      <c r="E879"/>
      <c r="F879"/>
      <c r="G879"/>
      <c r="H879"/>
      <c r="I879"/>
      <c r="J879"/>
    </row>
    <row r="880" spans="1:10" x14ac:dyDescent="0.35">
      <c r="A880"/>
      <c r="B880"/>
      <c r="C880"/>
      <c r="D880"/>
      <c r="E880"/>
      <c r="F880"/>
      <c r="G880"/>
      <c r="H880"/>
      <c r="I880"/>
      <c r="J880"/>
    </row>
    <row r="881" spans="1:10" x14ac:dyDescent="0.35">
      <c r="A881"/>
      <c r="B881"/>
      <c r="C881"/>
      <c r="D881"/>
      <c r="E881"/>
      <c r="F881"/>
      <c r="G881"/>
      <c r="H881"/>
      <c r="I881"/>
      <c r="J881"/>
    </row>
    <row r="882" spans="1:10" x14ac:dyDescent="0.35">
      <c r="A882"/>
      <c r="B882"/>
      <c r="C882"/>
      <c r="D882"/>
      <c r="E882"/>
      <c r="F882"/>
      <c r="G882"/>
      <c r="H882"/>
      <c r="I882"/>
      <c r="J882"/>
    </row>
    <row r="883" spans="1:10" x14ac:dyDescent="0.35">
      <c r="A883"/>
      <c r="B883"/>
      <c r="C883"/>
      <c r="D883"/>
      <c r="E883"/>
      <c r="F883"/>
      <c r="G883"/>
      <c r="H883"/>
      <c r="I883"/>
      <c r="J883"/>
    </row>
    <row r="884" spans="1:10" x14ac:dyDescent="0.35">
      <c r="A884"/>
      <c r="B884"/>
      <c r="C884"/>
      <c r="D884"/>
      <c r="E884"/>
      <c r="F884"/>
      <c r="G884"/>
      <c r="H884"/>
      <c r="I884"/>
      <c r="J884"/>
    </row>
    <row r="885" spans="1:10" x14ac:dyDescent="0.35">
      <c r="A885"/>
      <c r="B885"/>
      <c r="C885"/>
      <c r="D885"/>
      <c r="E885"/>
      <c r="F885"/>
      <c r="G885"/>
      <c r="H885"/>
      <c r="I885"/>
      <c r="J885"/>
    </row>
    <row r="886" spans="1:10" x14ac:dyDescent="0.35">
      <c r="A886"/>
      <c r="B886"/>
      <c r="C886"/>
      <c r="D886"/>
      <c r="E886"/>
      <c r="F886"/>
      <c r="G886"/>
      <c r="H886"/>
      <c r="I886"/>
      <c r="J886"/>
    </row>
    <row r="887" spans="1:10" x14ac:dyDescent="0.35">
      <c r="A887"/>
      <c r="B887"/>
      <c r="C887"/>
      <c r="D887"/>
      <c r="E887"/>
      <c r="F887"/>
      <c r="G887"/>
      <c r="H887"/>
      <c r="I887"/>
      <c r="J887"/>
    </row>
    <row r="888" spans="1:10" x14ac:dyDescent="0.35">
      <c r="A888"/>
      <c r="B888"/>
      <c r="C888"/>
      <c r="D888"/>
      <c r="E888"/>
      <c r="F888"/>
      <c r="G888"/>
      <c r="H888"/>
      <c r="I888"/>
      <c r="J888"/>
    </row>
    <row r="889" spans="1:10" x14ac:dyDescent="0.35">
      <c r="A889"/>
      <c r="B889"/>
      <c r="C889"/>
      <c r="D889"/>
      <c r="E889"/>
      <c r="F889"/>
      <c r="G889"/>
      <c r="H889"/>
      <c r="I889"/>
      <c r="J889"/>
    </row>
    <row r="890" spans="1:10" x14ac:dyDescent="0.35">
      <c r="A890"/>
      <c r="B890"/>
      <c r="C890"/>
      <c r="D890"/>
      <c r="E890"/>
      <c r="F890"/>
      <c r="G890"/>
      <c r="H890"/>
      <c r="I890"/>
      <c r="J890"/>
    </row>
    <row r="891" spans="1:10" x14ac:dyDescent="0.35">
      <c r="A891"/>
      <c r="B891"/>
      <c r="C891"/>
      <c r="D891"/>
      <c r="E891"/>
      <c r="F891"/>
      <c r="G891"/>
      <c r="H891"/>
      <c r="I891"/>
      <c r="J891"/>
    </row>
    <row r="892" spans="1:10" x14ac:dyDescent="0.35">
      <c r="A892"/>
      <c r="B892"/>
      <c r="C892"/>
      <c r="D892"/>
      <c r="E892"/>
      <c r="F892"/>
      <c r="G892"/>
      <c r="H892"/>
      <c r="I892"/>
      <c r="J892"/>
    </row>
    <row r="893" spans="1:10" x14ac:dyDescent="0.35">
      <c r="A893"/>
      <c r="B893"/>
      <c r="C893"/>
      <c r="D893"/>
      <c r="E893"/>
      <c r="F893"/>
      <c r="G893"/>
      <c r="H893"/>
      <c r="I893"/>
      <c r="J893"/>
    </row>
    <row r="894" spans="1:10" x14ac:dyDescent="0.35">
      <c r="A894"/>
      <c r="B894"/>
      <c r="C894"/>
      <c r="D894"/>
      <c r="E894"/>
      <c r="F894"/>
      <c r="G894"/>
      <c r="H894"/>
      <c r="I894"/>
      <c r="J894"/>
    </row>
    <row r="895" spans="1:10" x14ac:dyDescent="0.35">
      <c r="A895"/>
      <c r="B895"/>
      <c r="C895"/>
      <c r="D895"/>
      <c r="E895"/>
      <c r="F895"/>
      <c r="G895"/>
      <c r="H895"/>
      <c r="I895"/>
      <c r="J895"/>
    </row>
    <row r="896" spans="1:10" x14ac:dyDescent="0.35">
      <c r="A896"/>
      <c r="B896"/>
      <c r="C896"/>
      <c r="D896"/>
      <c r="E896"/>
      <c r="F896"/>
      <c r="G896"/>
      <c r="H896"/>
      <c r="I896"/>
      <c r="J896"/>
    </row>
    <row r="897" spans="1:10" x14ac:dyDescent="0.35">
      <c r="A897"/>
      <c r="B897"/>
      <c r="C897"/>
      <c r="D897"/>
      <c r="E897"/>
      <c r="F897"/>
      <c r="G897"/>
      <c r="H897"/>
      <c r="I897"/>
      <c r="J897"/>
    </row>
    <row r="898" spans="1:10" x14ac:dyDescent="0.35">
      <c r="A898"/>
      <c r="B898"/>
      <c r="C898"/>
      <c r="D898"/>
      <c r="E898"/>
      <c r="F898"/>
      <c r="G898"/>
      <c r="H898"/>
      <c r="I898"/>
      <c r="J898"/>
    </row>
    <row r="899" spans="1:10" x14ac:dyDescent="0.35">
      <c r="A899"/>
      <c r="B899"/>
      <c r="C899"/>
      <c r="D899"/>
      <c r="E899"/>
      <c r="F899"/>
      <c r="G899"/>
      <c r="H899"/>
      <c r="I899"/>
      <c r="J899"/>
    </row>
    <row r="900" spans="1:10" x14ac:dyDescent="0.35">
      <c r="A900"/>
      <c r="B900"/>
      <c r="C900"/>
      <c r="D900"/>
      <c r="E900"/>
      <c r="F900"/>
      <c r="G900"/>
      <c r="H900"/>
      <c r="I900"/>
      <c r="J900"/>
    </row>
    <row r="901" spans="1:10" x14ac:dyDescent="0.35">
      <c r="A901"/>
      <c r="B901"/>
      <c r="C901"/>
      <c r="D901"/>
      <c r="E901"/>
      <c r="F901"/>
      <c r="G901"/>
      <c r="H901"/>
      <c r="I901"/>
      <c r="J901"/>
    </row>
    <row r="902" spans="1:10" x14ac:dyDescent="0.35">
      <c r="A902"/>
      <c r="B902"/>
      <c r="C902"/>
      <c r="D902"/>
      <c r="E902"/>
      <c r="F902"/>
      <c r="G902"/>
      <c r="H902"/>
      <c r="I902"/>
      <c r="J902"/>
    </row>
    <row r="903" spans="1:10" x14ac:dyDescent="0.35">
      <c r="A903"/>
      <c r="B903"/>
      <c r="C903"/>
      <c r="D903"/>
      <c r="E903"/>
      <c r="F903"/>
      <c r="G903"/>
      <c r="H903"/>
      <c r="I903"/>
      <c r="J903"/>
    </row>
    <row r="904" spans="1:10" x14ac:dyDescent="0.35">
      <c r="A904"/>
      <c r="B904"/>
      <c r="C904"/>
      <c r="D904"/>
      <c r="E904"/>
      <c r="F904"/>
      <c r="G904"/>
      <c r="H904"/>
      <c r="I904"/>
      <c r="J904"/>
    </row>
    <row r="905" spans="1:10" x14ac:dyDescent="0.35">
      <c r="A905"/>
      <c r="B905"/>
      <c r="C905"/>
      <c r="D905"/>
      <c r="E905"/>
      <c r="F905"/>
      <c r="G905"/>
      <c r="H905"/>
      <c r="I905"/>
      <c r="J905"/>
    </row>
    <row r="906" spans="1:10" x14ac:dyDescent="0.35">
      <c r="A906"/>
      <c r="B906"/>
      <c r="C906"/>
      <c r="D906"/>
      <c r="E906"/>
      <c r="F906"/>
      <c r="G906"/>
      <c r="H906"/>
      <c r="I906"/>
      <c r="J906"/>
    </row>
    <row r="907" spans="1:10" x14ac:dyDescent="0.35">
      <c r="A907"/>
      <c r="B907"/>
      <c r="C907"/>
      <c r="D907"/>
      <c r="E907"/>
      <c r="F907"/>
      <c r="G907"/>
      <c r="H907"/>
      <c r="I907"/>
      <c r="J907"/>
    </row>
    <row r="908" spans="1:10" x14ac:dyDescent="0.35">
      <c r="A908"/>
      <c r="B908"/>
      <c r="C908"/>
      <c r="D908"/>
      <c r="E908"/>
      <c r="F908"/>
      <c r="G908"/>
      <c r="H908"/>
      <c r="I908"/>
      <c r="J908"/>
    </row>
    <row r="909" spans="1:10" x14ac:dyDescent="0.35">
      <c r="A909"/>
      <c r="B909"/>
      <c r="C909"/>
      <c r="D909"/>
      <c r="E909"/>
      <c r="F909"/>
      <c r="G909"/>
      <c r="H909"/>
      <c r="I909"/>
      <c r="J909"/>
    </row>
    <row r="910" spans="1:10" x14ac:dyDescent="0.35">
      <c r="A910"/>
      <c r="B910"/>
      <c r="C910"/>
      <c r="D910"/>
      <c r="E910"/>
      <c r="F910"/>
      <c r="G910"/>
      <c r="H910"/>
      <c r="I910"/>
      <c r="J910"/>
    </row>
    <row r="911" spans="1:10" x14ac:dyDescent="0.35">
      <c r="A911"/>
      <c r="B911"/>
      <c r="C911"/>
      <c r="D911"/>
      <c r="E911"/>
      <c r="F911"/>
      <c r="G911"/>
      <c r="H911"/>
      <c r="I911"/>
      <c r="J911"/>
    </row>
    <row r="912" spans="1:10" x14ac:dyDescent="0.35">
      <c r="A912"/>
      <c r="B912"/>
      <c r="C912"/>
      <c r="D912"/>
      <c r="E912"/>
      <c r="F912"/>
      <c r="G912"/>
      <c r="H912"/>
      <c r="I912"/>
      <c r="J912"/>
    </row>
    <row r="913" spans="1:10" x14ac:dyDescent="0.35">
      <c r="A913"/>
      <c r="B913"/>
      <c r="C913"/>
      <c r="D913"/>
      <c r="E913"/>
      <c r="F913"/>
      <c r="G913"/>
      <c r="H913"/>
      <c r="I913"/>
      <c r="J913"/>
    </row>
    <row r="914" spans="1:10" x14ac:dyDescent="0.35">
      <c r="A914"/>
      <c r="B914"/>
      <c r="C914"/>
      <c r="D914"/>
      <c r="E914"/>
      <c r="F914"/>
      <c r="G914"/>
      <c r="H914"/>
      <c r="I914"/>
      <c r="J914"/>
    </row>
    <row r="915" spans="1:10" x14ac:dyDescent="0.35">
      <c r="A915"/>
      <c r="B915"/>
      <c r="C915"/>
      <c r="D915"/>
      <c r="E915"/>
      <c r="F915"/>
      <c r="G915"/>
      <c r="H915"/>
      <c r="I915"/>
      <c r="J915"/>
    </row>
    <row r="916" spans="1:10" x14ac:dyDescent="0.35">
      <c r="A916"/>
      <c r="B916"/>
      <c r="C916"/>
      <c r="D916"/>
      <c r="E916"/>
      <c r="F916"/>
      <c r="G916"/>
      <c r="H916"/>
      <c r="I916"/>
      <c r="J916"/>
    </row>
    <row r="917" spans="1:10" x14ac:dyDescent="0.35">
      <c r="A917"/>
      <c r="B917"/>
      <c r="C917"/>
      <c r="D917"/>
      <c r="E917"/>
      <c r="F917"/>
      <c r="G917"/>
      <c r="H917"/>
      <c r="I917"/>
      <c r="J917"/>
    </row>
    <row r="918" spans="1:10" x14ac:dyDescent="0.35">
      <c r="A918"/>
      <c r="B918"/>
      <c r="C918"/>
      <c r="D918"/>
      <c r="E918"/>
      <c r="F918"/>
      <c r="G918"/>
      <c r="H918"/>
      <c r="I918"/>
      <c r="J918"/>
    </row>
    <row r="919" spans="1:10" x14ac:dyDescent="0.35">
      <c r="A919"/>
      <c r="B919"/>
      <c r="C919"/>
      <c r="D919"/>
      <c r="E919"/>
      <c r="F919"/>
      <c r="G919"/>
      <c r="H919"/>
      <c r="I919"/>
      <c r="J919"/>
    </row>
    <row r="920" spans="1:10" x14ac:dyDescent="0.35">
      <c r="A920"/>
      <c r="B920"/>
      <c r="C920"/>
      <c r="D920"/>
      <c r="E920"/>
      <c r="F920"/>
      <c r="G920"/>
      <c r="H920"/>
      <c r="I920"/>
      <c r="J920"/>
    </row>
    <row r="921" spans="1:10" x14ac:dyDescent="0.35">
      <c r="A921"/>
      <c r="B921"/>
      <c r="C921"/>
      <c r="D921"/>
      <c r="E921"/>
      <c r="F921"/>
      <c r="G921"/>
      <c r="H921"/>
      <c r="I921"/>
      <c r="J921"/>
    </row>
    <row r="922" spans="1:10" x14ac:dyDescent="0.35">
      <c r="A922"/>
      <c r="B922"/>
      <c r="C922"/>
      <c r="D922"/>
      <c r="E922"/>
      <c r="F922"/>
      <c r="G922"/>
      <c r="H922"/>
      <c r="I922"/>
      <c r="J922"/>
    </row>
    <row r="923" spans="1:10" x14ac:dyDescent="0.35">
      <c r="A923"/>
      <c r="B923"/>
      <c r="C923"/>
      <c r="D923"/>
      <c r="E923"/>
      <c r="F923"/>
      <c r="G923"/>
      <c r="H923"/>
      <c r="I923"/>
      <c r="J923"/>
    </row>
    <row r="924" spans="1:10" x14ac:dyDescent="0.35">
      <c r="A924"/>
      <c r="B924"/>
      <c r="C924"/>
      <c r="D924"/>
      <c r="E924"/>
      <c r="F924"/>
      <c r="G924"/>
      <c r="H924"/>
      <c r="I924"/>
      <c r="J924"/>
    </row>
    <row r="925" spans="1:10" x14ac:dyDescent="0.35">
      <c r="A925"/>
      <c r="B925"/>
      <c r="C925"/>
      <c r="D925"/>
      <c r="E925"/>
      <c r="F925"/>
      <c r="G925"/>
      <c r="H925"/>
      <c r="I925"/>
      <c r="J925"/>
    </row>
    <row r="926" spans="1:10" x14ac:dyDescent="0.35">
      <c r="A926"/>
      <c r="B926"/>
      <c r="C926"/>
      <c r="D926"/>
      <c r="E926"/>
      <c r="F926"/>
      <c r="G926"/>
      <c r="H926"/>
      <c r="I926"/>
      <c r="J926"/>
    </row>
    <row r="927" spans="1:10" x14ac:dyDescent="0.35">
      <c r="A927"/>
      <c r="B927"/>
      <c r="C927"/>
      <c r="D927"/>
      <c r="E927"/>
      <c r="F927"/>
      <c r="G927"/>
      <c r="H927"/>
      <c r="I927"/>
      <c r="J927"/>
    </row>
    <row r="928" spans="1:10" x14ac:dyDescent="0.35">
      <c r="A928"/>
      <c r="B928"/>
      <c r="C928"/>
      <c r="D928"/>
      <c r="E928"/>
      <c r="F928"/>
      <c r="G928"/>
      <c r="H928"/>
      <c r="I928"/>
      <c r="J928"/>
    </row>
    <row r="929" spans="1:10" x14ac:dyDescent="0.35">
      <c r="A929"/>
      <c r="B929"/>
      <c r="C929"/>
      <c r="D929"/>
      <c r="E929"/>
      <c r="F929"/>
      <c r="G929"/>
      <c r="H929"/>
      <c r="I929"/>
      <c r="J929"/>
    </row>
    <row r="930" spans="1:10" x14ac:dyDescent="0.35">
      <c r="A930"/>
      <c r="B930"/>
      <c r="C930"/>
      <c r="D930"/>
      <c r="E930"/>
      <c r="F930"/>
      <c r="G930"/>
      <c r="H930"/>
      <c r="I930"/>
      <c r="J930"/>
    </row>
    <row r="931" spans="1:10" x14ac:dyDescent="0.35">
      <c r="A931"/>
      <c r="B931"/>
      <c r="C931"/>
      <c r="D931"/>
      <c r="E931"/>
      <c r="F931"/>
      <c r="G931"/>
      <c r="H931"/>
      <c r="I931"/>
      <c r="J931"/>
    </row>
    <row r="932" spans="1:10" x14ac:dyDescent="0.35">
      <c r="A932"/>
      <c r="B932"/>
      <c r="C932"/>
      <c r="D932"/>
      <c r="E932"/>
      <c r="F932"/>
      <c r="G932"/>
      <c r="H932"/>
      <c r="I932"/>
      <c r="J932"/>
    </row>
    <row r="933" spans="1:10" x14ac:dyDescent="0.35">
      <c r="A933"/>
      <c r="B933"/>
      <c r="C933"/>
      <c r="D933"/>
      <c r="E933"/>
      <c r="F933"/>
      <c r="G933"/>
      <c r="H933"/>
      <c r="I933"/>
      <c r="J933"/>
    </row>
    <row r="934" spans="1:10" x14ac:dyDescent="0.35">
      <c r="A934"/>
      <c r="B934"/>
      <c r="C934"/>
      <c r="D934"/>
      <c r="E934"/>
      <c r="F934"/>
      <c r="G934"/>
      <c r="H934"/>
      <c r="I934"/>
      <c r="J934"/>
    </row>
    <row r="935" spans="1:10" x14ac:dyDescent="0.35">
      <c r="A935"/>
      <c r="B935"/>
      <c r="C935"/>
      <c r="D935"/>
      <c r="E935"/>
      <c r="F935"/>
      <c r="G935"/>
      <c r="H935"/>
      <c r="I935"/>
      <c r="J935"/>
    </row>
    <row r="936" spans="1:10" x14ac:dyDescent="0.35">
      <c r="A936"/>
      <c r="B936"/>
      <c r="C936"/>
      <c r="D936"/>
      <c r="E936"/>
      <c r="F936"/>
      <c r="G936"/>
      <c r="H936"/>
      <c r="I936"/>
      <c r="J936"/>
    </row>
    <row r="937" spans="1:10" x14ac:dyDescent="0.35">
      <c r="A937"/>
      <c r="B937"/>
      <c r="C937"/>
      <c r="D937"/>
      <c r="E937"/>
      <c r="F937"/>
      <c r="G937"/>
      <c r="H937"/>
      <c r="I937"/>
      <c r="J937"/>
    </row>
    <row r="938" spans="1:10" x14ac:dyDescent="0.35">
      <c r="A938"/>
      <c r="B938"/>
      <c r="C938"/>
      <c r="D938"/>
      <c r="E938"/>
      <c r="F938"/>
      <c r="G938"/>
      <c r="H938"/>
      <c r="I938"/>
      <c r="J938"/>
    </row>
    <row r="939" spans="1:10" x14ac:dyDescent="0.35">
      <c r="A939"/>
      <c r="B939"/>
      <c r="C939"/>
      <c r="D939"/>
      <c r="E939"/>
      <c r="F939"/>
      <c r="G939"/>
      <c r="H939"/>
      <c r="I939"/>
      <c r="J939"/>
    </row>
    <row r="940" spans="1:10" x14ac:dyDescent="0.35">
      <c r="A940"/>
      <c r="B940"/>
      <c r="C940"/>
      <c r="D940"/>
      <c r="E940"/>
      <c r="F940"/>
      <c r="G940"/>
      <c r="H940"/>
      <c r="I940"/>
      <c r="J940"/>
    </row>
    <row r="941" spans="1:10" x14ac:dyDescent="0.35">
      <c r="A941"/>
      <c r="B941"/>
      <c r="C941"/>
      <c r="D941"/>
      <c r="E941"/>
      <c r="F941"/>
      <c r="G941"/>
      <c r="H941"/>
      <c r="I941"/>
      <c r="J941"/>
    </row>
    <row r="942" spans="1:10" x14ac:dyDescent="0.35">
      <c r="A942"/>
      <c r="B942"/>
      <c r="C942"/>
      <c r="D942"/>
      <c r="E942"/>
      <c r="F942"/>
      <c r="G942"/>
      <c r="H942"/>
      <c r="I942"/>
      <c r="J942"/>
    </row>
    <row r="943" spans="1:10" x14ac:dyDescent="0.35">
      <c r="A943"/>
      <c r="B943"/>
      <c r="C943"/>
      <c r="D943"/>
      <c r="E943"/>
      <c r="F943"/>
      <c r="G943"/>
      <c r="H943"/>
      <c r="I943"/>
      <c r="J943"/>
    </row>
    <row r="944" spans="1:10" x14ac:dyDescent="0.35">
      <c r="A944"/>
      <c r="B944"/>
      <c r="C944"/>
      <c r="D944"/>
      <c r="E944"/>
      <c r="F944"/>
      <c r="G944"/>
      <c r="H944"/>
      <c r="I944"/>
      <c r="J944"/>
    </row>
    <row r="945" spans="1:10" x14ac:dyDescent="0.35">
      <c r="A945"/>
      <c r="B945"/>
      <c r="C945"/>
      <c r="D945"/>
      <c r="E945"/>
      <c r="F945"/>
      <c r="G945"/>
      <c r="H945"/>
      <c r="I945"/>
      <c r="J945"/>
    </row>
    <row r="946" spans="1:10" x14ac:dyDescent="0.35">
      <c r="A946"/>
      <c r="B946"/>
      <c r="C946"/>
      <c r="D946"/>
      <c r="E946"/>
      <c r="F946"/>
      <c r="G946"/>
      <c r="H946"/>
      <c r="I946"/>
      <c r="J946"/>
    </row>
    <row r="947" spans="1:10" x14ac:dyDescent="0.35">
      <c r="A947"/>
      <c r="B947"/>
      <c r="C947"/>
      <c r="D947"/>
      <c r="E947"/>
      <c r="F947"/>
      <c r="G947"/>
      <c r="H947"/>
      <c r="I947"/>
      <c r="J947"/>
    </row>
    <row r="948" spans="1:10" x14ac:dyDescent="0.35">
      <c r="A948"/>
      <c r="B948"/>
      <c r="C948"/>
      <c r="D948"/>
      <c r="E948"/>
      <c r="F948"/>
      <c r="G948"/>
      <c r="H948"/>
      <c r="I948"/>
      <c r="J948"/>
    </row>
    <row r="949" spans="1:10" x14ac:dyDescent="0.35">
      <c r="A949"/>
      <c r="B949"/>
      <c r="C949"/>
      <c r="D949"/>
      <c r="E949"/>
      <c r="F949"/>
      <c r="G949"/>
      <c r="H949"/>
      <c r="I949"/>
      <c r="J949"/>
    </row>
    <row r="950" spans="1:10" x14ac:dyDescent="0.35">
      <c r="A950"/>
      <c r="B950"/>
      <c r="C950"/>
      <c r="D950"/>
      <c r="E950"/>
      <c r="F950"/>
      <c r="G950"/>
      <c r="H950"/>
      <c r="I950"/>
      <c r="J950"/>
    </row>
    <row r="951" spans="1:10" x14ac:dyDescent="0.35">
      <c r="A951"/>
      <c r="B951"/>
      <c r="C951"/>
      <c r="D951"/>
      <c r="E951"/>
      <c r="F951"/>
      <c r="G951"/>
      <c r="H951"/>
      <c r="I951"/>
      <c r="J951"/>
    </row>
    <row r="952" spans="1:10" x14ac:dyDescent="0.35">
      <c r="A952"/>
      <c r="B952"/>
      <c r="C952"/>
      <c r="D952"/>
      <c r="E952"/>
      <c r="F952"/>
      <c r="G952"/>
      <c r="H952"/>
      <c r="I952"/>
      <c r="J952"/>
    </row>
    <row r="953" spans="1:10" x14ac:dyDescent="0.35">
      <c r="A953"/>
      <c r="B953"/>
      <c r="C953"/>
      <c r="D953"/>
      <c r="E953"/>
      <c r="F953"/>
      <c r="G953"/>
      <c r="H953"/>
      <c r="I953"/>
      <c r="J953"/>
    </row>
    <row r="954" spans="1:10" x14ac:dyDescent="0.35">
      <c r="A954"/>
      <c r="B954"/>
      <c r="C954"/>
      <c r="D954"/>
      <c r="E954"/>
      <c r="F954"/>
      <c r="G954"/>
      <c r="H954"/>
      <c r="I954"/>
      <c r="J954"/>
    </row>
    <row r="955" spans="1:10" x14ac:dyDescent="0.35">
      <c r="A955"/>
      <c r="B955"/>
      <c r="C955"/>
      <c r="D955"/>
      <c r="E955"/>
      <c r="F955"/>
      <c r="G955"/>
      <c r="H955"/>
      <c r="I955"/>
      <c r="J955"/>
    </row>
    <row r="956" spans="1:10" x14ac:dyDescent="0.35">
      <c r="A956"/>
      <c r="B956"/>
      <c r="C956"/>
      <c r="D956"/>
      <c r="E956"/>
      <c r="F956"/>
      <c r="G956"/>
      <c r="H956"/>
      <c r="I956"/>
      <c r="J956"/>
    </row>
    <row r="957" spans="1:10" x14ac:dyDescent="0.35">
      <c r="A957"/>
      <c r="B957"/>
      <c r="C957"/>
      <c r="D957"/>
      <c r="E957"/>
      <c r="F957"/>
      <c r="G957"/>
      <c r="H957"/>
      <c r="I957"/>
      <c r="J957"/>
    </row>
    <row r="958" spans="1:10" x14ac:dyDescent="0.35">
      <c r="A958"/>
      <c r="B958"/>
      <c r="C958"/>
      <c r="D958"/>
      <c r="E958"/>
      <c r="F958"/>
      <c r="G958"/>
      <c r="H958"/>
      <c r="I958"/>
      <c r="J958"/>
    </row>
    <row r="959" spans="1:10" x14ac:dyDescent="0.35">
      <c r="A959"/>
      <c r="B959"/>
      <c r="C959"/>
      <c r="D959"/>
      <c r="E959"/>
      <c r="F959"/>
      <c r="G959"/>
      <c r="H959"/>
      <c r="I959"/>
      <c r="J959"/>
    </row>
    <row r="960" spans="1:10" x14ac:dyDescent="0.35">
      <c r="A960"/>
      <c r="B960"/>
      <c r="C960"/>
      <c r="D960"/>
      <c r="E960"/>
      <c r="F960"/>
      <c r="G960"/>
      <c r="H960"/>
      <c r="I960"/>
      <c r="J960"/>
    </row>
    <row r="961" spans="1:10" x14ac:dyDescent="0.35">
      <c r="A961"/>
      <c r="B961"/>
      <c r="C961"/>
      <c r="D961"/>
      <c r="E961"/>
      <c r="F961"/>
      <c r="G961"/>
      <c r="H961"/>
      <c r="I961"/>
      <c r="J961"/>
    </row>
    <row r="962" spans="1:10" x14ac:dyDescent="0.35">
      <c r="A962"/>
      <c r="B962"/>
      <c r="C962"/>
      <c r="D962"/>
      <c r="E962"/>
      <c r="F962"/>
      <c r="G962"/>
      <c r="H962"/>
      <c r="I962"/>
      <c r="J962"/>
    </row>
    <row r="963" spans="1:10" x14ac:dyDescent="0.35">
      <c r="A963"/>
      <c r="B963"/>
      <c r="C963"/>
      <c r="D963"/>
      <c r="E963"/>
      <c r="F963"/>
      <c r="G963"/>
      <c r="H963"/>
      <c r="I963"/>
      <c r="J963"/>
    </row>
    <row r="964" spans="1:10" x14ac:dyDescent="0.35">
      <c r="A964"/>
      <c r="B964"/>
      <c r="C964"/>
      <c r="D964"/>
      <c r="E964"/>
      <c r="F964"/>
      <c r="G964"/>
      <c r="H964"/>
      <c r="I964"/>
      <c r="J964"/>
    </row>
    <row r="965" spans="1:10" x14ac:dyDescent="0.35">
      <c r="A965"/>
      <c r="B965"/>
      <c r="C965"/>
      <c r="D965"/>
      <c r="E965"/>
      <c r="F965"/>
      <c r="G965"/>
      <c r="H965"/>
      <c r="I965"/>
      <c r="J965"/>
    </row>
    <row r="966" spans="1:10" x14ac:dyDescent="0.35">
      <c r="A966"/>
      <c r="B966"/>
      <c r="C966"/>
      <c r="D966"/>
      <c r="E966"/>
      <c r="F966"/>
      <c r="G966"/>
      <c r="H966"/>
      <c r="I966"/>
      <c r="J966"/>
    </row>
    <row r="967" spans="1:10" x14ac:dyDescent="0.35">
      <c r="A967"/>
      <c r="B967"/>
      <c r="C967"/>
      <c r="D967"/>
      <c r="E967"/>
      <c r="F967"/>
      <c r="G967"/>
      <c r="H967"/>
      <c r="I967"/>
      <c r="J967"/>
    </row>
    <row r="968" spans="1:10" x14ac:dyDescent="0.35">
      <c r="A968"/>
      <c r="B968"/>
      <c r="C968"/>
      <c r="D968"/>
      <c r="E968"/>
      <c r="F968"/>
      <c r="G968"/>
      <c r="H968"/>
      <c r="I968"/>
      <c r="J968"/>
    </row>
    <row r="969" spans="1:10" x14ac:dyDescent="0.35">
      <c r="A969"/>
      <c r="B969"/>
      <c r="C969"/>
      <c r="D969"/>
      <c r="E969"/>
      <c r="F969"/>
      <c r="G969"/>
      <c r="H969"/>
      <c r="I969"/>
      <c r="J969"/>
    </row>
    <row r="970" spans="1:10" x14ac:dyDescent="0.35">
      <c r="A970"/>
      <c r="B970"/>
      <c r="C970"/>
      <c r="D970"/>
      <c r="E970"/>
      <c r="F970"/>
      <c r="G970"/>
      <c r="H970"/>
      <c r="I970"/>
      <c r="J970"/>
    </row>
    <row r="971" spans="1:10" x14ac:dyDescent="0.35">
      <c r="A971"/>
      <c r="B971"/>
      <c r="C971"/>
      <c r="D971"/>
      <c r="E971"/>
      <c r="F971"/>
      <c r="G971"/>
      <c r="H971"/>
      <c r="I971"/>
      <c r="J971"/>
    </row>
    <row r="972" spans="1:10" x14ac:dyDescent="0.35">
      <c r="A972"/>
      <c r="B972"/>
      <c r="C972"/>
      <c r="D972"/>
      <c r="E972"/>
      <c r="F972"/>
      <c r="G972"/>
      <c r="H972"/>
      <c r="I972"/>
      <c r="J972"/>
    </row>
    <row r="973" spans="1:10" x14ac:dyDescent="0.35">
      <c r="A973"/>
      <c r="B973"/>
      <c r="C973"/>
      <c r="D973"/>
      <c r="E973"/>
      <c r="F973"/>
      <c r="G973"/>
      <c r="H973"/>
      <c r="I973"/>
      <c r="J973"/>
    </row>
    <row r="974" spans="1:10" x14ac:dyDescent="0.35">
      <c r="A974"/>
      <c r="B974"/>
      <c r="C974"/>
      <c r="D974"/>
      <c r="E974"/>
      <c r="F974"/>
      <c r="G974"/>
      <c r="H974"/>
      <c r="I974"/>
      <c r="J974"/>
    </row>
    <row r="975" spans="1:10" x14ac:dyDescent="0.35">
      <c r="A975"/>
      <c r="B975"/>
      <c r="C975"/>
      <c r="D975"/>
      <c r="E975"/>
      <c r="F975"/>
      <c r="G975"/>
      <c r="H975"/>
      <c r="I975"/>
      <c r="J975"/>
    </row>
    <row r="976" spans="1:10" x14ac:dyDescent="0.35">
      <c r="A976"/>
      <c r="B976"/>
      <c r="C976"/>
      <c r="D976"/>
      <c r="E976"/>
      <c r="F976"/>
      <c r="G976"/>
      <c r="H976"/>
      <c r="I976"/>
      <c r="J976"/>
    </row>
    <row r="977" spans="1:10" x14ac:dyDescent="0.35">
      <c r="A977"/>
      <c r="B977"/>
      <c r="C977"/>
      <c r="D977"/>
      <c r="E977"/>
      <c r="F977"/>
      <c r="G977"/>
      <c r="H977"/>
      <c r="I977"/>
      <c r="J977"/>
    </row>
    <row r="978" spans="1:10" x14ac:dyDescent="0.35">
      <c r="A978"/>
      <c r="B978"/>
      <c r="C978"/>
      <c r="D978"/>
      <c r="E978"/>
      <c r="F978"/>
      <c r="G978"/>
      <c r="H978"/>
      <c r="I978"/>
      <c r="J978"/>
    </row>
    <row r="979" spans="1:10" x14ac:dyDescent="0.35">
      <c r="A979"/>
      <c r="B979"/>
      <c r="C979"/>
      <c r="D979"/>
      <c r="E979"/>
      <c r="F979"/>
      <c r="G979"/>
      <c r="H979"/>
      <c r="I979"/>
      <c r="J979"/>
    </row>
    <row r="980" spans="1:10" x14ac:dyDescent="0.35">
      <c r="A980"/>
      <c r="B980"/>
      <c r="C980"/>
      <c r="D980"/>
      <c r="E980"/>
      <c r="F980"/>
      <c r="G980"/>
      <c r="H980"/>
      <c r="I980"/>
      <c r="J980"/>
    </row>
    <row r="981" spans="1:10" x14ac:dyDescent="0.35">
      <c r="A981"/>
      <c r="B981"/>
      <c r="C981"/>
      <c r="D981"/>
      <c r="E981"/>
      <c r="F981"/>
      <c r="G981"/>
      <c r="H981"/>
      <c r="I981"/>
      <c r="J981"/>
    </row>
    <row r="982" spans="1:10" x14ac:dyDescent="0.35">
      <c r="A982"/>
      <c r="B982"/>
      <c r="C982"/>
      <c r="D982"/>
      <c r="E982"/>
      <c r="F982"/>
      <c r="G982"/>
      <c r="H982"/>
      <c r="I982"/>
      <c r="J982"/>
    </row>
    <row r="983" spans="1:10" x14ac:dyDescent="0.35">
      <c r="A983"/>
      <c r="B983"/>
      <c r="C983"/>
      <c r="D983"/>
      <c r="E983"/>
      <c r="F983"/>
      <c r="G983"/>
      <c r="H983"/>
      <c r="I983"/>
      <c r="J983"/>
    </row>
    <row r="984" spans="1:10" x14ac:dyDescent="0.35">
      <c r="A984"/>
      <c r="B984"/>
      <c r="C984"/>
      <c r="D984"/>
      <c r="E984"/>
      <c r="F984"/>
      <c r="G984"/>
      <c r="H984"/>
      <c r="I984"/>
      <c r="J984"/>
    </row>
    <row r="985" spans="1:10" x14ac:dyDescent="0.35">
      <c r="A985"/>
      <c r="B985"/>
      <c r="C985"/>
      <c r="D985"/>
      <c r="E985"/>
      <c r="F985"/>
      <c r="G985"/>
      <c r="H985"/>
      <c r="I985"/>
      <c r="J985"/>
    </row>
    <row r="986" spans="1:10" x14ac:dyDescent="0.35">
      <c r="A986"/>
      <c r="B986"/>
      <c r="C986"/>
      <c r="D986"/>
      <c r="E986"/>
      <c r="F986"/>
      <c r="G986"/>
      <c r="H986"/>
      <c r="I986"/>
      <c r="J986"/>
    </row>
    <row r="987" spans="1:10" x14ac:dyDescent="0.35">
      <c r="A987"/>
      <c r="B987"/>
      <c r="C987"/>
      <c r="D987"/>
      <c r="E987"/>
      <c r="F987"/>
      <c r="G987"/>
      <c r="H987"/>
      <c r="I987"/>
      <c r="J987"/>
    </row>
    <row r="988" spans="1:10" x14ac:dyDescent="0.35">
      <c r="A988"/>
      <c r="B988"/>
      <c r="C988"/>
      <c r="D988"/>
      <c r="E988"/>
      <c r="F988"/>
      <c r="G988"/>
      <c r="H988"/>
      <c r="I988"/>
      <c r="J988"/>
    </row>
    <row r="989" spans="1:10" x14ac:dyDescent="0.35">
      <c r="A989"/>
      <c r="B989"/>
      <c r="C989"/>
      <c r="D989"/>
      <c r="E989"/>
      <c r="F989"/>
      <c r="G989"/>
      <c r="H989"/>
      <c r="I989"/>
      <c r="J989"/>
    </row>
    <row r="990" spans="1:10" x14ac:dyDescent="0.35">
      <c r="A990"/>
      <c r="B990"/>
      <c r="C990"/>
      <c r="D990"/>
      <c r="E990"/>
      <c r="F990"/>
      <c r="G990"/>
      <c r="H990"/>
      <c r="I990"/>
      <c r="J990"/>
    </row>
    <row r="991" spans="1:10" x14ac:dyDescent="0.35">
      <c r="A991"/>
      <c r="B991"/>
      <c r="C991"/>
      <c r="D991"/>
      <c r="E991"/>
      <c r="F991"/>
      <c r="G991"/>
      <c r="H991"/>
      <c r="I991"/>
      <c r="J991"/>
    </row>
    <row r="992" spans="1:10" x14ac:dyDescent="0.35">
      <c r="A992"/>
      <c r="B992"/>
      <c r="C992"/>
      <c r="D992"/>
      <c r="E992"/>
      <c r="F992"/>
      <c r="G992"/>
      <c r="H992"/>
      <c r="I992"/>
      <c r="J992"/>
    </row>
    <row r="993" spans="1:10" x14ac:dyDescent="0.35">
      <c r="A993"/>
      <c r="B993"/>
      <c r="C993"/>
      <c r="D993"/>
      <c r="E993"/>
      <c r="F993"/>
      <c r="G993"/>
      <c r="H993"/>
      <c r="I993"/>
      <c r="J993"/>
    </row>
    <row r="994" spans="1:10" x14ac:dyDescent="0.35">
      <c r="A994"/>
      <c r="B994"/>
      <c r="C994"/>
      <c r="D994"/>
      <c r="E994"/>
      <c r="F994"/>
      <c r="G994"/>
      <c r="H994"/>
      <c r="I994"/>
      <c r="J994"/>
    </row>
    <row r="995" spans="1:10" x14ac:dyDescent="0.35">
      <c r="A995"/>
      <c r="B995"/>
      <c r="C995"/>
      <c r="D995"/>
      <c r="E995"/>
      <c r="F995"/>
      <c r="G995"/>
      <c r="H995"/>
      <c r="I995"/>
      <c r="J995"/>
    </row>
    <row r="996" spans="1:10" x14ac:dyDescent="0.35">
      <c r="A996"/>
      <c r="B996"/>
      <c r="C996"/>
      <c r="D996"/>
      <c r="E996"/>
      <c r="F996"/>
      <c r="G996"/>
      <c r="H996"/>
      <c r="I996"/>
      <c r="J996"/>
    </row>
    <row r="997" spans="1:10" x14ac:dyDescent="0.35">
      <c r="A997"/>
      <c r="B997"/>
      <c r="C997"/>
      <c r="D997"/>
      <c r="E997"/>
      <c r="F997"/>
      <c r="G997"/>
      <c r="H997"/>
      <c r="I997"/>
      <c r="J997"/>
    </row>
    <row r="998" spans="1:10" x14ac:dyDescent="0.35">
      <c r="A998"/>
      <c r="B998"/>
      <c r="C998"/>
      <c r="D998"/>
      <c r="E998"/>
      <c r="F998"/>
      <c r="G998"/>
      <c r="H998"/>
      <c r="I998"/>
      <c r="J998"/>
    </row>
    <row r="999" spans="1:10" x14ac:dyDescent="0.35">
      <c r="A999"/>
      <c r="B999"/>
      <c r="C999"/>
      <c r="D999"/>
      <c r="E999"/>
      <c r="F999"/>
      <c r="G999"/>
      <c r="H999"/>
      <c r="I999"/>
      <c r="J999"/>
    </row>
    <row r="1000" spans="1:10" x14ac:dyDescent="0.35">
      <c r="A1000"/>
      <c r="B1000"/>
      <c r="C1000"/>
      <c r="D1000"/>
      <c r="E1000"/>
      <c r="F1000"/>
      <c r="G1000"/>
      <c r="H1000"/>
      <c r="I1000"/>
      <c r="J1000"/>
    </row>
    <row r="1001" spans="1:10" x14ac:dyDescent="0.35">
      <c r="A1001"/>
      <c r="B1001"/>
      <c r="C1001"/>
      <c r="D1001"/>
      <c r="E1001"/>
      <c r="F1001"/>
      <c r="G1001"/>
      <c r="H1001"/>
      <c r="I1001"/>
      <c r="J1001"/>
    </row>
    <row r="1002" spans="1:10" x14ac:dyDescent="0.35">
      <c r="A1002"/>
      <c r="B1002"/>
      <c r="C1002"/>
      <c r="D1002"/>
      <c r="E1002"/>
      <c r="F1002"/>
      <c r="G1002"/>
      <c r="H1002"/>
      <c r="I1002"/>
      <c r="J1002"/>
    </row>
    <row r="1003" spans="1:10" x14ac:dyDescent="0.35">
      <c r="A1003"/>
      <c r="B1003"/>
      <c r="C1003"/>
      <c r="D1003"/>
      <c r="E1003"/>
      <c r="F1003"/>
      <c r="G1003"/>
      <c r="H1003"/>
      <c r="I1003"/>
      <c r="J1003"/>
    </row>
    <row r="1004" spans="1:10" x14ac:dyDescent="0.35">
      <c r="A1004"/>
      <c r="B1004"/>
      <c r="C1004"/>
      <c r="D1004"/>
      <c r="E1004"/>
      <c r="F1004"/>
      <c r="G1004"/>
      <c r="H1004"/>
      <c r="I1004"/>
      <c r="J1004"/>
    </row>
    <row r="1005" spans="1:10" x14ac:dyDescent="0.35">
      <c r="A1005"/>
      <c r="B1005"/>
      <c r="C1005"/>
      <c r="D1005"/>
      <c r="E1005"/>
      <c r="F1005"/>
      <c r="G1005"/>
      <c r="H1005"/>
      <c r="I1005"/>
      <c r="J1005"/>
    </row>
    <row r="1006" spans="1:10" x14ac:dyDescent="0.35">
      <c r="A1006"/>
      <c r="B1006"/>
      <c r="C1006"/>
      <c r="D1006"/>
      <c r="E1006"/>
      <c r="F1006"/>
      <c r="G1006"/>
      <c r="H1006"/>
      <c r="I1006"/>
      <c r="J1006"/>
    </row>
    <row r="1007" spans="1:10" x14ac:dyDescent="0.35">
      <c r="A1007"/>
      <c r="B1007"/>
      <c r="C1007"/>
      <c r="D1007"/>
      <c r="E1007"/>
      <c r="F1007"/>
      <c r="G1007"/>
      <c r="H1007"/>
      <c r="I1007"/>
      <c r="J1007"/>
    </row>
    <row r="1008" spans="1:10" x14ac:dyDescent="0.35">
      <c r="A1008"/>
      <c r="B1008"/>
      <c r="C1008"/>
      <c r="D1008"/>
      <c r="E1008"/>
      <c r="F1008"/>
      <c r="G1008"/>
      <c r="H1008"/>
      <c r="I1008"/>
      <c r="J1008"/>
    </row>
    <row r="1009" spans="1:10" x14ac:dyDescent="0.35">
      <c r="A1009"/>
      <c r="B1009"/>
      <c r="C1009"/>
      <c r="D1009"/>
      <c r="E1009"/>
      <c r="F1009"/>
      <c r="G1009" s="24"/>
      <c r="H1009" s="24"/>
      <c r="I1009"/>
      <c r="J1009"/>
    </row>
    <row r="1010" spans="1:10" x14ac:dyDescent="0.35">
      <c r="A1010"/>
      <c r="B1010"/>
      <c r="C1010"/>
      <c r="D1010"/>
      <c r="E1010"/>
      <c r="F1010"/>
      <c r="G1010" s="24"/>
      <c r="H1010" s="24"/>
      <c r="I1010"/>
      <c r="J1010"/>
    </row>
    <row r="1011" spans="1:10" x14ac:dyDescent="0.35">
      <c r="A1011"/>
      <c r="B1011"/>
      <c r="C1011"/>
      <c r="D1011"/>
      <c r="E1011"/>
      <c r="F1011"/>
      <c r="G1011" s="24"/>
      <c r="H1011" s="24"/>
      <c r="I1011"/>
      <c r="J1011"/>
    </row>
    <row r="1012" spans="1:10" x14ac:dyDescent="0.35">
      <c r="A1012"/>
      <c r="B1012"/>
      <c r="C1012"/>
      <c r="D1012"/>
      <c r="E1012"/>
      <c r="F1012"/>
      <c r="G1012" s="24"/>
      <c r="H1012" s="24"/>
      <c r="I1012"/>
      <c r="J1012"/>
    </row>
    <row r="1013" spans="1:10" x14ac:dyDescent="0.35">
      <c r="A1013"/>
      <c r="B1013"/>
      <c r="C1013"/>
      <c r="D1013"/>
      <c r="E1013"/>
      <c r="F1013"/>
      <c r="G1013" s="24"/>
      <c r="H1013" s="24"/>
      <c r="I1013"/>
      <c r="J1013"/>
    </row>
    <row r="1014" spans="1:10" x14ac:dyDescent="0.35">
      <c r="A1014"/>
      <c r="B1014"/>
      <c r="C1014"/>
      <c r="D1014"/>
      <c r="E1014"/>
      <c r="F1014"/>
      <c r="G1014" s="24"/>
      <c r="H1014" s="24"/>
      <c r="I1014"/>
      <c r="J1014"/>
    </row>
    <row r="1015" spans="1:10" x14ac:dyDescent="0.35">
      <c r="A1015"/>
      <c r="B1015"/>
      <c r="C1015"/>
      <c r="D1015"/>
      <c r="E1015"/>
      <c r="F1015"/>
      <c r="G1015" s="24"/>
      <c r="H1015" s="24"/>
      <c r="I1015"/>
      <c r="J1015"/>
    </row>
    <row r="1016" spans="1:10" x14ac:dyDescent="0.35">
      <c r="A1016"/>
      <c r="B1016"/>
      <c r="C1016"/>
      <c r="D1016"/>
      <c r="E1016"/>
      <c r="F1016"/>
      <c r="G1016" s="24"/>
      <c r="H1016" s="24"/>
      <c r="I1016"/>
      <c r="J1016"/>
    </row>
    <row r="1017" spans="1:10" x14ac:dyDescent="0.35">
      <c r="A1017"/>
      <c r="B1017"/>
      <c r="C1017"/>
      <c r="D1017"/>
      <c r="E1017"/>
      <c r="F1017"/>
      <c r="G1017" s="24"/>
      <c r="H1017" s="24"/>
      <c r="I1017"/>
      <c r="J1017"/>
    </row>
    <row r="1018" spans="1:10" x14ac:dyDescent="0.35">
      <c r="A1018"/>
      <c r="B1018"/>
      <c r="C1018"/>
      <c r="D1018"/>
      <c r="E1018"/>
      <c r="F1018"/>
      <c r="G1018" s="24"/>
      <c r="H1018" s="24"/>
      <c r="I1018"/>
      <c r="J1018"/>
    </row>
    <row r="1019" spans="1:10" x14ac:dyDescent="0.35">
      <c r="A1019"/>
      <c r="B1019"/>
      <c r="C1019"/>
      <c r="D1019"/>
      <c r="E1019"/>
      <c r="F1019"/>
      <c r="G1019" s="24"/>
      <c r="H1019" s="24"/>
      <c r="I1019"/>
      <c r="J1019"/>
    </row>
    <row r="1020" spans="1:10" x14ac:dyDescent="0.35">
      <c r="A1020"/>
      <c r="B1020"/>
      <c r="C1020"/>
      <c r="D1020"/>
      <c r="E1020"/>
      <c r="F1020"/>
      <c r="G1020" s="24"/>
      <c r="H1020" s="24"/>
      <c r="I1020"/>
      <c r="J1020"/>
    </row>
    <row r="1021" spans="1:10" x14ac:dyDescent="0.35">
      <c r="A1021"/>
      <c r="B1021"/>
      <c r="C1021"/>
      <c r="D1021"/>
      <c r="E1021"/>
      <c r="F1021"/>
      <c r="G1021" s="24"/>
      <c r="H1021" s="24"/>
      <c r="I1021"/>
      <c r="J1021"/>
    </row>
    <row r="1022" spans="1:10" x14ac:dyDescent="0.35">
      <c r="A1022"/>
      <c r="B1022"/>
      <c r="C1022"/>
      <c r="D1022"/>
      <c r="E1022"/>
      <c r="F1022"/>
      <c r="G1022" s="24"/>
      <c r="H1022" s="24"/>
      <c r="I1022"/>
      <c r="J1022"/>
    </row>
    <row r="1023" spans="1:10" x14ac:dyDescent="0.35">
      <c r="A1023"/>
      <c r="B1023"/>
      <c r="C1023"/>
      <c r="D1023"/>
      <c r="E1023"/>
      <c r="F1023"/>
      <c r="G1023" s="24"/>
      <c r="H1023" s="24"/>
      <c r="I1023"/>
      <c r="J1023"/>
    </row>
    <row r="1024" spans="1:10" x14ac:dyDescent="0.35">
      <c r="A1024"/>
      <c r="B1024"/>
      <c r="C1024"/>
      <c r="D1024"/>
      <c r="E1024"/>
      <c r="F1024"/>
      <c r="G1024" s="24"/>
      <c r="H1024" s="24"/>
      <c r="I1024"/>
      <c r="J1024"/>
    </row>
    <row r="1025" spans="1:10" x14ac:dyDescent="0.35">
      <c r="A1025"/>
      <c r="B1025"/>
      <c r="C1025"/>
      <c r="D1025"/>
      <c r="E1025"/>
      <c r="F1025"/>
      <c r="G1025" s="24"/>
      <c r="H1025" s="24"/>
      <c r="I1025"/>
      <c r="J1025"/>
    </row>
    <row r="1026" spans="1:10" x14ac:dyDescent="0.35">
      <c r="A1026"/>
      <c r="B1026"/>
      <c r="C1026"/>
      <c r="D1026"/>
      <c r="E1026"/>
      <c r="F1026"/>
      <c r="G1026" s="24"/>
      <c r="H1026" s="24"/>
      <c r="I1026"/>
      <c r="J1026"/>
    </row>
    <row r="1027" spans="1:10" x14ac:dyDescent="0.35">
      <c r="A1027"/>
      <c r="B1027"/>
      <c r="C1027"/>
      <c r="D1027"/>
      <c r="E1027"/>
      <c r="F1027"/>
      <c r="G1027" s="24"/>
      <c r="H1027" s="24"/>
      <c r="I1027"/>
      <c r="J1027"/>
    </row>
    <row r="1028" spans="1:10" x14ac:dyDescent="0.35">
      <c r="A1028"/>
      <c r="B1028"/>
      <c r="C1028"/>
      <c r="D1028"/>
      <c r="E1028"/>
      <c r="F1028"/>
      <c r="G1028" s="24"/>
      <c r="H1028" s="24"/>
      <c r="I1028"/>
      <c r="J1028"/>
    </row>
    <row r="1029" spans="1:10" x14ac:dyDescent="0.35">
      <c r="A1029"/>
      <c r="B1029"/>
      <c r="C1029"/>
      <c r="D1029"/>
      <c r="E1029"/>
      <c r="F1029"/>
      <c r="G1029" s="24"/>
      <c r="H1029" s="24"/>
      <c r="I1029"/>
      <c r="J1029"/>
    </row>
    <row r="1030" spans="1:10" x14ac:dyDescent="0.35">
      <c r="A1030"/>
      <c r="B1030"/>
      <c r="C1030"/>
      <c r="D1030"/>
      <c r="E1030"/>
      <c r="F1030"/>
      <c r="G1030" s="24"/>
      <c r="H1030" s="24"/>
      <c r="I1030"/>
      <c r="J1030"/>
    </row>
    <row r="1031" spans="1:10" x14ac:dyDescent="0.35">
      <c r="A1031"/>
      <c r="B1031"/>
      <c r="C1031"/>
      <c r="D1031"/>
      <c r="E1031"/>
      <c r="F1031"/>
      <c r="G1031" s="24"/>
      <c r="H1031" s="24"/>
      <c r="I1031"/>
      <c r="J1031"/>
    </row>
    <row r="1032" spans="1:10" x14ac:dyDescent="0.35">
      <c r="A1032"/>
      <c r="B1032"/>
      <c r="C1032"/>
      <c r="D1032"/>
      <c r="E1032"/>
      <c r="F1032"/>
      <c r="G1032" s="24"/>
      <c r="H1032" s="24"/>
      <c r="I1032"/>
      <c r="J1032"/>
    </row>
    <row r="1033" spans="1:10" x14ac:dyDescent="0.35">
      <c r="A1033"/>
      <c r="B1033"/>
      <c r="C1033"/>
      <c r="D1033"/>
      <c r="E1033"/>
      <c r="F1033"/>
      <c r="G1033" s="24"/>
      <c r="H1033" s="24"/>
      <c r="I1033"/>
      <c r="J1033"/>
    </row>
    <row r="1034" spans="1:10" x14ac:dyDescent="0.35">
      <c r="A1034"/>
      <c r="B1034"/>
      <c r="C1034"/>
      <c r="D1034"/>
      <c r="E1034"/>
      <c r="F1034"/>
      <c r="G1034" s="24"/>
      <c r="H1034" s="24"/>
      <c r="I1034"/>
      <c r="J1034"/>
    </row>
    <row r="1035" spans="1:10" x14ac:dyDescent="0.35">
      <c r="A1035"/>
      <c r="B1035"/>
      <c r="C1035"/>
      <c r="D1035"/>
      <c r="E1035"/>
      <c r="F1035"/>
      <c r="G1035" s="24"/>
      <c r="H1035" s="24"/>
      <c r="I1035"/>
      <c r="J1035"/>
    </row>
    <row r="1036" spans="1:10" x14ac:dyDescent="0.35">
      <c r="A1036"/>
      <c r="B1036"/>
      <c r="C1036"/>
      <c r="D1036"/>
      <c r="E1036"/>
      <c r="F1036"/>
      <c r="G1036" s="24"/>
      <c r="H1036" s="24"/>
      <c r="I1036"/>
      <c r="J1036"/>
    </row>
    <row r="1037" spans="1:10" x14ac:dyDescent="0.35">
      <c r="A1037"/>
      <c r="B1037"/>
      <c r="C1037"/>
      <c r="D1037"/>
      <c r="E1037"/>
      <c r="F1037"/>
      <c r="G1037" s="24"/>
      <c r="H1037" s="24"/>
      <c r="I1037"/>
      <c r="J1037"/>
    </row>
    <row r="1038" spans="1:10" x14ac:dyDescent="0.35">
      <c r="A1038"/>
      <c r="B1038"/>
      <c r="C1038"/>
      <c r="D1038"/>
      <c r="E1038"/>
      <c r="F1038"/>
      <c r="G1038" s="24"/>
      <c r="H1038" s="24"/>
      <c r="I1038"/>
      <c r="J1038"/>
    </row>
    <row r="1039" spans="1:10" x14ac:dyDescent="0.35">
      <c r="A1039"/>
      <c r="B1039"/>
      <c r="C1039"/>
      <c r="D1039"/>
      <c r="E1039"/>
      <c r="F1039"/>
      <c r="G1039" s="24"/>
      <c r="H1039" s="24"/>
      <c r="I1039"/>
      <c r="J1039"/>
    </row>
    <row r="1040" spans="1:10" x14ac:dyDescent="0.35">
      <c r="A1040"/>
      <c r="B1040"/>
      <c r="C1040"/>
      <c r="D1040"/>
      <c r="E1040"/>
      <c r="F1040"/>
      <c r="G1040" s="24"/>
      <c r="H1040" s="24"/>
      <c r="I1040"/>
      <c r="J1040"/>
    </row>
    <row r="1041" spans="1:10" x14ac:dyDescent="0.35">
      <c r="A1041"/>
      <c r="B1041"/>
      <c r="C1041"/>
      <c r="D1041"/>
      <c r="E1041"/>
      <c r="F1041"/>
      <c r="G1041" s="24"/>
      <c r="H1041" s="24"/>
      <c r="I1041"/>
      <c r="J1041"/>
    </row>
    <row r="1042" spans="1:10" x14ac:dyDescent="0.35">
      <c r="A1042"/>
      <c r="B1042"/>
      <c r="C1042"/>
      <c r="D1042"/>
      <c r="E1042"/>
      <c r="F1042"/>
      <c r="G1042" s="24"/>
      <c r="H1042" s="24"/>
      <c r="I1042"/>
      <c r="J1042"/>
    </row>
    <row r="1043" spans="1:10" x14ac:dyDescent="0.35">
      <c r="A1043"/>
      <c r="B1043"/>
      <c r="C1043"/>
      <c r="D1043"/>
      <c r="E1043"/>
      <c r="F1043"/>
      <c r="G1043" s="24"/>
      <c r="H1043" s="24"/>
      <c r="I1043"/>
      <c r="J1043"/>
    </row>
    <row r="1044" spans="1:10" x14ac:dyDescent="0.35">
      <c r="A1044"/>
      <c r="B1044"/>
      <c r="C1044"/>
      <c r="D1044"/>
      <c r="E1044"/>
      <c r="F1044"/>
      <c r="G1044" s="24"/>
      <c r="H1044" s="24"/>
      <c r="I1044"/>
      <c r="J1044"/>
    </row>
    <row r="1045" spans="1:10" x14ac:dyDescent="0.35">
      <c r="A1045"/>
      <c r="B1045"/>
      <c r="C1045"/>
      <c r="D1045"/>
      <c r="E1045"/>
      <c r="F1045"/>
      <c r="G1045" s="24"/>
      <c r="H1045" s="24"/>
      <c r="I1045"/>
      <c r="J1045"/>
    </row>
    <row r="1046" spans="1:10" x14ac:dyDescent="0.35">
      <c r="A1046"/>
      <c r="B1046"/>
      <c r="C1046"/>
      <c r="D1046"/>
      <c r="E1046"/>
      <c r="F1046"/>
      <c r="G1046" s="24"/>
      <c r="H1046" s="24"/>
      <c r="I1046"/>
      <c r="J1046"/>
    </row>
    <row r="1047" spans="1:10" x14ac:dyDescent="0.35">
      <c r="A1047"/>
      <c r="B1047"/>
      <c r="C1047"/>
      <c r="D1047"/>
      <c r="E1047"/>
      <c r="F1047"/>
      <c r="G1047" s="24"/>
      <c r="H1047" s="24"/>
      <c r="I1047"/>
      <c r="J1047"/>
    </row>
    <row r="1048" spans="1:10" x14ac:dyDescent="0.35">
      <c r="A1048"/>
      <c r="B1048"/>
      <c r="C1048"/>
      <c r="D1048"/>
      <c r="E1048"/>
      <c r="F1048"/>
      <c r="G1048" s="24"/>
      <c r="H1048" s="24"/>
      <c r="I1048"/>
      <c r="J1048"/>
    </row>
    <row r="1049" spans="1:10" x14ac:dyDescent="0.35">
      <c r="A1049"/>
      <c r="B1049"/>
      <c r="C1049"/>
      <c r="D1049"/>
      <c r="E1049"/>
      <c r="F1049"/>
      <c r="G1049" s="24"/>
      <c r="H1049" s="24"/>
      <c r="I1049"/>
      <c r="J1049"/>
    </row>
    <row r="1050" spans="1:10" x14ac:dyDescent="0.35">
      <c r="A1050"/>
      <c r="B1050"/>
      <c r="C1050"/>
      <c r="D1050"/>
      <c r="E1050"/>
      <c r="F1050"/>
      <c r="G1050" s="24"/>
      <c r="H1050" s="24"/>
      <c r="I1050"/>
      <c r="J1050"/>
    </row>
    <row r="1051" spans="1:10" x14ac:dyDescent="0.35">
      <c r="A1051"/>
      <c r="B1051"/>
      <c r="C1051"/>
      <c r="D1051"/>
      <c r="E1051"/>
      <c r="F1051"/>
      <c r="G1051" s="24"/>
      <c r="H1051" s="24"/>
      <c r="I1051"/>
      <c r="J1051"/>
    </row>
    <row r="1052" spans="1:10" x14ac:dyDescent="0.35">
      <c r="A1052"/>
      <c r="B1052"/>
      <c r="C1052"/>
      <c r="D1052"/>
      <c r="E1052"/>
      <c r="F1052"/>
      <c r="G1052" s="24"/>
      <c r="H1052" s="24"/>
      <c r="I1052"/>
      <c r="J1052"/>
    </row>
    <row r="1053" spans="1:10" x14ac:dyDescent="0.35">
      <c r="A1053"/>
      <c r="B1053"/>
      <c r="C1053"/>
      <c r="D1053"/>
      <c r="E1053"/>
      <c r="F1053"/>
      <c r="G1053" s="24"/>
      <c r="H1053" s="24"/>
      <c r="I1053"/>
      <c r="J1053"/>
    </row>
    <row r="1054" spans="1:10" x14ac:dyDescent="0.35">
      <c r="A1054"/>
      <c r="B1054"/>
      <c r="C1054"/>
      <c r="D1054"/>
      <c r="E1054"/>
      <c r="F1054"/>
      <c r="G1054" s="24"/>
      <c r="H1054" s="24"/>
      <c r="I1054"/>
      <c r="J1054"/>
    </row>
    <row r="1055" spans="1:10" x14ac:dyDescent="0.35">
      <c r="A1055"/>
      <c r="B1055"/>
      <c r="C1055"/>
      <c r="D1055"/>
      <c r="E1055"/>
      <c r="F1055"/>
      <c r="G1055" s="24"/>
      <c r="H1055" s="24"/>
      <c r="I1055"/>
      <c r="J1055"/>
    </row>
    <row r="1056" spans="1:10" x14ac:dyDescent="0.35">
      <c r="A1056"/>
      <c r="B1056"/>
      <c r="C1056"/>
      <c r="D1056"/>
      <c r="E1056"/>
      <c r="F1056"/>
      <c r="G1056" s="24"/>
      <c r="H1056" s="24"/>
      <c r="I1056"/>
      <c r="J1056"/>
    </row>
    <row r="1057" spans="1:10" x14ac:dyDescent="0.35">
      <c r="A1057"/>
      <c r="B1057"/>
      <c r="C1057"/>
      <c r="D1057"/>
      <c r="E1057"/>
      <c r="F1057"/>
      <c r="G1057" s="24"/>
      <c r="H1057" s="24"/>
      <c r="I1057"/>
      <c r="J1057"/>
    </row>
    <row r="1058" spans="1:10" x14ac:dyDescent="0.35">
      <c r="A1058"/>
      <c r="B1058"/>
      <c r="C1058"/>
      <c r="D1058"/>
      <c r="E1058"/>
      <c r="F1058"/>
      <c r="G1058" s="24"/>
      <c r="H1058" s="24"/>
      <c r="I1058"/>
      <c r="J1058"/>
    </row>
    <row r="1059" spans="1:10" x14ac:dyDescent="0.35">
      <c r="A1059"/>
      <c r="B1059"/>
      <c r="C1059"/>
      <c r="D1059"/>
      <c r="E1059"/>
      <c r="F1059"/>
      <c r="G1059" s="24"/>
      <c r="H1059" s="24"/>
      <c r="I1059"/>
      <c r="J1059"/>
    </row>
    <row r="1060" spans="1:10" x14ac:dyDescent="0.35">
      <c r="A1060"/>
      <c r="B1060"/>
      <c r="C1060"/>
      <c r="D1060"/>
      <c r="E1060"/>
      <c r="F1060"/>
      <c r="G1060" s="24"/>
      <c r="H1060" s="24"/>
      <c r="I1060"/>
      <c r="J1060"/>
    </row>
    <row r="1061" spans="1:10" x14ac:dyDescent="0.35">
      <c r="A1061"/>
      <c r="B1061"/>
      <c r="C1061"/>
      <c r="D1061"/>
      <c r="E1061"/>
      <c r="F1061"/>
      <c r="G1061" s="24"/>
      <c r="H1061" s="24"/>
      <c r="I1061"/>
      <c r="J1061"/>
    </row>
    <row r="1062" spans="1:10" x14ac:dyDescent="0.35">
      <c r="A1062"/>
      <c r="B1062"/>
      <c r="C1062"/>
      <c r="D1062"/>
      <c r="E1062"/>
      <c r="F1062"/>
      <c r="G1062" s="24"/>
      <c r="H1062" s="24"/>
      <c r="I1062"/>
      <c r="J1062"/>
    </row>
    <row r="1063" spans="1:10" x14ac:dyDescent="0.35">
      <c r="A1063"/>
      <c r="B1063"/>
      <c r="C1063"/>
      <c r="D1063"/>
      <c r="E1063"/>
      <c r="F1063"/>
      <c r="G1063" s="24"/>
      <c r="H1063" s="24"/>
      <c r="I1063"/>
      <c r="J1063"/>
    </row>
    <row r="1064" spans="1:10" x14ac:dyDescent="0.35">
      <c r="A1064"/>
      <c r="B1064"/>
      <c r="C1064"/>
      <c r="D1064"/>
      <c r="E1064"/>
      <c r="F1064"/>
      <c r="G1064" s="24"/>
      <c r="H1064" s="24"/>
      <c r="I1064"/>
      <c r="J1064"/>
    </row>
    <row r="1065" spans="1:10" x14ac:dyDescent="0.35">
      <c r="A1065"/>
      <c r="B1065"/>
      <c r="C1065"/>
      <c r="D1065"/>
      <c r="E1065"/>
      <c r="F1065"/>
      <c r="G1065" s="24"/>
      <c r="H1065" s="24"/>
      <c r="I1065"/>
      <c r="J1065"/>
    </row>
    <row r="1066" spans="1:10" x14ac:dyDescent="0.35">
      <c r="A1066"/>
      <c r="B1066"/>
      <c r="C1066"/>
      <c r="D1066"/>
      <c r="E1066"/>
      <c r="F1066"/>
      <c r="G1066" s="24"/>
      <c r="H1066" s="24"/>
      <c r="I1066"/>
      <c r="J1066"/>
    </row>
    <row r="1067" spans="1:10" x14ac:dyDescent="0.35">
      <c r="A1067"/>
      <c r="B1067"/>
      <c r="C1067"/>
      <c r="D1067"/>
      <c r="E1067"/>
      <c r="F1067"/>
      <c r="G1067" s="24"/>
      <c r="H1067" s="24"/>
      <c r="I1067"/>
      <c r="J1067"/>
    </row>
    <row r="1068" spans="1:10" x14ac:dyDescent="0.35">
      <c r="A1068"/>
      <c r="B1068"/>
      <c r="C1068"/>
      <c r="D1068"/>
      <c r="E1068"/>
      <c r="F1068"/>
      <c r="G1068" s="24"/>
      <c r="H1068" s="24"/>
      <c r="I1068"/>
      <c r="J1068"/>
    </row>
    <row r="1069" spans="1:10" x14ac:dyDescent="0.35">
      <c r="A1069"/>
      <c r="B1069"/>
      <c r="C1069"/>
      <c r="D1069"/>
      <c r="E1069"/>
      <c r="F1069"/>
      <c r="G1069" s="24"/>
      <c r="H1069" s="24"/>
      <c r="I1069"/>
      <c r="J1069"/>
    </row>
    <row r="1070" spans="1:10" x14ac:dyDescent="0.35">
      <c r="A1070"/>
      <c r="B1070"/>
      <c r="C1070"/>
      <c r="D1070"/>
      <c r="E1070"/>
      <c r="F1070"/>
      <c r="G1070" s="24"/>
      <c r="H1070" s="24"/>
      <c r="I1070"/>
      <c r="J1070"/>
    </row>
    <row r="1071" spans="1:10" x14ac:dyDescent="0.35">
      <c r="A1071"/>
      <c r="B1071"/>
      <c r="C1071"/>
      <c r="D1071"/>
      <c r="E1071"/>
      <c r="F1071"/>
      <c r="G1071" s="24"/>
      <c r="H1071" s="24"/>
      <c r="I1071"/>
      <c r="J1071"/>
    </row>
    <row r="1072" spans="1:10" x14ac:dyDescent="0.35">
      <c r="A1072"/>
      <c r="B1072"/>
      <c r="C1072"/>
      <c r="D1072"/>
      <c r="E1072"/>
      <c r="F1072"/>
      <c r="G1072" s="24"/>
      <c r="H1072" s="24"/>
      <c r="I1072"/>
      <c r="J1072"/>
    </row>
    <row r="1073" spans="1:10" x14ac:dyDescent="0.35">
      <c r="A1073"/>
      <c r="B1073"/>
      <c r="C1073"/>
      <c r="D1073"/>
      <c r="E1073"/>
      <c r="F1073"/>
      <c r="G1073" s="24"/>
      <c r="H1073" s="24"/>
      <c r="I1073"/>
      <c r="J1073"/>
    </row>
    <row r="1074" spans="1:10" x14ac:dyDescent="0.35">
      <c r="A1074"/>
      <c r="B1074"/>
      <c r="C1074"/>
      <c r="D1074"/>
      <c r="E1074"/>
      <c r="F1074"/>
      <c r="G1074" s="24"/>
      <c r="H1074" s="24"/>
      <c r="I1074"/>
      <c r="J1074"/>
    </row>
    <row r="1075" spans="1:10" x14ac:dyDescent="0.35">
      <c r="A1075"/>
      <c r="B1075"/>
      <c r="C1075"/>
      <c r="D1075"/>
      <c r="E1075"/>
      <c r="F1075"/>
      <c r="G1075" s="24"/>
      <c r="H1075" s="24"/>
      <c r="I1075"/>
      <c r="J1075"/>
    </row>
    <row r="1076" spans="1:10" x14ac:dyDescent="0.35">
      <c r="A1076"/>
      <c r="B1076"/>
      <c r="C1076"/>
      <c r="D1076"/>
      <c r="E1076"/>
      <c r="F1076"/>
      <c r="G1076" s="24"/>
      <c r="H1076" s="24"/>
      <c r="I1076"/>
      <c r="J1076"/>
    </row>
    <row r="1077" spans="1:10" x14ac:dyDescent="0.35">
      <c r="A1077"/>
      <c r="B1077"/>
      <c r="C1077"/>
      <c r="D1077"/>
      <c r="E1077"/>
      <c r="F1077"/>
      <c r="G1077" s="24"/>
      <c r="H1077" s="24"/>
      <c r="I1077"/>
      <c r="J1077"/>
    </row>
    <row r="1078" spans="1:10" x14ac:dyDescent="0.35">
      <c r="A1078"/>
      <c r="B1078"/>
      <c r="C1078"/>
      <c r="D1078"/>
      <c r="E1078"/>
      <c r="F1078"/>
      <c r="G1078" s="24"/>
      <c r="H1078" s="24"/>
      <c r="I1078"/>
      <c r="J1078"/>
    </row>
    <row r="1079" spans="1:10" x14ac:dyDescent="0.35">
      <c r="A1079"/>
      <c r="B1079"/>
      <c r="C1079"/>
      <c r="D1079"/>
      <c r="E1079"/>
      <c r="F1079"/>
      <c r="G1079" s="24"/>
      <c r="H1079" s="24"/>
      <c r="I1079"/>
      <c r="J1079"/>
    </row>
    <row r="1080" spans="1:10" x14ac:dyDescent="0.35">
      <c r="A1080"/>
      <c r="B1080"/>
      <c r="C1080"/>
      <c r="D1080"/>
      <c r="E1080"/>
      <c r="F1080"/>
      <c r="G1080" s="24"/>
      <c r="H1080" s="24"/>
      <c r="I1080"/>
      <c r="J1080"/>
    </row>
    <row r="1081" spans="1:10" x14ac:dyDescent="0.35">
      <c r="A1081"/>
      <c r="B1081"/>
      <c r="C1081"/>
      <c r="D1081"/>
      <c r="E1081"/>
      <c r="F1081"/>
      <c r="G1081" s="24"/>
      <c r="H1081" s="24"/>
      <c r="I1081"/>
      <c r="J1081"/>
    </row>
    <row r="1082" spans="1:10" x14ac:dyDescent="0.35">
      <c r="A1082"/>
      <c r="B1082"/>
      <c r="C1082"/>
      <c r="D1082"/>
      <c r="E1082"/>
      <c r="F1082"/>
      <c r="G1082" s="24"/>
      <c r="H1082" s="24"/>
      <c r="I1082"/>
      <c r="J1082"/>
    </row>
    <row r="1083" spans="1:10" x14ac:dyDescent="0.35">
      <c r="A1083"/>
      <c r="B1083"/>
      <c r="C1083"/>
      <c r="D1083"/>
      <c r="E1083"/>
      <c r="F1083"/>
      <c r="G1083" s="24"/>
      <c r="H1083" s="24"/>
      <c r="I1083"/>
      <c r="J1083"/>
    </row>
    <row r="1084" spans="1:10" x14ac:dyDescent="0.35">
      <c r="A1084"/>
      <c r="B1084"/>
      <c r="C1084"/>
      <c r="D1084"/>
      <c r="E1084"/>
      <c r="F1084"/>
      <c r="G1084" s="24"/>
      <c r="H1084" s="24"/>
      <c r="I1084"/>
      <c r="J1084"/>
    </row>
    <row r="1085" spans="1:10" x14ac:dyDescent="0.35">
      <c r="A1085"/>
      <c r="B1085"/>
      <c r="C1085"/>
      <c r="D1085"/>
      <c r="E1085"/>
      <c r="F1085"/>
      <c r="G1085" s="24"/>
      <c r="H1085" s="24"/>
      <c r="I1085"/>
      <c r="J1085"/>
    </row>
    <row r="1086" spans="1:10" x14ac:dyDescent="0.35">
      <c r="A1086"/>
      <c r="B1086"/>
      <c r="C1086"/>
      <c r="D1086"/>
      <c r="E1086"/>
      <c r="F1086"/>
      <c r="G1086" s="24"/>
      <c r="H1086" s="24"/>
      <c r="I1086"/>
      <c r="J1086"/>
    </row>
    <row r="1087" spans="1:10" x14ac:dyDescent="0.35">
      <c r="A1087"/>
      <c r="B1087"/>
      <c r="C1087"/>
      <c r="D1087"/>
      <c r="E1087"/>
      <c r="F1087"/>
      <c r="G1087" s="24"/>
      <c r="H1087" s="24"/>
      <c r="I1087"/>
      <c r="J1087"/>
    </row>
    <row r="1088" spans="1:10" x14ac:dyDescent="0.35">
      <c r="A1088"/>
      <c r="B1088"/>
      <c r="C1088"/>
      <c r="D1088"/>
      <c r="E1088"/>
      <c r="F1088"/>
      <c r="G1088" s="24"/>
      <c r="H1088" s="24"/>
      <c r="I1088"/>
      <c r="J1088"/>
    </row>
    <row r="1089" spans="1:10" x14ac:dyDescent="0.35">
      <c r="A1089"/>
      <c r="B1089"/>
      <c r="C1089"/>
      <c r="D1089"/>
      <c r="E1089"/>
      <c r="F1089"/>
      <c r="G1089" s="24"/>
      <c r="H1089" s="24"/>
      <c r="I1089"/>
      <c r="J1089"/>
    </row>
    <row r="1090" spans="1:10" x14ac:dyDescent="0.35">
      <c r="A1090"/>
      <c r="B1090"/>
      <c r="C1090"/>
      <c r="D1090"/>
      <c r="E1090"/>
      <c r="F1090"/>
      <c r="G1090" s="24"/>
      <c r="H1090" s="24"/>
      <c r="I1090"/>
      <c r="J1090"/>
    </row>
    <row r="1091" spans="1:10" x14ac:dyDescent="0.35">
      <c r="A1091"/>
      <c r="B1091"/>
      <c r="C1091"/>
      <c r="D1091"/>
      <c r="E1091"/>
      <c r="F1091"/>
      <c r="G1091" s="24"/>
      <c r="H1091" s="24"/>
      <c r="I1091"/>
      <c r="J1091"/>
    </row>
    <row r="1092" spans="1:10" x14ac:dyDescent="0.35">
      <c r="A1092"/>
      <c r="B1092"/>
      <c r="C1092"/>
      <c r="D1092"/>
      <c r="E1092"/>
      <c r="F1092"/>
      <c r="G1092" s="24"/>
      <c r="H1092" s="24"/>
      <c r="I1092"/>
      <c r="J1092"/>
    </row>
    <row r="1093" spans="1:10" x14ac:dyDescent="0.35">
      <c r="A1093"/>
      <c r="B1093"/>
      <c r="C1093"/>
      <c r="D1093"/>
      <c r="E1093"/>
      <c r="F1093"/>
      <c r="G1093" s="24"/>
      <c r="H1093" s="24"/>
      <c r="I1093"/>
      <c r="J1093"/>
    </row>
    <row r="1094" spans="1:10" x14ac:dyDescent="0.35">
      <c r="A1094"/>
      <c r="B1094"/>
      <c r="C1094"/>
      <c r="D1094"/>
      <c r="E1094"/>
      <c r="F1094"/>
      <c r="G1094" s="24"/>
      <c r="H1094" s="24"/>
      <c r="I1094"/>
      <c r="J1094"/>
    </row>
    <row r="1095" spans="1:10" x14ac:dyDescent="0.35">
      <c r="A1095"/>
      <c r="B1095"/>
      <c r="C1095"/>
      <c r="D1095"/>
      <c r="E1095"/>
      <c r="F1095"/>
      <c r="G1095" s="24"/>
      <c r="H1095" s="24"/>
      <c r="I1095"/>
      <c r="J1095"/>
    </row>
    <row r="1096" spans="1:10" x14ac:dyDescent="0.35">
      <c r="A1096"/>
      <c r="B1096"/>
      <c r="C1096"/>
      <c r="D1096"/>
      <c r="E1096"/>
      <c r="F1096"/>
      <c r="G1096" s="24"/>
      <c r="H1096" s="24"/>
      <c r="I1096"/>
      <c r="J1096"/>
    </row>
    <row r="1097" spans="1:10" x14ac:dyDescent="0.35">
      <c r="A1097"/>
      <c r="B1097"/>
      <c r="C1097"/>
      <c r="D1097"/>
      <c r="E1097"/>
      <c r="F1097"/>
      <c r="G1097" s="24"/>
      <c r="H1097" s="24"/>
      <c r="I1097"/>
      <c r="J1097"/>
    </row>
    <row r="1098" spans="1:10" x14ac:dyDescent="0.35">
      <c r="A1098"/>
      <c r="B1098"/>
      <c r="C1098"/>
      <c r="D1098"/>
      <c r="E1098"/>
      <c r="F1098"/>
      <c r="G1098" s="24"/>
      <c r="H1098" s="24"/>
      <c r="I1098"/>
      <c r="J1098"/>
    </row>
    <row r="1099" spans="1:10" x14ac:dyDescent="0.35">
      <c r="A1099"/>
      <c r="B1099"/>
      <c r="C1099"/>
      <c r="D1099"/>
      <c r="E1099"/>
      <c r="F1099"/>
      <c r="G1099" s="24"/>
      <c r="H1099" s="24"/>
      <c r="I1099"/>
      <c r="J1099"/>
    </row>
    <row r="1100" spans="1:10" x14ac:dyDescent="0.35">
      <c r="A1100"/>
      <c r="B1100"/>
      <c r="C1100"/>
      <c r="D1100"/>
      <c r="E1100"/>
      <c r="F1100"/>
      <c r="G1100" s="24"/>
      <c r="H1100" s="24"/>
      <c r="I1100"/>
      <c r="J1100"/>
    </row>
    <row r="1101" spans="1:10" x14ac:dyDescent="0.35">
      <c r="A1101"/>
      <c r="B1101"/>
      <c r="C1101"/>
      <c r="D1101"/>
      <c r="E1101"/>
      <c r="F1101"/>
      <c r="G1101" s="24"/>
      <c r="H1101" s="24"/>
      <c r="I1101"/>
      <c r="J1101"/>
    </row>
    <row r="1102" spans="1:10" x14ac:dyDescent="0.35">
      <c r="A1102"/>
      <c r="B1102"/>
      <c r="C1102"/>
      <c r="D1102"/>
      <c r="E1102"/>
      <c r="F1102"/>
      <c r="G1102" s="24"/>
      <c r="H1102" s="24"/>
      <c r="I1102"/>
      <c r="J1102"/>
    </row>
    <row r="1103" spans="1:10" x14ac:dyDescent="0.35">
      <c r="A1103"/>
      <c r="B1103"/>
      <c r="C1103"/>
      <c r="D1103"/>
      <c r="E1103"/>
      <c r="F1103"/>
      <c r="G1103" s="24"/>
      <c r="H1103" s="24"/>
      <c r="I1103"/>
      <c r="J1103"/>
    </row>
    <row r="1104" spans="1:10" x14ac:dyDescent="0.35">
      <c r="A1104"/>
      <c r="B1104"/>
      <c r="C1104"/>
      <c r="D1104"/>
      <c r="E1104"/>
      <c r="F1104"/>
      <c r="G1104" s="24"/>
      <c r="H1104" s="24"/>
      <c r="I1104"/>
      <c r="J1104"/>
    </row>
    <row r="1105" spans="1:10" x14ac:dyDescent="0.35">
      <c r="A1105"/>
      <c r="B1105"/>
      <c r="C1105"/>
      <c r="D1105"/>
      <c r="E1105"/>
      <c r="F1105"/>
      <c r="G1105" s="24"/>
      <c r="H1105" s="24"/>
      <c r="I1105"/>
      <c r="J1105"/>
    </row>
    <row r="1106" spans="1:10" x14ac:dyDescent="0.35">
      <c r="A1106"/>
      <c r="B1106"/>
      <c r="C1106"/>
      <c r="D1106"/>
      <c r="E1106"/>
      <c r="F1106"/>
      <c r="G1106" s="24"/>
      <c r="H1106" s="24"/>
      <c r="I1106"/>
      <c r="J1106"/>
    </row>
    <row r="1107" spans="1:10" x14ac:dyDescent="0.35">
      <c r="A1107"/>
      <c r="B1107"/>
      <c r="C1107"/>
      <c r="D1107"/>
      <c r="E1107"/>
      <c r="F1107"/>
      <c r="G1107" s="24"/>
      <c r="H1107" s="24"/>
      <c r="I1107"/>
      <c r="J1107"/>
    </row>
    <row r="1108" spans="1:10" x14ac:dyDescent="0.35">
      <c r="A1108"/>
      <c r="B1108"/>
      <c r="C1108"/>
      <c r="D1108"/>
      <c r="E1108"/>
      <c r="F1108"/>
      <c r="G1108" s="24"/>
      <c r="H1108" s="24"/>
      <c r="I1108"/>
      <c r="J1108"/>
    </row>
    <row r="1109" spans="1:10" x14ac:dyDescent="0.35">
      <c r="A1109"/>
      <c r="B1109"/>
      <c r="C1109"/>
      <c r="D1109"/>
      <c r="E1109"/>
      <c r="F1109"/>
      <c r="G1109" s="24"/>
      <c r="H1109" s="24"/>
      <c r="I1109"/>
      <c r="J1109"/>
    </row>
    <row r="1110" spans="1:10" x14ac:dyDescent="0.35">
      <c r="A1110"/>
      <c r="B1110"/>
      <c r="C1110"/>
      <c r="D1110"/>
      <c r="E1110"/>
      <c r="F1110"/>
      <c r="G1110" s="24"/>
      <c r="H1110" s="24"/>
      <c r="I1110"/>
      <c r="J1110"/>
    </row>
    <row r="1111" spans="1:10" x14ac:dyDescent="0.35">
      <c r="A1111"/>
      <c r="B1111"/>
      <c r="C1111"/>
      <c r="D1111"/>
      <c r="E1111"/>
      <c r="F1111"/>
      <c r="G1111" s="24"/>
      <c r="H1111" s="24"/>
      <c r="I1111"/>
      <c r="J1111"/>
    </row>
    <row r="1112" spans="1:10" x14ac:dyDescent="0.35">
      <c r="A1112"/>
      <c r="B1112"/>
      <c r="C1112"/>
      <c r="D1112"/>
      <c r="E1112"/>
      <c r="F1112"/>
      <c r="G1112" s="24"/>
      <c r="H1112" s="24"/>
      <c r="I1112"/>
      <c r="J1112"/>
    </row>
    <row r="1113" spans="1:10" x14ac:dyDescent="0.35">
      <c r="A1113"/>
      <c r="B1113"/>
      <c r="C1113"/>
      <c r="D1113"/>
      <c r="E1113"/>
      <c r="F1113"/>
      <c r="G1113" s="24"/>
      <c r="H1113" s="24"/>
      <c r="I1113"/>
      <c r="J1113"/>
    </row>
    <row r="1114" spans="1:10" x14ac:dyDescent="0.35">
      <c r="A1114"/>
      <c r="B1114"/>
      <c r="C1114"/>
      <c r="D1114"/>
      <c r="E1114"/>
      <c r="F1114"/>
      <c r="G1114" s="24"/>
      <c r="H1114" s="24"/>
      <c r="I1114"/>
      <c r="J1114"/>
    </row>
    <row r="1115" spans="1:10" x14ac:dyDescent="0.35">
      <c r="A1115"/>
      <c r="B1115"/>
      <c r="C1115"/>
      <c r="D1115"/>
      <c r="E1115"/>
      <c r="F1115"/>
      <c r="G1115" s="24"/>
      <c r="H1115" s="24"/>
      <c r="I1115"/>
      <c r="J1115"/>
    </row>
    <row r="1116" spans="1:10" x14ac:dyDescent="0.35">
      <c r="A1116"/>
      <c r="B1116"/>
      <c r="C1116"/>
      <c r="D1116"/>
      <c r="E1116"/>
      <c r="F1116"/>
      <c r="G1116" s="24"/>
      <c r="H1116" s="24"/>
      <c r="I1116"/>
      <c r="J1116"/>
    </row>
    <row r="1117" spans="1:10" x14ac:dyDescent="0.35">
      <c r="A1117"/>
      <c r="B1117"/>
      <c r="C1117"/>
      <c r="D1117"/>
      <c r="E1117"/>
      <c r="F1117"/>
      <c r="G1117" s="24"/>
      <c r="H1117" s="24"/>
      <c r="I1117"/>
      <c r="J1117"/>
    </row>
    <row r="1118" spans="1:10" x14ac:dyDescent="0.35">
      <c r="A1118"/>
      <c r="B1118"/>
      <c r="C1118"/>
      <c r="D1118"/>
      <c r="E1118"/>
      <c r="F1118"/>
      <c r="G1118" s="24"/>
      <c r="H1118" s="24"/>
      <c r="I1118"/>
      <c r="J1118"/>
    </row>
    <row r="1119" spans="1:10" x14ac:dyDescent="0.35">
      <c r="A1119"/>
      <c r="B1119"/>
      <c r="C1119"/>
      <c r="D1119"/>
      <c r="E1119"/>
      <c r="F1119"/>
      <c r="G1119" s="24"/>
      <c r="H1119" s="24"/>
      <c r="I1119"/>
      <c r="J1119"/>
    </row>
    <row r="1120" spans="1:10" x14ac:dyDescent="0.35">
      <c r="A1120"/>
      <c r="B1120"/>
      <c r="C1120"/>
      <c r="D1120"/>
      <c r="E1120"/>
      <c r="F1120"/>
      <c r="G1120" s="24"/>
      <c r="H1120" s="24"/>
      <c r="I1120"/>
      <c r="J1120"/>
    </row>
    <row r="1121" spans="1:10" x14ac:dyDescent="0.35">
      <c r="A1121"/>
      <c r="B1121"/>
      <c r="C1121"/>
      <c r="D1121"/>
      <c r="E1121"/>
      <c r="F1121"/>
      <c r="G1121" s="24"/>
      <c r="H1121" s="24"/>
      <c r="I1121"/>
      <c r="J1121"/>
    </row>
    <row r="1122" spans="1:10" x14ac:dyDescent="0.35">
      <c r="A1122"/>
      <c r="B1122"/>
      <c r="C1122"/>
      <c r="D1122"/>
      <c r="E1122"/>
      <c r="F1122"/>
      <c r="G1122" s="24"/>
      <c r="H1122" s="24"/>
      <c r="I1122"/>
      <c r="J1122"/>
    </row>
    <row r="1123" spans="1:10" x14ac:dyDescent="0.35">
      <c r="A1123"/>
      <c r="B1123"/>
      <c r="C1123"/>
      <c r="D1123"/>
      <c r="E1123"/>
      <c r="F1123"/>
      <c r="G1123" s="24"/>
      <c r="H1123" s="24"/>
      <c r="I1123"/>
      <c r="J1123"/>
    </row>
    <row r="1124" spans="1:10" x14ac:dyDescent="0.35">
      <c r="A1124"/>
      <c r="B1124"/>
      <c r="C1124"/>
      <c r="D1124"/>
      <c r="E1124"/>
      <c r="F1124"/>
      <c r="G1124" s="24"/>
      <c r="H1124" s="24"/>
      <c r="I1124"/>
      <c r="J1124"/>
    </row>
    <row r="1125" spans="1:10" x14ac:dyDescent="0.35">
      <c r="A1125"/>
      <c r="B1125"/>
      <c r="C1125"/>
      <c r="D1125"/>
      <c r="E1125"/>
      <c r="F1125"/>
      <c r="G1125" s="24"/>
      <c r="H1125" s="24"/>
      <c r="I1125"/>
      <c r="J1125"/>
    </row>
    <row r="1126" spans="1:10" x14ac:dyDescent="0.35">
      <c r="A1126"/>
      <c r="B1126"/>
      <c r="C1126"/>
      <c r="D1126"/>
      <c r="E1126"/>
      <c r="F1126"/>
      <c r="G1126" s="24"/>
      <c r="H1126" s="24"/>
      <c r="I1126"/>
      <c r="J1126"/>
    </row>
    <row r="1127" spans="1:10" x14ac:dyDescent="0.35">
      <c r="A1127"/>
      <c r="B1127"/>
      <c r="C1127"/>
      <c r="D1127"/>
      <c r="E1127"/>
      <c r="F1127"/>
      <c r="G1127" s="24"/>
      <c r="H1127" s="24"/>
      <c r="I1127"/>
      <c r="J1127"/>
    </row>
    <row r="1128" spans="1:10" x14ac:dyDescent="0.35">
      <c r="A1128"/>
      <c r="B1128"/>
      <c r="C1128"/>
      <c r="D1128"/>
      <c r="E1128"/>
      <c r="F1128"/>
      <c r="G1128" s="24"/>
      <c r="H1128" s="24"/>
      <c r="I1128"/>
      <c r="J1128"/>
    </row>
    <row r="1129" spans="1:10" x14ac:dyDescent="0.35">
      <c r="A1129"/>
      <c r="B1129"/>
      <c r="C1129"/>
      <c r="D1129"/>
      <c r="E1129"/>
      <c r="F1129"/>
      <c r="G1129" s="24"/>
      <c r="H1129" s="24"/>
      <c r="I1129"/>
      <c r="J1129"/>
    </row>
    <row r="1130" spans="1:10" x14ac:dyDescent="0.35">
      <c r="A1130"/>
      <c r="B1130"/>
      <c r="C1130"/>
      <c r="D1130"/>
      <c r="E1130"/>
      <c r="F1130"/>
      <c r="G1130" s="24"/>
      <c r="H1130" s="24"/>
      <c r="I1130"/>
      <c r="J1130"/>
    </row>
    <row r="1131" spans="1:10" x14ac:dyDescent="0.35">
      <c r="A1131"/>
      <c r="B1131"/>
      <c r="C1131"/>
      <c r="D1131"/>
      <c r="E1131"/>
      <c r="F1131"/>
      <c r="G1131" s="24"/>
      <c r="H1131" s="24"/>
      <c r="I1131"/>
      <c r="J1131"/>
    </row>
    <row r="1132" spans="1:10" x14ac:dyDescent="0.35">
      <c r="A1132"/>
      <c r="B1132"/>
      <c r="C1132"/>
      <c r="D1132"/>
      <c r="E1132"/>
      <c r="F1132"/>
      <c r="G1132" s="24"/>
      <c r="H1132" s="24"/>
      <c r="I1132"/>
      <c r="J1132"/>
    </row>
    <row r="1133" spans="1:10" x14ac:dyDescent="0.35">
      <c r="A1133"/>
      <c r="B1133"/>
      <c r="C1133"/>
      <c r="D1133"/>
      <c r="E1133"/>
      <c r="F1133"/>
      <c r="G1133" s="24"/>
      <c r="H1133" s="24"/>
      <c r="I1133"/>
      <c r="J1133"/>
    </row>
    <row r="1134" spans="1:10" x14ac:dyDescent="0.35">
      <c r="A1134"/>
      <c r="B1134"/>
      <c r="C1134"/>
      <c r="D1134"/>
      <c r="E1134"/>
      <c r="F1134"/>
      <c r="G1134" s="24"/>
      <c r="H1134" s="24"/>
      <c r="I1134"/>
      <c r="J1134"/>
    </row>
    <row r="1135" spans="1:10" x14ac:dyDescent="0.35">
      <c r="A1135"/>
      <c r="B1135"/>
      <c r="C1135"/>
      <c r="D1135"/>
      <c r="E1135"/>
      <c r="F1135"/>
      <c r="G1135" s="24"/>
      <c r="H1135" s="24"/>
      <c r="I1135"/>
      <c r="J1135"/>
    </row>
    <row r="1136" spans="1:10" x14ac:dyDescent="0.35">
      <c r="A1136"/>
      <c r="B1136"/>
      <c r="C1136"/>
      <c r="D1136"/>
      <c r="E1136"/>
      <c r="F1136"/>
      <c r="G1136" s="24"/>
      <c r="H1136" s="24"/>
      <c r="I1136"/>
      <c r="J1136"/>
    </row>
    <row r="1137" spans="1:10" x14ac:dyDescent="0.35">
      <c r="A1137"/>
      <c r="B1137"/>
      <c r="C1137"/>
      <c r="D1137"/>
      <c r="E1137"/>
      <c r="F1137"/>
      <c r="G1137" s="24"/>
      <c r="H1137" s="24"/>
      <c r="I1137"/>
      <c r="J1137"/>
    </row>
    <row r="1138" spans="1:10" x14ac:dyDescent="0.35">
      <c r="A1138"/>
      <c r="B1138"/>
      <c r="C1138"/>
      <c r="D1138"/>
      <c r="E1138"/>
      <c r="F1138"/>
      <c r="G1138" s="24"/>
      <c r="H1138" s="24"/>
      <c r="I1138"/>
      <c r="J1138"/>
    </row>
    <row r="1139" spans="1:10" x14ac:dyDescent="0.35">
      <c r="A1139"/>
      <c r="B1139"/>
      <c r="C1139"/>
      <c r="D1139"/>
      <c r="E1139"/>
      <c r="F1139"/>
      <c r="G1139" s="24"/>
      <c r="H1139" s="24"/>
      <c r="I1139"/>
      <c r="J1139"/>
    </row>
    <row r="1140" spans="1:10" x14ac:dyDescent="0.35">
      <c r="A1140"/>
      <c r="B1140"/>
      <c r="C1140"/>
      <c r="D1140"/>
      <c r="E1140"/>
      <c r="F1140"/>
      <c r="G1140" s="24"/>
      <c r="H1140" s="24"/>
      <c r="I1140"/>
      <c r="J1140"/>
    </row>
    <row r="1141" spans="1:10" x14ac:dyDescent="0.35">
      <c r="A1141"/>
      <c r="B1141"/>
      <c r="C1141"/>
      <c r="D1141"/>
      <c r="E1141"/>
      <c r="F1141"/>
      <c r="G1141" s="24"/>
      <c r="H1141" s="24"/>
      <c r="I1141"/>
      <c r="J1141"/>
    </row>
    <row r="1142" spans="1:10" x14ac:dyDescent="0.35">
      <c r="A1142"/>
      <c r="B1142"/>
      <c r="C1142"/>
      <c r="D1142"/>
      <c r="E1142"/>
      <c r="F1142"/>
      <c r="G1142" s="24"/>
      <c r="H1142" s="24"/>
      <c r="I1142"/>
      <c r="J1142"/>
    </row>
    <row r="1143" spans="1:10" x14ac:dyDescent="0.35">
      <c r="A1143"/>
      <c r="B1143"/>
      <c r="C1143"/>
      <c r="D1143"/>
      <c r="E1143"/>
      <c r="F1143"/>
      <c r="G1143" s="24"/>
      <c r="H1143" s="24"/>
      <c r="I1143"/>
      <c r="J1143"/>
    </row>
    <row r="1144" spans="1:10" x14ac:dyDescent="0.35">
      <c r="A1144"/>
      <c r="B1144"/>
      <c r="C1144"/>
      <c r="D1144"/>
      <c r="E1144"/>
      <c r="F1144"/>
      <c r="G1144" s="24"/>
      <c r="H1144" s="24"/>
      <c r="I1144"/>
      <c r="J1144"/>
    </row>
    <row r="1145" spans="1:10" x14ac:dyDescent="0.35">
      <c r="A1145"/>
      <c r="B1145"/>
      <c r="C1145"/>
      <c r="D1145"/>
      <c r="E1145"/>
      <c r="F1145"/>
      <c r="G1145" s="24"/>
      <c r="H1145" s="24"/>
      <c r="I1145"/>
      <c r="J1145"/>
    </row>
    <row r="1146" spans="1:10" x14ac:dyDescent="0.35">
      <c r="A1146"/>
      <c r="B1146"/>
      <c r="C1146"/>
      <c r="D1146"/>
      <c r="E1146"/>
      <c r="F1146"/>
      <c r="G1146" s="24"/>
      <c r="H1146" s="24"/>
      <c r="I1146"/>
      <c r="J1146"/>
    </row>
    <row r="1147" spans="1:10" x14ac:dyDescent="0.35">
      <c r="A1147"/>
      <c r="B1147"/>
      <c r="C1147"/>
      <c r="D1147"/>
      <c r="E1147"/>
      <c r="F1147"/>
      <c r="G1147" s="24"/>
      <c r="H1147" s="24"/>
      <c r="I1147"/>
      <c r="J1147"/>
    </row>
    <row r="1148" spans="1:10" x14ac:dyDescent="0.35">
      <c r="A1148"/>
      <c r="B1148"/>
      <c r="C1148"/>
      <c r="D1148"/>
      <c r="E1148"/>
      <c r="F1148"/>
      <c r="G1148" s="24"/>
      <c r="H1148" s="24"/>
      <c r="I1148"/>
      <c r="J1148"/>
    </row>
    <row r="1149" spans="1:10" x14ac:dyDescent="0.35">
      <c r="A1149"/>
      <c r="B1149"/>
      <c r="C1149"/>
      <c r="D1149"/>
      <c r="E1149"/>
      <c r="F1149"/>
      <c r="G1149" s="24"/>
      <c r="H1149" s="24"/>
      <c r="I1149"/>
      <c r="J1149"/>
    </row>
    <row r="1150" spans="1:10" x14ac:dyDescent="0.35">
      <c r="A1150"/>
      <c r="B1150"/>
      <c r="C1150"/>
      <c r="D1150"/>
      <c r="E1150"/>
      <c r="F1150"/>
      <c r="G1150" s="24"/>
      <c r="H1150" s="24"/>
      <c r="I1150"/>
      <c r="J1150"/>
    </row>
    <row r="1151" spans="1:10" x14ac:dyDescent="0.35">
      <c r="A1151"/>
      <c r="B1151"/>
      <c r="C1151"/>
      <c r="D1151"/>
      <c r="E1151"/>
      <c r="F1151"/>
      <c r="G1151" s="24"/>
      <c r="H1151" s="24"/>
      <c r="I1151"/>
      <c r="J1151"/>
    </row>
    <row r="1152" spans="1:10" x14ac:dyDescent="0.35">
      <c r="A1152"/>
      <c r="B1152"/>
      <c r="C1152"/>
      <c r="D1152"/>
      <c r="E1152"/>
      <c r="F1152"/>
      <c r="G1152" s="24"/>
      <c r="H1152" s="24"/>
      <c r="I1152"/>
      <c r="J1152"/>
    </row>
    <row r="1153" spans="1:10" x14ac:dyDescent="0.35">
      <c r="A1153"/>
      <c r="B1153"/>
      <c r="C1153"/>
      <c r="D1153"/>
      <c r="E1153"/>
      <c r="F1153"/>
      <c r="G1153" s="24"/>
      <c r="H1153" s="24"/>
      <c r="I1153"/>
      <c r="J1153"/>
    </row>
    <row r="1154" spans="1:10" x14ac:dyDescent="0.35">
      <c r="A1154"/>
      <c r="B1154"/>
      <c r="C1154"/>
      <c r="D1154"/>
      <c r="E1154"/>
      <c r="F1154"/>
      <c r="G1154" s="24"/>
      <c r="H1154" s="24"/>
      <c r="I1154"/>
      <c r="J1154"/>
    </row>
    <row r="1155" spans="1:10" x14ac:dyDescent="0.35">
      <c r="A1155"/>
      <c r="B1155"/>
      <c r="C1155"/>
      <c r="D1155"/>
      <c r="E1155"/>
      <c r="F1155"/>
      <c r="G1155" s="24"/>
      <c r="H1155" s="24"/>
      <c r="I1155"/>
      <c r="J1155"/>
    </row>
    <row r="1156" spans="1:10" x14ac:dyDescent="0.35">
      <c r="A1156"/>
      <c r="B1156"/>
      <c r="C1156"/>
      <c r="D1156"/>
      <c r="E1156"/>
      <c r="F1156"/>
      <c r="G1156" s="24"/>
      <c r="H1156" s="24"/>
      <c r="I1156"/>
      <c r="J1156"/>
    </row>
    <row r="1157" spans="1:10" x14ac:dyDescent="0.35">
      <c r="A1157"/>
      <c r="B1157"/>
      <c r="C1157"/>
      <c r="D1157"/>
      <c r="E1157"/>
      <c r="F1157"/>
      <c r="G1157" s="24"/>
      <c r="H1157" s="24"/>
      <c r="I1157"/>
      <c r="J1157"/>
    </row>
    <row r="1158" spans="1:10" x14ac:dyDescent="0.35">
      <c r="A1158"/>
      <c r="B1158"/>
      <c r="C1158"/>
      <c r="D1158"/>
      <c r="E1158"/>
      <c r="F1158"/>
      <c r="G1158" s="24"/>
      <c r="H1158" s="24"/>
      <c r="I1158"/>
      <c r="J1158"/>
    </row>
    <row r="1159" spans="1:10" x14ac:dyDescent="0.35">
      <c r="A1159"/>
      <c r="B1159"/>
      <c r="C1159"/>
      <c r="D1159"/>
      <c r="E1159"/>
      <c r="F1159"/>
      <c r="G1159" s="24"/>
      <c r="H1159" s="24"/>
      <c r="I1159"/>
      <c r="J1159"/>
    </row>
    <row r="1160" spans="1:10" x14ac:dyDescent="0.35">
      <c r="A1160"/>
      <c r="B1160"/>
      <c r="C1160"/>
      <c r="D1160"/>
      <c r="E1160"/>
      <c r="F1160"/>
      <c r="G1160" s="24"/>
      <c r="H1160" s="24"/>
      <c r="I1160"/>
      <c r="J1160"/>
    </row>
    <row r="1161" spans="1:10" x14ac:dyDescent="0.35">
      <c r="A1161"/>
      <c r="B1161"/>
      <c r="C1161"/>
      <c r="D1161"/>
      <c r="E1161"/>
      <c r="F1161"/>
      <c r="G1161" s="24"/>
      <c r="H1161" s="24"/>
      <c r="I1161"/>
      <c r="J1161"/>
    </row>
    <row r="1162" spans="1:10" x14ac:dyDescent="0.35">
      <c r="A1162"/>
      <c r="B1162"/>
      <c r="C1162"/>
      <c r="D1162"/>
      <c r="E1162"/>
      <c r="F1162"/>
      <c r="G1162" s="24"/>
      <c r="H1162" s="24"/>
      <c r="I1162"/>
      <c r="J1162"/>
    </row>
    <row r="1163" spans="1:10" x14ac:dyDescent="0.35">
      <c r="A1163"/>
      <c r="B1163"/>
      <c r="C1163"/>
      <c r="D1163"/>
      <c r="E1163"/>
      <c r="F1163"/>
      <c r="G1163" s="24"/>
      <c r="H1163" s="24"/>
      <c r="I1163"/>
      <c r="J1163"/>
    </row>
    <row r="1164" spans="1:10" x14ac:dyDescent="0.35">
      <c r="A1164"/>
      <c r="B1164"/>
      <c r="C1164"/>
      <c r="D1164"/>
      <c r="E1164"/>
      <c r="F1164"/>
      <c r="G1164" s="24"/>
      <c r="H1164" s="24"/>
      <c r="I1164"/>
      <c r="J1164"/>
    </row>
    <row r="1165" spans="1:10" x14ac:dyDescent="0.35">
      <c r="A1165"/>
      <c r="B1165"/>
      <c r="C1165"/>
      <c r="D1165"/>
      <c r="E1165"/>
      <c r="F1165"/>
      <c r="G1165" s="24"/>
      <c r="H1165" s="24"/>
      <c r="I1165"/>
      <c r="J1165"/>
    </row>
    <row r="1166" spans="1:10" x14ac:dyDescent="0.35">
      <c r="A1166"/>
      <c r="B1166"/>
      <c r="C1166"/>
      <c r="D1166"/>
      <c r="E1166"/>
      <c r="F1166"/>
      <c r="G1166" s="24"/>
      <c r="H1166" s="24"/>
      <c r="I1166"/>
      <c r="J1166"/>
    </row>
    <row r="1167" spans="1:10" x14ac:dyDescent="0.35">
      <c r="A1167"/>
      <c r="B1167"/>
      <c r="C1167"/>
      <c r="D1167"/>
      <c r="E1167"/>
      <c r="F1167"/>
      <c r="G1167" s="24"/>
      <c r="H1167" s="24"/>
      <c r="I1167"/>
      <c r="J1167"/>
    </row>
    <row r="1168" spans="1:10" x14ac:dyDescent="0.35">
      <c r="A1168"/>
      <c r="B1168"/>
      <c r="C1168"/>
      <c r="D1168"/>
      <c r="E1168"/>
      <c r="F1168"/>
      <c r="G1168" s="24"/>
      <c r="H1168" s="24"/>
      <c r="I1168"/>
      <c r="J1168"/>
    </row>
    <row r="1169" spans="1:10" x14ac:dyDescent="0.35">
      <c r="A1169"/>
      <c r="B1169"/>
      <c r="C1169"/>
      <c r="D1169"/>
      <c r="E1169"/>
      <c r="F1169"/>
      <c r="G1169" s="24"/>
      <c r="H1169" s="24"/>
      <c r="I1169"/>
      <c r="J1169"/>
    </row>
    <row r="1170" spans="1:10" x14ac:dyDescent="0.35">
      <c r="A1170"/>
      <c r="B1170"/>
      <c r="C1170"/>
      <c r="D1170"/>
      <c r="E1170"/>
      <c r="F1170"/>
      <c r="G1170" s="24"/>
      <c r="H1170" s="24"/>
      <c r="I1170"/>
      <c r="J1170"/>
    </row>
    <row r="1171" spans="1:10" x14ac:dyDescent="0.35">
      <c r="A1171"/>
      <c r="B1171"/>
      <c r="C1171"/>
      <c r="D1171"/>
      <c r="E1171"/>
      <c r="F1171"/>
      <c r="G1171" s="24"/>
      <c r="H1171" s="24"/>
      <c r="I1171"/>
      <c r="J1171"/>
    </row>
    <row r="1172" spans="1:10" x14ac:dyDescent="0.35">
      <c r="A1172"/>
      <c r="B1172"/>
      <c r="C1172"/>
      <c r="D1172"/>
      <c r="E1172"/>
      <c r="F1172"/>
      <c r="G1172" s="24"/>
      <c r="H1172" s="24"/>
      <c r="I1172"/>
      <c r="J1172"/>
    </row>
    <row r="1173" spans="1:10" x14ac:dyDescent="0.35">
      <c r="A1173"/>
      <c r="B1173"/>
      <c r="C1173"/>
      <c r="D1173"/>
      <c r="E1173"/>
      <c r="F1173"/>
      <c r="G1173" s="24"/>
      <c r="H1173" s="24"/>
      <c r="I1173"/>
      <c r="J1173"/>
    </row>
    <row r="1174" spans="1:10" x14ac:dyDescent="0.35">
      <c r="A1174"/>
      <c r="B1174"/>
      <c r="C1174"/>
      <c r="D1174"/>
      <c r="E1174"/>
      <c r="F1174"/>
      <c r="G1174" s="24"/>
      <c r="H1174" s="24"/>
      <c r="I1174"/>
      <c r="J1174"/>
    </row>
    <row r="1175" spans="1:10" x14ac:dyDescent="0.35">
      <c r="A1175"/>
      <c r="B1175"/>
      <c r="C1175"/>
      <c r="D1175"/>
      <c r="E1175"/>
      <c r="F1175"/>
      <c r="G1175" s="24"/>
      <c r="H1175" s="24"/>
      <c r="I1175"/>
      <c r="J1175"/>
    </row>
    <row r="1176" spans="1:10" x14ac:dyDescent="0.35">
      <c r="A1176"/>
      <c r="B1176"/>
      <c r="C1176"/>
      <c r="D1176"/>
      <c r="E1176"/>
      <c r="F1176"/>
      <c r="G1176" s="24"/>
      <c r="H1176" s="24"/>
      <c r="I1176"/>
      <c r="J1176"/>
    </row>
    <row r="1177" spans="1:10" x14ac:dyDescent="0.35">
      <c r="A1177"/>
      <c r="B1177"/>
      <c r="C1177"/>
      <c r="D1177"/>
      <c r="E1177"/>
      <c r="F1177"/>
      <c r="G1177" s="24"/>
      <c r="H1177" s="24"/>
      <c r="I1177"/>
      <c r="J1177"/>
    </row>
    <row r="1178" spans="1:10" x14ac:dyDescent="0.35">
      <c r="A1178"/>
      <c r="B1178"/>
      <c r="C1178"/>
      <c r="D1178"/>
      <c r="E1178"/>
      <c r="F1178"/>
      <c r="G1178" s="24"/>
      <c r="H1178" s="24"/>
      <c r="I1178"/>
      <c r="J1178"/>
    </row>
    <row r="1179" spans="1:10" x14ac:dyDescent="0.35">
      <c r="A1179"/>
      <c r="B1179"/>
      <c r="C1179"/>
      <c r="D1179"/>
      <c r="E1179"/>
      <c r="F1179"/>
      <c r="G1179" s="24"/>
      <c r="H1179" s="24"/>
      <c r="I1179"/>
      <c r="J1179"/>
    </row>
    <row r="1180" spans="1:10" x14ac:dyDescent="0.35">
      <c r="A1180"/>
      <c r="B1180"/>
      <c r="C1180"/>
      <c r="D1180"/>
      <c r="E1180"/>
      <c r="F1180"/>
      <c r="G1180" s="24"/>
      <c r="H1180" s="24"/>
      <c r="I1180"/>
      <c r="J1180"/>
    </row>
    <row r="1181" spans="1:10" x14ac:dyDescent="0.35">
      <c r="A1181"/>
      <c r="B1181"/>
      <c r="C1181"/>
      <c r="D1181"/>
      <c r="E1181"/>
      <c r="F1181"/>
      <c r="G1181" s="24"/>
      <c r="H1181" s="24"/>
      <c r="I1181"/>
      <c r="J1181"/>
    </row>
    <row r="1182" spans="1:10" x14ac:dyDescent="0.35">
      <c r="A1182"/>
      <c r="B1182"/>
      <c r="C1182"/>
      <c r="D1182"/>
      <c r="E1182"/>
      <c r="F1182"/>
      <c r="G1182" s="24"/>
      <c r="H1182" s="24"/>
      <c r="I1182"/>
      <c r="J1182"/>
    </row>
    <row r="1183" spans="1:10" x14ac:dyDescent="0.35">
      <c r="A1183"/>
      <c r="B1183"/>
      <c r="C1183"/>
      <c r="D1183"/>
      <c r="E1183"/>
      <c r="F1183"/>
      <c r="G1183" s="24"/>
      <c r="H1183" s="24"/>
      <c r="I1183"/>
      <c r="J1183"/>
    </row>
    <row r="1184" spans="1:10" x14ac:dyDescent="0.35">
      <c r="A1184"/>
      <c r="B1184"/>
      <c r="C1184"/>
      <c r="D1184"/>
      <c r="E1184"/>
      <c r="F1184"/>
      <c r="G1184" s="24"/>
      <c r="H1184" s="24"/>
      <c r="I1184"/>
      <c r="J1184"/>
    </row>
    <row r="1185" spans="1:10" x14ac:dyDescent="0.35">
      <c r="A1185"/>
      <c r="B1185"/>
      <c r="C1185"/>
      <c r="D1185"/>
      <c r="E1185"/>
      <c r="F1185"/>
      <c r="G1185" s="24"/>
      <c r="H1185" s="24"/>
      <c r="I1185"/>
      <c r="J1185"/>
    </row>
    <row r="1186" spans="1:10" x14ac:dyDescent="0.35">
      <c r="A1186"/>
      <c r="B1186"/>
      <c r="C1186"/>
      <c r="D1186"/>
      <c r="E1186"/>
      <c r="F1186"/>
      <c r="G1186" s="24"/>
      <c r="H1186" s="24"/>
      <c r="I1186"/>
      <c r="J1186"/>
    </row>
    <row r="1187" spans="1:10" x14ac:dyDescent="0.35">
      <c r="A1187"/>
      <c r="B1187"/>
      <c r="C1187"/>
      <c r="D1187"/>
      <c r="E1187"/>
      <c r="F1187"/>
      <c r="G1187" s="24"/>
      <c r="H1187" s="24"/>
      <c r="I1187"/>
      <c r="J1187"/>
    </row>
    <row r="1188" spans="1:10" x14ac:dyDescent="0.35">
      <c r="A1188"/>
      <c r="B1188"/>
      <c r="C1188"/>
      <c r="D1188"/>
      <c r="E1188"/>
      <c r="F1188"/>
      <c r="G1188" s="24"/>
      <c r="H1188" s="24"/>
      <c r="I1188"/>
      <c r="J1188"/>
    </row>
    <row r="1189" spans="1:10" x14ac:dyDescent="0.35">
      <c r="A1189"/>
      <c r="B1189"/>
      <c r="C1189"/>
      <c r="D1189"/>
      <c r="E1189"/>
      <c r="F1189"/>
      <c r="G1189" s="24"/>
      <c r="H1189" s="24"/>
      <c r="I1189"/>
      <c r="J1189"/>
    </row>
    <row r="1190" spans="1:10" x14ac:dyDescent="0.35">
      <c r="A1190"/>
      <c r="B1190"/>
      <c r="C1190"/>
      <c r="D1190"/>
      <c r="E1190"/>
      <c r="F1190"/>
      <c r="G1190" s="24"/>
      <c r="H1190" s="24"/>
      <c r="I1190"/>
      <c r="J1190"/>
    </row>
    <row r="1191" spans="1:10" x14ac:dyDescent="0.35">
      <c r="A1191"/>
      <c r="B1191"/>
      <c r="C1191"/>
      <c r="D1191"/>
      <c r="E1191"/>
      <c r="F1191"/>
      <c r="G1191" s="24"/>
      <c r="H1191" s="24"/>
      <c r="I1191"/>
      <c r="J1191"/>
    </row>
    <row r="1192" spans="1:10" x14ac:dyDescent="0.35">
      <c r="A1192"/>
      <c r="B1192"/>
      <c r="C1192"/>
      <c r="D1192"/>
      <c r="E1192"/>
      <c r="F1192"/>
      <c r="G1192" s="24"/>
      <c r="H1192" s="24"/>
      <c r="I1192"/>
      <c r="J1192"/>
    </row>
    <row r="1193" spans="1:10" x14ac:dyDescent="0.35">
      <c r="A1193"/>
      <c r="B1193"/>
      <c r="C1193"/>
      <c r="D1193"/>
      <c r="E1193"/>
      <c r="F1193"/>
      <c r="G1193" s="24"/>
      <c r="H1193" s="24"/>
      <c r="I1193"/>
      <c r="J1193"/>
    </row>
    <row r="1194" spans="1:10" x14ac:dyDescent="0.35">
      <c r="A1194"/>
      <c r="B1194"/>
      <c r="C1194"/>
      <c r="D1194"/>
      <c r="E1194"/>
      <c r="F1194"/>
      <c r="G1194" s="24"/>
      <c r="H1194" s="24"/>
      <c r="I1194"/>
      <c r="J1194"/>
    </row>
    <row r="1195" spans="1:10" x14ac:dyDescent="0.35">
      <c r="A1195"/>
      <c r="B1195"/>
      <c r="C1195"/>
      <c r="D1195"/>
      <c r="E1195"/>
      <c r="F1195"/>
      <c r="G1195" s="24"/>
      <c r="H1195" s="24"/>
      <c r="I1195"/>
      <c r="J1195"/>
    </row>
    <row r="1196" spans="1:10" x14ac:dyDescent="0.35">
      <c r="A1196"/>
      <c r="B1196"/>
      <c r="C1196"/>
      <c r="D1196"/>
      <c r="E1196"/>
      <c r="F1196"/>
      <c r="G1196" s="24"/>
      <c r="H1196" s="24"/>
      <c r="I1196"/>
      <c r="J1196"/>
    </row>
    <row r="1197" spans="1:10" x14ac:dyDescent="0.35">
      <c r="A1197"/>
      <c r="B1197"/>
      <c r="C1197"/>
      <c r="D1197"/>
      <c r="E1197"/>
      <c r="F1197"/>
      <c r="G1197" s="24"/>
      <c r="H1197" s="24"/>
      <c r="I1197"/>
      <c r="J1197"/>
    </row>
    <row r="1198" spans="1:10" x14ac:dyDescent="0.35">
      <c r="A1198"/>
      <c r="B1198"/>
      <c r="C1198"/>
      <c r="D1198"/>
      <c r="E1198"/>
      <c r="F1198"/>
      <c r="G1198" s="24"/>
      <c r="H1198" s="24"/>
      <c r="I1198"/>
      <c r="J1198"/>
    </row>
    <row r="1199" spans="1:10" x14ac:dyDescent="0.35">
      <c r="A1199"/>
      <c r="B1199"/>
      <c r="C1199"/>
      <c r="D1199"/>
      <c r="E1199"/>
      <c r="F1199"/>
      <c r="G1199" s="24"/>
      <c r="H1199" s="24"/>
      <c r="I1199"/>
      <c r="J1199"/>
    </row>
    <row r="1200" spans="1:10" x14ac:dyDescent="0.35">
      <c r="A1200"/>
      <c r="B1200"/>
      <c r="C1200"/>
      <c r="D1200"/>
      <c r="E1200"/>
      <c r="F1200"/>
      <c r="G1200" s="24"/>
      <c r="H1200" s="24"/>
      <c r="I1200"/>
      <c r="J1200"/>
    </row>
    <row r="1201" spans="1:10" x14ac:dyDescent="0.35">
      <c r="A1201"/>
      <c r="B1201"/>
      <c r="C1201"/>
      <c r="D1201"/>
      <c r="E1201"/>
      <c r="F1201"/>
      <c r="G1201" s="24"/>
      <c r="H1201" s="24"/>
      <c r="I1201"/>
      <c r="J1201"/>
    </row>
    <row r="1202" spans="1:10" x14ac:dyDescent="0.35">
      <c r="A1202"/>
      <c r="B1202"/>
      <c r="C1202"/>
      <c r="D1202"/>
      <c r="E1202"/>
      <c r="F1202"/>
      <c r="G1202" s="24"/>
      <c r="H1202" s="24"/>
      <c r="I1202"/>
      <c r="J1202"/>
    </row>
    <row r="1203" spans="1:10" x14ac:dyDescent="0.35">
      <c r="A1203"/>
      <c r="B1203"/>
      <c r="C1203"/>
      <c r="D1203"/>
      <c r="E1203"/>
      <c r="F1203"/>
      <c r="G1203" s="24"/>
      <c r="H1203" s="24"/>
      <c r="I1203"/>
      <c r="J1203"/>
    </row>
    <row r="1204" spans="1:10" x14ac:dyDescent="0.35">
      <c r="A1204"/>
      <c r="B1204"/>
      <c r="C1204"/>
      <c r="D1204"/>
      <c r="E1204"/>
      <c r="F1204"/>
      <c r="G1204" s="24"/>
      <c r="H1204" s="24"/>
      <c r="I1204"/>
      <c r="J1204"/>
    </row>
    <row r="1205" spans="1:10" x14ac:dyDescent="0.35">
      <c r="A1205"/>
      <c r="B1205"/>
      <c r="C1205"/>
      <c r="D1205"/>
      <c r="E1205"/>
      <c r="F1205"/>
      <c r="G1205" s="24"/>
      <c r="H1205" s="24"/>
      <c r="I1205"/>
      <c r="J1205"/>
    </row>
    <row r="1206" spans="1:10" x14ac:dyDescent="0.35">
      <c r="A1206"/>
      <c r="B1206"/>
      <c r="C1206"/>
      <c r="D1206"/>
      <c r="E1206"/>
      <c r="F1206"/>
      <c r="G1206" s="24"/>
      <c r="H1206" s="24"/>
      <c r="I1206"/>
      <c r="J1206"/>
    </row>
    <row r="1207" spans="1:10" x14ac:dyDescent="0.35">
      <c r="A1207"/>
      <c r="B1207"/>
      <c r="C1207"/>
      <c r="D1207"/>
      <c r="E1207"/>
      <c r="F1207"/>
      <c r="G1207" s="24"/>
      <c r="H1207" s="24"/>
      <c r="I1207"/>
      <c r="J1207"/>
    </row>
    <row r="1208" spans="1:10" x14ac:dyDescent="0.35">
      <c r="A1208"/>
      <c r="B1208"/>
      <c r="C1208"/>
      <c r="D1208"/>
      <c r="E1208"/>
      <c r="F1208"/>
      <c r="G1208" s="24"/>
      <c r="H1208" s="24"/>
      <c r="I1208"/>
      <c r="J1208"/>
    </row>
    <row r="1209" spans="1:10" x14ac:dyDescent="0.35">
      <c r="A1209"/>
      <c r="B1209"/>
      <c r="C1209"/>
      <c r="D1209"/>
      <c r="E1209"/>
      <c r="F1209"/>
      <c r="G1209" s="24"/>
      <c r="H1209" s="24"/>
      <c r="I1209"/>
      <c r="J1209"/>
    </row>
    <row r="1210" spans="1:10" x14ac:dyDescent="0.35">
      <c r="A1210"/>
      <c r="B1210"/>
      <c r="C1210"/>
      <c r="D1210"/>
      <c r="E1210"/>
      <c r="F1210"/>
      <c r="G1210" s="24"/>
      <c r="H1210" s="24"/>
      <c r="I1210"/>
      <c r="J1210"/>
    </row>
    <row r="1211" spans="1:10" x14ac:dyDescent="0.35">
      <c r="A1211"/>
      <c r="B1211"/>
      <c r="C1211"/>
      <c r="D1211"/>
      <c r="E1211"/>
      <c r="F1211"/>
      <c r="G1211" s="24"/>
      <c r="H1211" s="24"/>
      <c r="I1211"/>
      <c r="J1211"/>
    </row>
    <row r="1212" spans="1:10" x14ac:dyDescent="0.35">
      <c r="A1212"/>
      <c r="B1212"/>
      <c r="C1212"/>
      <c r="D1212"/>
      <c r="E1212"/>
      <c r="F1212"/>
      <c r="G1212" s="24"/>
      <c r="H1212" s="24"/>
      <c r="I1212"/>
      <c r="J1212"/>
    </row>
    <row r="1213" spans="1:10" x14ac:dyDescent="0.35">
      <c r="A1213"/>
      <c r="B1213"/>
      <c r="C1213"/>
      <c r="D1213"/>
      <c r="E1213"/>
      <c r="F1213"/>
      <c r="G1213" s="24"/>
      <c r="H1213" s="24"/>
      <c r="I1213"/>
      <c r="J1213"/>
    </row>
    <row r="1214" spans="1:10" x14ac:dyDescent="0.35">
      <c r="A1214"/>
      <c r="B1214"/>
      <c r="C1214"/>
      <c r="D1214"/>
      <c r="E1214"/>
      <c r="F1214"/>
      <c r="G1214" s="24"/>
      <c r="H1214" s="24"/>
      <c r="I1214"/>
      <c r="J1214"/>
    </row>
    <row r="1215" spans="1:10" x14ac:dyDescent="0.35">
      <c r="A1215"/>
      <c r="B1215"/>
      <c r="C1215"/>
      <c r="D1215"/>
      <c r="E1215"/>
      <c r="F1215"/>
      <c r="G1215" s="24"/>
      <c r="H1215" s="24"/>
      <c r="I1215"/>
      <c r="J1215"/>
    </row>
    <row r="1216" spans="1:10" x14ac:dyDescent="0.35">
      <c r="A1216"/>
      <c r="B1216"/>
      <c r="C1216"/>
      <c r="D1216"/>
      <c r="E1216"/>
      <c r="F1216"/>
      <c r="G1216" s="24"/>
      <c r="H1216" s="24"/>
      <c r="I1216"/>
      <c r="J1216"/>
    </row>
    <row r="1217" spans="1:10" x14ac:dyDescent="0.35">
      <c r="A1217"/>
      <c r="B1217"/>
      <c r="C1217"/>
      <c r="D1217"/>
      <c r="E1217"/>
      <c r="F1217"/>
      <c r="G1217" s="24"/>
      <c r="H1217" s="24"/>
      <c r="I1217"/>
      <c r="J1217"/>
    </row>
    <row r="1218" spans="1:10" x14ac:dyDescent="0.35">
      <c r="A1218"/>
      <c r="B1218"/>
      <c r="C1218"/>
      <c r="D1218"/>
      <c r="E1218"/>
      <c r="F1218"/>
      <c r="G1218" s="24"/>
      <c r="H1218" s="24"/>
      <c r="I1218"/>
      <c r="J1218"/>
    </row>
    <row r="1219" spans="1:10" x14ac:dyDescent="0.35">
      <c r="A1219"/>
      <c r="B1219"/>
      <c r="C1219"/>
      <c r="D1219"/>
      <c r="E1219"/>
      <c r="F1219"/>
      <c r="G1219" s="24"/>
      <c r="H1219" s="24"/>
      <c r="I1219"/>
      <c r="J1219"/>
    </row>
    <row r="1220" spans="1:10" x14ac:dyDescent="0.35">
      <c r="A1220"/>
      <c r="B1220"/>
      <c r="C1220"/>
      <c r="D1220"/>
      <c r="E1220"/>
      <c r="F1220"/>
      <c r="G1220" s="24"/>
      <c r="H1220" s="24"/>
      <c r="I1220"/>
      <c r="J1220"/>
    </row>
    <row r="1221" spans="1:10" x14ac:dyDescent="0.35">
      <c r="A1221"/>
      <c r="B1221"/>
      <c r="C1221"/>
      <c r="D1221"/>
      <c r="E1221"/>
      <c r="F1221"/>
      <c r="G1221" s="24"/>
      <c r="H1221" s="24"/>
      <c r="I1221"/>
      <c r="J1221"/>
    </row>
    <row r="1222" spans="1:10" x14ac:dyDescent="0.35">
      <c r="A1222"/>
      <c r="B1222"/>
      <c r="C1222"/>
      <c r="D1222"/>
      <c r="E1222"/>
      <c r="F1222"/>
      <c r="G1222" s="24"/>
      <c r="H1222" s="24"/>
      <c r="I1222"/>
      <c r="J1222"/>
    </row>
    <row r="1223" spans="1:10" x14ac:dyDescent="0.35">
      <c r="A1223"/>
      <c r="B1223"/>
      <c r="C1223"/>
      <c r="D1223"/>
      <c r="E1223"/>
      <c r="F1223"/>
      <c r="G1223" s="24"/>
      <c r="H1223" s="24"/>
      <c r="I1223"/>
      <c r="J1223"/>
    </row>
    <row r="1224" spans="1:10" x14ac:dyDescent="0.35">
      <c r="A1224"/>
      <c r="B1224"/>
      <c r="C1224"/>
      <c r="D1224"/>
      <c r="E1224"/>
      <c r="F1224"/>
      <c r="G1224" s="24"/>
      <c r="H1224" s="24"/>
      <c r="I1224"/>
      <c r="J1224"/>
    </row>
    <row r="1225" spans="1:10" x14ac:dyDescent="0.35">
      <c r="A1225"/>
      <c r="B1225"/>
      <c r="C1225"/>
      <c r="D1225"/>
      <c r="E1225"/>
      <c r="F1225"/>
      <c r="G1225" s="24"/>
      <c r="H1225" s="24"/>
      <c r="I1225"/>
      <c r="J1225"/>
    </row>
    <row r="1226" spans="1:10" x14ac:dyDescent="0.35">
      <c r="A1226"/>
      <c r="B1226"/>
      <c r="C1226"/>
      <c r="D1226"/>
      <c r="E1226"/>
      <c r="F1226"/>
      <c r="G1226" s="24"/>
      <c r="H1226" s="24"/>
      <c r="I1226"/>
      <c r="J1226"/>
    </row>
    <row r="1227" spans="1:10" x14ac:dyDescent="0.35">
      <c r="A1227"/>
      <c r="B1227"/>
      <c r="C1227"/>
      <c r="D1227"/>
      <c r="E1227"/>
      <c r="F1227"/>
      <c r="G1227" s="24"/>
      <c r="H1227" s="24"/>
      <c r="I1227"/>
      <c r="J1227"/>
    </row>
    <row r="1228" spans="1:10" x14ac:dyDescent="0.35">
      <c r="A1228"/>
      <c r="B1228"/>
      <c r="C1228"/>
      <c r="D1228"/>
      <c r="E1228"/>
      <c r="F1228"/>
      <c r="G1228" s="24"/>
      <c r="H1228" s="24"/>
      <c r="I1228"/>
      <c r="J1228"/>
    </row>
    <row r="1229" spans="1:10" x14ac:dyDescent="0.35">
      <c r="A1229"/>
      <c r="B1229"/>
      <c r="C1229"/>
      <c r="D1229"/>
      <c r="E1229"/>
      <c r="F1229"/>
      <c r="G1229" s="24"/>
      <c r="H1229" s="24"/>
      <c r="I1229"/>
      <c r="J1229"/>
    </row>
    <row r="1230" spans="1:10" x14ac:dyDescent="0.35">
      <c r="A1230"/>
      <c r="B1230"/>
      <c r="C1230"/>
      <c r="D1230"/>
      <c r="E1230"/>
      <c r="F1230"/>
      <c r="G1230" s="24"/>
      <c r="H1230" s="24"/>
      <c r="I1230"/>
      <c r="J1230"/>
    </row>
    <row r="1231" spans="1:10" x14ac:dyDescent="0.35">
      <c r="A1231"/>
      <c r="B1231"/>
      <c r="C1231"/>
      <c r="D1231"/>
      <c r="E1231"/>
      <c r="F1231"/>
      <c r="G1231" s="24"/>
      <c r="H1231" s="24"/>
      <c r="I1231"/>
      <c r="J1231"/>
    </row>
    <row r="1232" spans="1:10" x14ac:dyDescent="0.35">
      <c r="A1232"/>
      <c r="B1232"/>
      <c r="C1232"/>
      <c r="D1232"/>
      <c r="E1232"/>
      <c r="F1232"/>
      <c r="G1232" s="24"/>
      <c r="H1232" s="24"/>
      <c r="I1232"/>
      <c r="J1232"/>
    </row>
    <row r="1233" spans="1:10" x14ac:dyDescent="0.35">
      <c r="A1233"/>
      <c r="B1233"/>
      <c r="C1233"/>
      <c r="D1233"/>
      <c r="E1233"/>
      <c r="F1233"/>
      <c r="G1233" s="24"/>
      <c r="H1233" s="24"/>
      <c r="I1233"/>
      <c r="J1233"/>
    </row>
    <row r="1234" spans="1:10" x14ac:dyDescent="0.35">
      <c r="A1234"/>
      <c r="B1234"/>
      <c r="C1234"/>
      <c r="D1234"/>
      <c r="E1234"/>
      <c r="F1234"/>
      <c r="G1234" s="24"/>
      <c r="H1234" s="24"/>
      <c r="I1234"/>
      <c r="J1234"/>
    </row>
    <row r="1235" spans="1:10" x14ac:dyDescent="0.35">
      <c r="A1235"/>
      <c r="B1235"/>
      <c r="C1235"/>
      <c r="D1235"/>
      <c r="E1235"/>
      <c r="F1235"/>
      <c r="G1235" s="24"/>
      <c r="H1235" s="24"/>
      <c r="I1235"/>
      <c r="J1235"/>
    </row>
    <row r="1236" spans="1:10" x14ac:dyDescent="0.35">
      <c r="A1236"/>
      <c r="B1236"/>
      <c r="C1236"/>
      <c r="D1236"/>
      <c r="E1236"/>
      <c r="F1236"/>
      <c r="G1236" s="24"/>
      <c r="H1236" s="24"/>
      <c r="I1236"/>
      <c r="J1236"/>
    </row>
    <row r="1237" spans="1:10" x14ac:dyDescent="0.35">
      <c r="A1237"/>
      <c r="B1237"/>
      <c r="C1237"/>
      <c r="D1237"/>
      <c r="E1237"/>
      <c r="F1237"/>
      <c r="G1237" s="24"/>
      <c r="H1237" s="24"/>
      <c r="I1237"/>
      <c r="J1237"/>
    </row>
    <row r="1238" spans="1:10" x14ac:dyDescent="0.35">
      <c r="A1238"/>
      <c r="B1238"/>
      <c r="C1238"/>
      <c r="D1238"/>
      <c r="E1238"/>
      <c r="F1238"/>
      <c r="G1238" s="24"/>
      <c r="H1238" s="24"/>
      <c r="I1238"/>
      <c r="J1238"/>
    </row>
    <row r="1239" spans="1:10" x14ac:dyDescent="0.35">
      <c r="A1239"/>
      <c r="B1239"/>
      <c r="C1239"/>
      <c r="D1239"/>
      <c r="E1239"/>
      <c r="F1239"/>
      <c r="G1239" s="24"/>
      <c r="H1239" s="24"/>
      <c r="I1239"/>
      <c r="J1239"/>
    </row>
    <row r="1240" spans="1:10" x14ac:dyDescent="0.35">
      <c r="A1240"/>
      <c r="B1240"/>
      <c r="C1240"/>
      <c r="D1240"/>
      <c r="E1240"/>
      <c r="F1240"/>
      <c r="G1240" s="24"/>
      <c r="H1240" s="24"/>
      <c r="I1240"/>
      <c r="J1240"/>
    </row>
    <row r="1241" spans="1:10" x14ac:dyDescent="0.35">
      <c r="A1241"/>
      <c r="B1241"/>
      <c r="C1241"/>
      <c r="D1241"/>
      <c r="E1241"/>
      <c r="F1241"/>
      <c r="G1241" s="24"/>
      <c r="H1241" s="24"/>
      <c r="I1241"/>
      <c r="J1241"/>
    </row>
    <row r="1242" spans="1:10" x14ac:dyDescent="0.35">
      <c r="A1242"/>
      <c r="B1242"/>
      <c r="C1242"/>
      <c r="D1242"/>
      <c r="E1242"/>
      <c r="F1242"/>
      <c r="G1242" s="24"/>
      <c r="H1242" s="24"/>
      <c r="I1242"/>
      <c r="J1242"/>
    </row>
    <row r="1243" spans="1:10" x14ac:dyDescent="0.35">
      <c r="A1243"/>
      <c r="B1243"/>
      <c r="C1243"/>
      <c r="D1243"/>
      <c r="E1243"/>
      <c r="F1243"/>
      <c r="G1243" s="24"/>
      <c r="H1243" s="24"/>
      <c r="I1243"/>
      <c r="J1243"/>
    </row>
    <row r="1244" spans="1:10" x14ac:dyDescent="0.35">
      <c r="A1244"/>
      <c r="B1244"/>
      <c r="C1244"/>
      <c r="D1244"/>
      <c r="E1244"/>
      <c r="F1244"/>
      <c r="G1244" s="24"/>
      <c r="H1244" s="24"/>
      <c r="I1244"/>
      <c r="J1244"/>
    </row>
    <row r="1245" spans="1:10" x14ac:dyDescent="0.35">
      <c r="A1245"/>
      <c r="B1245"/>
      <c r="C1245"/>
      <c r="D1245"/>
      <c r="E1245"/>
      <c r="F1245"/>
      <c r="G1245" s="24"/>
      <c r="H1245" s="24"/>
      <c r="I1245"/>
      <c r="J1245"/>
    </row>
    <row r="1246" spans="1:10" x14ac:dyDescent="0.35">
      <c r="A1246"/>
      <c r="B1246"/>
      <c r="C1246"/>
      <c r="D1246"/>
      <c r="E1246"/>
      <c r="F1246"/>
      <c r="G1246" s="24"/>
      <c r="H1246" s="24"/>
      <c r="I1246"/>
      <c r="J1246"/>
    </row>
    <row r="1247" spans="1:10" x14ac:dyDescent="0.35">
      <c r="A1247"/>
      <c r="B1247"/>
      <c r="C1247"/>
      <c r="D1247"/>
      <c r="E1247"/>
      <c r="F1247"/>
      <c r="G1247" s="24"/>
      <c r="H1247" s="24"/>
      <c r="I1247"/>
      <c r="J1247"/>
    </row>
    <row r="1248" spans="1:10" x14ac:dyDescent="0.35">
      <c r="A1248"/>
      <c r="B1248"/>
      <c r="C1248"/>
      <c r="D1248"/>
      <c r="E1248"/>
      <c r="F1248"/>
      <c r="G1248" s="24"/>
      <c r="H1248" s="24"/>
      <c r="I1248"/>
      <c r="J1248"/>
    </row>
    <row r="1249" spans="1:10" x14ac:dyDescent="0.35">
      <c r="A1249"/>
      <c r="B1249"/>
      <c r="C1249"/>
      <c r="D1249"/>
      <c r="E1249"/>
      <c r="F1249"/>
      <c r="G1249" s="24"/>
      <c r="H1249" s="24"/>
      <c r="I1249"/>
      <c r="J1249"/>
    </row>
    <row r="1250" spans="1:10" x14ac:dyDescent="0.35">
      <c r="A1250"/>
      <c r="B1250"/>
      <c r="C1250"/>
      <c r="D1250"/>
      <c r="E1250"/>
      <c r="F1250"/>
      <c r="G1250" s="24"/>
      <c r="H1250" s="24"/>
      <c r="I1250"/>
      <c r="J1250"/>
    </row>
    <row r="1251" spans="1:10" x14ac:dyDescent="0.35">
      <c r="A1251"/>
      <c r="B1251"/>
      <c r="C1251"/>
      <c r="D1251"/>
      <c r="E1251"/>
      <c r="F1251"/>
      <c r="G1251" s="24"/>
      <c r="H1251" s="24"/>
      <c r="I1251"/>
      <c r="J1251"/>
    </row>
    <row r="1252" spans="1:10" x14ac:dyDescent="0.35">
      <c r="A1252"/>
      <c r="B1252"/>
      <c r="C1252"/>
      <c r="D1252"/>
      <c r="E1252"/>
      <c r="F1252"/>
      <c r="G1252" s="24"/>
      <c r="H1252" s="24"/>
      <c r="I1252"/>
      <c r="J1252"/>
    </row>
    <row r="1253" spans="1:10" x14ac:dyDescent="0.35">
      <c r="A1253"/>
      <c r="B1253"/>
      <c r="C1253"/>
      <c r="D1253"/>
      <c r="E1253"/>
      <c r="F1253"/>
      <c r="G1253" s="24"/>
      <c r="H1253" s="24"/>
      <c r="I1253"/>
      <c r="J1253"/>
    </row>
    <row r="1254" spans="1:10" x14ac:dyDescent="0.35">
      <c r="A1254"/>
      <c r="B1254"/>
      <c r="C1254"/>
      <c r="D1254"/>
      <c r="E1254"/>
      <c r="F1254"/>
      <c r="G1254" s="24"/>
      <c r="H1254" s="24"/>
      <c r="I1254"/>
      <c r="J1254"/>
    </row>
    <row r="1255" spans="1:10" x14ac:dyDescent="0.35">
      <c r="A1255"/>
      <c r="B1255"/>
      <c r="C1255"/>
      <c r="D1255"/>
      <c r="E1255"/>
      <c r="F1255"/>
      <c r="G1255" s="24"/>
      <c r="H1255" s="24"/>
      <c r="I1255"/>
      <c r="J1255"/>
    </row>
    <row r="1256" spans="1:10" x14ac:dyDescent="0.35">
      <c r="A1256"/>
      <c r="B1256"/>
      <c r="C1256"/>
      <c r="D1256"/>
      <c r="E1256"/>
      <c r="F1256"/>
      <c r="G1256" s="24"/>
      <c r="H1256" s="24"/>
      <c r="I1256"/>
      <c r="J1256"/>
    </row>
    <row r="1257" spans="1:10" x14ac:dyDescent="0.35">
      <c r="A1257"/>
      <c r="B1257"/>
      <c r="C1257"/>
      <c r="D1257"/>
      <c r="E1257"/>
      <c r="F1257"/>
      <c r="G1257" s="24"/>
      <c r="H1257" s="24"/>
      <c r="I1257"/>
      <c r="J1257"/>
    </row>
    <row r="1258" spans="1:10" x14ac:dyDescent="0.35">
      <c r="A1258"/>
      <c r="B1258"/>
      <c r="C1258"/>
      <c r="D1258"/>
      <c r="E1258"/>
      <c r="F1258"/>
      <c r="G1258" s="24"/>
      <c r="H1258" s="24"/>
      <c r="I1258"/>
      <c r="J1258"/>
    </row>
    <row r="1259" spans="1:10" x14ac:dyDescent="0.35">
      <c r="A1259"/>
      <c r="B1259"/>
      <c r="C1259"/>
      <c r="D1259"/>
      <c r="E1259"/>
      <c r="F1259"/>
      <c r="G1259" s="24"/>
      <c r="H1259" s="24"/>
      <c r="I1259"/>
      <c r="J1259"/>
    </row>
    <row r="1260" spans="1:10" x14ac:dyDescent="0.35">
      <c r="A1260"/>
      <c r="B1260"/>
      <c r="C1260"/>
      <c r="D1260"/>
      <c r="E1260"/>
      <c r="F1260"/>
      <c r="G1260" s="24"/>
      <c r="H1260" s="24"/>
      <c r="I1260"/>
      <c r="J1260"/>
    </row>
    <row r="1261" spans="1:10" x14ac:dyDescent="0.35">
      <c r="A1261"/>
      <c r="B1261"/>
      <c r="C1261"/>
      <c r="D1261"/>
      <c r="E1261"/>
      <c r="F1261"/>
      <c r="G1261" s="24"/>
      <c r="H1261" s="24"/>
      <c r="I1261"/>
      <c r="J1261"/>
    </row>
    <row r="1262" spans="1:10" x14ac:dyDescent="0.35">
      <c r="A1262"/>
      <c r="B1262"/>
      <c r="C1262"/>
      <c r="D1262"/>
      <c r="E1262"/>
      <c r="F1262"/>
      <c r="G1262" s="24"/>
      <c r="H1262" s="24"/>
      <c r="I1262"/>
      <c r="J1262"/>
    </row>
    <row r="1263" spans="1:10" x14ac:dyDescent="0.35">
      <c r="A1263"/>
      <c r="B1263"/>
      <c r="C1263"/>
      <c r="D1263"/>
      <c r="E1263"/>
      <c r="F1263"/>
      <c r="G1263" s="24"/>
      <c r="H1263" s="24"/>
      <c r="I1263"/>
      <c r="J1263"/>
    </row>
    <row r="1264" spans="1:10" x14ac:dyDescent="0.35">
      <c r="A1264"/>
      <c r="B1264"/>
      <c r="C1264"/>
      <c r="D1264"/>
      <c r="E1264"/>
      <c r="F1264"/>
      <c r="G1264" s="24"/>
      <c r="H1264" s="24"/>
      <c r="I1264"/>
      <c r="J1264"/>
    </row>
    <row r="1265" spans="1:10" x14ac:dyDescent="0.35">
      <c r="A1265"/>
      <c r="B1265"/>
      <c r="C1265"/>
      <c r="D1265"/>
      <c r="E1265"/>
      <c r="F1265"/>
      <c r="G1265" s="24"/>
      <c r="H1265" s="24"/>
      <c r="I1265"/>
      <c r="J1265"/>
    </row>
    <row r="1266" spans="1:10" x14ac:dyDescent="0.35">
      <c r="A1266"/>
      <c r="B1266"/>
      <c r="C1266"/>
      <c r="D1266"/>
      <c r="E1266"/>
      <c r="F1266"/>
      <c r="G1266" s="24"/>
      <c r="H1266" s="24"/>
      <c r="I1266"/>
      <c r="J1266"/>
    </row>
    <row r="1267" spans="1:10" x14ac:dyDescent="0.35">
      <c r="A1267"/>
      <c r="B1267"/>
      <c r="C1267"/>
      <c r="D1267"/>
      <c r="E1267"/>
      <c r="F1267"/>
      <c r="G1267" s="24"/>
      <c r="H1267" s="24"/>
      <c r="I1267"/>
      <c r="J1267"/>
    </row>
    <row r="1268" spans="1:10" x14ac:dyDescent="0.35">
      <c r="A1268"/>
      <c r="B1268"/>
      <c r="C1268"/>
      <c r="D1268"/>
      <c r="E1268"/>
      <c r="F1268"/>
      <c r="G1268" s="24"/>
      <c r="H1268" s="24"/>
      <c r="I1268"/>
      <c r="J1268"/>
    </row>
    <row r="1269" spans="1:10" x14ac:dyDescent="0.35">
      <c r="A1269"/>
      <c r="B1269"/>
      <c r="C1269"/>
      <c r="D1269"/>
      <c r="E1269"/>
      <c r="F1269"/>
      <c r="G1269" s="24"/>
      <c r="H1269" s="24"/>
      <c r="I1269"/>
      <c r="J1269"/>
    </row>
    <row r="1270" spans="1:10" x14ac:dyDescent="0.35">
      <c r="A1270"/>
      <c r="B1270"/>
      <c r="C1270"/>
      <c r="D1270"/>
      <c r="E1270"/>
      <c r="F1270"/>
      <c r="G1270" s="24"/>
      <c r="H1270" s="24"/>
      <c r="I1270"/>
      <c r="J1270"/>
    </row>
    <row r="1271" spans="1:10" x14ac:dyDescent="0.35">
      <c r="A1271"/>
      <c r="B1271"/>
      <c r="C1271"/>
      <c r="D1271"/>
      <c r="E1271"/>
      <c r="F1271"/>
      <c r="G1271" s="24"/>
      <c r="H1271" s="24"/>
      <c r="I1271"/>
      <c r="J1271"/>
    </row>
    <row r="1272" spans="1:10" x14ac:dyDescent="0.35">
      <c r="A1272"/>
      <c r="B1272"/>
      <c r="C1272"/>
      <c r="D1272"/>
      <c r="E1272"/>
      <c r="F1272"/>
      <c r="G1272" s="24"/>
      <c r="H1272" s="24"/>
      <c r="I1272"/>
      <c r="J1272"/>
    </row>
    <row r="1273" spans="1:10" x14ac:dyDescent="0.35">
      <c r="A1273"/>
      <c r="B1273"/>
      <c r="C1273"/>
      <c r="D1273"/>
      <c r="E1273"/>
      <c r="F1273"/>
      <c r="G1273" s="24"/>
      <c r="H1273" s="24"/>
      <c r="I1273"/>
      <c r="J1273"/>
    </row>
    <row r="1274" spans="1:10" x14ac:dyDescent="0.35">
      <c r="A1274"/>
      <c r="B1274"/>
      <c r="C1274"/>
      <c r="D1274"/>
      <c r="E1274"/>
      <c r="F1274"/>
      <c r="G1274" s="24"/>
      <c r="H1274" s="24"/>
      <c r="I1274"/>
      <c r="J1274"/>
    </row>
    <row r="1275" spans="1:10" x14ac:dyDescent="0.35">
      <c r="A1275"/>
      <c r="B1275"/>
      <c r="C1275"/>
      <c r="D1275"/>
      <c r="E1275"/>
      <c r="F1275"/>
      <c r="G1275" s="24"/>
      <c r="H1275" s="24"/>
      <c r="I1275"/>
      <c r="J1275"/>
    </row>
    <row r="1276" spans="1:10" x14ac:dyDescent="0.35">
      <c r="A1276"/>
      <c r="B1276"/>
      <c r="C1276"/>
      <c r="D1276"/>
      <c r="E1276"/>
      <c r="F1276"/>
      <c r="G1276" s="24"/>
      <c r="H1276" s="24"/>
      <c r="I1276"/>
      <c r="J1276"/>
    </row>
    <row r="1277" spans="1:10" x14ac:dyDescent="0.35">
      <c r="A1277"/>
      <c r="B1277"/>
      <c r="C1277"/>
      <c r="D1277"/>
      <c r="E1277"/>
      <c r="F1277"/>
      <c r="G1277" s="24"/>
      <c r="H1277" s="24"/>
      <c r="I1277"/>
      <c r="J1277"/>
    </row>
    <row r="1278" spans="1:10" x14ac:dyDescent="0.35">
      <c r="A1278"/>
      <c r="B1278"/>
      <c r="C1278"/>
      <c r="D1278"/>
      <c r="E1278"/>
      <c r="F1278"/>
      <c r="G1278" s="24"/>
      <c r="H1278" s="24"/>
      <c r="I1278"/>
      <c r="J1278"/>
    </row>
    <row r="1279" spans="1:10" x14ac:dyDescent="0.35">
      <c r="A1279"/>
      <c r="B1279"/>
      <c r="C1279"/>
      <c r="D1279"/>
      <c r="E1279"/>
      <c r="F1279"/>
      <c r="G1279" s="24"/>
      <c r="H1279" s="24"/>
      <c r="I1279"/>
      <c r="J1279"/>
    </row>
    <row r="1280" spans="1:10" x14ac:dyDescent="0.35">
      <c r="A1280"/>
      <c r="B1280"/>
      <c r="C1280"/>
      <c r="D1280"/>
      <c r="E1280"/>
      <c r="F1280"/>
      <c r="G1280" s="24"/>
      <c r="H1280" s="24"/>
      <c r="I1280"/>
      <c r="J1280"/>
    </row>
    <row r="1281" spans="1:10" x14ac:dyDescent="0.35">
      <c r="A1281"/>
      <c r="B1281"/>
      <c r="C1281"/>
      <c r="D1281"/>
      <c r="E1281"/>
      <c r="F1281"/>
      <c r="G1281" s="24"/>
      <c r="H1281" s="24"/>
      <c r="I1281"/>
      <c r="J1281"/>
    </row>
    <row r="1282" spans="1:10" x14ac:dyDescent="0.35">
      <c r="A1282"/>
      <c r="B1282"/>
      <c r="C1282"/>
      <c r="D1282"/>
      <c r="E1282"/>
      <c r="F1282"/>
      <c r="G1282" s="24"/>
      <c r="H1282" s="24"/>
      <c r="I1282"/>
      <c r="J1282"/>
    </row>
    <row r="1283" spans="1:10" x14ac:dyDescent="0.35">
      <c r="A1283"/>
      <c r="B1283"/>
      <c r="C1283"/>
      <c r="D1283"/>
      <c r="E1283"/>
      <c r="F1283"/>
      <c r="G1283" s="24"/>
      <c r="H1283" s="24"/>
      <c r="I1283"/>
      <c r="J1283"/>
    </row>
    <row r="1284" spans="1:10" x14ac:dyDescent="0.35">
      <c r="A1284"/>
      <c r="B1284"/>
      <c r="C1284"/>
      <c r="D1284"/>
      <c r="E1284"/>
      <c r="F1284"/>
      <c r="G1284" s="24"/>
      <c r="H1284" s="24"/>
      <c r="I1284"/>
      <c r="J1284"/>
    </row>
    <row r="1285" spans="1:10" x14ac:dyDescent="0.35">
      <c r="A1285"/>
      <c r="B1285"/>
      <c r="C1285"/>
      <c r="D1285"/>
      <c r="E1285"/>
      <c r="F1285"/>
      <c r="G1285" s="24"/>
      <c r="H1285" s="24"/>
      <c r="I1285"/>
      <c r="J1285"/>
    </row>
    <row r="1286" spans="1:10" x14ac:dyDescent="0.35">
      <c r="A1286"/>
      <c r="B1286"/>
      <c r="C1286"/>
      <c r="D1286"/>
      <c r="E1286"/>
      <c r="F1286"/>
      <c r="G1286" s="24"/>
      <c r="H1286" s="24"/>
      <c r="I1286"/>
      <c r="J1286"/>
    </row>
    <row r="1287" spans="1:10" x14ac:dyDescent="0.35">
      <c r="A1287"/>
      <c r="B1287"/>
      <c r="C1287"/>
      <c r="D1287"/>
      <c r="E1287"/>
      <c r="F1287"/>
      <c r="G1287" s="24"/>
      <c r="H1287" s="24"/>
      <c r="I1287"/>
      <c r="J1287"/>
    </row>
    <row r="1288" spans="1:10" x14ac:dyDescent="0.35">
      <c r="A1288"/>
      <c r="B1288"/>
      <c r="C1288"/>
      <c r="D1288"/>
      <c r="E1288"/>
      <c r="F1288"/>
      <c r="G1288" s="24"/>
      <c r="H1288" s="24"/>
      <c r="I1288"/>
      <c r="J1288"/>
    </row>
    <row r="1289" spans="1:10" x14ac:dyDescent="0.35">
      <c r="A1289"/>
      <c r="B1289"/>
      <c r="C1289"/>
      <c r="D1289"/>
      <c r="E1289"/>
      <c r="F1289"/>
      <c r="G1289" s="24"/>
      <c r="H1289" s="24"/>
      <c r="I1289"/>
      <c r="J1289"/>
    </row>
    <row r="1290" spans="1:10" x14ac:dyDescent="0.35">
      <c r="A1290"/>
      <c r="B1290"/>
      <c r="C1290"/>
      <c r="D1290"/>
      <c r="E1290"/>
      <c r="F1290"/>
      <c r="G1290" s="24"/>
      <c r="H1290" s="24"/>
      <c r="I1290"/>
      <c r="J1290"/>
    </row>
    <row r="1291" spans="1:10" x14ac:dyDescent="0.35">
      <c r="A1291"/>
      <c r="B1291"/>
      <c r="C1291"/>
      <c r="D1291"/>
      <c r="E1291"/>
      <c r="F1291"/>
      <c r="G1291" s="24"/>
      <c r="H1291" s="24"/>
      <c r="I1291"/>
      <c r="J1291"/>
    </row>
    <row r="1292" spans="1:10" x14ac:dyDescent="0.35">
      <c r="A1292"/>
      <c r="B1292"/>
      <c r="C1292"/>
      <c r="D1292"/>
      <c r="E1292"/>
      <c r="F1292"/>
      <c r="G1292" s="24"/>
      <c r="H1292" s="24"/>
      <c r="I1292"/>
      <c r="J1292"/>
    </row>
    <row r="1293" spans="1:10" x14ac:dyDescent="0.35">
      <c r="A1293"/>
      <c r="B1293"/>
      <c r="C1293"/>
      <c r="D1293"/>
      <c r="E1293"/>
      <c r="F1293"/>
      <c r="G1293" s="24"/>
      <c r="H1293" s="24"/>
      <c r="I1293"/>
      <c r="J1293"/>
    </row>
    <row r="1294" spans="1:10" x14ac:dyDescent="0.35">
      <c r="A1294"/>
      <c r="B1294"/>
      <c r="C1294"/>
      <c r="D1294"/>
      <c r="E1294"/>
      <c r="F1294"/>
      <c r="G1294" s="24"/>
      <c r="H1294" s="24"/>
      <c r="I1294"/>
      <c r="J1294"/>
    </row>
    <row r="1295" spans="1:10" x14ac:dyDescent="0.35">
      <c r="A1295"/>
      <c r="B1295"/>
      <c r="C1295"/>
      <c r="D1295"/>
      <c r="E1295"/>
      <c r="F1295"/>
      <c r="G1295" s="24"/>
      <c r="H1295" s="24"/>
      <c r="I1295"/>
      <c r="J1295"/>
    </row>
    <row r="1296" spans="1:10" x14ac:dyDescent="0.35">
      <c r="A1296"/>
      <c r="B1296"/>
      <c r="C1296"/>
      <c r="D1296"/>
      <c r="E1296"/>
      <c r="F1296"/>
      <c r="G1296" s="24"/>
      <c r="H1296" s="24"/>
      <c r="I1296"/>
      <c r="J1296"/>
    </row>
    <row r="1297" spans="1:10" x14ac:dyDescent="0.35">
      <c r="A1297"/>
      <c r="B1297"/>
      <c r="C1297"/>
      <c r="D1297"/>
      <c r="E1297"/>
      <c r="F1297"/>
      <c r="G1297" s="24"/>
      <c r="H1297" s="24"/>
      <c r="I1297"/>
      <c r="J1297"/>
    </row>
    <row r="1298" spans="1:10" x14ac:dyDescent="0.35">
      <c r="A1298"/>
      <c r="B1298"/>
      <c r="C1298"/>
      <c r="D1298"/>
      <c r="E1298"/>
      <c r="F1298"/>
      <c r="G1298" s="24"/>
      <c r="H1298" s="24"/>
      <c r="I1298"/>
      <c r="J1298"/>
    </row>
    <row r="1299" spans="1:10" x14ac:dyDescent="0.35">
      <c r="A1299"/>
      <c r="B1299"/>
      <c r="C1299"/>
      <c r="D1299"/>
      <c r="E1299"/>
      <c r="F1299"/>
      <c r="G1299" s="24"/>
      <c r="H1299" s="24"/>
      <c r="I1299"/>
      <c r="J1299"/>
    </row>
    <row r="1300" spans="1:10" x14ac:dyDescent="0.35">
      <c r="A1300"/>
      <c r="B1300"/>
      <c r="C1300"/>
      <c r="D1300"/>
      <c r="E1300"/>
      <c r="F1300"/>
      <c r="G1300" s="24"/>
      <c r="H1300" s="24"/>
      <c r="I1300"/>
      <c r="J1300"/>
    </row>
    <row r="1301" spans="1:10" x14ac:dyDescent="0.35">
      <c r="A1301"/>
      <c r="B1301"/>
      <c r="C1301"/>
      <c r="D1301"/>
      <c r="E1301"/>
      <c r="F1301"/>
      <c r="G1301" s="24"/>
      <c r="H1301" s="24"/>
      <c r="I1301"/>
      <c r="J1301"/>
    </row>
    <row r="1302" spans="1:10" x14ac:dyDescent="0.35">
      <c r="A1302"/>
      <c r="B1302"/>
      <c r="C1302"/>
      <c r="D1302"/>
      <c r="E1302"/>
      <c r="F1302"/>
      <c r="G1302" s="24"/>
      <c r="H1302" s="24"/>
      <c r="I1302"/>
      <c r="J1302"/>
    </row>
    <row r="1303" spans="1:10" x14ac:dyDescent="0.35">
      <c r="I1303"/>
      <c r="J1303"/>
    </row>
  </sheetData>
  <pageMargins left="0.7" right="0.7" top="0.75" bottom="0.75" header="0.3" footer="0.3"/>
  <pageSetup paperSize="9" scale="46" orientation="portrait" horizontalDpi="1200" verticalDpi="1200" r:id="rId2"/>
  <rowBreaks count="1" manualBreakCount="1">
    <brk id="72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9840-CD78-407C-8689-FCCD55C57027}">
  <sheetPr>
    <pageSetUpPr fitToPage="1"/>
  </sheetPr>
  <dimension ref="A1:P1552"/>
  <sheetViews>
    <sheetView zoomScaleNormal="100" zoomScaleSheetLayoutView="90" workbookViewId="0">
      <selection sqref="A1:I1"/>
    </sheetView>
  </sheetViews>
  <sheetFormatPr defaultRowHeight="14.5" x14ac:dyDescent="0.35"/>
  <cols>
    <col min="1" max="1" width="13.81640625" style="1" customWidth="1"/>
    <col min="2" max="2" width="19" style="3" customWidth="1"/>
    <col min="3" max="3" width="13.54296875" style="3" customWidth="1"/>
    <col min="4" max="4" width="9.81640625" style="3" customWidth="1"/>
    <col min="5" max="5" width="8.81640625" style="7" customWidth="1"/>
    <col min="6" max="6" width="25.81640625" style="1" customWidth="1"/>
    <col min="7" max="7" width="8.81640625" style="1" customWidth="1"/>
    <col min="8" max="8" width="10.81640625" style="1" customWidth="1"/>
    <col min="9" max="9" width="14.1796875" style="1" customWidth="1"/>
    <col min="10" max="10" width="8.81640625" style="1" customWidth="1"/>
    <col min="11" max="11" width="8.7265625" style="1"/>
    <col min="12" max="12" width="6.81640625" style="1" customWidth="1"/>
    <col min="13" max="13" width="5.81640625" style="1" customWidth="1"/>
    <col min="14" max="14" width="9.54296875" style="1" customWidth="1"/>
    <col min="15" max="15" width="13.1796875" style="1" customWidth="1"/>
  </cols>
  <sheetData>
    <row r="1" spans="1:16" ht="33.65" customHeight="1" x14ac:dyDescent="0.35">
      <c r="A1" s="326" t="s">
        <v>144</v>
      </c>
      <c r="B1" s="326"/>
      <c r="C1" s="326"/>
      <c r="D1" s="326"/>
      <c r="E1" s="326"/>
      <c r="F1" s="326"/>
      <c r="G1" s="326"/>
      <c r="H1" s="326"/>
      <c r="I1" s="326"/>
    </row>
    <row r="2" spans="1:16" ht="15.5" x14ac:dyDescent="0.35">
      <c r="A2" s="2"/>
      <c r="C2" s="1"/>
      <c r="D2" s="1"/>
      <c r="E2" s="3"/>
    </row>
    <row r="3" spans="1:16" x14ac:dyDescent="0.35">
      <c r="C3" s="4"/>
      <c r="D3" s="1"/>
      <c r="E3" s="3"/>
      <c r="F3" s="4"/>
      <c r="G3" s="3"/>
      <c r="H3" s="3"/>
      <c r="I3" s="3"/>
    </row>
    <row r="4" spans="1:16" x14ac:dyDescent="0.35">
      <c r="A4" s="5" t="s">
        <v>145</v>
      </c>
      <c r="C4" s="1"/>
      <c r="D4" s="1"/>
      <c r="E4" s="5" t="s">
        <v>89</v>
      </c>
      <c r="F4" s="5"/>
      <c r="G4" s="5"/>
      <c r="H4" s="3"/>
      <c r="I4" s="3"/>
    </row>
    <row r="5" spans="1:16" x14ac:dyDescent="0.35">
      <c r="A5" s="1" t="s">
        <v>146</v>
      </c>
      <c r="C5" s="91">
        <v>42</v>
      </c>
      <c r="D5" s="3" t="s">
        <v>147</v>
      </c>
      <c r="E5" s="1" t="s">
        <v>146</v>
      </c>
      <c r="H5" s="205">
        <v>40</v>
      </c>
      <c r="I5" s="3" t="s">
        <v>147</v>
      </c>
    </row>
    <row r="6" spans="1:16" x14ac:dyDescent="0.35">
      <c r="A6" s="1" t="s">
        <v>148</v>
      </c>
      <c r="C6" s="91">
        <v>18</v>
      </c>
      <c r="D6" s="3" t="s">
        <v>147</v>
      </c>
      <c r="E6" s="1" t="s">
        <v>148</v>
      </c>
      <c r="H6" s="205">
        <v>29</v>
      </c>
      <c r="I6" s="3" t="s">
        <v>147</v>
      </c>
      <c r="P6" s="6"/>
    </row>
    <row r="7" spans="1:16" x14ac:dyDescent="0.35">
      <c r="A7" s="5" t="s">
        <v>149</v>
      </c>
      <c r="B7" s="17"/>
      <c r="C7" s="248">
        <v>5621.6891041193267</v>
      </c>
      <c r="D7" s="3" t="s">
        <v>150</v>
      </c>
      <c r="E7" s="5" t="s">
        <v>149</v>
      </c>
      <c r="F7" s="5"/>
      <c r="G7" s="18"/>
      <c r="H7" s="248">
        <v>6490.4961696946266</v>
      </c>
      <c r="I7" s="1" t="s">
        <v>150</v>
      </c>
      <c r="P7" s="6"/>
    </row>
    <row r="8" spans="1:16" x14ac:dyDescent="0.35">
      <c r="P8" s="6"/>
    </row>
    <row r="9" spans="1:16" x14ac:dyDescent="0.35">
      <c r="C9" s="4"/>
      <c r="E9" s="3"/>
      <c r="F9" s="4"/>
    </row>
    <row r="10" spans="1:16" x14ac:dyDescent="0.35">
      <c r="A10" s="5" t="s">
        <v>151</v>
      </c>
      <c r="B10" s="5"/>
      <c r="E10" s="5" t="s">
        <v>152</v>
      </c>
    </row>
    <row r="11" spans="1:16" x14ac:dyDescent="0.35">
      <c r="A11" s="1" t="s">
        <v>146</v>
      </c>
      <c r="B11" s="1"/>
      <c r="C11" s="91">
        <v>29</v>
      </c>
      <c r="D11" s="3" t="s">
        <v>147</v>
      </c>
      <c r="E11"/>
      <c r="F11"/>
      <c r="G11"/>
      <c r="H11"/>
      <c r="I11"/>
    </row>
    <row r="12" spans="1:16" x14ac:dyDescent="0.35">
      <c r="A12" s="13" t="s">
        <v>148</v>
      </c>
      <c r="B12" s="13"/>
      <c r="C12" s="249">
        <v>21</v>
      </c>
      <c r="D12" s="14" t="s">
        <v>147</v>
      </c>
      <c r="E12" s="1" t="s">
        <v>153</v>
      </c>
      <c r="G12" s="86">
        <f>C7-GETPIVOTDATA(" Total ers tkr",$A$20,"Program","Master, bioentreprenörskap")</f>
        <v>-0.48002088067278237</v>
      </c>
    </row>
    <row r="13" spans="1:16" x14ac:dyDescent="0.35">
      <c r="A13" s="13" t="s">
        <v>149</v>
      </c>
      <c r="B13" s="13"/>
      <c r="C13" s="250">
        <v>5109.2725545924504</v>
      </c>
      <c r="D13" s="13" t="s">
        <v>150</v>
      </c>
      <c r="E13" s="1" t="s">
        <v>154</v>
      </c>
      <c r="G13" s="86">
        <f>H7-GETPIVOTDATA(" Total ers tkr",$A$20,"Program","Master, hälsoekonomi, policy och management")</f>
        <v>-1.6738303053725758</v>
      </c>
    </row>
    <row r="14" spans="1:16" x14ac:dyDescent="0.35">
      <c r="A14" s="13" t="s">
        <v>155</v>
      </c>
      <c r="B14" s="13"/>
      <c r="C14" s="250">
        <v>100</v>
      </c>
      <c r="D14" s="14" t="s">
        <v>150</v>
      </c>
      <c r="E14" s="1" t="s">
        <v>156</v>
      </c>
      <c r="G14" s="86">
        <f>C15-GETPIVOTDATA(" Total ers tkr",$A$20,"Program","Master, hälsoinformatik")</f>
        <v>-3.7034454075492249</v>
      </c>
    </row>
    <row r="15" spans="1:16" x14ac:dyDescent="0.35">
      <c r="A15" s="15" t="s">
        <v>157</v>
      </c>
      <c r="B15" s="16"/>
      <c r="C15" s="251">
        <f>+C13+C14</f>
        <v>5209.2725545924504</v>
      </c>
      <c r="D15" s="13" t="s">
        <v>150</v>
      </c>
      <c r="E15" s="1"/>
    </row>
    <row r="16" spans="1:16" x14ac:dyDescent="0.35">
      <c r="K16"/>
    </row>
    <row r="17" spans="1:15" x14ac:dyDescent="0.35">
      <c r="E17" s="1"/>
      <c r="I17"/>
    </row>
    <row r="18" spans="1:15" x14ac:dyDescent="0.35">
      <c r="A18" s="11" t="s">
        <v>1</v>
      </c>
      <c r="B18" s="1" t="s">
        <v>40</v>
      </c>
      <c r="E18" s="1"/>
      <c r="I18"/>
    </row>
    <row r="20" spans="1:15" x14ac:dyDescent="0.35">
      <c r="A20" s="149"/>
      <c r="B20" s="150"/>
      <c r="C20" s="150"/>
      <c r="D20" s="150"/>
      <c r="E20" s="150"/>
      <c r="F20" s="150"/>
      <c r="G20" s="150" t="s">
        <v>158</v>
      </c>
      <c r="H20" s="150"/>
      <c r="I20" s="151"/>
      <c r="J20"/>
      <c r="K20"/>
    </row>
    <row r="21" spans="1:15" ht="39.5" x14ac:dyDescent="0.35">
      <c r="A21" s="157" t="s">
        <v>2</v>
      </c>
      <c r="B21" s="238" t="s">
        <v>0</v>
      </c>
      <c r="C21" s="153" t="s">
        <v>4</v>
      </c>
      <c r="D21" s="145" t="s">
        <v>159</v>
      </c>
      <c r="E21" s="155" t="s">
        <v>8</v>
      </c>
      <c r="F21" s="154" t="s">
        <v>7</v>
      </c>
      <c r="G21" s="154" t="s">
        <v>160</v>
      </c>
      <c r="H21" s="153" t="s">
        <v>161</v>
      </c>
      <c r="I21" s="156" t="s">
        <v>162</v>
      </c>
      <c r="J21"/>
      <c r="K21"/>
      <c r="L21" s="3"/>
      <c r="M21" s="3"/>
      <c r="N21" s="3"/>
      <c r="O21" s="3"/>
    </row>
    <row r="22" spans="1:15" ht="39.5" x14ac:dyDescent="0.35">
      <c r="A22" s="188" t="s">
        <v>41</v>
      </c>
      <c r="B22" s="262" t="s">
        <v>39</v>
      </c>
      <c r="C22" s="1" t="s">
        <v>42</v>
      </c>
      <c r="D22" s="259" t="s">
        <v>43</v>
      </c>
      <c r="E22" s="9" t="s">
        <v>42</v>
      </c>
      <c r="F22" s="111" t="s">
        <v>47</v>
      </c>
      <c r="G22" s="112">
        <v>0</v>
      </c>
      <c r="H22" s="112">
        <v>0</v>
      </c>
      <c r="I22" s="113">
        <v>13.15</v>
      </c>
      <c r="J22"/>
      <c r="K22"/>
    </row>
    <row r="23" spans="1:15" x14ac:dyDescent="0.35">
      <c r="A23" s="189"/>
      <c r="B23" s="263"/>
      <c r="C23" s="1"/>
      <c r="D23" s="260"/>
      <c r="E23" s="9"/>
      <c r="F23" s="111" t="s">
        <v>44</v>
      </c>
      <c r="G23" s="112">
        <v>0</v>
      </c>
      <c r="H23" s="112">
        <v>0</v>
      </c>
      <c r="I23" s="113">
        <v>131.49</v>
      </c>
      <c r="J23"/>
      <c r="K23"/>
    </row>
    <row r="24" spans="1:15" ht="26" x14ac:dyDescent="0.35">
      <c r="A24" s="189"/>
      <c r="B24" s="263"/>
      <c r="C24" s="1"/>
      <c r="D24" s="260"/>
      <c r="E24" s="9"/>
      <c r="F24" s="111" t="s">
        <v>46</v>
      </c>
      <c r="G24" s="112">
        <v>0</v>
      </c>
      <c r="H24" s="112">
        <v>0</v>
      </c>
      <c r="I24" s="113">
        <v>392.47</v>
      </c>
      <c r="J24"/>
      <c r="K24"/>
    </row>
    <row r="25" spans="1:15" ht="26" x14ac:dyDescent="0.35">
      <c r="A25" s="189"/>
      <c r="B25" s="263"/>
      <c r="C25" s="1"/>
      <c r="D25" s="260"/>
      <c r="E25" s="9"/>
      <c r="F25" s="111" t="s">
        <v>48</v>
      </c>
      <c r="G25" s="112">
        <v>0</v>
      </c>
      <c r="H25" s="112">
        <v>0</v>
      </c>
      <c r="I25" s="113">
        <v>245.21</v>
      </c>
      <c r="J25"/>
      <c r="K25"/>
    </row>
    <row r="26" spans="1:15" x14ac:dyDescent="0.35">
      <c r="A26" s="189"/>
      <c r="B26" s="263"/>
      <c r="C26" s="1"/>
      <c r="D26" s="261"/>
      <c r="E26" s="9"/>
      <c r="F26" s="111" t="s">
        <v>49</v>
      </c>
      <c r="G26" s="112">
        <v>0</v>
      </c>
      <c r="H26" s="112">
        <v>0</v>
      </c>
      <c r="I26" s="113">
        <v>37.43</v>
      </c>
      <c r="J26"/>
      <c r="K26"/>
    </row>
    <row r="27" spans="1:15" x14ac:dyDescent="0.35">
      <c r="A27" s="189"/>
      <c r="B27" s="263"/>
      <c r="C27" s="1"/>
      <c r="D27" s="1" t="s">
        <v>163</v>
      </c>
      <c r="E27" s="1"/>
      <c r="F27" s="110"/>
      <c r="G27" s="112">
        <v>0</v>
      </c>
      <c r="H27" s="112">
        <v>0</v>
      </c>
      <c r="I27" s="113">
        <v>819.75</v>
      </c>
      <c r="J27"/>
      <c r="K27"/>
    </row>
    <row r="28" spans="1:15" x14ac:dyDescent="0.35">
      <c r="A28" s="189"/>
      <c r="B28" s="264"/>
      <c r="C28" s="1" t="s">
        <v>164</v>
      </c>
      <c r="D28" s="1"/>
      <c r="E28" s="1"/>
      <c r="F28" s="110"/>
      <c r="G28" s="112">
        <v>0</v>
      </c>
      <c r="H28" s="112">
        <v>0</v>
      </c>
      <c r="I28" s="113">
        <v>819.75</v>
      </c>
      <c r="J28"/>
      <c r="K28"/>
    </row>
    <row r="29" spans="1:15" x14ac:dyDescent="0.35">
      <c r="A29" s="189"/>
      <c r="B29" s="252" t="s">
        <v>165</v>
      </c>
      <c r="C29" s="253"/>
      <c r="D29" s="253"/>
      <c r="E29" s="253"/>
      <c r="F29" s="254"/>
      <c r="G29" s="255">
        <v>0</v>
      </c>
      <c r="H29" s="255">
        <v>0</v>
      </c>
      <c r="I29" s="256">
        <v>819.75</v>
      </c>
      <c r="J29"/>
      <c r="K29"/>
    </row>
    <row r="30" spans="1:15" x14ac:dyDescent="0.35">
      <c r="A30" s="189"/>
      <c r="B30" s="265" t="s">
        <v>50</v>
      </c>
      <c r="C30" s="1" t="s">
        <v>51</v>
      </c>
      <c r="D30" s="259" t="s">
        <v>43</v>
      </c>
      <c r="E30" s="9" t="s">
        <v>42</v>
      </c>
      <c r="F30" s="111" t="s">
        <v>84</v>
      </c>
      <c r="G30" s="112">
        <v>0</v>
      </c>
      <c r="H30" s="112">
        <v>13.39</v>
      </c>
      <c r="I30" s="113">
        <v>0</v>
      </c>
      <c r="J30"/>
      <c r="K30"/>
    </row>
    <row r="31" spans="1:15" x14ac:dyDescent="0.35">
      <c r="A31" s="189"/>
      <c r="B31" s="263"/>
      <c r="C31" s="1"/>
      <c r="D31" s="260"/>
      <c r="E31" s="9"/>
      <c r="F31" s="111" t="s">
        <v>67</v>
      </c>
      <c r="G31" s="112">
        <v>2.875</v>
      </c>
      <c r="H31" s="112">
        <v>85.356999999999999</v>
      </c>
      <c r="I31" s="113">
        <v>245.401375</v>
      </c>
      <c r="J31"/>
      <c r="K31"/>
    </row>
    <row r="32" spans="1:15" x14ac:dyDescent="0.35">
      <c r="A32" s="189"/>
      <c r="B32" s="263"/>
      <c r="C32" s="1"/>
      <c r="D32" s="260"/>
      <c r="E32" s="9" t="s">
        <v>53</v>
      </c>
      <c r="F32" s="111" t="s">
        <v>52</v>
      </c>
      <c r="G32" s="112">
        <v>1.3333333333333333</v>
      </c>
      <c r="H32" s="112">
        <v>80</v>
      </c>
      <c r="I32" s="113">
        <v>106.66666666666666</v>
      </c>
      <c r="J32"/>
      <c r="K32"/>
    </row>
    <row r="33" spans="1:11" x14ac:dyDescent="0.35">
      <c r="A33" s="189"/>
      <c r="B33" s="263"/>
      <c r="C33" s="1"/>
      <c r="D33" s="260"/>
      <c r="E33" s="9" t="s">
        <v>58</v>
      </c>
      <c r="F33" s="111" t="s">
        <v>57</v>
      </c>
      <c r="G33" s="112">
        <v>2</v>
      </c>
      <c r="H33" s="112">
        <v>63</v>
      </c>
      <c r="I33" s="113">
        <v>126</v>
      </c>
      <c r="J33"/>
      <c r="K33"/>
    </row>
    <row r="34" spans="1:11" ht="26" x14ac:dyDescent="0.35">
      <c r="A34" s="189"/>
      <c r="B34" s="263"/>
      <c r="C34" s="1"/>
      <c r="D34" s="260"/>
      <c r="E34" s="9" t="s">
        <v>60</v>
      </c>
      <c r="F34" s="111" t="s">
        <v>59</v>
      </c>
      <c r="G34" s="112">
        <v>1</v>
      </c>
      <c r="H34" s="112">
        <v>80</v>
      </c>
      <c r="I34" s="113">
        <v>80</v>
      </c>
      <c r="J34"/>
      <c r="K34"/>
    </row>
    <row r="35" spans="1:11" x14ac:dyDescent="0.35">
      <c r="A35" s="189"/>
      <c r="B35" s="263"/>
      <c r="C35" s="1"/>
      <c r="D35" s="260"/>
      <c r="E35" s="9" t="s">
        <v>62</v>
      </c>
      <c r="F35" s="111" t="s">
        <v>61</v>
      </c>
      <c r="G35" s="112">
        <v>1</v>
      </c>
      <c r="H35" s="112">
        <v>80</v>
      </c>
      <c r="I35" s="113">
        <v>80</v>
      </c>
      <c r="J35"/>
      <c r="K35"/>
    </row>
    <row r="36" spans="1:11" x14ac:dyDescent="0.35">
      <c r="A36" s="189"/>
      <c r="B36" s="263"/>
      <c r="C36" s="1"/>
      <c r="D36" s="260"/>
      <c r="E36" s="9" t="s">
        <v>64</v>
      </c>
      <c r="F36" s="111" t="s">
        <v>63</v>
      </c>
      <c r="G36" s="112">
        <v>2.6666666666666665</v>
      </c>
      <c r="H36" s="112">
        <v>80</v>
      </c>
      <c r="I36" s="113">
        <v>213.33333333333331</v>
      </c>
      <c r="J36"/>
      <c r="K36"/>
    </row>
    <row r="37" spans="1:11" x14ac:dyDescent="0.35">
      <c r="A37" s="189"/>
      <c r="B37" s="263"/>
      <c r="C37" s="1"/>
      <c r="D37" s="260"/>
      <c r="E37" s="9" t="s">
        <v>66</v>
      </c>
      <c r="F37" s="111" t="s">
        <v>65</v>
      </c>
      <c r="G37" s="112">
        <v>2</v>
      </c>
      <c r="H37" s="112">
        <v>63</v>
      </c>
      <c r="I37" s="113">
        <v>126</v>
      </c>
      <c r="J37"/>
      <c r="K37"/>
    </row>
    <row r="38" spans="1:11" ht="26" x14ac:dyDescent="0.35">
      <c r="A38" s="189"/>
      <c r="B38" s="263"/>
      <c r="C38" s="1"/>
      <c r="D38" s="260"/>
      <c r="E38" s="9" t="s">
        <v>75</v>
      </c>
      <c r="F38" s="111" t="s">
        <v>74</v>
      </c>
      <c r="G38" s="112">
        <v>4.2166666666666668</v>
      </c>
      <c r="H38" s="112">
        <v>80</v>
      </c>
      <c r="I38" s="113">
        <v>337.33333333333337</v>
      </c>
      <c r="J38"/>
      <c r="K38"/>
    </row>
    <row r="39" spans="1:11" ht="26" x14ac:dyDescent="0.35">
      <c r="A39" s="189"/>
      <c r="B39" s="263"/>
      <c r="C39" s="1"/>
      <c r="D39" s="260"/>
      <c r="E39" s="9" t="s">
        <v>71</v>
      </c>
      <c r="F39" s="111" t="s">
        <v>70</v>
      </c>
      <c r="G39" s="112">
        <v>0.95833333333333337</v>
      </c>
      <c r="H39" s="112">
        <v>80</v>
      </c>
      <c r="I39" s="113">
        <v>76.666666666666671</v>
      </c>
      <c r="J39"/>
      <c r="K39"/>
    </row>
    <row r="40" spans="1:11" ht="26" x14ac:dyDescent="0.35">
      <c r="A40" s="189"/>
      <c r="B40" s="263"/>
      <c r="C40" s="1"/>
      <c r="D40" s="260"/>
      <c r="E40" s="9" t="s">
        <v>79</v>
      </c>
      <c r="F40" s="111" t="s">
        <v>78</v>
      </c>
      <c r="G40" s="112">
        <v>2.1</v>
      </c>
      <c r="H40" s="112">
        <v>80</v>
      </c>
      <c r="I40" s="113">
        <v>168</v>
      </c>
      <c r="J40"/>
      <c r="K40"/>
    </row>
    <row r="41" spans="1:11" x14ac:dyDescent="0.35">
      <c r="A41" s="189"/>
      <c r="B41" s="263"/>
      <c r="C41" s="1"/>
      <c r="D41" s="260"/>
      <c r="E41" s="9" t="s">
        <v>77</v>
      </c>
      <c r="F41" s="111" t="s">
        <v>76</v>
      </c>
      <c r="G41" s="112">
        <v>2.1</v>
      </c>
      <c r="H41" s="112">
        <v>80</v>
      </c>
      <c r="I41" s="113">
        <v>168</v>
      </c>
      <c r="J41"/>
      <c r="K41"/>
    </row>
    <row r="42" spans="1:11" x14ac:dyDescent="0.35">
      <c r="A42" s="189"/>
      <c r="B42" s="263"/>
      <c r="C42" s="1"/>
      <c r="D42" s="260"/>
      <c r="E42" s="9" t="s">
        <v>81</v>
      </c>
      <c r="F42" s="111" t="s">
        <v>80</v>
      </c>
      <c r="G42" s="112">
        <v>6.3</v>
      </c>
      <c r="H42" s="112">
        <v>80</v>
      </c>
      <c r="I42" s="113">
        <v>504</v>
      </c>
      <c r="J42"/>
      <c r="K42"/>
    </row>
    <row r="43" spans="1:11" ht="26" x14ac:dyDescent="0.35">
      <c r="A43" s="189"/>
      <c r="B43" s="263"/>
      <c r="C43" s="1"/>
      <c r="D43" s="260"/>
      <c r="E43" s="9" t="s">
        <v>83</v>
      </c>
      <c r="F43" s="111" t="s">
        <v>82</v>
      </c>
      <c r="G43" s="112">
        <v>10</v>
      </c>
      <c r="H43" s="112">
        <v>85</v>
      </c>
      <c r="I43" s="113">
        <v>850</v>
      </c>
      <c r="J43"/>
      <c r="K43"/>
    </row>
    <row r="44" spans="1:11" x14ac:dyDescent="0.35">
      <c r="A44" s="189"/>
      <c r="B44" s="263"/>
      <c r="C44" s="1"/>
      <c r="D44" s="261"/>
      <c r="E44" s="9" t="s">
        <v>73</v>
      </c>
      <c r="F44" s="111" t="s">
        <v>72</v>
      </c>
      <c r="G44" s="112">
        <v>3.45</v>
      </c>
      <c r="H44" s="112">
        <v>80</v>
      </c>
      <c r="I44" s="113">
        <v>276</v>
      </c>
      <c r="J44"/>
      <c r="K44"/>
    </row>
    <row r="45" spans="1:11" x14ac:dyDescent="0.35">
      <c r="A45" s="189"/>
      <c r="B45" s="263"/>
      <c r="C45" s="1"/>
      <c r="D45" s="1" t="s">
        <v>163</v>
      </c>
      <c r="E45" s="1"/>
      <c r="F45" s="110"/>
      <c r="G45" s="112">
        <v>42</v>
      </c>
      <c r="H45" s="112">
        <v>73.983133333333342</v>
      </c>
      <c r="I45" s="113">
        <v>3357.4013750000004</v>
      </c>
      <c r="J45"/>
      <c r="K45"/>
    </row>
    <row r="46" spans="1:11" x14ac:dyDescent="0.35">
      <c r="A46" s="189"/>
      <c r="B46" s="263"/>
      <c r="C46" s="1" t="s">
        <v>166</v>
      </c>
      <c r="D46" s="1"/>
      <c r="E46" s="1"/>
      <c r="F46" s="110"/>
      <c r="G46" s="112">
        <v>42</v>
      </c>
      <c r="H46" s="112">
        <v>73.983133333333342</v>
      </c>
      <c r="I46" s="113">
        <v>3357.4013750000004</v>
      </c>
      <c r="J46"/>
      <c r="K46"/>
    </row>
    <row r="47" spans="1:11" ht="26" x14ac:dyDescent="0.35">
      <c r="A47" s="189"/>
      <c r="B47" s="263"/>
      <c r="C47" s="1" t="s">
        <v>85</v>
      </c>
      <c r="D47" s="259" t="s">
        <v>43</v>
      </c>
      <c r="E47" s="9" t="s">
        <v>42</v>
      </c>
      <c r="F47" s="111" t="s">
        <v>86</v>
      </c>
      <c r="G47" s="112">
        <v>0</v>
      </c>
      <c r="H47" s="112">
        <v>0</v>
      </c>
      <c r="I47" s="113">
        <v>0</v>
      </c>
      <c r="J47"/>
      <c r="K47"/>
    </row>
    <row r="48" spans="1:11" x14ac:dyDescent="0.35">
      <c r="A48" s="189"/>
      <c r="B48" s="263"/>
      <c r="C48" s="1"/>
      <c r="D48" s="260"/>
      <c r="E48" s="9"/>
      <c r="F48" s="111" t="s">
        <v>67</v>
      </c>
      <c r="G48" s="112">
        <v>0.75</v>
      </c>
      <c r="H48" s="112">
        <v>85.356999999999999</v>
      </c>
      <c r="I48" s="113">
        <v>64.017750000000007</v>
      </c>
      <c r="J48"/>
      <c r="K48"/>
    </row>
    <row r="49" spans="1:11" x14ac:dyDescent="0.35">
      <c r="A49" s="189"/>
      <c r="B49" s="263"/>
      <c r="C49" s="1"/>
      <c r="D49" s="260"/>
      <c r="E49" s="9" t="s">
        <v>53</v>
      </c>
      <c r="F49" s="111" t="s">
        <v>52</v>
      </c>
      <c r="G49" s="112">
        <v>0.66666666666666663</v>
      </c>
      <c r="H49" s="112">
        <v>80</v>
      </c>
      <c r="I49" s="113">
        <v>53.333333333333329</v>
      </c>
      <c r="J49"/>
      <c r="K49"/>
    </row>
    <row r="50" spans="1:11" x14ac:dyDescent="0.35">
      <c r="A50" s="189"/>
      <c r="B50" s="263"/>
      <c r="C50" s="1"/>
      <c r="D50" s="260"/>
      <c r="E50" s="9" t="s">
        <v>58</v>
      </c>
      <c r="F50" s="111" t="s">
        <v>57</v>
      </c>
      <c r="G50" s="112">
        <v>1</v>
      </c>
      <c r="H50" s="112">
        <v>63</v>
      </c>
      <c r="I50" s="113">
        <v>63</v>
      </c>
      <c r="J50"/>
      <c r="K50"/>
    </row>
    <row r="51" spans="1:11" ht="26" x14ac:dyDescent="0.35">
      <c r="A51" s="189"/>
      <c r="B51" s="263"/>
      <c r="C51" s="1"/>
      <c r="D51" s="260"/>
      <c r="E51" s="9" t="s">
        <v>60</v>
      </c>
      <c r="F51" s="111" t="s">
        <v>59</v>
      </c>
      <c r="G51" s="112">
        <v>0.5</v>
      </c>
      <c r="H51" s="112">
        <v>80</v>
      </c>
      <c r="I51" s="113">
        <v>40</v>
      </c>
      <c r="J51"/>
      <c r="K51"/>
    </row>
    <row r="52" spans="1:11" x14ac:dyDescent="0.35">
      <c r="A52" s="189"/>
      <c r="B52" s="263"/>
      <c r="C52" s="1"/>
      <c r="D52" s="260"/>
      <c r="E52" s="9" t="s">
        <v>62</v>
      </c>
      <c r="F52" s="111" t="s">
        <v>61</v>
      </c>
      <c r="G52" s="112">
        <v>0.5</v>
      </c>
      <c r="H52" s="112">
        <v>80</v>
      </c>
      <c r="I52" s="113">
        <v>40</v>
      </c>
      <c r="J52"/>
      <c r="K52"/>
    </row>
    <row r="53" spans="1:11" x14ac:dyDescent="0.35">
      <c r="A53" s="189"/>
      <c r="B53" s="263"/>
      <c r="C53" s="1"/>
      <c r="D53" s="260"/>
      <c r="E53" s="9" t="s">
        <v>64</v>
      </c>
      <c r="F53" s="111" t="s">
        <v>63</v>
      </c>
      <c r="G53" s="112">
        <v>1.3333333333333333</v>
      </c>
      <c r="H53" s="112">
        <v>80</v>
      </c>
      <c r="I53" s="113">
        <v>106.66666666666666</v>
      </c>
      <c r="J53"/>
      <c r="K53"/>
    </row>
    <row r="54" spans="1:11" x14ac:dyDescent="0.35">
      <c r="A54" s="189"/>
      <c r="B54" s="263"/>
      <c r="C54" s="1"/>
      <c r="D54" s="260"/>
      <c r="E54" s="9" t="s">
        <v>66</v>
      </c>
      <c r="F54" s="111" t="s">
        <v>65</v>
      </c>
      <c r="G54" s="112">
        <v>1</v>
      </c>
      <c r="H54" s="112">
        <v>63</v>
      </c>
      <c r="I54" s="113">
        <v>63</v>
      </c>
      <c r="J54"/>
      <c r="K54"/>
    </row>
    <row r="55" spans="1:11" ht="26" x14ac:dyDescent="0.35">
      <c r="A55" s="189"/>
      <c r="B55" s="263"/>
      <c r="C55" s="1"/>
      <c r="D55" s="260"/>
      <c r="E55" s="9" t="s">
        <v>75</v>
      </c>
      <c r="F55" s="111" t="s">
        <v>74</v>
      </c>
      <c r="G55" s="112">
        <v>1.1000000000000001</v>
      </c>
      <c r="H55" s="112">
        <v>80</v>
      </c>
      <c r="I55" s="113">
        <v>88</v>
      </c>
      <c r="J55"/>
      <c r="K55"/>
    </row>
    <row r="56" spans="1:11" ht="26" x14ac:dyDescent="0.35">
      <c r="A56" s="189"/>
      <c r="B56" s="263"/>
      <c r="C56" s="1"/>
      <c r="D56" s="260"/>
      <c r="E56" s="9" t="s">
        <v>71</v>
      </c>
      <c r="F56" s="111" t="s">
        <v>70</v>
      </c>
      <c r="G56" s="112">
        <v>0.25</v>
      </c>
      <c r="H56" s="112">
        <v>80</v>
      </c>
      <c r="I56" s="113">
        <v>20</v>
      </c>
      <c r="J56"/>
      <c r="K56"/>
    </row>
    <row r="57" spans="1:11" ht="26" x14ac:dyDescent="0.35">
      <c r="A57" s="189"/>
      <c r="B57" s="263"/>
      <c r="C57" s="1"/>
      <c r="D57" s="260"/>
      <c r="E57" s="9" t="s">
        <v>79</v>
      </c>
      <c r="F57" s="111" t="s">
        <v>78</v>
      </c>
      <c r="G57" s="112">
        <v>0.6</v>
      </c>
      <c r="H57" s="112">
        <v>80</v>
      </c>
      <c r="I57" s="113">
        <v>48</v>
      </c>
      <c r="J57"/>
      <c r="K57"/>
    </row>
    <row r="58" spans="1:11" x14ac:dyDescent="0.35">
      <c r="A58" s="189"/>
      <c r="B58" s="263"/>
      <c r="C58" s="1"/>
      <c r="D58" s="260"/>
      <c r="E58" s="9" t="s">
        <v>77</v>
      </c>
      <c r="F58" s="111" t="s">
        <v>76</v>
      </c>
      <c r="G58" s="112">
        <v>0.6</v>
      </c>
      <c r="H58" s="112">
        <v>80</v>
      </c>
      <c r="I58" s="113">
        <v>48</v>
      </c>
      <c r="J58"/>
      <c r="K58"/>
    </row>
    <row r="59" spans="1:11" x14ac:dyDescent="0.35">
      <c r="A59" s="189"/>
      <c r="B59" s="263"/>
      <c r="C59" s="1"/>
      <c r="D59" s="260"/>
      <c r="E59" s="9" t="s">
        <v>81</v>
      </c>
      <c r="F59" s="111" t="s">
        <v>80</v>
      </c>
      <c r="G59" s="112">
        <v>1.8</v>
      </c>
      <c r="H59" s="112">
        <v>80</v>
      </c>
      <c r="I59" s="113">
        <v>144</v>
      </c>
      <c r="J59"/>
      <c r="K59"/>
    </row>
    <row r="60" spans="1:11" ht="26" x14ac:dyDescent="0.35">
      <c r="A60" s="189"/>
      <c r="B60" s="263"/>
      <c r="C60" s="1"/>
      <c r="D60" s="260"/>
      <c r="E60" s="9" t="s">
        <v>83</v>
      </c>
      <c r="F60" s="111" t="s">
        <v>82</v>
      </c>
      <c r="G60" s="112">
        <v>7</v>
      </c>
      <c r="H60" s="112">
        <v>85</v>
      </c>
      <c r="I60" s="113">
        <v>595</v>
      </c>
      <c r="J60"/>
      <c r="K60"/>
    </row>
    <row r="61" spans="1:11" x14ac:dyDescent="0.35">
      <c r="A61" s="189"/>
      <c r="B61" s="263"/>
      <c r="C61" s="1"/>
      <c r="D61" s="261"/>
      <c r="E61" s="9" t="s">
        <v>73</v>
      </c>
      <c r="F61" s="111" t="s">
        <v>72</v>
      </c>
      <c r="G61" s="112">
        <v>0.9</v>
      </c>
      <c r="H61" s="112">
        <v>80</v>
      </c>
      <c r="I61" s="113">
        <v>72</v>
      </c>
      <c r="J61"/>
      <c r="K61"/>
    </row>
    <row r="62" spans="1:11" x14ac:dyDescent="0.35">
      <c r="A62" s="189"/>
      <c r="B62" s="263"/>
      <c r="C62" s="1"/>
      <c r="D62" s="1" t="s">
        <v>163</v>
      </c>
      <c r="E62" s="1"/>
      <c r="F62" s="110"/>
      <c r="G62" s="112">
        <v>18</v>
      </c>
      <c r="H62" s="112">
        <v>78.311214285714286</v>
      </c>
      <c r="I62" s="113">
        <v>1445.01775</v>
      </c>
      <c r="J62"/>
      <c r="K62"/>
    </row>
    <row r="63" spans="1:11" x14ac:dyDescent="0.35">
      <c r="A63" s="189"/>
      <c r="B63" s="264"/>
      <c r="C63" s="1" t="s">
        <v>167</v>
      </c>
      <c r="D63" s="1"/>
      <c r="E63" s="1"/>
      <c r="F63" s="110"/>
      <c r="G63" s="112">
        <v>18</v>
      </c>
      <c r="H63" s="112">
        <v>78.311214285714286</v>
      </c>
      <c r="I63" s="113">
        <v>1445.01775</v>
      </c>
      <c r="J63"/>
      <c r="K63"/>
    </row>
    <row r="64" spans="1:11" x14ac:dyDescent="0.35">
      <c r="A64" s="190"/>
      <c r="B64" s="252" t="s">
        <v>168</v>
      </c>
      <c r="C64" s="253"/>
      <c r="D64" s="253"/>
      <c r="E64" s="253"/>
      <c r="F64" s="254"/>
      <c r="G64" s="255">
        <v>60</v>
      </c>
      <c r="H64" s="255">
        <v>76.072551724137938</v>
      </c>
      <c r="I64" s="256">
        <v>4802.4191250000003</v>
      </c>
      <c r="J64"/>
      <c r="K64"/>
    </row>
    <row r="65" spans="1:11" x14ac:dyDescent="0.35">
      <c r="A65" s="76" t="s">
        <v>169</v>
      </c>
      <c r="B65" s="76"/>
      <c r="C65" s="76"/>
      <c r="D65" s="76"/>
      <c r="E65" s="76"/>
      <c r="F65" s="266"/>
      <c r="G65" s="267">
        <v>60</v>
      </c>
      <c r="H65" s="267">
        <v>76.072551724137938</v>
      </c>
      <c r="I65" s="268">
        <v>5622.1691249999994</v>
      </c>
      <c r="J65"/>
      <c r="K65"/>
    </row>
    <row r="66" spans="1:11" ht="52.5" x14ac:dyDescent="0.35">
      <c r="A66" s="188" t="s">
        <v>88</v>
      </c>
      <c r="B66" s="265" t="s">
        <v>39</v>
      </c>
      <c r="C66" s="1" t="s">
        <v>42</v>
      </c>
      <c r="D66" s="259" t="s">
        <v>43</v>
      </c>
      <c r="E66" s="9" t="s">
        <v>42</v>
      </c>
      <c r="F66" s="111" t="s">
        <v>47</v>
      </c>
      <c r="G66" s="112">
        <v>0</v>
      </c>
      <c r="H66" s="112">
        <v>0</v>
      </c>
      <c r="I66" s="113">
        <v>13.15</v>
      </c>
      <c r="J66"/>
      <c r="K66"/>
    </row>
    <row r="67" spans="1:11" x14ac:dyDescent="0.35">
      <c r="A67" s="189"/>
      <c r="B67" s="263"/>
      <c r="C67" s="1"/>
      <c r="D67" s="260"/>
      <c r="E67" s="9"/>
      <c r="F67" s="111" t="s">
        <v>44</v>
      </c>
      <c r="G67" s="112">
        <v>0</v>
      </c>
      <c r="H67" s="112">
        <v>0</v>
      </c>
      <c r="I67" s="113">
        <v>40</v>
      </c>
      <c r="J67"/>
      <c r="K67"/>
    </row>
    <row r="68" spans="1:11" ht="26" x14ac:dyDescent="0.35">
      <c r="A68" s="189"/>
      <c r="B68" s="263"/>
      <c r="C68" s="1"/>
      <c r="D68" s="260"/>
      <c r="E68" s="9"/>
      <c r="F68" s="111" t="s">
        <v>90</v>
      </c>
      <c r="G68" s="112">
        <v>0</v>
      </c>
      <c r="H68" s="112">
        <v>0</v>
      </c>
      <c r="I68" s="113">
        <v>522.9</v>
      </c>
      <c r="J68"/>
      <c r="K68"/>
    </row>
    <row r="69" spans="1:11" ht="26" x14ac:dyDescent="0.35">
      <c r="A69" s="189"/>
      <c r="B69" s="263"/>
      <c r="C69" s="1"/>
      <c r="D69" s="260"/>
      <c r="E69" s="9"/>
      <c r="F69" s="111" t="s">
        <v>48</v>
      </c>
      <c r="G69" s="112">
        <v>0</v>
      </c>
      <c r="H69" s="112">
        <v>0</v>
      </c>
      <c r="I69" s="113">
        <v>346.19</v>
      </c>
      <c r="J69"/>
      <c r="K69"/>
    </row>
    <row r="70" spans="1:11" x14ac:dyDescent="0.35">
      <c r="A70" s="189"/>
      <c r="B70" s="263"/>
      <c r="C70" s="1"/>
      <c r="D70" s="261"/>
      <c r="E70" s="9"/>
      <c r="F70" s="111" t="s">
        <v>49</v>
      </c>
      <c r="G70" s="112">
        <v>0</v>
      </c>
      <c r="H70" s="112">
        <v>0</v>
      </c>
      <c r="I70" s="113">
        <v>37.43</v>
      </c>
      <c r="J70"/>
      <c r="K70"/>
    </row>
    <row r="71" spans="1:11" x14ac:dyDescent="0.35">
      <c r="A71" s="189"/>
      <c r="B71" s="263"/>
      <c r="C71" s="1"/>
      <c r="D71" s="1" t="s">
        <v>163</v>
      </c>
      <c r="E71" s="1"/>
      <c r="F71" s="110"/>
      <c r="G71" s="112">
        <v>0</v>
      </c>
      <c r="H71" s="112">
        <v>0</v>
      </c>
      <c r="I71" s="113">
        <v>959.67</v>
      </c>
      <c r="J71"/>
      <c r="K71"/>
    </row>
    <row r="72" spans="1:11" x14ac:dyDescent="0.35">
      <c r="A72" s="189"/>
      <c r="B72" s="264"/>
      <c r="C72" s="1" t="s">
        <v>164</v>
      </c>
      <c r="D72" s="1"/>
      <c r="E72" s="1"/>
      <c r="F72" s="110"/>
      <c r="G72" s="112">
        <v>0</v>
      </c>
      <c r="H72" s="112">
        <v>0</v>
      </c>
      <c r="I72" s="113">
        <v>959.67</v>
      </c>
      <c r="J72"/>
      <c r="K72"/>
    </row>
    <row r="73" spans="1:11" x14ac:dyDescent="0.35">
      <c r="A73" s="189"/>
      <c r="B73" s="252" t="s">
        <v>165</v>
      </c>
      <c r="C73" s="253"/>
      <c r="D73" s="253"/>
      <c r="E73" s="253"/>
      <c r="F73" s="254"/>
      <c r="G73" s="255">
        <v>0</v>
      </c>
      <c r="H73" s="255">
        <v>0</v>
      </c>
      <c r="I73" s="256">
        <v>959.67</v>
      </c>
      <c r="J73"/>
      <c r="K73"/>
    </row>
    <row r="74" spans="1:11" x14ac:dyDescent="0.35">
      <c r="A74" s="189"/>
      <c r="B74" s="265" t="s">
        <v>50</v>
      </c>
      <c r="C74" s="1" t="s">
        <v>51</v>
      </c>
      <c r="D74" s="259" t="s">
        <v>43</v>
      </c>
      <c r="E74" s="9" t="s">
        <v>42</v>
      </c>
      <c r="F74" s="111" t="s">
        <v>84</v>
      </c>
      <c r="G74" s="112">
        <v>0</v>
      </c>
      <c r="H74" s="112">
        <v>66</v>
      </c>
      <c r="I74" s="113">
        <v>0</v>
      </c>
      <c r="J74"/>
      <c r="K74"/>
    </row>
    <row r="75" spans="1:11" x14ac:dyDescent="0.35">
      <c r="A75" s="189"/>
      <c r="B75" s="263"/>
      <c r="C75" s="1"/>
      <c r="D75" s="260"/>
      <c r="E75" s="9" t="s">
        <v>92</v>
      </c>
      <c r="F75" s="111" t="s">
        <v>91</v>
      </c>
      <c r="G75" s="112">
        <v>2</v>
      </c>
      <c r="H75" s="112">
        <v>77.5</v>
      </c>
      <c r="I75" s="113">
        <v>155</v>
      </c>
      <c r="J75"/>
      <c r="K75"/>
    </row>
    <row r="76" spans="1:11" ht="26" x14ac:dyDescent="0.35">
      <c r="A76" s="189"/>
      <c r="B76" s="263"/>
      <c r="C76" s="1"/>
      <c r="D76" s="260"/>
      <c r="E76" s="9" t="s">
        <v>95</v>
      </c>
      <c r="F76" s="111" t="s">
        <v>94</v>
      </c>
      <c r="G76" s="112">
        <v>2.6666666666666665</v>
      </c>
      <c r="H76" s="112">
        <v>77.5</v>
      </c>
      <c r="I76" s="113">
        <v>206.66666666666666</v>
      </c>
      <c r="J76"/>
      <c r="K76"/>
    </row>
    <row r="77" spans="1:11" x14ac:dyDescent="0.35">
      <c r="A77" s="189"/>
      <c r="B77" s="263"/>
      <c r="C77" s="1"/>
      <c r="D77" s="260"/>
      <c r="E77" s="9" t="s">
        <v>97</v>
      </c>
      <c r="F77" s="111" t="s">
        <v>96</v>
      </c>
      <c r="G77" s="112">
        <v>2.6666666666666665</v>
      </c>
      <c r="H77" s="112">
        <v>77.5</v>
      </c>
      <c r="I77" s="113">
        <v>206.66666666666666</v>
      </c>
      <c r="J77"/>
      <c r="K77"/>
    </row>
    <row r="78" spans="1:11" x14ac:dyDescent="0.35">
      <c r="A78" s="189"/>
      <c r="B78" s="263"/>
      <c r="C78" s="1"/>
      <c r="D78" s="260"/>
      <c r="E78" s="9" t="s">
        <v>99</v>
      </c>
      <c r="F78" s="111" t="s">
        <v>98</v>
      </c>
      <c r="G78" s="112">
        <v>0.66666666666666663</v>
      </c>
      <c r="H78" s="112">
        <v>77.5</v>
      </c>
      <c r="I78" s="113">
        <v>51.666666666666664</v>
      </c>
      <c r="J78"/>
      <c r="K78"/>
    </row>
    <row r="79" spans="1:11" ht="26" x14ac:dyDescent="0.35">
      <c r="A79" s="189"/>
      <c r="B79" s="263"/>
      <c r="C79" s="1"/>
      <c r="D79" s="260"/>
      <c r="E79" s="9" t="s">
        <v>101</v>
      </c>
      <c r="F79" s="111" t="s">
        <v>100</v>
      </c>
      <c r="G79" s="112">
        <v>1.8333333333333333</v>
      </c>
      <c r="H79" s="112">
        <v>77.5</v>
      </c>
      <c r="I79" s="113">
        <v>142.08333333333331</v>
      </c>
      <c r="J79"/>
      <c r="K79"/>
    </row>
    <row r="80" spans="1:11" ht="26" x14ac:dyDescent="0.35">
      <c r="A80" s="189"/>
      <c r="B80" s="263"/>
      <c r="C80" s="1"/>
      <c r="D80" s="260"/>
      <c r="E80" s="9" t="s">
        <v>103</v>
      </c>
      <c r="F80" s="111" t="s">
        <v>102</v>
      </c>
      <c r="G80" s="112">
        <v>2.75</v>
      </c>
      <c r="H80" s="112">
        <v>77.5</v>
      </c>
      <c r="I80" s="113">
        <v>213.125</v>
      </c>
      <c r="J80"/>
      <c r="K80"/>
    </row>
    <row r="81" spans="1:11" ht="26" x14ac:dyDescent="0.35">
      <c r="A81" s="189"/>
      <c r="B81" s="263"/>
      <c r="C81" s="1"/>
      <c r="D81" s="260"/>
      <c r="E81" s="9" t="s">
        <v>105</v>
      </c>
      <c r="F81" s="111" t="s">
        <v>104</v>
      </c>
      <c r="G81" s="112">
        <v>2.75</v>
      </c>
      <c r="H81" s="112">
        <v>77.5</v>
      </c>
      <c r="I81" s="113">
        <v>213.125</v>
      </c>
      <c r="J81"/>
      <c r="K81"/>
    </row>
    <row r="82" spans="1:11" x14ac:dyDescent="0.35">
      <c r="A82" s="189"/>
      <c r="B82" s="263"/>
      <c r="C82" s="1"/>
      <c r="D82" s="260"/>
      <c r="E82" s="9" t="s">
        <v>107</v>
      </c>
      <c r="F82" s="111" t="s">
        <v>106</v>
      </c>
      <c r="G82" s="112">
        <v>3.6666666666666665</v>
      </c>
      <c r="H82" s="112">
        <v>77.5</v>
      </c>
      <c r="I82" s="113">
        <v>284.16666666666663</v>
      </c>
      <c r="J82"/>
      <c r="K82"/>
    </row>
    <row r="83" spans="1:11" x14ac:dyDescent="0.35">
      <c r="A83" s="189"/>
      <c r="B83" s="263"/>
      <c r="C83" s="1"/>
      <c r="D83" s="260"/>
      <c r="E83" s="9" t="s">
        <v>109</v>
      </c>
      <c r="F83" s="111" t="s">
        <v>108</v>
      </c>
      <c r="G83" s="112">
        <v>1.8333333333333333</v>
      </c>
      <c r="H83" s="112">
        <v>77.5</v>
      </c>
      <c r="I83" s="113">
        <v>142.08333333333331</v>
      </c>
      <c r="J83"/>
      <c r="K83"/>
    </row>
    <row r="84" spans="1:11" x14ac:dyDescent="0.35">
      <c r="A84" s="189"/>
      <c r="B84" s="263"/>
      <c r="C84" s="1"/>
      <c r="D84" s="260"/>
      <c r="E84" s="9" t="s">
        <v>111</v>
      </c>
      <c r="F84" s="111" t="s">
        <v>110</v>
      </c>
      <c r="G84" s="112">
        <v>1.8333333333333333</v>
      </c>
      <c r="H84" s="112">
        <v>77.5</v>
      </c>
      <c r="I84" s="113">
        <v>142.08333333333331</v>
      </c>
      <c r="J84"/>
      <c r="K84"/>
    </row>
    <row r="85" spans="1:11" ht="26" x14ac:dyDescent="0.35">
      <c r="A85" s="189"/>
      <c r="B85" s="263"/>
      <c r="C85" s="1"/>
      <c r="D85" s="260"/>
      <c r="E85" s="9" t="s">
        <v>113</v>
      </c>
      <c r="F85" s="111" t="s">
        <v>112</v>
      </c>
      <c r="G85" s="112">
        <v>1.8333333333333333</v>
      </c>
      <c r="H85" s="112">
        <v>77.5</v>
      </c>
      <c r="I85" s="113">
        <v>142.08333333333331</v>
      </c>
      <c r="J85"/>
      <c r="K85"/>
    </row>
    <row r="86" spans="1:11" ht="26" x14ac:dyDescent="0.35">
      <c r="A86" s="189"/>
      <c r="B86" s="263"/>
      <c r="C86" s="1"/>
      <c r="D86" s="260"/>
      <c r="E86" s="9" t="s">
        <v>115</v>
      </c>
      <c r="F86" s="111" t="s">
        <v>114</v>
      </c>
      <c r="G86" s="112">
        <v>1.8333333333333333</v>
      </c>
      <c r="H86" s="112">
        <v>77.5</v>
      </c>
      <c r="I86" s="113">
        <v>142.08333333333331</v>
      </c>
      <c r="J86"/>
      <c r="K86"/>
    </row>
    <row r="87" spans="1:11" ht="26" x14ac:dyDescent="0.35">
      <c r="A87" s="189"/>
      <c r="B87" s="263"/>
      <c r="C87" s="1"/>
      <c r="D87" s="260"/>
      <c r="E87" s="9" t="s">
        <v>117</v>
      </c>
      <c r="F87" s="111" t="s">
        <v>116</v>
      </c>
      <c r="G87" s="112">
        <v>3.6666666666666665</v>
      </c>
      <c r="H87" s="112">
        <v>77.5</v>
      </c>
      <c r="I87" s="113">
        <v>284.16666666666663</v>
      </c>
      <c r="J87"/>
      <c r="K87"/>
    </row>
    <row r="88" spans="1:11" ht="26" x14ac:dyDescent="0.35">
      <c r="A88" s="189"/>
      <c r="B88" s="263"/>
      <c r="C88" s="1"/>
      <c r="D88" s="261"/>
      <c r="E88" s="9" t="s">
        <v>119</v>
      </c>
      <c r="F88" s="111" t="s">
        <v>118</v>
      </c>
      <c r="G88" s="112">
        <v>10</v>
      </c>
      <c r="H88" s="112">
        <v>87.5</v>
      </c>
      <c r="I88" s="113">
        <v>875</v>
      </c>
      <c r="J88"/>
      <c r="K88"/>
    </row>
    <row r="89" spans="1:11" x14ac:dyDescent="0.35">
      <c r="A89" s="189"/>
      <c r="B89" s="263"/>
      <c r="C89" s="1"/>
      <c r="D89" s="1" t="s">
        <v>163</v>
      </c>
      <c r="E89" s="1"/>
      <c r="F89" s="110"/>
      <c r="G89" s="112">
        <v>40</v>
      </c>
      <c r="H89" s="112">
        <v>77.400000000000006</v>
      </c>
      <c r="I89" s="113">
        <v>3199.9999999999995</v>
      </c>
      <c r="J89"/>
      <c r="K89"/>
    </row>
    <row r="90" spans="1:11" x14ac:dyDescent="0.35">
      <c r="A90" s="189"/>
      <c r="B90" s="263"/>
      <c r="C90" s="1" t="s">
        <v>166</v>
      </c>
      <c r="D90" s="1"/>
      <c r="E90" s="1"/>
      <c r="F90" s="110"/>
      <c r="G90" s="112">
        <v>40</v>
      </c>
      <c r="H90" s="112">
        <v>77.400000000000006</v>
      </c>
      <c r="I90" s="113">
        <v>3199.9999999999995</v>
      </c>
      <c r="J90"/>
      <c r="K90"/>
    </row>
    <row r="91" spans="1:11" x14ac:dyDescent="0.35">
      <c r="A91" s="189"/>
      <c r="B91" s="263"/>
      <c r="C91" s="1" t="s">
        <v>85</v>
      </c>
      <c r="D91" s="259" t="s">
        <v>43</v>
      </c>
      <c r="E91" s="9" t="s">
        <v>42</v>
      </c>
      <c r="F91" s="111" t="s">
        <v>120</v>
      </c>
      <c r="G91" s="112">
        <v>0</v>
      </c>
      <c r="H91" s="112">
        <v>0</v>
      </c>
      <c r="I91" s="113">
        <v>0</v>
      </c>
      <c r="J91"/>
      <c r="K91"/>
    </row>
    <row r="92" spans="1:11" x14ac:dyDescent="0.35">
      <c r="A92" s="189"/>
      <c r="B92" s="263"/>
      <c r="C92" s="1"/>
      <c r="D92" s="260"/>
      <c r="E92" s="9" t="s">
        <v>92</v>
      </c>
      <c r="F92" s="111" t="s">
        <v>91</v>
      </c>
      <c r="G92" s="112">
        <v>1.875</v>
      </c>
      <c r="H92" s="112">
        <v>77.5</v>
      </c>
      <c r="I92" s="113">
        <v>145.3125</v>
      </c>
      <c r="J92"/>
      <c r="K92"/>
    </row>
    <row r="93" spans="1:11" ht="26" x14ac:dyDescent="0.35">
      <c r="A93" s="189"/>
      <c r="B93" s="263"/>
      <c r="C93" s="1"/>
      <c r="D93" s="260"/>
      <c r="E93" s="9" t="s">
        <v>95</v>
      </c>
      <c r="F93" s="111" t="s">
        <v>94</v>
      </c>
      <c r="G93" s="112">
        <v>2.5</v>
      </c>
      <c r="H93" s="112">
        <v>77.5</v>
      </c>
      <c r="I93" s="113">
        <v>193.75</v>
      </c>
      <c r="J93"/>
      <c r="K93"/>
    </row>
    <row r="94" spans="1:11" x14ac:dyDescent="0.35">
      <c r="A94" s="189"/>
      <c r="B94" s="263"/>
      <c r="C94" s="1"/>
      <c r="D94" s="260"/>
      <c r="E94" s="9" t="s">
        <v>97</v>
      </c>
      <c r="F94" s="111" t="s">
        <v>96</v>
      </c>
      <c r="G94" s="112">
        <v>2.5</v>
      </c>
      <c r="H94" s="112">
        <v>77.5</v>
      </c>
      <c r="I94" s="113">
        <v>193.75</v>
      </c>
      <c r="J94"/>
      <c r="K94"/>
    </row>
    <row r="95" spans="1:11" x14ac:dyDescent="0.35">
      <c r="A95" s="189"/>
      <c r="B95" s="263"/>
      <c r="C95" s="1"/>
      <c r="D95" s="260"/>
      <c r="E95" s="9" t="s">
        <v>99</v>
      </c>
      <c r="F95" s="111" t="s">
        <v>98</v>
      </c>
      <c r="G95" s="112">
        <v>0.625</v>
      </c>
      <c r="H95" s="112">
        <v>77.5</v>
      </c>
      <c r="I95" s="113">
        <v>48.4375</v>
      </c>
      <c r="J95"/>
      <c r="K95"/>
    </row>
    <row r="96" spans="1:11" ht="26" x14ac:dyDescent="0.35">
      <c r="A96" s="189"/>
      <c r="B96" s="263"/>
      <c r="C96" s="1"/>
      <c r="D96" s="260"/>
      <c r="E96" s="9" t="s">
        <v>101</v>
      </c>
      <c r="F96" s="111" t="s">
        <v>100</v>
      </c>
      <c r="G96" s="112">
        <v>1.0833333333333333</v>
      </c>
      <c r="H96" s="112">
        <v>77.5</v>
      </c>
      <c r="I96" s="113">
        <v>83.958333333333329</v>
      </c>
      <c r="J96"/>
      <c r="K96"/>
    </row>
    <row r="97" spans="1:11" ht="26" x14ac:dyDescent="0.35">
      <c r="A97" s="189"/>
      <c r="B97" s="263"/>
      <c r="C97" s="1"/>
      <c r="D97" s="260"/>
      <c r="E97" s="9" t="s">
        <v>103</v>
      </c>
      <c r="F97" s="111" t="s">
        <v>102</v>
      </c>
      <c r="G97" s="112">
        <v>1.625</v>
      </c>
      <c r="H97" s="112">
        <v>77.5</v>
      </c>
      <c r="I97" s="113">
        <v>125.9375</v>
      </c>
      <c r="J97"/>
      <c r="K97"/>
    </row>
    <row r="98" spans="1:11" ht="26" x14ac:dyDescent="0.35">
      <c r="A98" s="189"/>
      <c r="B98" s="263"/>
      <c r="C98" s="1"/>
      <c r="D98" s="260"/>
      <c r="E98" s="9" t="s">
        <v>105</v>
      </c>
      <c r="F98" s="111" t="s">
        <v>104</v>
      </c>
      <c r="G98" s="112">
        <v>1.625</v>
      </c>
      <c r="H98" s="112">
        <v>77.5</v>
      </c>
      <c r="I98" s="113">
        <v>125.9375</v>
      </c>
      <c r="J98"/>
      <c r="K98"/>
    </row>
    <row r="99" spans="1:11" x14ac:dyDescent="0.35">
      <c r="A99" s="189"/>
      <c r="B99" s="263"/>
      <c r="C99" s="1"/>
      <c r="D99" s="260"/>
      <c r="E99" s="9" t="s">
        <v>107</v>
      </c>
      <c r="F99" s="111" t="s">
        <v>106</v>
      </c>
      <c r="G99" s="112">
        <v>2.1666666666666665</v>
      </c>
      <c r="H99" s="112">
        <v>77.5</v>
      </c>
      <c r="I99" s="113">
        <v>167.91666666666666</v>
      </c>
      <c r="J99"/>
      <c r="K99"/>
    </row>
    <row r="100" spans="1:11" x14ac:dyDescent="0.35">
      <c r="A100" s="189"/>
      <c r="B100" s="263"/>
      <c r="C100" s="1"/>
      <c r="D100" s="260"/>
      <c r="E100" s="9" t="s">
        <v>109</v>
      </c>
      <c r="F100" s="111" t="s">
        <v>108</v>
      </c>
      <c r="G100" s="112">
        <v>1.0833333333333333</v>
      </c>
      <c r="H100" s="112">
        <v>77.5</v>
      </c>
      <c r="I100" s="113">
        <v>83.958333333333329</v>
      </c>
      <c r="J100"/>
      <c r="K100"/>
    </row>
    <row r="101" spans="1:11" x14ac:dyDescent="0.35">
      <c r="A101" s="189"/>
      <c r="B101" s="263"/>
      <c r="C101" s="1"/>
      <c r="D101" s="260"/>
      <c r="E101" s="9" t="s">
        <v>111</v>
      </c>
      <c r="F101" s="111" t="s">
        <v>110</v>
      </c>
      <c r="G101" s="112">
        <v>1.0833333333333333</v>
      </c>
      <c r="H101" s="112">
        <v>77.5</v>
      </c>
      <c r="I101" s="113">
        <v>83.958333333333329</v>
      </c>
      <c r="J101"/>
      <c r="K101"/>
    </row>
    <row r="102" spans="1:11" ht="26" x14ac:dyDescent="0.35">
      <c r="A102" s="189"/>
      <c r="B102" s="263"/>
      <c r="C102" s="1"/>
      <c r="D102" s="260"/>
      <c r="E102" s="9" t="s">
        <v>113</v>
      </c>
      <c r="F102" s="111" t="s">
        <v>112</v>
      </c>
      <c r="G102" s="112">
        <v>1.0833333333333333</v>
      </c>
      <c r="H102" s="112">
        <v>77.5</v>
      </c>
      <c r="I102" s="113">
        <v>83.958333333333329</v>
      </c>
      <c r="J102"/>
      <c r="K102"/>
    </row>
    <row r="103" spans="1:11" ht="26" x14ac:dyDescent="0.35">
      <c r="A103" s="189"/>
      <c r="B103" s="263"/>
      <c r="C103" s="1"/>
      <c r="D103" s="260"/>
      <c r="E103" s="9" t="s">
        <v>115</v>
      </c>
      <c r="F103" s="111" t="s">
        <v>114</v>
      </c>
      <c r="G103" s="112">
        <v>1.0833333333333333</v>
      </c>
      <c r="H103" s="112">
        <v>77.5</v>
      </c>
      <c r="I103" s="113">
        <v>83.958333333333329</v>
      </c>
      <c r="J103"/>
      <c r="K103"/>
    </row>
    <row r="104" spans="1:11" ht="26" x14ac:dyDescent="0.35">
      <c r="A104" s="189"/>
      <c r="B104" s="263"/>
      <c r="C104" s="1"/>
      <c r="D104" s="260"/>
      <c r="E104" s="9" t="s">
        <v>117</v>
      </c>
      <c r="F104" s="111" t="s">
        <v>116</v>
      </c>
      <c r="G104" s="112">
        <v>2.1666666666666665</v>
      </c>
      <c r="H104" s="112">
        <v>77.5</v>
      </c>
      <c r="I104" s="113">
        <v>167.91666666666666</v>
      </c>
      <c r="J104"/>
      <c r="K104"/>
    </row>
    <row r="105" spans="1:11" ht="26" x14ac:dyDescent="0.35">
      <c r="A105" s="189"/>
      <c r="B105" s="263"/>
      <c r="C105" s="1"/>
      <c r="D105" s="261"/>
      <c r="E105" s="9" t="s">
        <v>119</v>
      </c>
      <c r="F105" s="111" t="s">
        <v>118</v>
      </c>
      <c r="G105" s="112">
        <v>8.5</v>
      </c>
      <c r="H105" s="112">
        <v>87.5</v>
      </c>
      <c r="I105" s="113">
        <v>743.75</v>
      </c>
      <c r="J105"/>
      <c r="K105"/>
    </row>
    <row r="106" spans="1:11" x14ac:dyDescent="0.35">
      <c r="A106" s="189"/>
      <c r="B106" s="263"/>
      <c r="C106" s="1"/>
      <c r="D106" s="1" t="s">
        <v>163</v>
      </c>
      <c r="E106" s="1"/>
      <c r="F106" s="110"/>
      <c r="G106" s="112">
        <v>29</v>
      </c>
      <c r="H106" s="112">
        <v>78.214285714285708</v>
      </c>
      <c r="I106" s="113">
        <v>2332.5</v>
      </c>
      <c r="J106"/>
      <c r="K106"/>
    </row>
    <row r="107" spans="1:11" x14ac:dyDescent="0.35">
      <c r="A107" s="189"/>
      <c r="B107" s="264"/>
      <c r="C107" s="1" t="s">
        <v>167</v>
      </c>
      <c r="D107" s="1"/>
      <c r="E107" s="1"/>
      <c r="F107" s="110"/>
      <c r="G107" s="112">
        <v>29</v>
      </c>
      <c r="H107" s="112">
        <v>78.214285714285708</v>
      </c>
      <c r="I107" s="113">
        <v>2332.5</v>
      </c>
      <c r="J107"/>
      <c r="K107"/>
    </row>
    <row r="108" spans="1:11" x14ac:dyDescent="0.35">
      <c r="A108" s="190"/>
      <c r="B108" s="252" t="s">
        <v>168</v>
      </c>
      <c r="C108" s="253"/>
      <c r="D108" s="253"/>
      <c r="E108" s="253"/>
      <c r="F108" s="254"/>
      <c r="G108" s="255">
        <v>69</v>
      </c>
      <c r="H108" s="255">
        <v>77.793103448275858</v>
      </c>
      <c r="I108" s="256">
        <v>5532.4999999999991</v>
      </c>
      <c r="J108"/>
      <c r="K108"/>
    </row>
    <row r="109" spans="1:11" x14ac:dyDescent="0.35">
      <c r="A109" s="76" t="s">
        <v>170</v>
      </c>
      <c r="B109" s="76"/>
      <c r="C109" s="76"/>
      <c r="D109" s="76"/>
      <c r="E109" s="76"/>
      <c r="F109" s="266"/>
      <c r="G109" s="267">
        <v>69</v>
      </c>
      <c r="H109" s="267">
        <v>77.793103448275858</v>
      </c>
      <c r="I109" s="268">
        <v>6492.1699999999992</v>
      </c>
      <c r="J109"/>
      <c r="K109"/>
    </row>
    <row r="110" spans="1:11" ht="26.5" x14ac:dyDescent="0.35">
      <c r="A110" s="188" t="s">
        <v>121</v>
      </c>
      <c r="B110" s="265" t="s">
        <v>39</v>
      </c>
      <c r="C110" s="1" t="s">
        <v>42</v>
      </c>
      <c r="D110" s="259" t="s">
        <v>43</v>
      </c>
      <c r="E110" s="9" t="s">
        <v>42</v>
      </c>
      <c r="F110" s="111" t="s">
        <v>47</v>
      </c>
      <c r="G110" s="112">
        <v>0</v>
      </c>
      <c r="H110" s="112">
        <v>0</v>
      </c>
      <c r="I110" s="113">
        <v>13.15</v>
      </c>
      <c r="J110"/>
      <c r="K110"/>
    </row>
    <row r="111" spans="1:11" ht="26" x14ac:dyDescent="0.35">
      <c r="A111" s="189"/>
      <c r="B111" s="263"/>
      <c r="C111" s="1"/>
      <c r="D111" s="260"/>
      <c r="E111" s="9"/>
      <c r="F111" s="111" t="s">
        <v>90</v>
      </c>
      <c r="G111" s="112">
        <v>0</v>
      </c>
      <c r="H111" s="112">
        <v>0</v>
      </c>
      <c r="I111" s="113">
        <v>382.75</v>
      </c>
      <c r="J111"/>
      <c r="K111"/>
    </row>
    <row r="112" spans="1:11" ht="26" x14ac:dyDescent="0.35">
      <c r="A112" s="189"/>
      <c r="B112" s="263"/>
      <c r="C112" s="1"/>
      <c r="D112" s="260"/>
      <c r="E112" s="9"/>
      <c r="F112" s="111" t="s">
        <v>48</v>
      </c>
      <c r="G112" s="112">
        <v>0</v>
      </c>
      <c r="H112" s="112">
        <v>0</v>
      </c>
      <c r="I112" s="113">
        <v>275.47000000000003</v>
      </c>
      <c r="J112"/>
      <c r="K112"/>
    </row>
    <row r="113" spans="1:11" x14ac:dyDescent="0.35">
      <c r="A113" s="189"/>
      <c r="B113" s="263"/>
      <c r="C113" s="1"/>
      <c r="D113" s="260"/>
      <c r="E113" s="9"/>
      <c r="F113" s="111" t="s">
        <v>49</v>
      </c>
      <c r="G113" s="112">
        <v>0</v>
      </c>
      <c r="H113" s="112">
        <v>0</v>
      </c>
      <c r="I113" s="113">
        <v>37.43</v>
      </c>
      <c r="J113"/>
      <c r="K113"/>
    </row>
    <row r="114" spans="1:11" x14ac:dyDescent="0.35">
      <c r="A114" s="189"/>
      <c r="B114" s="263"/>
      <c r="C114" s="1"/>
      <c r="D114" s="261"/>
      <c r="E114" s="9" t="s">
        <v>171</v>
      </c>
      <c r="F114" s="111" t="s">
        <v>44</v>
      </c>
      <c r="G114" s="112">
        <v>0</v>
      </c>
      <c r="H114" s="112">
        <v>0</v>
      </c>
      <c r="I114" s="113">
        <v>134.17599999999999</v>
      </c>
      <c r="J114"/>
      <c r="K114"/>
    </row>
    <row r="115" spans="1:11" x14ac:dyDescent="0.35">
      <c r="A115" s="189"/>
      <c r="B115" s="263"/>
      <c r="C115" s="1"/>
      <c r="D115" s="1" t="s">
        <v>163</v>
      </c>
      <c r="E115" s="1"/>
      <c r="F115" s="110"/>
      <c r="G115" s="112">
        <v>0</v>
      </c>
      <c r="H115" s="112">
        <v>0</v>
      </c>
      <c r="I115" s="113">
        <v>842.97599999999989</v>
      </c>
      <c r="J115"/>
      <c r="K115"/>
    </row>
    <row r="116" spans="1:11" x14ac:dyDescent="0.35">
      <c r="A116" s="189"/>
      <c r="B116" s="264"/>
      <c r="C116" s="1" t="s">
        <v>164</v>
      </c>
      <c r="D116" s="1"/>
      <c r="E116" s="1"/>
      <c r="F116" s="110"/>
      <c r="G116" s="112">
        <v>0</v>
      </c>
      <c r="H116" s="112">
        <v>0</v>
      </c>
      <c r="I116" s="113">
        <v>842.97599999999989</v>
      </c>
      <c r="J116"/>
      <c r="K116"/>
    </row>
    <row r="117" spans="1:11" x14ac:dyDescent="0.35">
      <c r="A117" s="189"/>
      <c r="B117" s="252" t="s">
        <v>165</v>
      </c>
      <c r="C117" s="253"/>
      <c r="D117" s="253"/>
      <c r="E117" s="253"/>
      <c r="F117" s="254"/>
      <c r="G117" s="255">
        <v>0</v>
      </c>
      <c r="H117" s="255">
        <v>0</v>
      </c>
      <c r="I117" s="256">
        <v>842.97599999999989</v>
      </c>
      <c r="J117"/>
      <c r="K117"/>
    </row>
    <row r="118" spans="1:11" x14ac:dyDescent="0.35">
      <c r="A118" s="189"/>
      <c r="B118" s="265" t="s">
        <v>50</v>
      </c>
      <c r="C118" s="1" t="s">
        <v>51</v>
      </c>
      <c r="D118" s="259" t="s">
        <v>43</v>
      </c>
      <c r="E118" s="9" t="s">
        <v>42</v>
      </c>
      <c r="F118" s="111" t="s">
        <v>84</v>
      </c>
      <c r="G118" s="112">
        <v>0</v>
      </c>
      <c r="H118" s="112">
        <v>82</v>
      </c>
      <c r="I118" s="113">
        <v>0</v>
      </c>
      <c r="J118"/>
      <c r="K118"/>
    </row>
    <row r="119" spans="1:11" ht="26" x14ac:dyDescent="0.35">
      <c r="A119" s="189"/>
      <c r="B119" s="263"/>
      <c r="C119" s="1"/>
      <c r="D119" s="260"/>
      <c r="E119" s="9" t="s">
        <v>123</v>
      </c>
      <c r="F119" s="111" t="s">
        <v>122</v>
      </c>
      <c r="G119" s="112">
        <v>2.1666666666666665</v>
      </c>
      <c r="H119" s="112">
        <v>88</v>
      </c>
      <c r="I119" s="113">
        <v>190.66666666666666</v>
      </c>
      <c r="J119"/>
      <c r="K119"/>
    </row>
    <row r="120" spans="1:11" ht="26" x14ac:dyDescent="0.35">
      <c r="A120" s="189"/>
      <c r="B120" s="263"/>
      <c r="C120" s="1"/>
      <c r="D120" s="260"/>
      <c r="E120" s="9" t="s">
        <v>126</v>
      </c>
      <c r="F120" s="111" t="s">
        <v>125</v>
      </c>
      <c r="G120" s="112">
        <v>4.333333333333333</v>
      </c>
      <c r="H120" s="112">
        <v>88</v>
      </c>
      <c r="I120" s="113">
        <v>381.33333333333331</v>
      </c>
      <c r="J120"/>
      <c r="K120"/>
    </row>
    <row r="121" spans="1:11" ht="26" x14ac:dyDescent="0.35">
      <c r="A121" s="189"/>
      <c r="B121" s="263"/>
      <c r="C121" s="1"/>
      <c r="D121" s="260"/>
      <c r="E121" s="9" t="s">
        <v>132</v>
      </c>
      <c r="F121" s="111" t="s">
        <v>131</v>
      </c>
      <c r="G121" s="112">
        <v>1.625</v>
      </c>
      <c r="H121" s="112">
        <v>80</v>
      </c>
      <c r="I121" s="113">
        <v>130</v>
      </c>
      <c r="J121"/>
      <c r="K121"/>
    </row>
    <row r="122" spans="1:11" ht="26" x14ac:dyDescent="0.35">
      <c r="A122" s="189"/>
      <c r="B122" s="263"/>
      <c r="C122" s="1"/>
      <c r="D122" s="260"/>
      <c r="E122" s="9" t="s">
        <v>142</v>
      </c>
      <c r="F122" s="111" t="s">
        <v>141</v>
      </c>
      <c r="G122" s="112">
        <v>5.5</v>
      </c>
      <c r="H122" s="112">
        <v>100</v>
      </c>
      <c r="I122" s="113">
        <v>550</v>
      </c>
      <c r="J122"/>
      <c r="K122"/>
    </row>
    <row r="123" spans="1:11" ht="39" x14ac:dyDescent="0.35">
      <c r="A123" s="189"/>
      <c r="B123" s="263"/>
      <c r="C123" s="1"/>
      <c r="D123" s="260"/>
      <c r="E123" s="9" t="s">
        <v>134</v>
      </c>
      <c r="F123" s="111" t="s">
        <v>133</v>
      </c>
      <c r="G123" s="112">
        <v>3.6666666666666665</v>
      </c>
      <c r="H123" s="112">
        <v>88</v>
      </c>
      <c r="I123" s="113">
        <v>322.66666666666663</v>
      </c>
      <c r="J123"/>
      <c r="K123"/>
    </row>
    <row r="124" spans="1:11" ht="26" x14ac:dyDescent="0.35">
      <c r="A124" s="189"/>
      <c r="B124" s="263"/>
      <c r="C124" s="1"/>
      <c r="D124" s="260"/>
      <c r="E124" s="9" t="s">
        <v>136</v>
      </c>
      <c r="F124" s="111" t="s">
        <v>135</v>
      </c>
      <c r="G124" s="112">
        <v>1.8333333333333333</v>
      </c>
      <c r="H124" s="112">
        <v>88</v>
      </c>
      <c r="I124" s="113">
        <v>161.33333333333331</v>
      </c>
      <c r="J124"/>
      <c r="K124"/>
    </row>
    <row r="125" spans="1:11" x14ac:dyDescent="0.35">
      <c r="A125" s="189"/>
      <c r="B125" s="263"/>
      <c r="C125" s="1"/>
      <c r="D125" s="260"/>
      <c r="E125" s="9" t="s">
        <v>138</v>
      </c>
      <c r="F125" s="111" t="s">
        <v>137</v>
      </c>
      <c r="G125" s="112">
        <v>2.75</v>
      </c>
      <c r="H125" s="112">
        <v>88</v>
      </c>
      <c r="I125" s="113">
        <v>242</v>
      </c>
      <c r="J125"/>
      <c r="K125"/>
    </row>
    <row r="126" spans="1:11" ht="26" x14ac:dyDescent="0.35">
      <c r="A126" s="189"/>
      <c r="B126" s="263"/>
      <c r="C126" s="1"/>
      <c r="D126" s="261"/>
      <c r="E126" s="9" t="s">
        <v>140</v>
      </c>
      <c r="F126" s="111" t="s">
        <v>139</v>
      </c>
      <c r="G126" s="112">
        <v>5.5</v>
      </c>
      <c r="H126" s="112">
        <v>80</v>
      </c>
      <c r="I126" s="113">
        <v>440</v>
      </c>
      <c r="J126"/>
      <c r="K126"/>
    </row>
    <row r="127" spans="1:11" x14ac:dyDescent="0.35">
      <c r="A127" s="189"/>
      <c r="B127" s="263"/>
      <c r="C127" s="1"/>
      <c r="D127" s="1" t="s">
        <v>163</v>
      </c>
      <c r="E127" s="1"/>
      <c r="F127" s="110"/>
      <c r="G127" s="112">
        <v>27.375</v>
      </c>
      <c r="H127" s="112">
        <v>86.888888888888886</v>
      </c>
      <c r="I127" s="113">
        <v>2418</v>
      </c>
      <c r="J127"/>
      <c r="K127"/>
    </row>
    <row r="128" spans="1:11" ht="26" x14ac:dyDescent="0.35">
      <c r="A128" s="189"/>
      <c r="B128" s="263"/>
      <c r="C128" s="1"/>
      <c r="D128" s="258" t="s">
        <v>127</v>
      </c>
      <c r="E128" s="9" t="s">
        <v>129</v>
      </c>
      <c r="F128" s="111" t="s">
        <v>128</v>
      </c>
      <c r="G128" s="112">
        <v>1.625</v>
      </c>
      <c r="H128" s="112">
        <v>80</v>
      </c>
      <c r="I128" s="113">
        <v>130</v>
      </c>
      <c r="J128"/>
      <c r="K128"/>
    </row>
    <row r="129" spans="1:11" x14ac:dyDescent="0.35">
      <c r="A129" s="189"/>
      <c r="B129" s="263"/>
      <c r="C129" s="1"/>
      <c r="D129" s="1" t="s">
        <v>172</v>
      </c>
      <c r="E129" s="1"/>
      <c r="F129" s="110"/>
      <c r="G129" s="112">
        <v>1.625</v>
      </c>
      <c r="H129" s="112">
        <v>80</v>
      </c>
      <c r="I129" s="113">
        <v>130</v>
      </c>
      <c r="J129"/>
      <c r="K129"/>
    </row>
    <row r="130" spans="1:11" x14ac:dyDescent="0.35">
      <c r="A130" s="189"/>
      <c r="B130" s="263"/>
      <c r="C130" s="1" t="s">
        <v>166</v>
      </c>
      <c r="D130" s="1"/>
      <c r="E130" s="1"/>
      <c r="F130" s="110"/>
      <c r="G130" s="112">
        <v>29</v>
      </c>
      <c r="H130" s="112">
        <v>86.2</v>
      </c>
      <c r="I130" s="113">
        <v>2548</v>
      </c>
      <c r="J130"/>
      <c r="K130"/>
    </row>
    <row r="131" spans="1:11" ht="39" x14ac:dyDescent="0.35">
      <c r="A131" s="189"/>
      <c r="B131" s="263"/>
      <c r="C131" s="1" t="s">
        <v>85</v>
      </c>
      <c r="D131" s="259" t="s">
        <v>43</v>
      </c>
      <c r="E131" s="9" t="s">
        <v>42</v>
      </c>
      <c r="F131" s="111" t="s">
        <v>143</v>
      </c>
      <c r="G131" s="112">
        <v>0</v>
      </c>
      <c r="H131" s="112">
        <v>0</v>
      </c>
      <c r="I131" s="113">
        <v>0</v>
      </c>
      <c r="J131"/>
      <c r="K131"/>
    </row>
    <row r="132" spans="1:11" ht="26" x14ac:dyDescent="0.35">
      <c r="A132" s="189"/>
      <c r="B132" s="263"/>
      <c r="C132" s="1"/>
      <c r="D132" s="260"/>
      <c r="E132" s="9" t="s">
        <v>123</v>
      </c>
      <c r="F132" s="111" t="s">
        <v>122</v>
      </c>
      <c r="G132" s="112">
        <v>1.3333333333333333</v>
      </c>
      <c r="H132" s="112">
        <v>88</v>
      </c>
      <c r="I132" s="113">
        <v>117.33333333333333</v>
      </c>
      <c r="J132"/>
      <c r="K132"/>
    </row>
    <row r="133" spans="1:11" ht="26" x14ac:dyDescent="0.35">
      <c r="A133" s="189"/>
      <c r="B133" s="263"/>
      <c r="C133" s="1"/>
      <c r="D133" s="260"/>
      <c r="E133" s="9" t="s">
        <v>126</v>
      </c>
      <c r="F133" s="111" t="s">
        <v>125</v>
      </c>
      <c r="G133" s="112">
        <v>2.6666666666666665</v>
      </c>
      <c r="H133" s="112">
        <v>88</v>
      </c>
      <c r="I133" s="113">
        <v>234.66666666666666</v>
      </c>
      <c r="J133"/>
      <c r="K133"/>
    </row>
    <row r="134" spans="1:11" ht="26" x14ac:dyDescent="0.35">
      <c r="A134" s="189"/>
      <c r="B134" s="263"/>
      <c r="C134" s="1"/>
      <c r="D134" s="260"/>
      <c r="E134" s="9" t="s">
        <v>132</v>
      </c>
      <c r="F134" s="111" t="s">
        <v>131</v>
      </c>
      <c r="G134" s="112">
        <v>1</v>
      </c>
      <c r="H134" s="112">
        <v>80</v>
      </c>
      <c r="I134" s="113">
        <v>80</v>
      </c>
      <c r="J134"/>
      <c r="K134"/>
    </row>
    <row r="135" spans="1:11" ht="26" x14ac:dyDescent="0.35">
      <c r="A135" s="189"/>
      <c r="B135" s="263"/>
      <c r="C135" s="1"/>
      <c r="D135" s="260"/>
      <c r="E135" s="9" t="s">
        <v>142</v>
      </c>
      <c r="F135" s="111" t="s">
        <v>141</v>
      </c>
      <c r="G135" s="112">
        <v>2.5</v>
      </c>
      <c r="H135" s="112">
        <v>100</v>
      </c>
      <c r="I135" s="113">
        <v>250</v>
      </c>
      <c r="J135"/>
      <c r="K135"/>
    </row>
    <row r="136" spans="1:11" ht="39" x14ac:dyDescent="0.35">
      <c r="A136" s="189"/>
      <c r="B136" s="263"/>
      <c r="C136" s="1"/>
      <c r="D136" s="260"/>
      <c r="E136" s="9" t="s">
        <v>134</v>
      </c>
      <c r="F136" s="111" t="s">
        <v>133</v>
      </c>
      <c r="G136" s="112">
        <v>3.3333333333333335</v>
      </c>
      <c r="H136" s="112">
        <v>88</v>
      </c>
      <c r="I136" s="113">
        <v>293.33333333333337</v>
      </c>
      <c r="J136"/>
      <c r="K136"/>
    </row>
    <row r="137" spans="1:11" ht="26" x14ac:dyDescent="0.35">
      <c r="A137" s="189"/>
      <c r="B137" s="263"/>
      <c r="C137" s="1"/>
      <c r="D137" s="260"/>
      <c r="E137" s="9" t="s">
        <v>136</v>
      </c>
      <c r="F137" s="111" t="s">
        <v>135</v>
      </c>
      <c r="G137" s="112">
        <v>1.6666666666666667</v>
      </c>
      <c r="H137" s="112">
        <v>88</v>
      </c>
      <c r="I137" s="113">
        <v>146.66666666666669</v>
      </c>
      <c r="J137"/>
      <c r="K137"/>
    </row>
    <row r="138" spans="1:11" x14ac:dyDescent="0.35">
      <c r="A138" s="189"/>
      <c r="B138" s="263"/>
      <c r="C138" s="1"/>
      <c r="D138" s="260"/>
      <c r="E138" s="9" t="s">
        <v>138</v>
      </c>
      <c r="F138" s="111" t="s">
        <v>137</v>
      </c>
      <c r="G138" s="112">
        <v>2.5</v>
      </c>
      <c r="H138" s="112">
        <v>88</v>
      </c>
      <c r="I138" s="113">
        <v>220</v>
      </c>
      <c r="J138"/>
      <c r="K138"/>
    </row>
    <row r="139" spans="1:11" ht="26" x14ac:dyDescent="0.35">
      <c r="A139" s="189"/>
      <c r="B139" s="263"/>
      <c r="C139" s="1"/>
      <c r="D139" s="261"/>
      <c r="E139" s="9" t="s">
        <v>140</v>
      </c>
      <c r="F139" s="111" t="s">
        <v>139</v>
      </c>
      <c r="G139" s="112">
        <v>5</v>
      </c>
      <c r="H139" s="112">
        <v>80</v>
      </c>
      <c r="I139" s="113">
        <v>400</v>
      </c>
      <c r="J139"/>
      <c r="K139"/>
    </row>
    <row r="140" spans="1:11" x14ac:dyDescent="0.35">
      <c r="A140" s="189"/>
      <c r="B140" s="263"/>
      <c r="C140" s="1"/>
      <c r="D140" s="1" t="s">
        <v>163</v>
      </c>
      <c r="E140" s="1"/>
      <c r="F140" s="110"/>
      <c r="G140" s="112">
        <v>20</v>
      </c>
      <c r="H140" s="112">
        <v>87.5</v>
      </c>
      <c r="I140" s="113">
        <v>1742</v>
      </c>
      <c r="J140"/>
      <c r="K140"/>
    </row>
    <row r="141" spans="1:11" ht="26" x14ac:dyDescent="0.35">
      <c r="A141" s="189"/>
      <c r="B141" s="263"/>
      <c r="C141" s="1"/>
      <c r="D141" s="258" t="s">
        <v>127</v>
      </c>
      <c r="E141" s="9" t="s">
        <v>129</v>
      </c>
      <c r="F141" s="111" t="s">
        <v>128</v>
      </c>
      <c r="G141" s="112">
        <v>1</v>
      </c>
      <c r="H141" s="112">
        <v>80</v>
      </c>
      <c r="I141" s="113">
        <v>80</v>
      </c>
      <c r="J141"/>
      <c r="K141"/>
    </row>
    <row r="142" spans="1:11" x14ac:dyDescent="0.35">
      <c r="A142" s="189"/>
      <c r="B142" s="263"/>
      <c r="C142" s="1"/>
      <c r="D142" s="1" t="s">
        <v>172</v>
      </c>
      <c r="E142" s="1"/>
      <c r="F142" s="110"/>
      <c r="G142" s="112">
        <v>1</v>
      </c>
      <c r="H142" s="112">
        <v>80</v>
      </c>
      <c r="I142" s="113">
        <v>80</v>
      </c>
      <c r="J142"/>
      <c r="K142"/>
    </row>
    <row r="143" spans="1:11" x14ac:dyDescent="0.35">
      <c r="A143" s="189"/>
      <c r="B143" s="264"/>
      <c r="C143" s="1" t="s">
        <v>167</v>
      </c>
      <c r="D143" s="1"/>
      <c r="E143" s="1"/>
      <c r="F143" s="110"/>
      <c r="G143" s="112">
        <v>21</v>
      </c>
      <c r="H143" s="112">
        <v>86.666666666666671</v>
      </c>
      <c r="I143" s="113">
        <v>1822</v>
      </c>
      <c r="J143"/>
      <c r="K143"/>
    </row>
    <row r="144" spans="1:11" x14ac:dyDescent="0.35">
      <c r="A144" s="190"/>
      <c r="B144" s="252" t="s">
        <v>168</v>
      </c>
      <c r="C144" s="253"/>
      <c r="D144" s="253"/>
      <c r="E144" s="253"/>
      <c r="F144" s="254"/>
      <c r="G144" s="255">
        <v>50</v>
      </c>
      <c r="H144" s="255">
        <v>86.421052631578945</v>
      </c>
      <c r="I144" s="256">
        <v>4370</v>
      </c>
      <c r="J144"/>
      <c r="K144"/>
    </row>
    <row r="145" spans="1:11" x14ac:dyDescent="0.35">
      <c r="A145" s="76" t="s">
        <v>173</v>
      </c>
      <c r="B145" s="76"/>
      <c r="C145" s="76"/>
      <c r="D145" s="76"/>
      <c r="E145" s="76"/>
      <c r="F145" s="266"/>
      <c r="G145" s="267">
        <v>50</v>
      </c>
      <c r="H145" s="267">
        <v>86.421052631578945</v>
      </c>
      <c r="I145" s="268">
        <v>5212.9759999999997</v>
      </c>
      <c r="J145"/>
      <c r="K145"/>
    </row>
    <row r="146" spans="1:11" x14ac:dyDescent="0.35">
      <c r="A146" s="7" t="s">
        <v>174</v>
      </c>
      <c r="B146" s="7"/>
      <c r="C146" s="7"/>
      <c r="D146" s="7"/>
      <c r="F146" s="257"/>
      <c r="G146" s="112">
        <v>179</v>
      </c>
      <c r="H146" s="112">
        <v>79.274077922077922</v>
      </c>
      <c r="I146" s="113">
        <v>17327.315125000001</v>
      </c>
      <c r="J146"/>
      <c r="K146"/>
    </row>
    <row r="147" spans="1:11" x14ac:dyDescent="0.35">
      <c r="A147"/>
      <c r="B147"/>
      <c r="C147"/>
      <c r="D147"/>
      <c r="E147"/>
      <c r="F147"/>
      <c r="G147"/>
      <c r="H147"/>
      <c r="I147"/>
      <c r="J147"/>
      <c r="K147"/>
    </row>
    <row r="148" spans="1:11" x14ac:dyDescent="0.35">
      <c r="A148"/>
      <c r="B148"/>
      <c r="C148"/>
      <c r="D148"/>
      <c r="E148"/>
      <c r="F148"/>
      <c r="G148"/>
      <c r="H148"/>
      <c r="I148"/>
      <c r="J148"/>
      <c r="K148"/>
    </row>
    <row r="149" spans="1:11" x14ac:dyDescent="0.35">
      <c r="A149"/>
      <c r="B149"/>
      <c r="C149"/>
      <c r="D149"/>
      <c r="E149"/>
      <c r="F149"/>
      <c r="G149"/>
      <c r="H149"/>
      <c r="I149"/>
      <c r="J149"/>
      <c r="K149"/>
    </row>
    <row r="150" spans="1:11" x14ac:dyDescent="0.35">
      <c r="A150"/>
      <c r="B150"/>
      <c r="C150"/>
      <c r="D150"/>
      <c r="E150"/>
      <c r="F150"/>
      <c r="G150"/>
      <c r="H150"/>
      <c r="I150"/>
      <c r="J150"/>
      <c r="K150"/>
    </row>
    <row r="151" spans="1:11" x14ac:dyDescent="0.35">
      <c r="A151"/>
      <c r="B151"/>
      <c r="C151"/>
      <c r="D151"/>
      <c r="E151"/>
      <c r="F151"/>
      <c r="G151"/>
      <c r="H151"/>
      <c r="I151"/>
      <c r="J151"/>
      <c r="K151"/>
    </row>
    <row r="152" spans="1:11" x14ac:dyDescent="0.35">
      <c r="A152"/>
      <c r="B152"/>
      <c r="C152"/>
      <c r="D152"/>
      <c r="E152"/>
      <c r="F152"/>
      <c r="G152"/>
      <c r="H152"/>
      <c r="I152"/>
      <c r="J152"/>
      <c r="K152"/>
    </row>
    <row r="153" spans="1:11" x14ac:dyDescent="0.35">
      <c r="A153"/>
      <c r="B153"/>
      <c r="C153"/>
      <c r="D153"/>
      <c r="E153"/>
      <c r="F153"/>
      <c r="G153"/>
      <c r="H153"/>
      <c r="I153"/>
      <c r="J153"/>
      <c r="K153"/>
    </row>
    <row r="154" spans="1:11" x14ac:dyDescent="0.35">
      <c r="A154"/>
      <c r="B154"/>
      <c r="C154"/>
      <c r="D154"/>
      <c r="E154"/>
      <c r="F154"/>
      <c r="G154"/>
      <c r="H154"/>
      <c r="I154"/>
      <c r="J154"/>
      <c r="K154"/>
    </row>
    <row r="155" spans="1:11" x14ac:dyDescent="0.35">
      <c r="A155"/>
      <c r="B155"/>
      <c r="C155"/>
      <c r="D155"/>
      <c r="E155"/>
      <c r="F155"/>
      <c r="G155"/>
      <c r="H155"/>
      <c r="I155"/>
      <c r="J155"/>
      <c r="K155"/>
    </row>
    <row r="156" spans="1:11" x14ac:dyDescent="0.35">
      <c r="A156"/>
      <c r="B156"/>
      <c r="C156"/>
      <c r="D156"/>
      <c r="E156"/>
      <c r="F156"/>
      <c r="G156"/>
      <c r="H156"/>
      <c r="I156"/>
      <c r="J156"/>
      <c r="K156"/>
    </row>
    <row r="157" spans="1:11" x14ac:dyDescent="0.35">
      <c r="A157"/>
      <c r="B157"/>
      <c r="C157"/>
      <c r="D157"/>
      <c r="E157"/>
      <c r="F157"/>
      <c r="G157"/>
      <c r="H157"/>
      <c r="I157"/>
      <c r="J157"/>
      <c r="K157"/>
    </row>
    <row r="158" spans="1:11" x14ac:dyDescent="0.35">
      <c r="A158"/>
      <c r="B158"/>
      <c r="C158"/>
      <c r="D158"/>
      <c r="E158"/>
      <c r="F158"/>
      <c r="G158"/>
      <c r="H158"/>
      <c r="I158"/>
      <c r="J158"/>
      <c r="K158"/>
    </row>
    <row r="159" spans="1:11" x14ac:dyDescent="0.35">
      <c r="A159"/>
      <c r="B159"/>
      <c r="C159"/>
      <c r="D159"/>
      <c r="E159"/>
      <c r="F159"/>
      <c r="G159"/>
      <c r="H159"/>
      <c r="I159"/>
      <c r="J159"/>
      <c r="K159"/>
    </row>
    <row r="160" spans="1:11" x14ac:dyDescent="0.35">
      <c r="A160"/>
      <c r="B160"/>
      <c r="C160"/>
      <c r="D160"/>
      <c r="E160"/>
      <c r="F160"/>
      <c r="G160"/>
      <c r="H160"/>
      <c r="I160"/>
      <c r="J160"/>
      <c r="K160"/>
    </row>
    <row r="161" spans="1:11" x14ac:dyDescent="0.35">
      <c r="A161"/>
      <c r="B161"/>
      <c r="C161"/>
      <c r="D161"/>
      <c r="E161"/>
      <c r="F161"/>
      <c r="G161"/>
      <c r="H161"/>
      <c r="I161"/>
      <c r="J161"/>
      <c r="K161"/>
    </row>
    <row r="162" spans="1:11" x14ac:dyDescent="0.35">
      <c r="A162"/>
      <c r="B162"/>
      <c r="C162"/>
      <c r="D162"/>
      <c r="E162"/>
      <c r="F162"/>
      <c r="G162"/>
      <c r="H162"/>
      <c r="I162"/>
      <c r="J162"/>
      <c r="K162"/>
    </row>
    <row r="163" spans="1:11" x14ac:dyDescent="0.35">
      <c r="A163"/>
      <c r="B163"/>
      <c r="C163"/>
      <c r="D163"/>
      <c r="E163"/>
      <c r="F163"/>
      <c r="G163"/>
      <c r="H163"/>
      <c r="I163"/>
      <c r="J163"/>
      <c r="K163"/>
    </row>
    <row r="164" spans="1:11" x14ac:dyDescent="0.35">
      <c r="A164"/>
      <c r="B164"/>
      <c r="C164"/>
      <c r="D164"/>
      <c r="E164"/>
      <c r="F164"/>
      <c r="G164"/>
      <c r="H164"/>
      <c r="I164"/>
      <c r="J164"/>
      <c r="K164"/>
    </row>
    <row r="165" spans="1:11" x14ac:dyDescent="0.35">
      <c r="A165"/>
      <c r="B165"/>
      <c r="C165"/>
      <c r="D165"/>
      <c r="E165"/>
      <c r="F165"/>
      <c r="G165"/>
      <c r="H165"/>
      <c r="I165"/>
      <c r="J165"/>
      <c r="K165"/>
    </row>
    <row r="166" spans="1:11" x14ac:dyDescent="0.35">
      <c r="A166"/>
      <c r="B166"/>
      <c r="C166"/>
      <c r="D166"/>
      <c r="E166"/>
      <c r="F166"/>
      <c r="G166"/>
      <c r="H166"/>
      <c r="I166"/>
      <c r="J166"/>
      <c r="K166"/>
    </row>
    <row r="167" spans="1:11" x14ac:dyDescent="0.35">
      <c r="A167"/>
      <c r="B167"/>
      <c r="C167"/>
      <c r="D167"/>
      <c r="E167"/>
      <c r="F167"/>
      <c r="G167"/>
      <c r="H167"/>
      <c r="I167"/>
      <c r="J167"/>
      <c r="K167"/>
    </row>
    <row r="168" spans="1:11" x14ac:dyDescent="0.35">
      <c r="A168"/>
      <c r="B168"/>
      <c r="C168"/>
      <c r="D168"/>
      <c r="E168"/>
      <c r="F168"/>
      <c r="G168"/>
      <c r="H168"/>
      <c r="I168"/>
      <c r="J168"/>
      <c r="K168"/>
    </row>
    <row r="169" spans="1:11" x14ac:dyDescent="0.35">
      <c r="A169"/>
      <c r="B169"/>
      <c r="C169"/>
      <c r="D169"/>
      <c r="E169"/>
      <c r="F169"/>
      <c r="G169"/>
      <c r="H169"/>
      <c r="I169"/>
      <c r="J169"/>
      <c r="K169"/>
    </row>
    <row r="170" spans="1:11" x14ac:dyDescent="0.35">
      <c r="A170"/>
      <c r="B170"/>
      <c r="C170"/>
      <c r="D170"/>
      <c r="E170"/>
      <c r="F170"/>
      <c r="G170"/>
      <c r="H170"/>
      <c r="I170"/>
      <c r="J170"/>
      <c r="K170"/>
    </row>
    <row r="171" spans="1:11" x14ac:dyDescent="0.35">
      <c r="A171"/>
      <c r="B171"/>
      <c r="C171"/>
      <c r="D171"/>
      <c r="E171"/>
      <c r="F171"/>
      <c r="G171"/>
      <c r="H171"/>
      <c r="I171"/>
      <c r="J171"/>
      <c r="K171"/>
    </row>
    <row r="172" spans="1:11" x14ac:dyDescent="0.35">
      <c r="A172"/>
      <c r="B172"/>
      <c r="C172"/>
      <c r="D172"/>
      <c r="E172"/>
      <c r="F172"/>
      <c r="G172"/>
      <c r="H172"/>
      <c r="I172"/>
      <c r="J172"/>
      <c r="K172"/>
    </row>
    <row r="173" spans="1:11" x14ac:dyDescent="0.35">
      <c r="A173"/>
      <c r="B173"/>
      <c r="C173"/>
      <c r="D173"/>
      <c r="E173"/>
      <c r="F173"/>
      <c r="G173"/>
      <c r="H173"/>
      <c r="I173"/>
      <c r="J173"/>
      <c r="K173"/>
    </row>
    <row r="174" spans="1:11" x14ac:dyDescent="0.35">
      <c r="A174"/>
      <c r="B174"/>
      <c r="C174"/>
      <c r="D174"/>
      <c r="E174"/>
      <c r="F174"/>
      <c r="G174"/>
      <c r="H174"/>
      <c r="I174"/>
      <c r="J174"/>
      <c r="K174"/>
    </row>
    <row r="175" spans="1:11" x14ac:dyDescent="0.35">
      <c r="A175"/>
      <c r="B175"/>
      <c r="C175"/>
      <c r="D175"/>
      <c r="E175"/>
      <c r="F175"/>
      <c r="G175"/>
      <c r="H175"/>
      <c r="I175"/>
      <c r="J175"/>
      <c r="K175"/>
    </row>
    <row r="176" spans="1:11" x14ac:dyDescent="0.35">
      <c r="A176"/>
      <c r="B176"/>
      <c r="C176"/>
      <c r="D176"/>
      <c r="E176"/>
      <c r="F176"/>
      <c r="G176"/>
      <c r="H176"/>
      <c r="I176"/>
      <c r="J176"/>
      <c r="K176"/>
    </row>
    <row r="177" spans="1:11" x14ac:dyDescent="0.35">
      <c r="A177"/>
      <c r="B177"/>
      <c r="C177"/>
      <c r="D177"/>
      <c r="E177"/>
      <c r="F177"/>
      <c r="G177"/>
      <c r="H177"/>
      <c r="I177"/>
      <c r="J177"/>
      <c r="K177"/>
    </row>
    <row r="178" spans="1:11" x14ac:dyDescent="0.35">
      <c r="A178"/>
      <c r="B178"/>
      <c r="C178"/>
      <c r="D178"/>
      <c r="E178"/>
      <c r="F178"/>
      <c r="G178"/>
      <c r="H178"/>
      <c r="I178"/>
      <c r="J178"/>
      <c r="K178"/>
    </row>
    <row r="179" spans="1:11" x14ac:dyDescent="0.35">
      <c r="A179"/>
      <c r="B179"/>
      <c r="C179"/>
      <c r="D179"/>
      <c r="E179"/>
      <c r="F179"/>
      <c r="G179"/>
      <c r="H179"/>
      <c r="I179"/>
      <c r="J179"/>
      <c r="K179"/>
    </row>
    <row r="180" spans="1:11" x14ac:dyDescent="0.35">
      <c r="A180"/>
      <c r="B180"/>
      <c r="C180"/>
      <c r="D180"/>
      <c r="E180"/>
      <c r="F180"/>
      <c r="G180"/>
      <c r="H180"/>
      <c r="I180"/>
      <c r="J180"/>
      <c r="K180"/>
    </row>
    <row r="181" spans="1:11" x14ac:dyDescent="0.35">
      <c r="A181"/>
      <c r="B181"/>
      <c r="C181"/>
      <c r="D181"/>
      <c r="E181"/>
      <c r="F181"/>
      <c r="G181"/>
      <c r="H181"/>
      <c r="I181"/>
      <c r="J181"/>
      <c r="K181"/>
    </row>
    <row r="182" spans="1:11" x14ac:dyDescent="0.35">
      <c r="A182"/>
      <c r="B182"/>
      <c r="C182"/>
      <c r="D182"/>
      <c r="E182"/>
      <c r="F182"/>
      <c r="G182"/>
      <c r="H182"/>
      <c r="I182"/>
      <c r="J182"/>
      <c r="K182"/>
    </row>
    <row r="183" spans="1:11" x14ac:dyDescent="0.35">
      <c r="A183"/>
      <c r="B183"/>
      <c r="C183"/>
      <c r="D183"/>
      <c r="E183"/>
      <c r="F183"/>
      <c r="G183"/>
      <c r="H183"/>
      <c r="I183"/>
      <c r="J183"/>
      <c r="K183"/>
    </row>
    <row r="184" spans="1:11" x14ac:dyDescent="0.35">
      <c r="A184"/>
      <c r="B184"/>
      <c r="C184"/>
      <c r="D184"/>
      <c r="E184"/>
      <c r="F184"/>
      <c r="G184"/>
      <c r="H184"/>
      <c r="I184"/>
      <c r="J184"/>
      <c r="K184"/>
    </row>
    <row r="185" spans="1:11" x14ac:dyDescent="0.35">
      <c r="A185"/>
      <c r="B185"/>
      <c r="C185"/>
      <c r="D185"/>
      <c r="E185"/>
      <c r="F185"/>
      <c r="G185"/>
      <c r="H185"/>
      <c r="I185"/>
      <c r="J185"/>
      <c r="K185"/>
    </row>
    <row r="186" spans="1:11" x14ac:dyDescent="0.35">
      <c r="A186"/>
      <c r="B186"/>
      <c r="C186"/>
      <c r="D186"/>
      <c r="E186"/>
      <c r="F186"/>
      <c r="G186"/>
      <c r="H186"/>
      <c r="I186"/>
      <c r="J186"/>
      <c r="K186"/>
    </row>
    <row r="187" spans="1:11" x14ac:dyDescent="0.35">
      <c r="A187"/>
      <c r="B187"/>
      <c r="C187"/>
      <c r="D187"/>
      <c r="E187"/>
      <c r="F187"/>
      <c r="G187"/>
      <c r="H187"/>
      <c r="I187"/>
      <c r="J187"/>
      <c r="K187"/>
    </row>
    <row r="188" spans="1:11" x14ac:dyDescent="0.35">
      <c r="A188"/>
      <c r="B188"/>
      <c r="C188"/>
      <c r="D188"/>
      <c r="E188"/>
      <c r="F188"/>
      <c r="G188"/>
      <c r="H188"/>
      <c r="I188"/>
      <c r="J188"/>
      <c r="K188"/>
    </row>
    <row r="189" spans="1:11" x14ac:dyDescent="0.35">
      <c r="A189"/>
      <c r="B189"/>
      <c r="C189"/>
      <c r="D189"/>
      <c r="E189"/>
      <c r="F189"/>
      <c r="G189"/>
      <c r="H189"/>
      <c r="I189"/>
      <c r="J189"/>
      <c r="K189"/>
    </row>
    <row r="190" spans="1:11" x14ac:dyDescent="0.35">
      <c r="A190"/>
      <c r="B190"/>
      <c r="C190"/>
      <c r="D190"/>
      <c r="E190"/>
      <c r="F190"/>
      <c r="G190"/>
      <c r="H190"/>
      <c r="I190"/>
      <c r="J190"/>
      <c r="K190"/>
    </row>
    <row r="191" spans="1:11" x14ac:dyDescent="0.35">
      <c r="A191"/>
      <c r="B191"/>
      <c r="C191"/>
      <c r="D191"/>
      <c r="E191"/>
      <c r="F191"/>
      <c r="G191"/>
      <c r="H191"/>
      <c r="I191"/>
      <c r="J191"/>
      <c r="K191"/>
    </row>
    <row r="192" spans="1:11" x14ac:dyDescent="0.35">
      <c r="A192"/>
      <c r="B192"/>
      <c r="C192"/>
      <c r="D192"/>
      <c r="E192"/>
      <c r="F192"/>
      <c r="G192"/>
      <c r="H192"/>
      <c r="I192"/>
      <c r="J192"/>
      <c r="K192"/>
    </row>
    <row r="193" spans="1:11" x14ac:dyDescent="0.35">
      <c r="A193"/>
      <c r="B193"/>
      <c r="C193"/>
      <c r="D193"/>
      <c r="E193"/>
      <c r="F193"/>
      <c r="G193"/>
      <c r="H193"/>
      <c r="I193"/>
      <c r="J193"/>
      <c r="K193"/>
    </row>
    <row r="194" spans="1:11" x14ac:dyDescent="0.35">
      <c r="A194"/>
      <c r="B194"/>
      <c r="C194"/>
      <c r="D194"/>
      <c r="E194"/>
      <c r="F194"/>
      <c r="G194"/>
      <c r="H194"/>
      <c r="I194"/>
      <c r="J194"/>
      <c r="K194"/>
    </row>
    <row r="195" spans="1:11" x14ac:dyDescent="0.35">
      <c r="A195"/>
      <c r="B195"/>
      <c r="C195"/>
      <c r="D195"/>
      <c r="E195"/>
      <c r="F195"/>
      <c r="G195"/>
      <c r="H195"/>
      <c r="I195"/>
      <c r="J195"/>
      <c r="K195"/>
    </row>
    <row r="196" spans="1:11" x14ac:dyDescent="0.35">
      <c r="A196"/>
      <c r="B196"/>
      <c r="C196"/>
      <c r="D196"/>
      <c r="E196"/>
      <c r="F196"/>
      <c r="G196"/>
      <c r="H196"/>
      <c r="I196"/>
      <c r="J196"/>
      <c r="K196"/>
    </row>
    <row r="197" spans="1:11" x14ac:dyDescent="0.35">
      <c r="A197"/>
      <c r="B197"/>
      <c r="C197"/>
      <c r="D197"/>
      <c r="E197"/>
      <c r="F197"/>
      <c r="G197"/>
      <c r="H197"/>
      <c r="I197"/>
      <c r="J197"/>
      <c r="K197"/>
    </row>
    <row r="198" spans="1:11" x14ac:dyDescent="0.35">
      <c r="A198"/>
      <c r="B198"/>
      <c r="C198"/>
      <c r="D198"/>
      <c r="E198"/>
      <c r="F198"/>
      <c r="G198"/>
      <c r="H198"/>
      <c r="I198"/>
      <c r="J198"/>
      <c r="K198"/>
    </row>
    <row r="199" spans="1:11" x14ac:dyDescent="0.35">
      <c r="A199"/>
      <c r="B199"/>
      <c r="C199"/>
      <c r="D199"/>
      <c r="E199"/>
      <c r="F199"/>
      <c r="G199"/>
      <c r="H199"/>
      <c r="I199"/>
      <c r="J199"/>
      <c r="K199"/>
    </row>
    <row r="200" spans="1:11" x14ac:dyDescent="0.35">
      <c r="A200"/>
      <c r="B200"/>
      <c r="C200"/>
      <c r="D200"/>
      <c r="E200"/>
      <c r="F200"/>
      <c r="G200"/>
      <c r="H200"/>
      <c r="I200"/>
      <c r="J200"/>
      <c r="K200"/>
    </row>
    <row r="201" spans="1:11" x14ac:dyDescent="0.35">
      <c r="A201"/>
      <c r="B201"/>
      <c r="C201"/>
      <c r="D201"/>
      <c r="E201"/>
      <c r="F201"/>
      <c r="G201"/>
      <c r="H201"/>
      <c r="I201"/>
      <c r="J201"/>
      <c r="K201"/>
    </row>
    <row r="202" spans="1:11" x14ac:dyDescent="0.35">
      <c r="A202"/>
      <c r="B202"/>
      <c r="C202"/>
      <c r="D202"/>
      <c r="E202"/>
      <c r="F202"/>
      <c r="G202"/>
      <c r="H202"/>
      <c r="I202"/>
      <c r="J202"/>
      <c r="K202"/>
    </row>
    <row r="203" spans="1:11" x14ac:dyDescent="0.35">
      <c r="A203"/>
      <c r="B203"/>
      <c r="C203"/>
      <c r="D203"/>
      <c r="E203"/>
      <c r="F203"/>
      <c r="G203"/>
      <c r="H203"/>
      <c r="I203"/>
      <c r="J203"/>
      <c r="K203"/>
    </row>
    <row r="204" spans="1:11" x14ac:dyDescent="0.35">
      <c r="A204"/>
      <c r="B204"/>
      <c r="C204"/>
      <c r="D204"/>
      <c r="E204"/>
      <c r="F204"/>
      <c r="G204"/>
      <c r="H204"/>
      <c r="I204"/>
      <c r="J204"/>
      <c r="K204"/>
    </row>
    <row r="205" spans="1:11" x14ac:dyDescent="0.35">
      <c r="A205"/>
      <c r="B205"/>
      <c r="C205"/>
      <c r="D205"/>
      <c r="E205"/>
      <c r="F205"/>
      <c r="G205"/>
      <c r="H205"/>
      <c r="I205"/>
      <c r="J205"/>
      <c r="K205"/>
    </row>
    <row r="206" spans="1:11" x14ac:dyDescent="0.35">
      <c r="A206"/>
      <c r="B206"/>
      <c r="C206"/>
      <c r="D206"/>
      <c r="E206"/>
      <c r="F206"/>
      <c r="G206"/>
      <c r="H206"/>
      <c r="I206"/>
      <c r="J206"/>
      <c r="K206"/>
    </row>
    <row r="207" spans="1:11" x14ac:dyDescent="0.35">
      <c r="A207"/>
      <c r="B207"/>
      <c r="C207"/>
      <c r="D207"/>
      <c r="E207"/>
      <c r="F207"/>
      <c r="G207"/>
      <c r="H207"/>
      <c r="I207"/>
      <c r="J207"/>
      <c r="K207"/>
    </row>
    <row r="208" spans="1:11" x14ac:dyDescent="0.35">
      <c r="A208"/>
      <c r="B208"/>
      <c r="C208"/>
      <c r="D208"/>
      <c r="E208"/>
      <c r="F208"/>
      <c r="G208"/>
      <c r="H208"/>
      <c r="I208"/>
      <c r="J208"/>
      <c r="K208"/>
    </row>
    <row r="209" spans="1:11" x14ac:dyDescent="0.35">
      <c r="A209"/>
      <c r="B209"/>
      <c r="C209"/>
      <c r="D209"/>
      <c r="E209"/>
      <c r="F209"/>
      <c r="G209"/>
      <c r="H209"/>
      <c r="I209"/>
      <c r="J209"/>
      <c r="K209"/>
    </row>
    <row r="210" spans="1:11" x14ac:dyDescent="0.35">
      <c r="A210"/>
      <c r="B210"/>
      <c r="C210"/>
      <c r="D210"/>
      <c r="E210"/>
      <c r="F210"/>
      <c r="G210"/>
      <c r="H210"/>
      <c r="I210"/>
      <c r="J210"/>
      <c r="K210"/>
    </row>
    <row r="211" spans="1:11" x14ac:dyDescent="0.35">
      <c r="A211"/>
      <c r="B211"/>
      <c r="C211"/>
      <c r="D211"/>
      <c r="E211"/>
      <c r="F211"/>
      <c r="G211"/>
      <c r="H211"/>
      <c r="I211"/>
      <c r="J211"/>
      <c r="K211"/>
    </row>
    <row r="212" spans="1:11" x14ac:dyDescent="0.35">
      <c r="A212"/>
      <c r="B212"/>
      <c r="C212"/>
      <c r="D212"/>
      <c r="E212"/>
      <c r="F212"/>
      <c r="G212"/>
      <c r="H212"/>
      <c r="I212"/>
      <c r="J212"/>
      <c r="K212"/>
    </row>
    <row r="213" spans="1:11" x14ac:dyDescent="0.35">
      <c r="A213"/>
      <c r="B213"/>
      <c r="C213"/>
      <c r="D213"/>
      <c r="E213"/>
      <c r="F213"/>
      <c r="G213"/>
      <c r="H213"/>
      <c r="I213"/>
      <c r="J213"/>
      <c r="K213"/>
    </row>
    <row r="214" spans="1:11" x14ac:dyDescent="0.35">
      <c r="A214"/>
      <c r="B214"/>
      <c r="C214"/>
      <c r="D214"/>
      <c r="E214"/>
      <c r="F214"/>
      <c r="G214"/>
      <c r="H214"/>
      <c r="I214"/>
      <c r="J214"/>
      <c r="K214"/>
    </row>
    <row r="215" spans="1:11" x14ac:dyDescent="0.35">
      <c r="A215"/>
      <c r="B215"/>
      <c r="C215"/>
      <c r="D215"/>
      <c r="E215"/>
      <c r="F215"/>
      <c r="G215"/>
      <c r="H215"/>
      <c r="I215"/>
      <c r="J215"/>
      <c r="K215"/>
    </row>
    <row r="216" spans="1:11" x14ac:dyDescent="0.35">
      <c r="A216"/>
      <c r="B216"/>
      <c r="C216"/>
      <c r="D216"/>
      <c r="E216"/>
      <c r="F216"/>
      <c r="G216"/>
      <c r="H216"/>
      <c r="I216"/>
      <c r="J216"/>
      <c r="K216"/>
    </row>
    <row r="217" spans="1:11" x14ac:dyDescent="0.35">
      <c r="A217"/>
      <c r="B217"/>
      <c r="C217"/>
      <c r="D217"/>
      <c r="E217"/>
      <c r="F217"/>
      <c r="G217"/>
      <c r="H217"/>
      <c r="I217"/>
      <c r="J217"/>
      <c r="K217"/>
    </row>
    <row r="218" spans="1:11" x14ac:dyDescent="0.35">
      <c r="A218"/>
      <c r="B218"/>
      <c r="C218"/>
      <c r="D218"/>
      <c r="E218"/>
      <c r="F218"/>
      <c r="G218"/>
      <c r="H218"/>
      <c r="I218"/>
      <c r="J218"/>
      <c r="K218"/>
    </row>
    <row r="219" spans="1:11" x14ac:dyDescent="0.35">
      <c r="A219"/>
      <c r="B219"/>
      <c r="C219"/>
      <c r="D219"/>
      <c r="E219"/>
      <c r="F219"/>
      <c r="G219"/>
      <c r="H219"/>
      <c r="I219"/>
      <c r="J219"/>
      <c r="K219"/>
    </row>
    <row r="220" spans="1:11" x14ac:dyDescent="0.35">
      <c r="A220"/>
      <c r="B220"/>
      <c r="C220"/>
      <c r="D220"/>
      <c r="E220"/>
      <c r="F220"/>
      <c r="G220"/>
      <c r="H220"/>
      <c r="I220"/>
      <c r="J220"/>
      <c r="K220"/>
    </row>
    <row r="221" spans="1:11" x14ac:dyDescent="0.35">
      <c r="A221"/>
      <c r="B221"/>
      <c r="C221"/>
      <c r="D221"/>
      <c r="E221"/>
      <c r="F221"/>
      <c r="G221"/>
      <c r="H221"/>
      <c r="I221"/>
      <c r="J221"/>
      <c r="K221"/>
    </row>
    <row r="222" spans="1:11" x14ac:dyDescent="0.35">
      <c r="A222"/>
      <c r="B222"/>
      <c r="C222"/>
      <c r="D222"/>
      <c r="E222"/>
      <c r="F222"/>
      <c r="G222"/>
      <c r="H222"/>
      <c r="I222"/>
      <c r="J222"/>
      <c r="K222"/>
    </row>
    <row r="223" spans="1:11" x14ac:dyDescent="0.35">
      <c r="A223"/>
      <c r="B223"/>
      <c r="C223"/>
      <c r="D223"/>
      <c r="E223"/>
      <c r="F223"/>
      <c r="G223"/>
      <c r="H223"/>
      <c r="I223"/>
      <c r="J223"/>
      <c r="K223"/>
    </row>
    <row r="224" spans="1:11" x14ac:dyDescent="0.35">
      <c r="A224"/>
      <c r="B224"/>
      <c r="C224"/>
      <c r="D224"/>
      <c r="E224"/>
      <c r="F224"/>
      <c r="G224"/>
      <c r="H224"/>
      <c r="I224"/>
      <c r="J224"/>
      <c r="K224"/>
    </row>
    <row r="225" spans="1:11" x14ac:dyDescent="0.35">
      <c r="A225"/>
      <c r="B225"/>
      <c r="C225"/>
      <c r="D225"/>
      <c r="E225"/>
      <c r="F225"/>
      <c r="G225"/>
      <c r="H225"/>
      <c r="I225"/>
      <c r="J225"/>
      <c r="K225"/>
    </row>
    <row r="226" spans="1:11" x14ac:dyDescent="0.35">
      <c r="A226"/>
      <c r="B226"/>
      <c r="C226"/>
      <c r="D226"/>
      <c r="E226"/>
      <c r="F226"/>
      <c r="G226"/>
      <c r="H226"/>
      <c r="I226"/>
      <c r="J226"/>
      <c r="K226"/>
    </row>
    <row r="227" spans="1:11" x14ac:dyDescent="0.35">
      <c r="A227"/>
      <c r="B227"/>
      <c r="C227"/>
      <c r="D227"/>
      <c r="E227"/>
      <c r="F227"/>
      <c r="G227"/>
      <c r="H227"/>
      <c r="I227"/>
      <c r="J227"/>
      <c r="K227"/>
    </row>
    <row r="228" spans="1:11" x14ac:dyDescent="0.35">
      <c r="A228"/>
      <c r="B228"/>
      <c r="C228"/>
      <c r="D228"/>
      <c r="E228"/>
      <c r="F228"/>
      <c r="G228"/>
      <c r="H228"/>
      <c r="I228"/>
      <c r="J228"/>
      <c r="K228"/>
    </row>
    <row r="229" spans="1:11" x14ac:dyDescent="0.35">
      <c r="A229"/>
      <c r="B229"/>
      <c r="C229"/>
      <c r="D229"/>
      <c r="E229"/>
      <c r="F229"/>
      <c r="G229"/>
      <c r="H229"/>
      <c r="I229"/>
      <c r="J229"/>
      <c r="K229"/>
    </row>
    <row r="230" spans="1:11" x14ac:dyDescent="0.35">
      <c r="A230"/>
      <c r="B230"/>
      <c r="C230"/>
      <c r="D230"/>
      <c r="E230"/>
      <c r="F230"/>
      <c r="G230"/>
      <c r="H230"/>
      <c r="I230"/>
      <c r="J230"/>
      <c r="K230"/>
    </row>
    <row r="231" spans="1:11" x14ac:dyDescent="0.35">
      <c r="A231"/>
      <c r="B231"/>
      <c r="C231"/>
      <c r="D231"/>
      <c r="E231"/>
      <c r="F231"/>
      <c r="G231"/>
      <c r="H231"/>
      <c r="I231"/>
      <c r="J231"/>
      <c r="K231"/>
    </row>
    <row r="232" spans="1:11" x14ac:dyDescent="0.35">
      <c r="A232"/>
      <c r="B232"/>
      <c r="C232"/>
      <c r="D232"/>
      <c r="E232"/>
      <c r="F232"/>
      <c r="G232"/>
      <c r="H232"/>
      <c r="I232"/>
      <c r="J232"/>
      <c r="K232"/>
    </row>
    <row r="233" spans="1:11" x14ac:dyDescent="0.35">
      <c r="A233"/>
      <c r="B233"/>
      <c r="C233"/>
      <c r="D233"/>
      <c r="E233"/>
      <c r="F233"/>
      <c r="G233"/>
      <c r="H233"/>
      <c r="I233"/>
      <c r="J233"/>
      <c r="K233"/>
    </row>
    <row r="234" spans="1:11" x14ac:dyDescent="0.35">
      <c r="A234"/>
      <c r="B234"/>
      <c r="C234"/>
      <c r="D234"/>
      <c r="E234"/>
      <c r="F234"/>
      <c r="G234"/>
      <c r="H234"/>
      <c r="I234"/>
      <c r="J234"/>
      <c r="K234"/>
    </row>
    <row r="235" spans="1:11" x14ac:dyDescent="0.35">
      <c r="A235"/>
      <c r="B235"/>
      <c r="C235"/>
      <c r="D235"/>
      <c r="E235"/>
      <c r="F235"/>
      <c r="G235"/>
      <c r="H235"/>
      <c r="I235"/>
      <c r="J235"/>
      <c r="K235"/>
    </row>
    <row r="236" spans="1:11" x14ac:dyDescent="0.35">
      <c r="A236"/>
      <c r="B236"/>
      <c r="C236"/>
      <c r="D236"/>
      <c r="E236"/>
      <c r="F236"/>
      <c r="G236"/>
      <c r="H236"/>
      <c r="I236"/>
      <c r="J236"/>
      <c r="K236"/>
    </row>
    <row r="237" spans="1:11" x14ac:dyDescent="0.35">
      <c r="A237"/>
      <c r="B237"/>
      <c r="C237"/>
      <c r="D237"/>
      <c r="E237"/>
      <c r="F237"/>
      <c r="G237"/>
      <c r="H237"/>
      <c r="I237"/>
      <c r="J237"/>
      <c r="K237"/>
    </row>
    <row r="238" spans="1:11" x14ac:dyDescent="0.35">
      <c r="A238"/>
      <c r="B238"/>
      <c r="C238"/>
      <c r="D238"/>
      <c r="E238"/>
      <c r="F238"/>
      <c r="G238"/>
      <c r="H238"/>
      <c r="I238"/>
      <c r="J238"/>
      <c r="K238"/>
    </row>
    <row r="239" spans="1:11" x14ac:dyDescent="0.35">
      <c r="A239"/>
      <c r="B239"/>
      <c r="C239"/>
      <c r="D239"/>
      <c r="E239"/>
      <c r="F239"/>
      <c r="G239"/>
      <c r="H239"/>
      <c r="I239"/>
      <c r="J239"/>
      <c r="K239"/>
    </row>
    <row r="240" spans="1:11" x14ac:dyDescent="0.35">
      <c r="A240"/>
      <c r="B240"/>
      <c r="C240"/>
      <c r="D240"/>
      <c r="E240"/>
      <c r="F240"/>
      <c r="G240"/>
      <c r="H240"/>
      <c r="I240"/>
      <c r="J240"/>
      <c r="K240"/>
    </row>
    <row r="241" spans="1:11" x14ac:dyDescent="0.35">
      <c r="A241"/>
      <c r="B241"/>
      <c r="C241"/>
      <c r="D241"/>
      <c r="E241"/>
      <c r="F241"/>
      <c r="G241"/>
      <c r="H241"/>
      <c r="I241"/>
      <c r="J241"/>
      <c r="K241"/>
    </row>
    <row r="242" spans="1:11" x14ac:dyDescent="0.35">
      <c r="A242"/>
      <c r="B242"/>
      <c r="C242"/>
      <c r="D242"/>
      <c r="E242"/>
      <c r="F242"/>
      <c r="G242"/>
      <c r="H242"/>
      <c r="I242"/>
      <c r="J242"/>
      <c r="K242"/>
    </row>
    <row r="243" spans="1:11" x14ac:dyDescent="0.35">
      <c r="A243"/>
      <c r="B243"/>
      <c r="C243"/>
      <c r="D243"/>
      <c r="E243"/>
      <c r="F243"/>
      <c r="G243"/>
      <c r="H243"/>
      <c r="I243"/>
      <c r="J243"/>
      <c r="K243"/>
    </row>
    <row r="244" spans="1:11" x14ac:dyDescent="0.35">
      <c r="A244"/>
      <c r="B244"/>
      <c r="C244"/>
      <c r="D244"/>
      <c r="E244"/>
      <c r="F244"/>
      <c r="G244"/>
      <c r="H244"/>
      <c r="I244"/>
      <c r="J244"/>
      <c r="K244"/>
    </row>
    <row r="245" spans="1:11" x14ac:dyDescent="0.35">
      <c r="A245"/>
      <c r="B245"/>
      <c r="C245"/>
      <c r="D245"/>
      <c r="E245"/>
      <c r="F245"/>
      <c r="G245"/>
      <c r="H245"/>
      <c r="I245"/>
      <c r="J245"/>
      <c r="K245"/>
    </row>
    <row r="246" spans="1:11" x14ac:dyDescent="0.35">
      <c r="A246"/>
      <c r="B246"/>
      <c r="C246"/>
      <c r="D246"/>
      <c r="E246"/>
      <c r="F246"/>
      <c r="G246"/>
      <c r="H246"/>
      <c r="I246"/>
      <c r="J246"/>
      <c r="K246"/>
    </row>
    <row r="247" spans="1:11" x14ac:dyDescent="0.35">
      <c r="A247"/>
      <c r="B247"/>
      <c r="C247"/>
      <c r="D247"/>
      <c r="E247"/>
      <c r="F247"/>
      <c r="G247"/>
      <c r="H247"/>
      <c r="I247"/>
      <c r="J247"/>
      <c r="K247"/>
    </row>
    <row r="248" spans="1:11" x14ac:dyDescent="0.35">
      <c r="A248"/>
      <c r="B248"/>
      <c r="C248"/>
      <c r="D248"/>
      <c r="E248"/>
      <c r="F248"/>
      <c r="G248"/>
      <c r="H248"/>
      <c r="I248"/>
      <c r="J248"/>
      <c r="K248"/>
    </row>
    <row r="249" spans="1:11" x14ac:dyDescent="0.35">
      <c r="A249"/>
      <c r="B249"/>
      <c r="C249"/>
      <c r="D249"/>
      <c r="E249"/>
      <c r="F249"/>
      <c r="G249"/>
      <c r="H249"/>
      <c r="I249"/>
      <c r="J249"/>
      <c r="K249"/>
    </row>
    <row r="250" spans="1:11" x14ac:dyDescent="0.35">
      <c r="A250"/>
      <c r="B250"/>
      <c r="C250"/>
      <c r="D250"/>
      <c r="E250"/>
      <c r="F250"/>
      <c r="G250"/>
      <c r="H250"/>
      <c r="I250"/>
      <c r="J250"/>
      <c r="K250"/>
    </row>
    <row r="251" spans="1:11" x14ac:dyDescent="0.35">
      <c r="A251"/>
      <c r="B251"/>
      <c r="C251"/>
      <c r="D251"/>
      <c r="E251"/>
      <c r="F251"/>
      <c r="G251"/>
      <c r="H251"/>
      <c r="I251"/>
      <c r="J251"/>
      <c r="K251"/>
    </row>
    <row r="252" spans="1:11" x14ac:dyDescent="0.35">
      <c r="A252"/>
      <c r="B252"/>
      <c r="C252"/>
      <c r="D252"/>
      <c r="E252"/>
      <c r="F252"/>
      <c r="G252"/>
      <c r="H252"/>
      <c r="I252"/>
      <c r="J252"/>
      <c r="K252"/>
    </row>
    <row r="253" spans="1:11" x14ac:dyDescent="0.35">
      <c r="A253"/>
      <c r="B253"/>
      <c r="C253"/>
      <c r="D253"/>
      <c r="E253"/>
      <c r="F253"/>
      <c r="G253"/>
      <c r="H253"/>
      <c r="I253"/>
      <c r="J253"/>
      <c r="K253"/>
    </row>
    <row r="254" spans="1:11" x14ac:dyDescent="0.35">
      <c r="A254"/>
      <c r="B254"/>
      <c r="C254"/>
      <c r="D254"/>
      <c r="E254"/>
      <c r="F254"/>
      <c r="G254"/>
      <c r="H254"/>
      <c r="I254"/>
      <c r="J254"/>
      <c r="K254"/>
    </row>
    <row r="255" spans="1:11" x14ac:dyDescent="0.35">
      <c r="A255"/>
      <c r="B255"/>
      <c r="C255"/>
      <c r="D255"/>
      <c r="E255"/>
      <c r="F255"/>
      <c r="G255"/>
      <c r="H255"/>
      <c r="I255"/>
      <c r="J255"/>
      <c r="K255"/>
    </row>
    <row r="256" spans="1:11" x14ac:dyDescent="0.35">
      <c r="A256"/>
      <c r="B256"/>
      <c r="C256"/>
      <c r="D256"/>
      <c r="E256"/>
      <c r="F256"/>
      <c r="G256"/>
      <c r="H256"/>
      <c r="I256"/>
      <c r="J256"/>
      <c r="K256"/>
    </row>
    <row r="257" spans="1:11" x14ac:dyDescent="0.35">
      <c r="A257"/>
      <c r="B257"/>
      <c r="C257"/>
      <c r="D257"/>
      <c r="E257"/>
      <c r="F257"/>
      <c r="G257"/>
      <c r="H257"/>
      <c r="I257"/>
      <c r="J257"/>
      <c r="K257"/>
    </row>
    <row r="258" spans="1:11" x14ac:dyDescent="0.35">
      <c r="A258"/>
      <c r="B258"/>
      <c r="C258"/>
      <c r="D258"/>
      <c r="E258"/>
      <c r="F258"/>
      <c r="G258"/>
      <c r="H258"/>
      <c r="I258"/>
      <c r="J258"/>
      <c r="K258"/>
    </row>
    <row r="259" spans="1:11" x14ac:dyDescent="0.35">
      <c r="A259"/>
      <c r="B259"/>
      <c r="C259"/>
      <c r="D259"/>
      <c r="E259"/>
      <c r="F259"/>
      <c r="G259"/>
      <c r="H259"/>
      <c r="I259"/>
      <c r="J259"/>
      <c r="K259"/>
    </row>
    <row r="260" spans="1:11" x14ac:dyDescent="0.35">
      <c r="A260"/>
      <c r="B260"/>
      <c r="C260"/>
      <c r="D260"/>
      <c r="E260"/>
      <c r="F260"/>
      <c r="G260"/>
      <c r="H260"/>
      <c r="I260"/>
      <c r="J260"/>
      <c r="K260"/>
    </row>
    <row r="261" spans="1:11" x14ac:dyDescent="0.35">
      <c r="A261"/>
      <c r="B261"/>
      <c r="C261"/>
      <c r="D261"/>
      <c r="E261"/>
      <c r="F261"/>
      <c r="G261"/>
      <c r="H261"/>
      <c r="I261"/>
      <c r="J261"/>
      <c r="K261"/>
    </row>
    <row r="262" spans="1:11" x14ac:dyDescent="0.35">
      <c r="A262"/>
      <c r="B262"/>
      <c r="C262"/>
      <c r="D262"/>
      <c r="E262"/>
      <c r="F262"/>
      <c r="G262"/>
      <c r="H262"/>
      <c r="I262"/>
      <c r="J262"/>
      <c r="K262"/>
    </row>
    <row r="263" spans="1:11" x14ac:dyDescent="0.35">
      <c r="A263"/>
      <c r="B263"/>
      <c r="C263"/>
      <c r="D263"/>
      <c r="E263"/>
      <c r="F263"/>
      <c r="G263"/>
      <c r="H263"/>
      <c r="I263"/>
      <c r="J263"/>
      <c r="K263"/>
    </row>
    <row r="264" spans="1:11" x14ac:dyDescent="0.35">
      <c r="A264"/>
      <c r="B264"/>
      <c r="C264"/>
      <c r="D264"/>
      <c r="E264"/>
      <c r="F264"/>
      <c r="G264"/>
      <c r="H264"/>
      <c r="I264"/>
      <c r="J264"/>
      <c r="K264"/>
    </row>
    <row r="265" spans="1:11" x14ac:dyDescent="0.35">
      <c r="A265"/>
      <c r="B265"/>
      <c r="C265"/>
      <c r="D265"/>
      <c r="E265"/>
      <c r="F265"/>
      <c r="G265"/>
      <c r="H265"/>
      <c r="I265"/>
      <c r="J265"/>
      <c r="K265"/>
    </row>
    <row r="266" spans="1:11" x14ac:dyDescent="0.35">
      <c r="A266"/>
      <c r="B266"/>
      <c r="C266"/>
      <c r="D266"/>
      <c r="E266"/>
      <c r="F266"/>
      <c r="G266"/>
      <c r="H266"/>
      <c r="I266"/>
      <c r="J266"/>
      <c r="K266"/>
    </row>
    <row r="267" spans="1:11" x14ac:dyDescent="0.35">
      <c r="A267"/>
      <c r="B267"/>
      <c r="C267"/>
      <c r="D267"/>
      <c r="E267"/>
      <c r="F267"/>
      <c r="G267"/>
      <c r="H267"/>
      <c r="I267"/>
      <c r="J267"/>
      <c r="K267"/>
    </row>
    <row r="268" spans="1:11" x14ac:dyDescent="0.35">
      <c r="A268"/>
      <c r="B268"/>
      <c r="C268"/>
      <c r="D268"/>
      <c r="E268"/>
      <c r="F268"/>
      <c r="G268"/>
      <c r="H268"/>
      <c r="I268"/>
      <c r="J268"/>
      <c r="K268"/>
    </row>
    <row r="269" spans="1:11" x14ac:dyDescent="0.35">
      <c r="A269"/>
      <c r="B269"/>
      <c r="C269"/>
      <c r="D269"/>
      <c r="E269"/>
      <c r="F269"/>
      <c r="G269"/>
      <c r="H269"/>
      <c r="I269"/>
      <c r="J269"/>
      <c r="K269"/>
    </row>
    <row r="270" spans="1:11" x14ac:dyDescent="0.35">
      <c r="A270"/>
      <c r="B270"/>
      <c r="C270"/>
      <c r="D270"/>
      <c r="E270"/>
      <c r="F270"/>
      <c r="G270"/>
      <c r="H270"/>
      <c r="I270"/>
      <c r="J270"/>
      <c r="K270"/>
    </row>
    <row r="271" spans="1:11" x14ac:dyDescent="0.35">
      <c r="A271"/>
      <c r="B271"/>
      <c r="C271"/>
      <c r="D271"/>
      <c r="E271"/>
      <c r="F271"/>
      <c r="G271"/>
      <c r="H271"/>
      <c r="I271"/>
      <c r="J271"/>
      <c r="K271"/>
    </row>
    <row r="272" spans="1:11" x14ac:dyDescent="0.35">
      <c r="A272"/>
      <c r="B272"/>
      <c r="C272"/>
      <c r="D272"/>
      <c r="E272"/>
      <c r="F272"/>
      <c r="G272"/>
      <c r="H272"/>
      <c r="I272"/>
      <c r="J272"/>
      <c r="K272"/>
    </row>
    <row r="273" spans="1:11" x14ac:dyDescent="0.35">
      <c r="A273"/>
      <c r="B273"/>
      <c r="C273"/>
      <c r="D273"/>
      <c r="E273"/>
      <c r="F273"/>
      <c r="G273"/>
      <c r="H273"/>
      <c r="I273"/>
      <c r="J273"/>
      <c r="K273"/>
    </row>
    <row r="274" spans="1:11" x14ac:dyDescent="0.35">
      <c r="A274"/>
      <c r="B274"/>
      <c r="C274"/>
      <c r="D274"/>
      <c r="E274"/>
      <c r="F274"/>
      <c r="G274"/>
      <c r="H274"/>
      <c r="I274"/>
      <c r="J274"/>
      <c r="K274"/>
    </row>
    <row r="275" spans="1:11" x14ac:dyDescent="0.35">
      <c r="A275"/>
      <c r="B275"/>
      <c r="C275"/>
      <c r="D275"/>
      <c r="E275"/>
      <c r="F275"/>
      <c r="G275"/>
      <c r="H275"/>
      <c r="I275"/>
      <c r="J275"/>
      <c r="K275"/>
    </row>
    <row r="276" spans="1:11" x14ac:dyDescent="0.35">
      <c r="A276"/>
      <c r="B276"/>
      <c r="C276"/>
      <c r="D276"/>
      <c r="E276"/>
      <c r="F276"/>
      <c r="G276"/>
      <c r="H276"/>
      <c r="I276"/>
      <c r="J276"/>
      <c r="K276"/>
    </row>
    <row r="277" spans="1:11" x14ac:dyDescent="0.35">
      <c r="A277"/>
      <c r="B277"/>
      <c r="C277"/>
      <c r="D277"/>
      <c r="E277"/>
      <c r="F277"/>
      <c r="G277"/>
      <c r="H277"/>
      <c r="I277"/>
      <c r="J277"/>
      <c r="K277"/>
    </row>
    <row r="278" spans="1:11" x14ac:dyDescent="0.35">
      <c r="A278"/>
      <c r="B278"/>
      <c r="C278"/>
      <c r="D278"/>
      <c r="E278"/>
      <c r="F278"/>
      <c r="G278"/>
      <c r="H278"/>
      <c r="I278"/>
      <c r="J278"/>
      <c r="K278"/>
    </row>
    <row r="279" spans="1:11" x14ac:dyDescent="0.35">
      <c r="A279"/>
      <c r="B279"/>
      <c r="C279"/>
      <c r="D279"/>
      <c r="E279"/>
      <c r="F279"/>
      <c r="G279"/>
      <c r="H279"/>
      <c r="I279"/>
      <c r="J279"/>
      <c r="K279"/>
    </row>
    <row r="280" spans="1:11" x14ac:dyDescent="0.35">
      <c r="A280"/>
      <c r="B280"/>
      <c r="C280"/>
      <c r="D280"/>
      <c r="E280"/>
      <c r="F280"/>
      <c r="G280"/>
      <c r="H280"/>
      <c r="I280"/>
      <c r="J280"/>
      <c r="K280"/>
    </row>
    <row r="281" spans="1:11" x14ac:dyDescent="0.35">
      <c r="A281"/>
      <c r="B281"/>
      <c r="C281"/>
      <c r="D281"/>
      <c r="E281"/>
      <c r="F281"/>
      <c r="G281"/>
      <c r="H281"/>
      <c r="I281"/>
      <c r="J281"/>
      <c r="K281"/>
    </row>
    <row r="282" spans="1:11" x14ac:dyDescent="0.35">
      <c r="A282"/>
      <c r="B282"/>
      <c r="C282"/>
      <c r="D282"/>
      <c r="E282"/>
      <c r="F282"/>
      <c r="G282"/>
      <c r="H282"/>
      <c r="I282"/>
      <c r="J282"/>
      <c r="K282"/>
    </row>
    <row r="283" spans="1:11" x14ac:dyDescent="0.35">
      <c r="A283"/>
      <c r="B283"/>
      <c r="C283"/>
      <c r="D283"/>
      <c r="E283"/>
      <c r="F283"/>
      <c r="G283"/>
      <c r="H283"/>
      <c r="I283"/>
      <c r="J283"/>
      <c r="K283"/>
    </row>
    <row r="284" spans="1:11" x14ac:dyDescent="0.35">
      <c r="A284"/>
      <c r="B284"/>
      <c r="C284"/>
      <c r="D284"/>
      <c r="E284"/>
      <c r="F284"/>
      <c r="G284"/>
      <c r="H284"/>
      <c r="I284"/>
      <c r="J284"/>
      <c r="K284"/>
    </row>
    <row r="285" spans="1:11" x14ac:dyDescent="0.35">
      <c r="A285"/>
      <c r="B285"/>
      <c r="C285"/>
      <c r="D285"/>
      <c r="E285"/>
      <c r="F285"/>
      <c r="G285"/>
      <c r="H285"/>
      <c r="I285"/>
      <c r="J285"/>
      <c r="K285"/>
    </row>
    <row r="286" spans="1:11" x14ac:dyDescent="0.35">
      <c r="A286"/>
      <c r="B286"/>
      <c r="C286"/>
      <c r="D286"/>
      <c r="E286"/>
      <c r="F286"/>
      <c r="G286"/>
      <c r="H286"/>
      <c r="I286"/>
      <c r="J286"/>
      <c r="K286"/>
    </row>
    <row r="287" spans="1:11" x14ac:dyDescent="0.35">
      <c r="A287"/>
      <c r="B287"/>
      <c r="C287"/>
      <c r="D287"/>
      <c r="E287"/>
      <c r="F287"/>
      <c r="G287"/>
      <c r="H287"/>
      <c r="I287"/>
      <c r="J287"/>
      <c r="K287"/>
    </row>
    <row r="288" spans="1:11" x14ac:dyDescent="0.35">
      <c r="A288"/>
      <c r="B288"/>
      <c r="C288"/>
      <c r="D288"/>
      <c r="E288"/>
      <c r="F288"/>
      <c r="G288"/>
      <c r="H288"/>
      <c r="I288"/>
      <c r="J288"/>
      <c r="K288"/>
    </row>
    <row r="289" spans="1:11" x14ac:dyDescent="0.35">
      <c r="A289"/>
      <c r="B289"/>
      <c r="C289"/>
      <c r="D289"/>
      <c r="E289"/>
      <c r="F289"/>
      <c r="G289"/>
      <c r="H289"/>
      <c r="I289"/>
      <c r="J289"/>
      <c r="K289"/>
    </row>
    <row r="290" spans="1:11" x14ac:dyDescent="0.35">
      <c r="A290"/>
      <c r="B290"/>
      <c r="C290"/>
      <c r="D290"/>
      <c r="E290"/>
      <c r="F290"/>
      <c r="G290"/>
      <c r="H290"/>
      <c r="I290"/>
      <c r="J290"/>
      <c r="K290"/>
    </row>
    <row r="291" spans="1:11" x14ac:dyDescent="0.35">
      <c r="A291"/>
      <c r="B291"/>
      <c r="C291"/>
      <c r="D291"/>
      <c r="E291"/>
      <c r="F291"/>
      <c r="G291"/>
      <c r="H291"/>
      <c r="I291"/>
      <c r="J291"/>
      <c r="K291"/>
    </row>
    <row r="292" spans="1:11" x14ac:dyDescent="0.35">
      <c r="A292"/>
      <c r="B292"/>
      <c r="C292"/>
      <c r="D292"/>
      <c r="E292"/>
      <c r="F292"/>
      <c r="G292"/>
      <c r="H292"/>
      <c r="I292"/>
      <c r="J292"/>
      <c r="K292"/>
    </row>
    <row r="293" spans="1:11" x14ac:dyDescent="0.35">
      <c r="A293"/>
      <c r="B293"/>
      <c r="C293"/>
      <c r="D293"/>
      <c r="E293"/>
      <c r="F293"/>
      <c r="G293"/>
      <c r="H293"/>
      <c r="I293"/>
      <c r="J293"/>
      <c r="K293"/>
    </row>
    <row r="294" spans="1:11" x14ac:dyDescent="0.35">
      <c r="A294"/>
      <c r="B294"/>
      <c r="C294"/>
      <c r="D294"/>
      <c r="E294"/>
      <c r="F294"/>
      <c r="G294"/>
      <c r="H294"/>
      <c r="I294"/>
      <c r="J294"/>
      <c r="K294"/>
    </row>
    <row r="295" spans="1:11" x14ac:dyDescent="0.35">
      <c r="A295"/>
      <c r="B295"/>
      <c r="C295"/>
      <c r="D295"/>
      <c r="E295"/>
      <c r="F295"/>
      <c r="G295"/>
      <c r="H295"/>
      <c r="I295"/>
      <c r="J295"/>
      <c r="K295"/>
    </row>
    <row r="296" spans="1:11" x14ac:dyDescent="0.35">
      <c r="A296"/>
      <c r="B296"/>
      <c r="C296"/>
      <c r="D296"/>
      <c r="E296"/>
      <c r="F296"/>
      <c r="G296"/>
      <c r="H296"/>
      <c r="I296"/>
      <c r="J296"/>
      <c r="K296"/>
    </row>
    <row r="297" spans="1:11" x14ac:dyDescent="0.35">
      <c r="A297"/>
      <c r="B297"/>
      <c r="C297"/>
      <c r="D297"/>
      <c r="E297"/>
      <c r="F297"/>
      <c r="G297"/>
      <c r="H297"/>
      <c r="I297"/>
      <c r="J297"/>
      <c r="K297"/>
    </row>
    <row r="298" spans="1:11" x14ac:dyDescent="0.35">
      <c r="A298"/>
      <c r="B298"/>
      <c r="C298"/>
      <c r="D298"/>
      <c r="E298"/>
      <c r="F298"/>
      <c r="G298"/>
      <c r="H298"/>
      <c r="I298"/>
      <c r="J298"/>
      <c r="K298"/>
    </row>
    <row r="299" spans="1:11" x14ac:dyDescent="0.35">
      <c r="A299"/>
      <c r="B299"/>
      <c r="C299"/>
      <c r="D299"/>
      <c r="E299"/>
      <c r="F299"/>
      <c r="G299"/>
      <c r="H299"/>
      <c r="I299"/>
      <c r="J299"/>
      <c r="K299"/>
    </row>
    <row r="300" spans="1:11" x14ac:dyDescent="0.35">
      <c r="A300"/>
      <c r="B300"/>
      <c r="C300"/>
      <c r="D300"/>
      <c r="E300"/>
      <c r="F300"/>
      <c r="G300"/>
      <c r="H300"/>
      <c r="I300"/>
      <c r="J300"/>
      <c r="K300"/>
    </row>
    <row r="301" spans="1:11" x14ac:dyDescent="0.35">
      <c r="A301"/>
      <c r="B301"/>
      <c r="C301"/>
      <c r="D301"/>
      <c r="E301"/>
      <c r="F301"/>
      <c r="G301"/>
      <c r="H301"/>
      <c r="I301"/>
      <c r="J301"/>
      <c r="K301"/>
    </row>
    <row r="302" spans="1:11" x14ac:dyDescent="0.35">
      <c r="A302"/>
      <c r="B302"/>
      <c r="C302"/>
      <c r="D302"/>
      <c r="E302"/>
      <c r="F302"/>
      <c r="G302"/>
      <c r="H302"/>
      <c r="I302"/>
      <c r="J302"/>
      <c r="K302"/>
    </row>
    <row r="303" spans="1:11" x14ac:dyDescent="0.35">
      <c r="A303"/>
      <c r="B303"/>
      <c r="C303"/>
      <c r="D303"/>
      <c r="E303"/>
      <c r="F303"/>
      <c r="G303"/>
      <c r="H303"/>
      <c r="I303"/>
      <c r="J303"/>
      <c r="K303"/>
    </row>
    <row r="304" spans="1:11" x14ac:dyDescent="0.35">
      <c r="A304"/>
      <c r="B304"/>
      <c r="C304"/>
      <c r="D304"/>
      <c r="E304"/>
      <c r="F304"/>
      <c r="G304"/>
      <c r="H304"/>
      <c r="I304"/>
      <c r="J304"/>
      <c r="K304"/>
    </row>
    <row r="305" spans="1:11" x14ac:dyDescent="0.35">
      <c r="A305"/>
      <c r="B305"/>
      <c r="C305"/>
      <c r="D305"/>
      <c r="E305"/>
      <c r="F305"/>
      <c r="G305"/>
      <c r="H305"/>
      <c r="I305"/>
      <c r="J305"/>
      <c r="K305"/>
    </row>
    <row r="306" spans="1:11" x14ac:dyDescent="0.35">
      <c r="A306"/>
      <c r="B306"/>
      <c r="C306"/>
      <c r="D306"/>
      <c r="E306"/>
      <c r="F306"/>
      <c r="G306"/>
      <c r="H306"/>
      <c r="I306"/>
      <c r="J306"/>
      <c r="K306"/>
    </row>
    <row r="307" spans="1:11" x14ac:dyDescent="0.35">
      <c r="A307"/>
      <c r="B307"/>
      <c r="C307"/>
      <c r="D307"/>
      <c r="E307"/>
      <c r="F307"/>
      <c r="G307"/>
      <c r="H307"/>
      <c r="I307"/>
      <c r="J307"/>
      <c r="K307"/>
    </row>
    <row r="308" spans="1:11" x14ac:dyDescent="0.35">
      <c r="A308"/>
      <c r="B308"/>
      <c r="C308"/>
      <c r="D308"/>
      <c r="E308"/>
      <c r="F308"/>
      <c r="G308"/>
      <c r="H308"/>
      <c r="I308"/>
      <c r="J308"/>
      <c r="K308"/>
    </row>
    <row r="309" spans="1:11" x14ac:dyDescent="0.35">
      <c r="A309"/>
      <c r="B309"/>
      <c r="C309"/>
      <c r="D309"/>
      <c r="E309"/>
      <c r="F309"/>
      <c r="G309"/>
      <c r="H309"/>
      <c r="I309"/>
      <c r="J309"/>
      <c r="K309"/>
    </row>
    <row r="310" spans="1:11" x14ac:dyDescent="0.35">
      <c r="A310"/>
      <c r="B310"/>
      <c r="C310"/>
      <c r="D310"/>
      <c r="E310"/>
      <c r="F310"/>
      <c r="G310"/>
      <c r="H310"/>
      <c r="I310"/>
      <c r="J310"/>
      <c r="K310"/>
    </row>
    <row r="311" spans="1:11" x14ac:dyDescent="0.35">
      <c r="A311"/>
      <c r="B311"/>
      <c r="C311"/>
      <c r="D311"/>
      <c r="E311"/>
      <c r="F311"/>
      <c r="G311"/>
      <c r="H311"/>
      <c r="I311"/>
      <c r="J311"/>
      <c r="K311"/>
    </row>
    <row r="312" spans="1:11" x14ac:dyDescent="0.35">
      <c r="A312"/>
      <c r="B312"/>
      <c r="C312"/>
      <c r="D312"/>
      <c r="E312"/>
      <c r="F312"/>
      <c r="G312"/>
      <c r="H312"/>
      <c r="I312"/>
      <c r="J312"/>
      <c r="K312"/>
    </row>
    <row r="313" spans="1:11" x14ac:dyDescent="0.35">
      <c r="A313"/>
      <c r="B313"/>
      <c r="C313"/>
      <c r="D313"/>
      <c r="E313"/>
      <c r="F313"/>
      <c r="G313"/>
      <c r="H313"/>
      <c r="I313"/>
      <c r="J313"/>
      <c r="K313"/>
    </row>
    <row r="314" spans="1:11" x14ac:dyDescent="0.35">
      <c r="A314"/>
      <c r="B314"/>
      <c r="C314"/>
      <c r="D314"/>
      <c r="E314"/>
      <c r="F314"/>
      <c r="G314"/>
      <c r="H314"/>
      <c r="I314"/>
      <c r="J314"/>
      <c r="K314"/>
    </row>
    <row r="315" spans="1:11" x14ac:dyDescent="0.35">
      <c r="A315"/>
      <c r="B315"/>
      <c r="C315"/>
      <c r="D315"/>
      <c r="E315"/>
      <c r="F315"/>
      <c r="G315"/>
      <c r="H315"/>
      <c r="I315"/>
      <c r="J315"/>
      <c r="K315"/>
    </row>
    <row r="316" spans="1:11" x14ac:dyDescent="0.35">
      <c r="A316"/>
      <c r="B316"/>
      <c r="C316"/>
      <c r="D316"/>
      <c r="E316"/>
      <c r="F316"/>
      <c r="G316"/>
      <c r="H316"/>
      <c r="I316"/>
      <c r="J316"/>
      <c r="K316"/>
    </row>
    <row r="317" spans="1:11" x14ac:dyDescent="0.35">
      <c r="A317"/>
      <c r="B317"/>
      <c r="C317"/>
      <c r="D317"/>
      <c r="E317"/>
      <c r="F317"/>
      <c r="G317"/>
      <c r="H317"/>
      <c r="I317"/>
      <c r="J317"/>
      <c r="K317"/>
    </row>
    <row r="318" spans="1:11" x14ac:dyDescent="0.35">
      <c r="A318"/>
      <c r="B318"/>
      <c r="C318"/>
      <c r="D318"/>
      <c r="E318"/>
      <c r="F318"/>
      <c r="G318"/>
      <c r="H318"/>
      <c r="I318"/>
      <c r="J318"/>
      <c r="K318"/>
    </row>
    <row r="319" spans="1:11" x14ac:dyDescent="0.35">
      <c r="A319"/>
      <c r="B319"/>
      <c r="C319"/>
      <c r="D319"/>
      <c r="E319"/>
      <c r="F319"/>
      <c r="G319"/>
      <c r="H319"/>
      <c r="I319"/>
      <c r="J319"/>
      <c r="K319"/>
    </row>
    <row r="320" spans="1:11" x14ac:dyDescent="0.35">
      <c r="A320"/>
      <c r="B320"/>
      <c r="C320"/>
      <c r="D320"/>
      <c r="E320"/>
      <c r="F320"/>
      <c r="G320"/>
      <c r="H320"/>
      <c r="I320"/>
      <c r="J320"/>
      <c r="K320"/>
    </row>
    <row r="321" spans="1:11" x14ac:dyDescent="0.35">
      <c r="A321"/>
      <c r="B321"/>
      <c r="C321"/>
      <c r="D321"/>
      <c r="E321"/>
      <c r="F321"/>
      <c r="G321"/>
      <c r="H321"/>
      <c r="I321"/>
      <c r="J321"/>
      <c r="K321"/>
    </row>
    <row r="322" spans="1:11" x14ac:dyDescent="0.35">
      <c r="A322"/>
      <c r="B322"/>
      <c r="C322"/>
      <c r="D322"/>
      <c r="E322"/>
      <c r="F322"/>
      <c r="G322"/>
      <c r="H322"/>
      <c r="I322"/>
      <c r="J322"/>
      <c r="K322"/>
    </row>
    <row r="323" spans="1:11" x14ac:dyDescent="0.35">
      <c r="A323"/>
      <c r="B323"/>
      <c r="C323"/>
      <c r="D323"/>
      <c r="E323"/>
      <c r="F323"/>
      <c r="G323"/>
      <c r="H323"/>
      <c r="I323"/>
      <c r="J323"/>
      <c r="K323"/>
    </row>
    <row r="324" spans="1:11" x14ac:dyDescent="0.35">
      <c r="A324"/>
      <c r="B324"/>
      <c r="C324"/>
      <c r="D324"/>
      <c r="E324"/>
      <c r="F324"/>
      <c r="G324"/>
      <c r="H324"/>
      <c r="I324"/>
      <c r="J324"/>
      <c r="K324"/>
    </row>
    <row r="325" spans="1:11" x14ac:dyDescent="0.35">
      <c r="A325"/>
      <c r="B325"/>
      <c r="C325"/>
      <c r="D325"/>
      <c r="E325"/>
      <c r="F325"/>
      <c r="G325"/>
      <c r="H325"/>
      <c r="I325"/>
      <c r="J325"/>
      <c r="K325"/>
    </row>
    <row r="326" spans="1:11" x14ac:dyDescent="0.35">
      <c r="A326"/>
      <c r="B326"/>
      <c r="C326"/>
      <c r="D326"/>
      <c r="E326"/>
      <c r="F326"/>
      <c r="G326"/>
      <c r="H326"/>
      <c r="I326"/>
      <c r="J326"/>
      <c r="K326"/>
    </row>
    <row r="327" spans="1:11" x14ac:dyDescent="0.35">
      <c r="A327"/>
      <c r="B327"/>
      <c r="C327"/>
      <c r="D327"/>
      <c r="E327"/>
      <c r="F327"/>
      <c r="G327"/>
      <c r="H327"/>
      <c r="I327"/>
      <c r="J327"/>
      <c r="K327"/>
    </row>
    <row r="328" spans="1:11" x14ac:dyDescent="0.35">
      <c r="A328"/>
      <c r="B328"/>
      <c r="C328"/>
      <c r="D328"/>
      <c r="E328"/>
      <c r="F328"/>
      <c r="G328"/>
      <c r="H328"/>
      <c r="I328"/>
      <c r="J328"/>
      <c r="K328"/>
    </row>
    <row r="329" spans="1:11" x14ac:dyDescent="0.35">
      <c r="A329"/>
      <c r="B329"/>
      <c r="C329"/>
      <c r="D329"/>
      <c r="E329"/>
      <c r="F329"/>
      <c r="G329"/>
      <c r="H329"/>
      <c r="I329"/>
      <c r="J329"/>
      <c r="K329"/>
    </row>
    <row r="330" spans="1:11" x14ac:dyDescent="0.35">
      <c r="A330"/>
      <c r="B330"/>
      <c r="C330"/>
      <c r="D330"/>
      <c r="E330"/>
      <c r="F330"/>
      <c r="G330"/>
      <c r="H330"/>
      <c r="I330"/>
      <c r="J330"/>
      <c r="K330"/>
    </row>
    <row r="331" spans="1:11" x14ac:dyDescent="0.35">
      <c r="A331"/>
      <c r="B331"/>
      <c r="C331"/>
      <c r="D331"/>
      <c r="E331"/>
      <c r="F331"/>
      <c r="G331"/>
      <c r="H331"/>
      <c r="I331"/>
      <c r="J331"/>
      <c r="K331"/>
    </row>
    <row r="332" spans="1:11" x14ac:dyDescent="0.35">
      <c r="A332"/>
      <c r="B332"/>
      <c r="C332"/>
      <c r="D332"/>
      <c r="E332"/>
      <c r="F332"/>
      <c r="G332"/>
      <c r="H332"/>
      <c r="I332"/>
      <c r="J332"/>
      <c r="K332"/>
    </row>
    <row r="333" spans="1:11" x14ac:dyDescent="0.35">
      <c r="A333"/>
      <c r="B333"/>
      <c r="C333"/>
      <c r="D333"/>
      <c r="E333"/>
      <c r="F333"/>
      <c r="G333"/>
      <c r="H333"/>
      <c r="I333"/>
      <c r="J333"/>
      <c r="K333"/>
    </row>
    <row r="334" spans="1:11" x14ac:dyDescent="0.35">
      <c r="A334"/>
      <c r="B334"/>
      <c r="C334"/>
      <c r="D334"/>
      <c r="E334"/>
      <c r="F334"/>
      <c r="G334"/>
      <c r="H334"/>
      <c r="I334"/>
      <c r="J334"/>
      <c r="K334"/>
    </row>
    <row r="335" spans="1:11" x14ac:dyDescent="0.35">
      <c r="A335"/>
      <c r="B335"/>
      <c r="C335"/>
      <c r="D335"/>
      <c r="E335"/>
      <c r="F335"/>
      <c r="G335"/>
      <c r="H335"/>
      <c r="I335"/>
      <c r="J335"/>
      <c r="K335"/>
    </row>
    <row r="336" spans="1:11" x14ac:dyDescent="0.35">
      <c r="A336"/>
      <c r="B336"/>
      <c r="C336"/>
      <c r="D336"/>
      <c r="E336"/>
      <c r="F336"/>
      <c r="G336"/>
      <c r="H336"/>
      <c r="I336"/>
      <c r="J336"/>
      <c r="K336"/>
    </row>
    <row r="337" spans="1:11" x14ac:dyDescent="0.35">
      <c r="A337"/>
      <c r="B337"/>
      <c r="C337"/>
      <c r="D337"/>
      <c r="E337"/>
      <c r="F337"/>
      <c r="G337"/>
      <c r="H337"/>
      <c r="I337"/>
      <c r="J337"/>
      <c r="K337"/>
    </row>
    <row r="338" spans="1:11" x14ac:dyDescent="0.35">
      <c r="A338"/>
      <c r="B338"/>
      <c r="C338"/>
      <c r="D338"/>
      <c r="E338"/>
      <c r="F338"/>
      <c r="G338"/>
      <c r="H338"/>
      <c r="I338"/>
      <c r="J338"/>
      <c r="K338"/>
    </row>
    <row r="339" spans="1:11" x14ac:dyDescent="0.35">
      <c r="A339"/>
      <c r="B339"/>
      <c r="C339"/>
      <c r="D339"/>
      <c r="E339"/>
      <c r="F339"/>
      <c r="G339"/>
      <c r="H339"/>
      <c r="I339"/>
      <c r="J339"/>
      <c r="K339"/>
    </row>
    <row r="340" spans="1:11" x14ac:dyDescent="0.35">
      <c r="A340"/>
      <c r="B340"/>
      <c r="C340"/>
      <c r="D340"/>
      <c r="E340"/>
      <c r="F340"/>
      <c r="G340"/>
      <c r="H340"/>
      <c r="I340"/>
      <c r="J340"/>
      <c r="K340"/>
    </row>
    <row r="341" spans="1:11" x14ac:dyDescent="0.35">
      <c r="A341"/>
      <c r="B341"/>
      <c r="C341"/>
      <c r="D341"/>
      <c r="E341"/>
      <c r="F341"/>
      <c r="G341"/>
      <c r="H341"/>
      <c r="I341"/>
      <c r="J341"/>
      <c r="K341"/>
    </row>
    <row r="342" spans="1:11" x14ac:dyDescent="0.35">
      <c r="A342"/>
      <c r="B342"/>
      <c r="C342"/>
      <c r="D342"/>
      <c r="E342"/>
      <c r="F342"/>
      <c r="G342"/>
      <c r="H342"/>
      <c r="I342"/>
      <c r="J342"/>
      <c r="K342"/>
    </row>
    <row r="343" spans="1:11" x14ac:dyDescent="0.35">
      <c r="A343"/>
      <c r="B343"/>
      <c r="C343"/>
      <c r="D343"/>
      <c r="E343"/>
      <c r="F343"/>
      <c r="G343"/>
      <c r="H343"/>
      <c r="I343"/>
      <c r="J343"/>
      <c r="K343"/>
    </row>
    <row r="344" spans="1:11" x14ac:dyDescent="0.35">
      <c r="A344"/>
      <c r="B344"/>
      <c r="C344"/>
      <c r="D344"/>
      <c r="E344"/>
      <c r="F344"/>
      <c r="G344"/>
      <c r="H344"/>
      <c r="I344"/>
      <c r="J344"/>
      <c r="K344"/>
    </row>
    <row r="345" spans="1:11" x14ac:dyDescent="0.35">
      <c r="A345"/>
      <c r="B345"/>
      <c r="C345"/>
      <c r="D345"/>
      <c r="E345"/>
      <c r="F345"/>
      <c r="G345"/>
      <c r="H345"/>
      <c r="I345"/>
      <c r="J345"/>
      <c r="K345"/>
    </row>
    <row r="346" spans="1:11" x14ac:dyDescent="0.35">
      <c r="A346"/>
      <c r="B346"/>
      <c r="C346"/>
      <c r="D346"/>
      <c r="E346"/>
      <c r="F346"/>
      <c r="G346"/>
      <c r="H346"/>
      <c r="I346"/>
      <c r="J346"/>
      <c r="K346"/>
    </row>
    <row r="347" spans="1:11" x14ac:dyDescent="0.35">
      <c r="A347"/>
      <c r="B347"/>
      <c r="C347"/>
      <c r="D347"/>
      <c r="E347"/>
      <c r="F347"/>
      <c r="G347"/>
      <c r="H347"/>
      <c r="I347"/>
      <c r="J347"/>
      <c r="K347"/>
    </row>
    <row r="348" spans="1:11" x14ac:dyDescent="0.35">
      <c r="A348"/>
      <c r="B348"/>
      <c r="C348"/>
      <c r="D348"/>
      <c r="E348"/>
      <c r="F348"/>
      <c r="G348"/>
      <c r="H348"/>
      <c r="I348"/>
      <c r="J348"/>
      <c r="K348"/>
    </row>
    <row r="349" spans="1:11" x14ac:dyDescent="0.35">
      <c r="A349"/>
      <c r="B349"/>
      <c r="C349"/>
      <c r="D349"/>
      <c r="E349"/>
      <c r="F349"/>
      <c r="G349"/>
      <c r="H349"/>
      <c r="I349"/>
      <c r="J349"/>
      <c r="K349"/>
    </row>
    <row r="350" spans="1:11" x14ac:dyDescent="0.35">
      <c r="A350"/>
      <c r="B350"/>
      <c r="C350"/>
      <c r="D350"/>
      <c r="E350"/>
      <c r="F350"/>
      <c r="G350"/>
      <c r="H350"/>
      <c r="I350"/>
      <c r="J350"/>
      <c r="K350"/>
    </row>
    <row r="351" spans="1:11" x14ac:dyDescent="0.35">
      <c r="A351"/>
      <c r="B351"/>
      <c r="C351"/>
      <c r="D351"/>
      <c r="E351"/>
      <c r="F351"/>
      <c r="G351"/>
      <c r="H351"/>
      <c r="I351"/>
      <c r="J351"/>
      <c r="K351"/>
    </row>
    <row r="352" spans="1:11" x14ac:dyDescent="0.35">
      <c r="A352"/>
      <c r="B352"/>
      <c r="C352"/>
      <c r="D352"/>
      <c r="E352"/>
      <c r="F352"/>
      <c r="G352"/>
      <c r="H352"/>
      <c r="I352"/>
      <c r="J352"/>
      <c r="K352"/>
    </row>
    <row r="353" spans="1:11" x14ac:dyDescent="0.35">
      <c r="A353"/>
      <c r="B353"/>
      <c r="C353"/>
      <c r="D353"/>
      <c r="E353"/>
      <c r="F353"/>
      <c r="G353"/>
      <c r="H353"/>
      <c r="I353"/>
      <c r="J353"/>
      <c r="K353"/>
    </row>
    <row r="354" spans="1:11" x14ac:dyDescent="0.35">
      <c r="A354"/>
      <c r="B354"/>
      <c r="C354"/>
      <c r="D354"/>
      <c r="E354"/>
      <c r="F354"/>
      <c r="G354"/>
      <c r="H354"/>
      <c r="I354"/>
      <c r="J354"/>
      <c r="K354"/>
    </row>
    <row r="355" spans="1:11" x14ac:dyDescent="0.35">
      <c r="A355"/>
      <c r="B355"/>
      <c r="C355"/>
      <c r="D355"/>
      <c r="E355"/>
      <c r="F355"/>
      <c r="G355"/>
      <c r="H355"/>
      <c r="I355"/>
      <c r="J355"/>
      <c r="K355"/>
    </row>
    <row r="356" spans="1:11" x14ac:dyDescent="0.35">
      <c r="A356"/>
      <c r="B356"/>
      <c r="C356"/>
      <c r="D356"/>
      <c r="E356"/>
      <c r="F356"/>
      <c r="G356"/>
      <c r="H356"/>
      <c r="I356"/>
      <c r="J356"/>
      <c r="K356"/>
    </row>
    <row r="357" spans="1:11" x14ac:dyDescent="0.35">
      <c r="A357"/>
      <c r="B357"/>
      <c r="C357"/>
      <c r="D357"/>
      <c r="E357"/>
      <c r="F357"/>
      <c r="G357"/>
      <c r="H357"/>
      <c r="I357"/>
      <c r="J357"/>
      <c r="K357"/>
    </row>
    <row r="358" spans="1:11" x14ac:dyDescent="0.35">
      <c r="A358"/>
      <c r="B358"/>
      <c r="C358"/>
      <c r="D358"/>
      <c r="E358"/>
      <c r="F358"/>
      <c r="G358"/>
      <c r="H358"/>
      <c r="I358"/>
      <c r="J358"/>
      <c r="K358"/>
    </row>
    <row r="359" spans="1:11" x14ac:dyDescent="0.35">
      <c r="A359"/>
      <c r="B359"/>
      <c r="C359"/>
      <c r="D359"/>
      <c r="E359"/>
      <c r="F359"/>
      <c r="G359"/>
      <c r="H359"/>
      <c r="I359"/>
      <c r="J359"/>
      <c r="K359"/>
    </row>
    <row r="360" spans="1:11" x14ac:dyDescent="0.35">
      <c r="A360"/>
      <c r="B360"/>
      <c r="C360"/>
      <c r="D360"/>
      <c r="E360"/>
      <c r="F360"/>
      <c r="G360"/>
      <c r="H360"/>
      <c r="I360"/>
      <c r="J360"/>
      <c r="K360"/>
    </row>
    <row r="361" spans="1:11" x14ac:dyDescent="0.35">
      <c r="A361"/>
      <c r="B361"/>
      <c r="C361"/>
      <c r="D361"/>
      <c r="E361"/>
      <c r="F361"/>
      <c r="G361"/>
      <c r="H361"/>
      <c r="I361"/>
      <c r="J361"/>
      <c r="K361"/>
    </row>
    <row r="362" spans="1:11" x14ac:dyDescent="0.35">
      <c r="A362"/>
      <c r="B362"/>
      <c r="C362"/>
      <c r="D362"/>
      <c r="E362"/>
      <c r="F362"/>
      <c r="G362"/>
      <c r="H362"/>
      <c r="I362"/>
      <c r="J362"/>
      <c r="K362"/>
    </row>
    <row r="363" spans="1:11" x14ac:dyDescent="0.35">
      <c r="A363"/>
      <c r="B363"/>
      <c r="C363"/>
      <c r="D363"/>
      <c r="E363"/>
      <c r="F363"/>
      <c r="G363"/>
      <c r="H363"/>
      <c r="I363"/>
      <c r="J363"/>
      <c r="K363"/>
    </row>
    <row r="364" spans="1:11" x14ac:dyDescent="0.35">
      <c r="A364"/>
      <c r="B364"/>
      <c r="C364"/>
      <c r="D364"/>
      <c r="E364"/>
      <c r="F364"/>
      <c r="G364"/>
      <c r="H364"/>
      <c r="I364"/>
      <c r="J364"/>
      <c r="K364"/>
    </row>
    <row r="365" spans="1:11" x14ac:dyDescent="0.35">
      <c r="A365"/>
      <c r="B365"/>
      <c r="C365"/>
      <c r="D365"/>
      <c r="E365"/>
      <c r="F365"/>
      <c r="G365"/>
      <c r="H365"/>
      <c r="I365"/>
      <c r="J365"/>
      <c r="K365"/>
    </row>
    <row r="366" spans="1:11" x14ac:dyDescent="0.35">
      <c r="A366"/>
      <c r="B366"/>
      <c r="C366"/>
      <c r="D366"/>
      <c r="E366"/>
      <c r="F366"/>
      <c r="G366"/>
      <c r="H366"/>
      <c r="I366"/>
      <c r="J366"/>
      <c r="K366"/>
    </row>
    <row r="367" spans="1:11" x14ac:dyDescent="0.35">
      <c r="A367"/>
      <c r="B367"/>
      <c r="C367"/>
      <c r="D367"/>
      <c r="E367"/>
      <c r="F367"/>
      <c r="G367"/>
      <c r="H367"/>
      <c r="I367"/>
      <c r="J367"/>
      <c r="K367"/>
    </row>
    <row r="368" spans="1:11" x14ac:dyDescent="0.35">
      <c r="A368"/>
      <c r="B368"/>
      <c r="C368"/>
      <c r="D368"/>
      <c r="E368"/>
      <c r="F368"/>
      <c r="G368"/>
      <c r="H368"/>
      <c r="I368"/>
      <c r="J368"/>
      <c r="K368"/>
    </row>
    <row r="369" spans="1:11" x14ac:dyDescent="0.35">
      <c r="A369"/>
      <c r="B369"/>
      <c r="C369"/>
      <c r="D369"/>
      <c r="E369"/>
      <c r="F369"/>
      <c r="G369"/>
      <c r="H369"/>
      <c r="I369"/>
      <c r="J369"/>
      <c r="K369"/>
    </row>
    <row r="370" spans="1:11" x14ac:dyDescent="0.35">
      <c r="A370"/>
      <c r="B370"/>
      <c r="C370"/>
      <c r="D370"/>
      <c r="E370"/>
      <c r="F370"/>
      <c r="G370"/>
      <c r="H370"/>
      <c r="I370"/>
      <c r="J370"/>
      <c r="K370"/>
    </row>
    <row r="371" spans="1:11" x14ac:dyDescent="0.35">
      <c r="A371"/>
      <c r="B371"/>
      <c r="C371"/>
      <c r="D371"/>
      <c r="E371"/>
      <c r="F371"/>
      <c r="G371"/>
      <c r="H371"/>
      <c r="I371"/>
      <c r="J371"/>
      <c r="K371"/>
    </row>
    <row r="372" spans="1:11" x14ac:dyDescent="0.35">
      <c r="A372"/>
      <c r="B372"/>
      <c r="C372"/>
      <c r="D372"/>
      <c r="E372"/>
      <c r="F372"/>
      <c r="G372"/>
      <c r="H372"/>
      <c r="I372"/>
      <c r="J372"/>
      <c r="K372"/>
    </row>
    <row r="373" spans="1:11" x14ac:dyDescent="0.35">
      <c r="A373"/>
      <c r="B373"/>
      <c r="C373"/>
      <c r="D373"/>
      <c r="E373"/>
      <c r="F373"/>
      <c r="G373"/>
      <c r="H373"/>
      <c r="I373"/>
      <c r="J373"/>
      <c r="K373"/>
    </row>
    <row r="374" spans="1:11" x14ac:dyDescent="0.35">
      <c r="A374"/>
      <c r="B374"/>
      <c r="C374"/>
      <c r="D374"/>
      <c r="E374"/>
      <c r="F374"/>
      <c r="G374"/>
      <c r="H374"/>
      <c r="I374"/>
      <c r="J374"/>
      <c r="K374"/>
    </row>
    <row r="375" spans="1:11" x14ac:dyDescent="0.35">
      <c r="A375"/>
      <c r="B375"/>
      <c r="C375"/>
      <c r="D375"/>
      <c r="E375"/>
      <c r="F375"/>
      <c r="G375"/>
      <c r="H375"/>
      <c r="I375"/>
      <c r="J375"/>
      <c r="K375"/>
    </row>
    <row r="376" spans="1:11" x14ac:dyDescent="0.35">
      <c r="A376"/>
      <c r="B376"/>
      <c r="C376"/>
      <c r="D376"/>
      <c r="E376"/>
      <c r="F376"/>
      <c r="G376"/>
      <c r="H376"/>
      <c r="I376"/>
      <c r="J376"/>
      <c r="K376"/>
    </row>
    <row r="377" spans="1:11" x14ac:dyDescent="0.35">
      <c r="A377"/>
      <c r="B377"/>
      <c r="C377"/>
      <c r="D377"/>
      <c r="E377"/>
      <c r="F377"/>
      <c r="G377"/>
      <c r="H377"/>
      <c r="I377"/>
      <c r="J377"/>
      <c r="K377"/>
    </row>
    <row r="378" spans="1:11" x14ac:dyDescent="0.35">
      <c r="A378"/>
      <c r="B378"/>
      <c r="C378"/>
      <c r="D378"/>
      <c r="E378"/>
      <c r="F378"/>
      <c r="G378"/>
      <c r="H378"/>
      <c r="I378"/>
      <c r="J378"/>
      <c r="K378"/>
    </row>
    <row r="379" spans="1:11" x14ac:dyDescent="0.35">
      <c r="A379"/>
      <c r="B379"/>
      <c r="C379"/>
      <c r="D379"/>
      <c r="E379"/>
      <c r="F379"/>
      <c r="G379"/>
      <c r="H379"/>
      <c r="I379"/>
      <c r="J379"/>
      <c r="K379"/>
    </row>
    <row r="380" spans="1:11" x14ac:dyDescent="0.35">
      <c r="A380"/>
      <c r="B380"/>
      <c r="C380"/>
      <c r="D380"/>
      <c r="E380"/>
      <c r="F380"/>
      <c r="G380"/>
      <c r="H380"/>
      <c r="I380"/>
      <c r="J380"/>
      <c r="K380"/>
    </row>
    <row r="381" spans="1:11" x14ac:dyDescent="0.35">
      <c r="A381"/>
      <c r="B381"/>
      <c r="C381"/>
      <c r="D381"/>
      <c r="E381"/>
      <c r="F381"/>
      <c r="G381"/>
      <c r="H381"/>
      <c r="I381"/>
      <c r="J381"/>
      <c r="K381"/>
    </row>
    <row r="382" spans="1:11" x14ac:dyDescent="0.35">
      <c r="A382"/>
      <c r="B382"/>
      <c r="C382"/>
      <c r="D382"/>
      <c r="E382"/>
      <c r="F382"/>
      <c r="G382"/>
      <c r="H382"/>
      <c r="I382"/>
      <c r="J382"/>
      <c r="K382"/>
    </row>
    <row r="383" spans="1:11" x14ac:dyDescent="0.35">
      <c r="A383"/>
      <c r="B383"/>
      <c r="C383"/>
      <c r="D383"/>
      <c r="E383"/>
      <c r="F383"/>
      <c r="G383"/>
      <c r="H383"/>
      <c r="I383"/>
      <c r="J383"/>
      <c r="K383"/>
    </row>
    <row r="384" spans="1:11" x14ac:dyDescent="0.35">
      <c r="A384"/>
      <c r="B384"/>
      <c r="C384"/>
      <c r="D384"/>
      <c r="E384"/>
      <c r="F384"/>
      <c r="G384"/>
      <c r="H384"/>
      <c r="I384"/>
      <c r="J384"/>
      <c r="K384"/>
    </row>
    <row r="385" spans="1:11" x14ac:dyDescent="0.35">
      <c r="A385"/>
      <c r="B385"/>
      <c r="C385"/>
      <c r="D385"/>
      <c r="E385"/>
      <c r="F385"/>
      <c r="G385"/>
      <c r="H385"/>
      <c r="I385"/>
      <c r="J385"/>
      <c r="K385"/>
    </row>
    <row r="386" spans="1:11" x14ac:dyDescent="0.35">
      <c r="A386"/>
      <c r="B386"/>
      <c r="C386"/>
      <c r="D386"/>
      <c r="E386"/>
      <c r="F386"/>
      <c r="G386"/>
      <c r="H386"/>
      <c r="I386"/>
      <c r="J386"/>
      <c r="K386"/>
    </row>
    <row r="387" spans="1:11" x14ac:dyDescent="0.35">
      <c r="A387"/>
      <c r="B387"/>
      <c r="C387"/>
      <c r="D387"/>
      <c r="E387"/>
      <c r="F387"/>
      <c r="G387"/>
      <c r="H387"/>
      <c r="I387"/>
      <c r="J387"/>
      <c r="K387"/>
    </row>
    <row r="388" spans="1:11" x14ac:dyDescent="0.35">
      <c r="A388"/>
      <c r="B388"/>
      <c r="C388"/>
      <c r="D388"/>
      <c r="E388"/>
      <c r="F388"/>
      <c r="G388"/>
      <c r="H388"/>
      <c r="I388"/>
      <c r="J388"/>
      <c r="K388"/>
    </row>
    <row r="389" spans="1:11" x14ac:dyDescent="0.35">
      <c r="A389"/>
      <c r="B389"/>
      <c r="C389"/>
      <c r="D389"/>
      <c r="E389"/>
      <c r="F389"/>
      <c r="G389"/>
      <c r="H389"/>
      <c r="I389"/>
      <c r="J389"/>
      <c r="K389"/>
    </row>
    <row r="390" spans="1:11" x14ac:dyDescent="0.35">
      <c r="A390"/>
      <c r="B390"/>
      <c r="C390"/>
      <c r="D390"/>
      <c r="E390"/>
      <c r="F390"/>
      <c r="G390"/>
      <c r="H390"/>
      <c r="I390"/>
      <c r="J390"/>
      <c r="K390"/>
    </row>
    <row r="391" spans="1:11" x14ac:dyDescent="0.35">
      <c r="A391"/>
      <c r="B391"/>
      <c r="C391"/>
      <c r="D391"/>
      <c r="E391"/>
      <c r="F391"/>
      <c r="G391"/>
      <c r="H391"/>
      <c r="I391"/>
      <c r="J391"/>
      <c r="K391"/>
    </row>
    <row r="392" spans="1:11" x14ac:dyDescent="0.35">
      <c r="A392"/>
      <c r="B392"/>
      <c r="C392"/>
      <c r="D392"/>
      <c r="E392"/>
      <c r="F392"/>
      <c r="G392"/>
      <c r="H392"/>
      <c r="I392"/>
      <c r="J392"/>
      <c r="K392"/>
    </row>
    <row r="393" spans="1:11" x14ac:dyDescent="0.35">
      <c r="A393"/>
      <c r="B393"/>
      <c r="C393"/>
      <c r="D393"/>
      <c r="E393"/>
      <c r="F393"/>
      <c r="G393"/>
      <c r="H393"/>
      <c r="I393"/>
      <c r="J393"/>
      <c r="K393"/>
    </row>
    <row r="394" spans="1:11" x14ac:dyDescent="0.35">
      <c r="A394"/>
      <c r="B394"/>
      <c r="C394"/>
      <c r="D394"/>
      <c r="E394"/>
      <c r="F394"/>
      <c r="G394"/>
      <c r="H394"/>
      <c r="I394"/>
      <c r="J394"/>
      <c r="K394"/>
    </row>
    <row r="395" spans="1:11" x14ac:dyDescent="0.35">
      <c r="A395"/>
      <c r="B395"/>
      <c r="C395"/>
      <c r="D395"/>
      <c r="E395"/>
      <c r="F395"/>
      <c r="G395"/>
      <c r="H395"/>
      <c r="I395"/>
      <c r="J395"/>
      <c r="K395"/>
    </row>
    <row r="396" spans="1:11" x14ac:dyDescent="0.35">
      <c r="A396"/>
      <c r="B396"/>
      <c r="C396"/>
      <c r="D396"/>
      <c r="E396"/>
      <c r="F396"/>
      <c r="G396"/>
      <c r="H396"/>
      <c r="I396"/>
      <c r="J396"/>
      <c r="K396"/>
    </row>
    <row r="397" spans="1:11" x14ac:dyDescent="0.35">
      <c r="A397"/>
      <c r="B397"/>
      <c r="C397"/>
      <c r="D397"/>
      <c r="E397"/>
      <c r="F397"/>
      <c r="G397"/>
      <c r="H397"/>
      <c r="I397"/>
      <c r="J397"/>
      <c r="K397"/>
    </row>
    <row r="398" spans="1:11" x14ac:dyDescent="0.35">
      <c r="A398"/>
      <c r="B398"/>
      <c r="C398"/>
      <c r="D398"/>
      <c r="E398"/>
      <c r="F398"/>
      <c r="G398"/>
      <c r="H398"/>
      <c r="I398"/>
      <c r="J398"/>
      <c r="K398"/>
    </row>
    <row r="399" spans="1:11" x14ac:dyDescent="0.35">
      <c r="A399"/>
      <c r="B399"/>
      <c r="C399"/>
      <c r="D399"/>
      <c r="E399"/>
      <c r="F399"/>
      <c r="G399"/>
      <c r="H399"/>
      <c r="I399"/>
      <c r="J399"/>
      <c r="K399"/>
    </row>
    <row r="400" spans="1:11" x14ac:dyDescent="0.35">
      <c r="A400"/>
      <c r="B400"/>
      <c r="C400"/>
      <c r="D400"/>
      <c r="E400"/>
      <c r="F400"/>
      <c r="G400"/>
      <c r="H400"/>
      <c r="I400"/>
      <c r="J400"/>
      <c r="K400"/>
    </row>
    <row r="401" spans="1:11" x14ac:dyDescent="0.35">
      <c r="A401"/>
      <c r="B401"/>
      <c r="C401"/>
      <c r="D401"/>
      <c r="E401"/>
      <c r="F401"/>
      <c r="G401"/>
      <c r="H401"/>
      <c r="I401"/>
      <c r="J401"/>
      <c r="K401"/>
    </row>
    <row r="402" spans="1:11" x14ac:dyDescent="0.35">
      <c r="A402"/>
      <c r="B402"/>
      <c r="C402"/>
      <c r="D402"/>
      <c r="E402"/>
      <c r="F402"/>
      <c r="G402"/>
      <c r="H402"/>
      <c r="I402"/>
      <c r="J402"/>
      <c r="K402"/>
    </row>
    <row r="403" spans="1:11" x14ac:dyDescent="0.35">
      <c r="A403"/>
      <c r="B403"/>
      <c r="C403"/>
      <c r="D403"/>
      <c r="E403"/>
      <c r="F403"/>
      <c r="G403"/>
      <c r="H403"/>
      <c r="I403"/>
      <c r="J403"/>
      <c r="K403"/>
    </row>
    <row r="404" spans="1:11" x14ac:dyDescent="0.35">
      <c r="A404"/>
      <c r="B404"/>
      <c r="C404"/>
      <c r="D404"/>
      <c r="E404"/>
      <c r="F404"/>
      <c r="G404"/>
      <c r="H404"/>
      <c r="I404"/>
      <c r="J404"/>
      <c r="K404"/>
    </row>
    <row r="405" spans="1:11" x14ac:dyDescent="0.35">
      <c r="A405"/>
      <c r="B405"/>
      <c r="C405"/>
      <c r="D405"/>
      <c r="E405"/>
      <c r="F405"/>
      <c r="G405"/>
      <c r="H405"/>
      <c r="I405"/>
      <c r="J405"/>
      <c r="K405"/>
    </row>
    <row r="406" spans="1:11" x14ac:dyDescent="0.35">
      <c r="A406"/>
      <c r="B406"/>
      <c r="C406"/>
      <c r="D406"/>
      <c r="E406"/>
      <c r="F406"/>
      <c r="G406"/>
      <c r="H406"/>
      <c r="I406"/>
      <c r="J406"/>
      <c r="K406"/>
    </row>
    <row r="407" spans="1:11" x14ac:dyDescent="0.35">
      <c r="A407"/>
      <c r="B407"/>
      <c r="C407"/>
      <c r="D407"/>
      <c r="E407"/>
      <c r="F407"/>
      <c r="G407"/>
      <c r="H407"/>
      <c r="I407"/>
      <c r="J407"/>
      <c r="K407"/>
    </row>
    <row r="408" spans="1:11" x14ac:dyDescent="0.35">
      <c r="A408"/>
      <c r="B408"/>
      <c r="C408"/>
      <c r="D408"/>
      <c r="E408"/>
      <c r="F408"/>
      <c r="G408"/>
      <c r="H408"/>
      <c r="I408"/>
      <c r="J408"/>
      <c r="K408"/>
    </row>
    <row r="409" spans="1:11" x14ac:dyDescent="0.35">
      <c r="A409"/>
      <c r="B409"/>
      <c r="C409"/>
      <c r="D409"/>
      <c r="E409"/>
      <c r="F409"/>
      <c r="G409"/>
      <c r="H409"/>
      <c r="I409"/>
      <c r="J409"/>
      <c r="K409"/>
    </row>
    <row r="410" spans="1:11" x14ac:dyDescent="0.35">
      <c r="A410"/>
      <c r="B410"/>
      <c r="C410"/>
      <c r="D410"/>
      <c r="E410"/>
      <c r="F410"/>
      <c r="G410"/>
      <c r="H410"/>
      <c r="I410"/>
      <c r="J410"/>
      <c r="K410"/>
    </row>
    <row r="411" spans="1:11" x14ac:dyDescent="0.35">
      <c r="A411"/>
      <c r="B411"/>
      <c r="C411"/>
      <c r="D411"/>
      <c r="E411"/>
      <c r="F411"/>
      <c r="G411"/>
      <c r="H411"/>
      <c r="I411"/>
      <c r="J411"/>
      <c r="K411"/>
    </row>
    <row r="412" spans="1:11" x14ac:dyDescent="0.35">
      <c r="A412"/>
      <c r="B412"/>
      <c r="C412"/>
      <c r="D412"/>
      <c r="E412"/>
      <c r="F412"/>
      <c r="G412"/>
      <c r="H412"/>
      <c r="I412"/>
      <c r="J412"/>
      <c r="K412"/>
    </row>
    <row r="413" spans="1:11" x14ac:dyDescent="0.35">
      <c r="A413"/>
      <c r="B413"/>
      <c r="C413"/>
      <c r="D413"/>
      <c r="E413"/>
      <c r="F413"/>
      <c r="G413"/>
      <c r="H413"/>
      <c r="I413"/>
      <c r="J413"/>
      <c r="K413"/>
    </row>
    <row r="414" spans="1:11" x14ac:dyDescent="0.35">
      <c r="A414"/>
      <c r="B414"/>
      <c r="C414"/>
      <c r="D414"/>
      <c r="E414"/>
      <c r="F414"/>
      <c r="G414"/>
      <c r="H414"/>
      <c r="I414"/>
      <c r="J414"/>
      <c r="K414"/>
    </row>
    <row r="415" spans="1:11" x14ac:dyDescent="0.35">
      <c r="A415"/>
      <c r="B415"/>
      <c r="C415"/>
      <c r="D415"/>
      <c r="E415"/>
      <c r="F415"/>
      <c r="G415"/>
      <c r="H415"/>
      <c r="I415"/>
      <c r="J415"/>
      <c r="K415"/>
    </row>
    <row r="416" spans="1:11" x14ac:dyDescent="0.35">
      <c r="A416"/>
      <c r="B416"/>
      <c r="C416"/>
      <c r="D416"/>
      <c r="E416"/>
      <c r="F416"/>
      <c r="G416"/>
      <c r="H416"/>
      <c r="I416"/>
      <c r="J416"/>
      <c r="K416"/>
    </row>
    <row r="417" spans="1:11" x14ac:dyDescent="0.35">
      <c r="A417"/>
      <c r="B417"/>
      <c r="C417"/>
      <c r="D417"/>
      <c r="E417"/>
      <c r="F417"/>
      <c r="G417"/>
      <c r="H417"/>
      <c r="I417"/>
      <c r="J417"/>
      <c r="K417"/>
    </row>
    <row r="418" spans="1:11" x14ac:dyDescent="0.35">
      <c r="A418"/>
      <c r="B418"/>
      <c r="C418"/>
      <c r="D418"/>
      <c r="E418"/>
      <c r="F418"/>
      <c r="G418"/>
      <c r="H418"/>
      <c r="I418"/>
      <c r="J418"/>
      <c r="K418"/>
    </row>
    <row r="419" spans="1:11" x14ac:dyDescent="0.35">
      <c r="A419"/>
      <c r="B419"/>
      <c r="C419"/>
      <c r="D419"/>
      <c r="E419"/>
      <c r="F419"/>
      <c r="G419"/>
      <c r="H419"/>
      <c r="I419"/>
      <c r="J419"/>
      <c r="K419"/>
    </row>
    <row r="420" spans="1:11" x14ac:dyDescent="0.35">
      <c r="A420"/>
      <c r="B420"/>
      <c r="C420"/>
      <c r="D420"/>
      <c r="E420"/>
      <c r="F420"/>
      <c r="G420"/>
      <c r="H420"/>
      <c r="I420"/>
      <c r="J420"/>
      <c r="K420"/>
    </row>
    <row r="421" spans="1:11" x14ac:dyDescent="0.35">
      <c r="A421"/>
      <c r="B421"/>
      <c r="C421"/>
      <c r="D421"/>
      <c r="E421"/>
      <c r="F421"/>
      <c r="G421"/>
      <c r="H421"/>
      <c r="I421"/>
      <c r="J421"/>
      <c r="K421"/>
    </row>
    <row r="422" spans="1:11" x14ac:dyDescent="0.35">
      <c r="A422"/>
      <c r="B422"/>
      <c r="C422"/>
      <c r="D422"/>
      <c r="E422"/>
      <c r="F422"/>
      <c r="G422"/>
      <c r="H422"/>
      <c r="I422"/>
      <c r="J422"/>
      <c r="K422"/>
    </row>
    <row r="423" spans="1:11" x14ac:dyDescent="0.35">
      <c r="A423"/>
      <c r="B423"/>
      <c r="C423"/>
      <c r="D423"/>
      <c r="E423"/>
      <c r="F423"/>
      <c r="G423"/>
      <c r="H423"/>
      <c r="I423"/>
      <c r="J423"/>
      <c r="K423"/>
    </row>
    <row r="424" spans="1:11" x14ac:dyDescent="0.35">
      <c r="A424"/>
      <c r="B424"/>
      <c r="C424"/>
      <c r="D424"/>
      <c r="E424"/>
      <c r="F424"/>
      <c r="G424"/>
      <c r="H424"/>
      <c r="I424"/>
      <c r="J424"/>
      <c r="K424"/>
    </row>
    <row r="425" spans="1:11" x14ac:dyDescent="0.35">
      <c r="A425"/>
      <c r="B425"/>
      <c r="C425"/>
      <c r="D425"/>
      <c r="E425"/>
      <c r="F425"/>
      <c r="G425"/>
      <c r="H425"/>
      <c r="I425"/>
      <c r="J425"/>
      <c r="K425"/>
    </row>
    <row r="426" spans="1:11" x14ac:dyDescent="0.35">
      <c r="A426"/>
      <c r="B426"/>
      <c r="C426"/>
      <c r="D426"/>
      <c r="E426"/>
      <c r="F426"/>
      <c r="G426"/>
      <c r="H426"/>
      <c r="I426"/>
      <c r="J426"/>
      <c r="K426"/>
    </row>
    <row r="427" spans="1:11" x14ac:dyDescent="0.35">
      <c r="A427"/>
      <c r="B427"/>
      <c r="C427"/>
      <c r="D427"/>
      <c r="E427"/>
      <c r="F427"/>
      <c r="G427"/>
      <c r="H427"/>
      <c r="I427"/>
      <c r="J427"/>
      <c r="K427"/>
    </row>
    <row r="428" spans="1:11" x14ac:dyDescent="0.35">
      <c r="A428"/>
      <c r="B428"/>
      <c r="C428"/>
      <c r="D428"/>
      <c r="E428"/>
      <c r="F428"/>
      <c r="G428"/>
      <c r="H428"/>
      <c r="I428"/>
      <c r="J428"/>
      <c r="K428"/>
    </row>
    <row r="429" spans="1:11" x14ac:dyDescent="0.35">
      <c r="A429"/>
      <c r="B429"/>
      <c r="C429"/>
      <c r="D429"/>
      <c r="E429"/>
      <c r="F429"/>
      <c r="G429"/>
      <c r="H429"/>
      <c r="I429"/>
      <c r="J429"/>
      <c r="K429"/>
    </row>
    <row r="430" spans="1:11" x14ac:dyDescent="0.35">
      <c r="A430"/>
      <c r="B430"/>
      <c r="C430"/>
      <c r="D430"/>
      <c r="E430"/>
      <c r="F430"/>
      <c r="G430"/>
      <c r="H430"/>
      <c r="I430"/>
      <c r="J430"/>
      <c r="K430"/>
    </row>
    <row r="431" spans="1:11" x14ac:dyDescent="0.35">
      <c r="A431"/>
      <c r="B431"/>
      <c r="C431"/>
      <c r="D431"/>
      <c r="E431"/>
      <c r="F431"/>
      <c r="G431"/>
      <c r="H431"/>
      <c r="I431"/>
      <c r="J431"/>
      <c r="K431"/>
    </row>
    <row r="432" spans="1:11" x14ac:dyDescent="0.35">
      <c r="A432"/>
      <c r="B432"/>
      <c r="C432"/>
      <c r="D432"/>
      <c r="E432"/>
      <c r="F432"/>
      <c r="G432"/>
      <c r="H432"/>
      <c r="I432"/>
      <c r="J432"/>
      <c r="K432"/>
    </row>
    <row r="433" spans="1:11" x14ac:dyDescent="0.35">
      <c r="A433"/>
      <c r="B433"/>
      <c r="C433"/>
      <c r="D433"/>
      <c r="E433"/>
      <c r="F433"/>
      <c r="G433"/>
      <c r="H433"/>
      <c r="I433"/>
      <c r="J433"/>
      <c r="K433"/>
    </row>
    <row r="434" spans="1:11" x14ac:dyDescent="0.35">
      <c r="A434"/>
      <c r="B434"/>
      <c r="C434"/>
      <c r="D434"/>
      <c r="E434"/>
      <c r="F434"/>
      <c r="G434"/>
      <c r="H434"/>
      <c r="I434"/>
      <c r="J434"/>
      <c r="K434"/>
    </row>
    <row r="435" spans="1:11" x14ac:dyDescent="0.35">
      <c r="A435"/>
      <c r="B435"/>
      <c r="C435"/>
      <c r="D435"/>
      <c r="E435"/>
      <c r="F435"/>
      <c r="G435"/>
      <c r="H435"/>
      <c r="I435"/>
      <c r="J435"/>
      <c r="K435"/>
    </row>
    <row r="436" spans="1:11" x14ac:dyDescent="0.35">
      <c r="A436"/>
      <c r="B436"/>
      <c r="C436"/>
      <c r="D436"/>
      <c r="E436"/>
      <c r="F436"/>
      <c r="G436"/>
      <c r="H436"/>
      <c r="I436"/>
      <c r="J436"/>
      <c r="K436"/>
    </row>
    <row r="437" spans="1:11" x14ac:dyDescent="0.35">
      <c r="A437"/>
      <c r="B437"/>
      <c r="C437"/>
      <c r="D437"/>
      <c r="E437"/>
      <c r="F437"/>
      <c r="G437"/>
      <c r="H437"/>
      <c r="I437"/>
      <c r="J437"/>
      <c r="K437"/>
    </row>
    <row r="438" spans="1:11" x14ac:dyDescent="0.35">
      <c r="A438"/>
      <c r="B438"/>
      <c r="C438"/>
      <c r="D438"/>
      <c r="E438"/>
      <c r="F438"/>
      <c r="G438"/>
      <c r="H438"/>
      <c r="I438"/>
      <c r="J438"/>
      <c r="K438"/>
    </row>
    <row r="439" spans="1:11" x14ac:dyDescent="0.35">
      <c r="A439"/>
      <c r="B439"/>
      <c r="C439"/>
      <c r="D439"/>
      <c r="E439"/>
      <c r="F439"/>
      <c r="G439"/>
      <c r="H439"/>
      <c r="I439"/>
      <c r="J439"/>
      <c r="K439"/>
    </row>
    <row r="440" spans="1:11" x14ac:dyDescent="0.35">
      <c r="A440"/>
      <c r="B440"/>
      <c r="C440"/>
      <c r="D440"/>
      <c r="E440"/>
      <c r="F440"/>
      <c r="G440"/>
      <c r="H440"/>
      <c r="I440"/>
      <c r="J440"/>
      <c r="K440"/>
    </row>
    <row r="441" spans="1:11" x14ac:dyDescent="0.35">
      <c r="A441"/>
      <c r="B441"/>
      <c r="C441"/>
      <c r="D441"/>
      <c r="E441"/>
      <c r="F441"/>
      <c r="G441"/>
      <c r="H441"/>
      <c r="I441"/>
      <c r="J441"/>
      <c r="K441"/>
    </row>
    <row r="442" spans="1:11" x14ac:dyDescent="0.35">
      <c r="A442"/>
      <c r="B442"/>
      <c r="C442"/>
      <c r="D442"/>
      <c r="E442"/>
      <c r="F442"/>
      <c r="G442"/>
      <c r="H442"/>
      <c r="I442"/>
      <c r="J442"/>
      <c r="K442"/>
    </row>
    <row r="443" spans="1:11" x14ac:dyDescent="0.35">
      <c r="A443"/>
      <c r="B443"/>
      <c r="C443"/>
      <c r="D443"/>
      <c r="E443"/>
      <c r="F443"/>
      <c r="G443"/>
      <c r="H443"/>
      <c r="I443"/>
      <c r="J443"/>
      <c r="K443"/>
    </row>
    <row r="444" spans="1:11" x14ac:dyDescent="0.35">
      <c r="A444"/>
      <c r="B444"/>
      <c r="C444"/>
      <c r="D444"/>
      <c r="E444"/>
      <c r="F444"/>
      <c r="G444"/>
      <c r="H444"/>
      <c r="I444"/>
      <c r="J444"/>
      <c r="K444"/>
    </row>
    <row r="445" spans="1:11" x14ac:dyDescent="0.35">
      <c r="A445"/>
      <c r="B445"/>
      <c r="C445"/>
      <c r="D445"/>
      <c r="E445"/>
      <c r="F445"/>
      <c r="G445"/>
      <c r="H445"/>
      <c r="I445"/>
      <c r="J445"/>
      <c r="K445"/>
    </row>
    <row r="446" spans="1:11" x14ac:dyDescent="0.35">
      <c r="A446"/>
      <c r="B446"/>
      <c r="C446"/>
      <c r="D446"/>
      <c r="E446"/>
      <c r="F446"/>
      <c r="G446"/>
      <c r="H446"/>
      <c r="I446"/>
      <c r="J446"/>
      <c r="K446"/>
    </row>
    <row r="447" spans="1:11" x14ac:dyDescent="0.35">
      <c r="A447"/>
      <c r="B447"/>
      <c r="C447"/>
      <c r="D447"/>
      <c r="E447"/>
      <c r="F447"/>
      <c r="G447"/>
      <c r="H447"/>
      <c r="I447"/>
      <c r="J447"/>
      <c r="K447"/>
    </row>
    <row r="448" spans="1:11" x14ac:dyDescent="0.35">
      <c r="A448"/>
      <c r="B448"/>
      <c r="C448"/>
      <c r="D448"/>
      <c r="E448"/>
      <c r="F448"/>
      <c r="G448"/>
      <c r="H448"/>
      <c r="I448"/>
      <c r="J448"/>
      <c r="K448"/>
    </row>
    <row r="449" spans="1:11" x14ac:dyDescent="0.35">
      <c r="A449"/>
      <c r="B449"/>
      <c r="C449"/>
      <c r="D449"/>
      <c r="E449"/>
      <c r="F449"/>
      <c r="G449"/>
      <c r="H449"/>
      <c r="I449"/>
      <c r="J449"/>
      <c r="K449"/>
    </row>
    <row r="450" spans="1:11" x14ac:dyDescent="0.35">
      <c r="A450"/>
      <c r="B450"/>
      <c r="C450"/>
      <c r="D450"/>
      <c r="E450"/>
      <c r="F450"/>
      <c r="G450"/>
      <c r="H450"/>
      <c r="I450"/>
      <c r="J450"/>
      <c r="K450"/>
    </row>
    <row r="451" spans="1:11" x14ac:dyDescent="0.35">
      <c r="A451"/>
      <c r="B451"/>
      <c r="C451"/>
      <c r="D451"/>
      <c r="E451"/>
      <c r="F451"/>
      <c r="G451"/>
      <c r="H451"/>
      <c r="I451"/>
      <c r="J451"/>
      <c r="K451"/>
    </row>
    <row r="452" spans="1:11" x14ac:dyDescent="0.35">
      <c r="A452"/>
      <c r="B452"/>
      <c r="C452"/>
      <c r="D452"/>
      <c r="E452"/>
      <c r="F452"/>
      <c r="G452"/>
      <c r="H452"/>
      <c r="I452"/>
      <c r="J452"/>
      <c r="K452"/>
    </row>
    <row r="453" spans="1:11" x14ac:dyDescent="0.35">
      <c r="A453"/>
      <c r="B453"/>
      <c r="C453"/>
      <c r="D453"/>
      <c r="E453"/>
      <c r="F453"/>
      <c r="G453"/>
      <c r="H453"/>
      <c r="I453"/>
      <c r="J453"/>
      <c r="K453"/>
    </row>
    <row r="454" spans="1:11" x14ac:dyDescent="0.35">
      <c r="A454"/>
      <c r="B454"/>
      <c r="C454"/>
      <c r="D454"/>
      <c r="E454"/>
      <c r="F454"/>
      <c r="G454"/>
      <c r="H454"/>
      <c r="I454"/>
      <c r="J454"/>
      <c r="K454"/>
    </row>
    <row r="455" spans="1:11" x14ac:dyDescent="0.35">
      <c r="A455"/>
      <c r="B455"/>
      <c r="C455"/>
      <c r="D455"/>
      <c r="E455"/>
      <c r="F455"/>
      <c r="G455"/>
      <c r="H455"/>
      <c r="I455"/>
      <c r="J455"/>
      <c r="K455"/>
    </row>
    <row r="456" spans="1:11" x14ac:dyDescent="0.35">
      <c r="A456"/>
      <c r="B456"/>
      <c r="C456"/>
      <c r="D456"/>
      <c r="E456"/>
      <c r="F456"/>
      <c r="G456"/>
      <c r="H456"/>
      <c r="I456"/>
      <c r="J456"/>
      <c r="K456"/>
    </row>
    <row r="457" spans="1:11" x14ac:dyDescent="0.35">
      <c r="A457"/>
      <c r="B457"/>
      <c r="C457"/>
      <c r="D457"/>
      <c r="E457"/>
      <c r="F457"/>
      <c r="G457"/>
      <c r="H457"/>
      <c r="I457"/>
      <c r="J457"/>
      <c r="K457"/>
    </row>
    <row r="458" spans="1:11" x14ac:dyDescent="0.35">
      <c r="A458"/>
      <c r="B458"/>
      <c r="C458"/>
      <c r="D458"/>
      <c r="E458"/>
      <c r="F458"/>
      <c r="G458"/>
      <c r="H458"/>
      <c r="I458"/>
      <c r="J458"/>
      <c r="K458"/>
    </row>
    <row r="459" spans="1:11" x14ac:dyDescent="0.35">
      <c r="A459"/>
      <c r="B459"/>
      <c r="C459"/>
      <c r="D459"/>
      <c r="E459"/>
      <c r="F459"/>
      <c r="G459"/>
      <c r="H459"/>
      <c r="I459"/>
      <c r="J459"/>
      <c r="K459"/>
    </row>
    <row r="460" spans="1:11" x14ac:dyDescent="0.35">
      <c r="A460"/>
      <c r="B460"/>
      <c r="C460"/>
      <c r="D460"/>
      <c r="E460"/>
      <c r="F460"/>
      <c r="G460"/>
      <c r="H460"/>
      <c r="I460"/>
      <c r="J460"/>
      <c r="K460"/>
    </row>
    <row r="461" spans="1:11" x14ac:dyDescent="0.35">
      <c r="A461"/>
      <c r="B461"/>
      <c r="C461"/>
      <c r="D461"/>
      <c r="E461"/>
      <c r="F461"/>
      <c r="G461"/>
      <c r="H461"/>
      <c r="I461"/>
      <c r="J461"/>
      <c r="K461"/>
    </row>
    <row r="462" spans="1:11" x14ac:dyDescent="0.35">
      <c r="A462"/>
      <c r="B462"/>
      <c r="C462"/>
      <c r="D462"/>
      <c r="E462"/>
      <c r="F462"/>
      <c r="G462"/>
      <c r="H462"/>
      <c r="I462"/>
      <c r="J462"/>
      <c r="K462"/>
    </row>
    <row r="463" spans="1:11" x14ac:dyDescent="0.35">
      <c r="A463"/>
      <c r="B463"/>
      <c r="C463"/>
      <c r="D463"/>
      <c r="E463"/>
      <c r="F463"/>
      <c r="G463"/>
      <c r="H463"/>
      <c r="I463"/>
      <c r="J463"/>
      <c r="K463"/>
    </row>
    <row r="464" spans="1:11" x14ac:dyDescent="0.35">
      <c r="A464"/>
      <c r="B464"/>
      <c r="C464"/>
      <c r="D464"/>
      <c r="E464"/>
      <c r="F464"/>
      <c r="G464"/>
      <c r="H464"/>
      <c r="I464"/>
      <c r="J464"/>
      <c r="K464"/>
    </row>
    <row r="465" spans="1:11" x14ac:dyDescent="0.35">
      <c r="A465"/>
      <c r="B465"/>
      <c r="C465"/>
      <c r="D465"/>
      <c r="E465"/>
      <c r="F465"/>
      <c r="G465"/>
      <c r="H465"/>
      <c r="I465"/>
      <c r="J465"/>
      <c r="K465"/>
    </row>
    <row r="466" spans="1:11" x14ac:dyDescent="0.35">
      <c r="A466"/>
      <c r="B466"/>
      <c r="C466"/>
      <c r="D466"/>
      <c r="E466"/>
      <c r="F466"/>
      <c r="G466"/>
      <c r="H466"/>
      <c r="I466"/>
      <c r="J466"/>
      <c r="K466"/>
    </row>
    <row r="467" spans="1:11" x14ac:dyDescent="0.35">
      <c r="A467"/>
      <c r="B467"/>
      <c r="C467"/>
      <c r="D467"/>
      <c r="E467"/>
      <c r="F467"/>
      <c r="G467"/>
      <c r="H467"/>
      <c r="I467"/>
      <c r="J467"/>
      <c r="K467"/>
    </row>
    <row r="468" spans="1:11" x14ac:dyDescent="0.35">
      <c r="A468"/>
      <c r="B468"/>
      <c r="C468"/>
      <c r="D468"/>
      <c r="E468"/>
      <c r="F468"/>
      <c r="G468"/>
      <c r="H468"/>
      <c r="I468"/>
      <c r="J468"/>
      <c r="K468"/>
    </row>
    <row r="469" spans="1:11" x14ac:dyDescent="0.35">
      <c r="A469"/>
      <c r="B469"/>
      <c r="C469"/>
      <c r="D469"/>
      <c r="E469"/>
      <c r="F469"/>
      <c r="G469"/>
      <c r="H469"/>
      <c r="I469"/>
      <c r="J469"/>
      <c r="K469"/>
    </row>
    <row r="470" spans="1:11" x14ac:dyDescent="0.35">
      <c r="A470"/>
      <c r="B470"/>
      <c r="C470"/>
      <c r="D470"/>
      <c r="E470"/>
      <c r="F470"/>
      <c r="G470"/>
      <c r="H470"/>
      <c r="I470"/>
      <c r="J470"/>
      <c r="K470"/>
    </row>
    <row r="471" spans="1:11" x14ac:dyDescent="0.35">
      <c r="A471"/>
      <c r="B471"/>
      <c r="C471"/>
      <c r="D471"/>
      <c r="E471"/>
      <c r="F471"/>
      <c r="G471"/>
      <c r="H471"/>
      <c r="I471"/>
      <c r="J471"/>
      <c r="K471"/>
    </row>
    <row r="472" spans="1:11" x14ac:dyDescent="0.35">
      <c r="A472"/>
      <c r="B472"/>
      <c r="C472"/>
      <c r="D472"/>
      <c r="E472"/>
      <c r="F472"/>
      <c r="G472"/>
      <c r="H472"/>
      <c r="I472"/>
      <c r="J472"/>
      <c r="K472"/>
    </row>
    <row r="473" spans="1:11" x14ac:dyDescent="0.35">
      <c r="A473"/>
      <c r="B473"/>
      <c r="C473"/>
      <c r="D473"/>
      <c r="E473"/>
      <c r="F473"/>
      <c r="G473"/>
      <c r="H473"/>
      <c r="I473"/>
      <c r="J473"/>
      <c r="K473"/>
    </row>
    <row r="474" spans="1:11" x14ac:dyDescent="0.35">
      <c r="A474"/>
      <c r="B474"/>
      <c r="C474"/>
      <c r="D474"/>
      <c r="E474"/>
      <c r="F474"/>
      <c r="G474"/>
      <c r="H474"/>
      <c r="I474"/>
      <c r="J474"/>
      <c r="K474"/>
    </row>
    <row r="475" spans="1:11" x14ac:dyDescent="0.35">
      <c r="A475"/>
      <c r="B475"/>
      <c r="C475"/>
      <c r="D475"/>
      <c r="E475"/>
      <c r="F475"/>
      <c r="G475"/>
      <c r="H475"/>
      <c r="I475"/>
      <c r="J475"/>
      <c r="K475"/>
    </row>
    <row r="476" spans="1:11" x14ac:dyDescent="0.35">
      <c r="A476"/>
      <c r="B476"/>
      <c r="C476"/>
      <c r="D476"/>
      <c r="E476"/>
      <c r="F476"/>
      <c r="G476"/>
      <c r="H476"/>
      <c r="I476"/>
      <c r="J476"/>
      <c r="K476"/>
    </row>
    <row r="477" spans="1:11" x14ac:dyDescent="0.35">
      <c r="A477"/>
      <c r="B477"/>
      <c r="C477"/>
      <c r="D477"/>
      <c r="E477"/>
      <c r="F477"/>
      <c r="G477"/>
      <c r="H477"/>
      <c r="I477"/>
      <c r="J477"/>
      <c r="K477"/>
    </row>
    <row r="478" spans="1:11" x14ac:dyDescent="0.35">
      <c r="A478"/>
      <c r="B478"/>
      <c r="C478"/>
      <c r="D478"/>
      <c r="E478"/>
      <c r="F478"/>
      <c r="G478"/>
      <c r="H478"/>
      <c r="I478"/>
      <c r="J478"/>
      <c r="K478"/>
    </row>
    <row r="479" spans="1:11" x14ac:dyDescent="0.35">
      <c r="A479"/>
      <c r="B479"/>
      <c r="C479"/>
      <c r="D479"/>
      <c r="E479"/>
      <c r="F479"/>
      <c r="G479"/>
      <c r="H479"/>
      <c r="I479"/>
      <c r="J479"/>
      <c r="K479"/>
    </row>
    <row r="480" spans="1:11" x14ac:dyDescent="0.35">
      <c r="A480"/>
      <c r="B480"/>
      <c r="C480"/>
      <c r="D480"/>
      <c r="E480"/>
      <c r="F480"/>
      <c r="G480"/>
      <c r="H480"/>
      <c r="I480"/>
      <c r="J480"/>
      <c r="K480"/>
    </row>
    <row r="481" spans="1:11" x14ac:dyDescent="0.35">
      <c r="A481"/>
      <c r="B481"/>
      <c r="C481"/>
      <c r="D481"/>
      <c r="E481"/>
      <c r="F481"/>
      <c r="G481"/>
      <c r="H481"/>
      <c r="I481"/>
      <c r="J481"/>
      <c r="K481"/>
    </row>
    <row r="482" spans="1:11" x14ac:dyDescent="0.35">
      <c r="A482"/>
      <c r="B482"/>
      <c r="C482"/>
      <c r="D482"/>
      <c r="E482"/>
      <c r="F482"/>
      <c r="G482"/>
      <c r="H482"/>
      <c r="I482"/>
      <c r="J482"/>
      <c r="K482"/>
    </row>
    <row r="483" spans="1:11" x14ac:dyDescent="0.35">
      <c r="A483"/>
      <c r="B483"/>
      <c r="C483"/>
      <c r="D483"/>
      <c r="E483"/>
      <c r="F483"/>
      <c r="G483"/>
      <c r="H483"/>
      <c r="I483"/>
      <c r="J483"/>
      <c r="K483"/>
    </row>
    <row r="484" spans="1:11" x14ac:dyDescent="0.35">
      <c r="A484"/>
      <c r="B484"/>
      <c r="C484"/>
      <c r="D484"/>
      <c r="E484"/>
      <c r="F484"/>
      <c r="G484"/>
      <c r="H484"/>
      <c r="I484"/>
      <c r="J484"/>
      <c r="K484"/>
    </row>
    <row r="485" spans="1:11" x14ac:dyDescent="0.35">
      <c r="A485"/>
      <c r="B485"/>
      <c r="C485"/>
      <c r="D485"/>
      <c r="E485"/>
      <c r="F485"/>
      <c r="G485"/>
      <c r="H485"/>
      <c r="I485"/>
      <c r="J485"/>
      <c r="K485"/>
    </row>
    <row r="486" spans="1:11" x14ac:dyDescent="0.35">
      <c r="A486"/>
      <c r="B486"/>
      <c r="C486"/>
      <c r="D486"/>
      <c r="E486"/>
      <c r="F486"/>
      <c r="G486"/>
      <c r="H486"/>
      <c r="I486"/>
      <c r="J486"/>
      <c r="K486"/>
    </row>
    <row r="487" spans="1:11" x14ac:dyDescent="0.35">
      <c r="A487"/>
      <c r="B487"/>
      <c r="C487"/>
      <c r="D487"/>
      <c r="E487"/>
      <c r="F487"/>
      <c r="G487"/>
      <c r="H487"/>
      <c r="I487"/>
      <c r="J487"/>
      <c r="K487"/>
    </row>
    <row r="488" spans="1:11" x14ac:dyDescent="0.35">
      <c r="A488"/>
      <c r="B488"/>
      <c r="C488"/>
      <c r="D488"/>
      <c r="E488"/>
      <c r="F488"/>
      <c r="G488"/>
      <c r="H488"/>
      <c r="I488"/>
      <c r="J488"/>
      <c r="K488"/>
    </row>
    <row r="489" spans="1:11" x14ac:dyDescent="0.35">
      <c r="A489"/>
      <c r="B489"/>
      <c r="C489"/>
      <c r="D489"/>
      <c r="E489"/>
      <c r="F489"/>
      <c r="G489"/>
      <c r="H489"/>
      <c r="I489"/>
      <c r="J489"/>
      <c r="K489"/>
    </row>
    <row r="490" spans="1:11" x14ac:dyDescent="0.35">
      <c r="A490"/>
      <c r="B490"/>
      <c r="C490"/>
      <c r="D490"/>
      <c r="E490"/>
      <c r="F490"/>
      <c r="G490"/>
      <c r="H490"/>
      <c r="I490"/>
      <c r="J490"/>
      <c r="K490"/>
    </row>
    <row r="491" spans="1:11" x14ac:dyDescent="0.35">
      <c r="A491"/>
      <c r="B491"/>
      <c r="C491"/>
      <c r="D491"/>
      <c r="E491"/>
      <c r="F491"/>
      <c r="G491"/>
      <c r="H491"/>
      <c r="I491"/>
      <c r="J491"/>
      <c r="K491"/>
    </row>
    <row r="492" spans="1:11" x14ac:dyDescent="0.35">
      <c r="A492"/>
      <c r="B492"/>
      <c r="C492"/>
      <c r="D492"/>
      <c r="E492"/>
      <c r="F492"/>
      <c r="G492"/>
      <c r="H492"/>
      <c r="I492"/>
      <c r="J492"/>
      <c r="K492"/>
    </row>
    <row r="493" spans="1:11" x14ac:dyDescent="0.35">
      <c r="A493"/>
      <c r="B493"/>
      <c r="C493"/>
      <c r="D493"/>
      <c r="E493"/>
      <c r="F493"/>
      <c r="G493"/>
      <c r="H493"/>
      <c r="I493"/>
      <c r="J493"/>
      <c r="K493"/>
    </row>
    <row r="494" spans="1:11" x14ac:dyDescent="0.35">
      <c r="A494"/>
      <c r="B494"/>
      <c r="C494"/>
      <c r="D494"/>
      <c r="E494"/>
      <c r="F494"/>
      <c r="G494"/>
      <c r="H494"/>
      <c r="I494"/>
      <c r="J494"/>
      <c r="K494"/>
    </row>
    <row r="495" spans="1:11" x14ac:dyDescent="0.35">
      <c r="A495"/>
      <c r="B495"/>
      <c r="C495"/>
      <c r="D495"/>
      <c r="E495"/>
      <c r="F495"/>
      <c r="G495"/>
      <c r="H495"/>
      <c r="I495"/>
      <c r="J495"/>
      <c r="K495"/>
    </row>
    <row r="496" spans="1:11" x14ac:dyDescent="0.35">
      <c r="A496"/>
      <c r="B496"/>
      <c r="C496"/>
      <c r="D496"/>
      <c r="E496"/>
      <c r="F496"/>
      <c r="G496"/>
      <c r="H496"/>
      <c r="I496"/>
      <c r="J496"/>
      <c r="K496"/>
    </row>
    <row r="497" spans="1:11" x14ac:dyDescent="0.35">
      <c r="A497"/>
      <c r="B497"/>
      <c r="C497"/>
      <c r="D497"/>
      <c r="E497"/>
      <c r="F497"/>
      <c r="G497"/>
      <c r="H497"/>
      <c r="I497"/>
      <c r="J497"/>
      <c r="K497"/>
    </row>
    <row r="498" spans="1:11" x14ac:dyDescent="0.35">
      <c r="A498"/>
      <c r="B498"/>
      <c r="C498"/>
      <c r="D498"/>
      <c r="E498"/>
      <c r="F498"/>
      <c r="G498"/>
      <c r="H498"/>
      <c r="I498"/>
      <c r="J498"/>
      <c r="K498"/>
    </row>
    <row r="499" spans="1:11" x14ac:dyDescent="0.35">
      <c r="A499"/>
      <c r="B499"/>
      <c r="C499"/>
      <c r="D499"/>
      <c r="E499"/>
      <c r="F499"/>
      <c r="G499"/>
      <c r="H499"/>
      <c r="I499"/>
      <c r="J499"/>
      <c r="K499"/>
    </row>
    <row r="500" spans="1:11" x14ac:dyDescent="0.35">
      <c r="A500"/>
      <c r="B500"/>
      <c r="C500"/>
      <c r="D500"/>
      <c r="E500"/>
      <c r="F500"/>
      <c r="G500"/>
      <c r="H500"/>
      <c r="I500"/>
      <c r="J500"/>
      <c r="K500"/>
    </row>
    <row r="501" spans="1:11" x14ac:dyDescent="0.35">
      <c r="A501"/>
      <c r="B501"/>
      <c r="C501"/>
      <c r="D501"/>
      <c r="E501"/>
      <c r="F501"/>
      <c r="G501"/>
      <c r="H501"/>
      <c r="I501"/>
      <c r="J501"/>
      <c r="K501"/>
    </row>
    <row r="502" spans="1:11" x14ac:dyDescent="0.35">
      <c r="A502"/>
      <c r="B502"/>
      <c r="C502"/>
      <c r="D502"/>
      <c r="E502"/>
      <c r="F502"/>
      <c r="G502"/>
      <c r="H502"/>
      <c r="I502"/>
      <c r="J502"/>
      <c r="K502"/>
    </row>
    <row r="503" spans="1:11" x14ac:dyDescent="0.35">
      <c r="A503"/>
      <c r="B503"/>
      <c r="C503"/>
      <c r="D503"/>
      <c r="E503"/>
      <c r="F503"/>
      <c r="G503"/>
      <c r="H503"/>
      <c r="I503"/>
      <c r="J503"/>
      <c r="K503"/>
    </row>
    <row r="504" spans="1:11" x14ac:dyDescent="0.35">
      <c r="A504"/>
      <c r="B504"/>
      <c r="C504"/>
      <c r="D504"/>
      <c r="E504"/>
      <c r="F504"/>
      <c r="G504"/>
      <c r="H504"/>
      <c r="I504"/>
      <c r="J504"/>
      <c r="K504"/>
    </row>
    <row r="505" spans="1:11" x14ac:dyDescent="0.35">
      <c r="A505"/>
      <c r="B505"/>
      <c r="C505"/>
      <c r="D505"/>
      <c r="E505"/>
      <c r="F505"/>
      <c r="G505"/>
      <c r="H505"/>
      <c r="I505"/>
      <c r="J505"/>
      <c r="K505"/>
    </row>
    <row r="506" spans="1:11" x14ac:dyDescent="0.35">
      <c r="A506"/>
      <c r="B506"/>
      <c r="C506"/>
      <c r="D506"/>
      <c r="E506"/>
      <c r="F506"/>
      <c r="G506"/>
      <c r="H506"/>
      <c r="I506"/>
      <c r="J506"/>
      <c r="K506"/>
    </row>
    <row r="507" spans="1:11" x14ac:dyDescent="0.35">
      <c r="A507"/>
      <c r="B507"/>
      <c r="C507"/>
      <c r="D507"/>
      <c r="E507"/>
      <c r="F507"/>
      <c r="G507"/>
      <c r="H507"/>
      <c r="I507"/>
      <c r="J507"/>
      <c r="K507"/>
    </row>
    <row r="508" spans="1:11" x14ac:dyDescent="0.35">
      <c r="A508"/>
      <c r="B508"/>
      <c r="C508"/>
      <c r="D508"/>
      <c r="E508"/>
      <c r="F508"/>
      <c r="G508"/>
      <c r="H508"/>
      <c r="I508"/>
      <c r="J508"/>
      <c r="K508"/>
    </row>
    <row r="509" spans="1:11" x14ac:dyDescent="0.35">
      <c r="A509"/>
      <c r="B509"/>
      <c r="C509"/>
      <c r="D509"/>
      <c r="E509"/>
      <c r="F509"/>
      <c r="G509"/>
      <c r="H509"/>
      <c r="I509"/>
      <c r="J509"/>
      <c r="K509"/>
    </row>
    <row r="510" spans="1:11" x14ac:dyDescent="0.35">
      <c r="A510"/>
      <c r="B510"/>
      <c r="C510"/>
      <c r="D510"/>
      <c r="E510"/>
      <c r="F510"/>
      <c r="G510"/>
      <c r="H510"/>
      <c r="I510"/>
      <c r="J510"/>
      <c r="K510"/>
    </row>
    <row r="511" spans="1:11" x14ac:dyDescent="0.35">
      <c r="A511"/>
      <c r="B511"/>
      <c r="C511"/>
      <c r="D511"/>
      <c r="E511"/>
      <c r="F511"/>
      <c r="G511"/>
      <c r="H511"/>
      <c r="I511"/>
      <c r="J511"/>
      <c r="K511"/>
    </row>
    <row r="512" spans="1:11" x14ac:dyDescent="0.35">
      <c r="A512"/>
      <c r="B512"/>
      <c r="C512"/>
      <c r="D512"/>
      <c r="E512"/>
      <c r="F512"/>
      <c r="G512"/>
      <c r="H512"/>
      <c r="I512"/>
      <c r="J512"/>
      <c r="K512"/>
    </row>
    <row r="513" spans="1:11" x14ac:dyDescent="0.35">
      <c r="A513"/>
      <c r="B513"/>
      <c r="C513"/>
      <c r="D513"/>
      <c r="E513"/>
      <c r="F513"/>
      <c r="G513"/>
      <c r="H513"/>
      <c r="I513"/>
      <c r="J513"/>
      <c r="K513"/>
    </row>
    <row r="514" spans="1:11" x14ac:dyDescent="0.35">
      <c r="A514"/>
      <c r="B514"/>
      <c r="C514"/>
      <c r="D514"/>
      <c r="E514"/>
      <c r="F514"/>
      <c r="G514"/>
      <c r="H514"/>
      <c r="I514"/>
      <c r="J514"/>
      <c r="K514"/>
    </row>
    <row r="515" spans="1:11" x14ac:dyDescent="0.35">
      <c r="A515"/>
      <c r="B515"/>
      <c r="C515"/>
      <c r="D515"/>
      <c r="E515"/>
      <c r="F515"/>
      <c r="G515"/>
      <c r="H515"/>
      <c r="I515"/>
      <c r="J515"/>
      <c r="K515"/>
    </row>
    <row r="516" spans="1:11" x14ac:dyDescent="0.35">
      <c r="A516"/>
      <c r="B516"/>
      <c r="C516"/>
      <c r="D516"/>
      <c r="E516"/>
      <c r="F516"/>
      <c r="G516"/>
      <c r="H516"/>
      <c r="I516"/>
      <c r="J516"/>
      <c r="K516"/>
    </row>
    <row r="517" spans="1:11" x14ac:dyDescent="0.35">
      <c r="A517"/>
      <c r="B517"/>
      <c r="C517"/>
      <c r="D517"/>
      <c r="E517"/>
      <c r="F517"/>
      <c r="G517"/>
      <c r="H517"/>
      <c r="I517"/>
      <c r="J517"/>
      <c r="K517"/>
    </row>
    <row r="518" spans="1:11" x14ac:dyDescent="0.35">
      <c r="A518"/>
      <c r="B518"/>
      <c r="C518"/>
      <c r="D518"/>
      <c r="E518"/>
      <c r="F518"/>
      <c r="G518"/>
      <c r="H518"/>
      <c r="I518"/>
      <c r="J518"/>
      <c r="K518"/>
    </row>
    <row r="519" spans="1:11" x14ac:dyDescent="0.35">
      <c r="A519"/>
      <c r="B519"/>
      <c r="C519"/>
      <c r="D519"/>
      <c r="E519"/>
      <c r="F519"/>
      <c r="G519"/>
      <c r="H519"/>
      <c r="I519"/>
      <c r="J519"/>
      <c r="K519"/>
    </row>
    <row r="520" spans="1:11" x14ac:dyDescent="0.35">
      <c r="A520"/>
      <c r="B520"/>
      <c r="C520"/>
      <c r="D520"/>
      <c r="E520"/>
      <c r="F520"/>
      <c r="G520"/>
      <c r="H520"/>
      <c r="I520"/>
      <c r="J520"/>
      <c r="K520"/>
    </row>
    <row r="521" spans="1:11" x14ac:dyDescent="0.35">
      <c r="A521"/>
      <c r="B521"/>
      <c r="C521"/>
      <c r="D521"/>
      <c r="E521"/>
      <c r="F521"/>
      <c r="G521"/>
      <c r="H521"/>
      <c r="I521"/>
      <c r="J521"/>
      <c r="K521"/>
    </row>
    <row r="522" spans="1:11" x14ac:dyDescent="0.35">
      <c r="A522"/>
      <c r="B522"/>
      <c r="C522"/>
      <c r="D522"/>
      <c r="E522"/>
      <c r="F522"/>
      <c r="G522"/>
      <c r="H522"/>
      <c r="I522"/>
      <c r="J522"/>
      <c r="K522"/>
    </row>
    <row r="523" spans="1:11" x14ac:dyDescent="0.35">
      <c r="A523"/>
      <c r="B523"/>
      <c r="C523"/>
      <c r="D523"/>
      <c r="E523"/>
      <c r="F523"/>
      <c r="G523"/>
      <c r="H523"/>
      <c r="I523"/>
      <c r="J523"/>
      <c r="K523"/>
    </row>
    <row r="524" spans="1:11" x14ac:dyDescent="0.35">
      <c r="A524"/>
      <c r="B524"/>
      <c r="C524"/>
      <c r="D524"/>
      <c r="E524"/>
      <c r="F524"/>
      <c r="G524"/>
      <c r="H524"/>
      <c r="I524"/>
      <c r="J524"/>
      <c r="K524"/>
    </row>
    <row r="525" spans="1:11" x14ac:dyDescent="0.35">
      <c r="A525"/>
      <c r="B525"/>
      <c r="C525"/>
      <c r="D525"/>
      <c r="E525"/>
      <c r="F525"/>
      <c r="G525"/>
      <c r="H525"/>
      <c r="I525"/>
      <c r="J525"/>
      <c r="K525"/>
    </row>
    <row r="526" spans="1:11" x14ac:dyDescent="0.35">
      <c r="A526"/>
      <c r="B526"/>
      <c r="C526"/>
      <c r="D526"/>
      <c r="E526"/>
      <c r="F526"/>
      <c r="G526"/>
      <c r="H526"/>
      <c r="I526"/>
      <c r="J526"/>
      <c r="K526"/>
    </row>
    <row r="527" spans="1:11" x14ac:dyDescent="0.35">
      <c r="A527"/>
      <c r="B527"/>
      <c r="C527"/>
      <c r="D527"/>
      <c r="E527"/>
      <c r="F527"/>
      <c r="G527"/>
      <c r="H527"/>
      <c r="I527"/>
      <c r="J527"/>
      <c r="K527"/>
    </row>
    <row r="528" spans="1:11" x14ac:dyDescent="0.35">
      <c r="A528"/>
      <c r="B528"/>
      <c r="C528"/>
      <c r="D528"/>
      <c r="E528"/>
      <c r="F528"/>
      <c r="G528"/>
      <c r="H528"/>
      <c r="I528"/>
      <c r="J528"/>
      <c r="K528"/>
    </row>
    <row r="529" spans="1:11" x14ac:dyDescent="0.35">
      <c r="A529"/>
      <c r="B529"/>
      <c r="C529"/>
      <c r="D529"/>
      <c r="E529"/>
      <c r="F529"/>
      <c r="G529"/>
      <c r="H529"/>
      <c r="I529"/>
      <c r="J529"/>
      <c r="K529"/>
    </row>
    <row r="530" spans="1:11" x14ac:dyDescent="0.35">
      <c r="A530"/>
      <c r="B530"/>
      <c r="C530"/>
      <c r="D530"/>
      <c r="E530"/>
      <c r="F530"/>
      <c r="G530"/>
      <c r="H530"/>
      <c r="I530"/>
      <c r="J530"/>
      <c r="K530"/>
    </row>
    <row r="531" spans="1:11" x14ac:dyDescent="0.35">
      <c r="A531"/>
      <c r="B531"/>
      <c r="C531"/>
      <c r="D531"/>
      <c r="E531"/>
      <c r="F531"/>
      <c r="G531"/>
      <c r="H531"/>
      <c r="I531"/>
      <c r="J531"/>
      <c r="K531"/>
    </row>
    <row r="532" spans="1:11" x14ac:dyDescent="0.35">
      <c r="A532"/>
      <c r="B532"/>
      <c r="C532"/>
      <c r="D532"/>
      <c r="E532"/>
      <c r="F532"/>
      <c r="G532"/>
      <c r="H532"/>
      <c r="I532"/>
      <c r="J532"/>
      <c r="K532"/>
    </row>
    <row r="533" spans="1:11" x14ac:dyDescent="0.35">
      <c r="A533"/>
      <c r="B533"/>
      <c r="C533"/>
      <c r="D533"/>
      <c r="E533"/>
      <c r="F533"/>
      <c r="G533"/>
      <c r="H533"/>
      <c r="I533"/>
      <c r="J533"/>
      <c r="K533"/>
    </row>
    <row r="534" spans="1:11" x14ac:dyDescent="0.35">
      <c r="A534"/>
      <c r="B534"/>
      <c r="C534"/>
      <c r="D534"/>
      <c r="E534"/>
      <c r="F534"/>
      <c r="G534"/>
      <c r="H534"/>
      <c r="I534"/>
      <c r="J534"/>
      <c r="K534"/>
    </row>
    <row r="535" spans="1:11" x14ac:dyDescent="0.35">
      <c r="A535"/>
      <c r="B535"/>
      <c r="C535"/>
      <c r="D535"/>
      <c r="E535"/>
      <c r="F535"/>
      <c r="G535"/>
      <c r="H535"/>
      <c r="I535"/>
      <c r="J535"/>
      <c r="K535"/>
    </row>
    <row r="536" spans="1:11" x14ac:dyDescent="0.35">
      <c r="A536"/>
      <c r="B536"/>
      <c r="C536"/>
      <c r="D536"/>
      <c r="E536"/>
      <c r="F536"/>
      <c r="G536"/>
      <c r="H536"/>
      <c r="I536"/>
      <c r="J536"/>
      <c r="K536"/>
    </row>
    <row r="537" spans="1:11" x14ac:dyDescent="0.35">
      <c r="A537"/>
      <c r="B537"/>
      <c r="C537"/>
      <c r="D537"/>
      <c r="E537"/>
      <c r="F537"/>
      <c r="G537"/>
      <c r="H537"/>
      <c r="I537"/>
      <c r="J537"/>
      <c r="K537"/>
    </row>
    <row r="538" spans="1:11" x14ac:dyDescent="0.35">
      <c r="A538"/>
      <c r="B538"/>
      <c r="C538"/>
      <c r="D538"/>
      <c r="E538"/>
      <c r="F538"/>
      <c r="G538"/>
      <c r="H538"/>
      <c r="I538"/>
      <c r="J538"/>
      <c r="K538"/>
    </row>
    <row r="539" spans="1:11" x14ac:dyDescent="0.35">
      <c r="A539"/>
      <c r="B539"/>
      <c r="C539"/>
      <c r="D539"/>
      <c r="E539"/>
      <c r="F539"/>
      <c r="G539"/>
      <c r="H539"/>
      <c r="I539"/>
      <c r="J539"/>
      <c r="K539"/>
    </row>
    <row r="540" spans="1:11" x14ac:dyDescent="0.35">
      <c r="A540"/>
      <c r="B540"/>
      <c r="C540"/>
      <c r="D540"/>
      <c r="E540"/>
      <c r="F540"/>
      <c r="G540"/>
      <c r="H540"/>
      <c r="I540"/>
      <c r="J540"/>
      <c r="K540"/>
    </row>
    <row r="541" spans="1:11" x14ac:dyDescent="0.35">
      <c r="A541"/>
      <c r="B541"/>
      <c r="C541"/>
      <c r="D541"/>
      <c r="E541"/>
      <c r="F541"/>
      <c r="G541"/>
      <c r="H541"/>
      <c r="I541"/>
      <c r="J541"/>
      <c r="K541"/>
    </row>
    <row r="542" spans="1:11" x14ac:dyDescent="0.35">
      <c r="A542"/>
      <c r="B542"/>
      <c r="C542"/>
      <c r="D542"/>
      <c r="E542"/>
      <c r="F542"/>
      <c r="G542"/>
      <c r="H542"/>
      <c r="I542"/>
      <c r="J542"/>
      <c r="K542"/>
    </row>
    <row r="543" spans="1:11" x14ac:dyDescent="0.35">
      <c r="A543"/>
      <c r="B543"/>
      <c r="C543"/>
      <c r="D543"/>
      <c r="E543"/>
      <c r="F543"/>
      <c r="G543"/>
      <c r="H543"/>
      <c r="I543"/>
      <c r="J543"/>
      <c r="K543"/>
    </row>
    <row r="544" spans="1:11" x14ac:dyDescent="0.35">
      <c r="A544"/>
      <c r="B544"/>
      <c r="C544"/>
      <c r="D544"/>
      <c r="E544"/>
      <c r="F544"/>
      <c r="G544"/>
      <c r="H544"/>
      <c r="I544"/>
      <c r="J544"/>
      <c r="K544"/>
    </row>
    <row r="545" spans="1:11" x14ac:dyDescent="0.35">
      <c r="A545"/>
      <c r="B545"/>
      <c r="C545"/>
      <c r="D545"/>
      <c r="E545"/>
      <c r="F545"/>
      <c r="G545"/>
      <c r="H545"/>
      <c r="I545"/>
      <c r="J545"/>
      <c r="K545"/>
    </row>
    <row r="546" spans="1:11" x14ac:dyDescent="0.35">
      <c r="A546"/>
      <c r="B546"/>
      <c r="C546"/>
      <c r="D546"/>
      <c r="E546"/>
      <c r="F546"/>
      <c r="G546"/>
      <c r="H546"/>
      <c r="I546"/>
      <c r="J546"/>
      <c r="K546"/>
    </row>
    <row r="547" spans="1:11" x14ac:dyDescent="0.35">
      <c r="A547"/>
      <c r="B547"/>
      <c r="C547"/>
      <c r="D547"/>
      <c r="E547"/>
      <c r="F547"/>
      <c r="G547"/>
      <c r="H547"/>
      <c r="I547"/>
      <c r="J547"/>
      <c r="K547"/>
    </row>
    <row r="548" spans="1:11" x14ac:dyDescent="0.35">
      <c r="A548"/>
      <c r="B548"/>
      <c r="C548"/>
      <c r="D548"/>
      <c r="E548"/>
      <c r="F548"/>
      <c r="G548"/>
      <c r="H548"/>
      <c r="I548"/>
      <c r="J548"/>
      <c r="K548"/>
    </row>
    <row r="549" spans="1:11" x14ac:dyDescent="0.35">
      <c r="A549"/>
      <c r="B549"/>
      <c r="C549"/>
      <c r="D549"/>
      <c r="E549"/>
      <c r="F549"/>
      <c r="G549"/>
      <c r="H549"/>
      <c r="I549"/>
      <c r="J549"/>
      <c r="K549"/>
    </row>
    <row r="550" spans="1:11" x14ac:dyDescent="0.35">
      <c r="A550"/>
      <c r="B550"/>
      <c r="C550"/>
      <c r="D550"/>
      <c r="E550"/>
      <c r="F550"/>
      <c r="G550"/>
      <c r="H550"/>
      <c r="I550"/>
      <c r="J550"/>
      <c r="K550"/>
    </row>
    <row r="551" spans="1:11" x14ac:dyDescent="0.35">
      <c r="A551"/>
      <c r="B551"/>
      <c r="C551"/>
      <c r="D551"/>
      <c r="E551"/>
      <c r="F551"/>
      <c r="G551"/>
      <c r="H551"/>
      <c r="I551"/>
      <c r="J551"/>
      <c r="K551"/>
    </row>
    <row r="552" spans="1:11" x14ac:dyDescent="0.35">
      <c r="A552"/>
      <c r="B552"/>
      <c r="C552"/>
      <c r="D552"/>
      <c r="E552"/>
      <c r="F552"/>
      <c r="G552"/>
      <c r="H552"/>
      <c r="I552"/>
      <c r="J552"/>
      <c r="K552"/>
    </row>
    <row r="553" spans="1:11" x14ac:dyDescent="0.35">
      <c r="A553"/>
      <c r="B553"/>
      <c r="C553"/>
      <c r="D553"/>
      <c r="E553"/>
      <c r="F553"/>
      <c r="G553"/>
      <c r="H553"/>
      <c r="I553"/>
      <c r="J553"/>
      <c r="K553"/>
    </row>
    <row r="554" spans="1:11" x14ac:dyDescent="0.35">
      <c r="A554"/>
      <c r="B554"/>
      <c r="C554"/>
      <c r="D554"/>
      <c r="E554"/>
      <c r="F554"/>
      <c r="G554"/>
      <c r="H554"/>
      <c r="I554"/>
      <c r="J554"/>
      <c r="K554"/>
    </row>
    <row r="555" spans="1:11" x14ac:dyDescent="0.35">
      <c r="A555"/>
      <c r="B555"/>
      <c r="C555"/>
      <c r="D555"/>
      <c r="E555"/>
      <c r="F555"/>
      <c r="G555"/>
      <c r="H555"/>
      <c r="I555"/>
      <c r="J555"/>
      <c r="K555"/>
    </row>
    <row r="556" spans="1:11" x14ac:dyDescent="0.35">
      <c r="A556"/>
      <c r="B556"/>
      <c r="C556"/>
      <c r="D556"/>
      <c r="E556"/>
      <c r="F556"/>
      <c r="G556"/>
      <c r="H556"/>
      <c r="I556"/>
      <c r="J556"/>
      <c r="K556"/>
    </row>
    <row r="557" spans="1:11" x14ac:dyDescent="0.35">
      <c r="A557"/>
      <c r="B557"/>
      <c r="C557"/>
      <c r="D557"/>
      <c r="E557"/>
      <c r="F557"/>
      <c r="G557"/>
      <c r="H557"/>
      <c r="I557"/>
      <c r="J557"/>
      <c r="K557"/>
    </row>
    <row r="558" spans="1:11" x14ac:dyDescent="0.35">
      <c r="A558"/>
      <c r="B558"/>
      <c r="C558"/>
      <c r="D558"/>
      <c r="E558"/>
      <c r="F558"/>
      <c r="G558"/>
      <c r="H558"/>
      <c r="I558"/>
      <c r="J558"/>
      <c r="K558"/>
    </row>
    <row r="559" spans="1:11" x14ac:dyDescent="0.35">
      <c r="A559"/>
      <c r="B559"/>
      <c r="C559"/>
      <c r="D559"/>
      <c r="E559"/>
      <c r="F559"/>
      <c r="G559"/>
      <c r="H559"/>
      <c r="I559"/>
      <c r="J559"/>
      <c r="K559"/>
    </row>
    <row r="560" spans="1:11" x14ac:dyDescent="0.35">
      <c r="A560"/>
      <c r="B560"/>
      <c r="C560"/>
      <c r="D560"/>
      <c r="E560"/>
      <c r="F560"/>
      <c r="G560"/>
      <c r="H560"/>
      <c r="I560"/>
      <c r="J560"/>
      <c r="K560"/>
    </row>
    <row r="561" spans="1:11" x14ac:dyDescent="0.35">
      <c r="A561"/>
      <c r="B561"/>
      <c r="C561"/>
      <c r="D561"/>
      <c r="E561"/>
      <c r="F561"/>
      <c r="G561"/>
      <c r="H561"/>
      <c r="I561"/>
      <c r="J561"/>
      <c r="K561"/>
    </row>
    <row r="562" spans="1:11" x14ac:dyDescent="0.35">
      <c r="A562"/>
      <c r="B562"/>
      <c r="C562"/>
      <c r="D562"/>
      <c r="E562"/>
      <c r="F562"/>
      <c r="G562"/>
      <c r="H562"/>
      <c r="I562"/>
      <c r="J562"/>
      <c r="K562"/>
    </row>
    <row r="563" spans="1:11" x14ac:dyDescent="0.35">
      <c r="A563"/>
      <c r="B563"/>
      <c r="C563"/>
      <c r="D563"/>
      <c r="E563"/>
      <c r="F563"/>
      <c r="G563"/>
      <c r="H563"/>
      <c r="I563"/>
      <c r="J563"/>
      <c r="K563"/>
    </row>
    <row r="564" spans="1:11" x14ac:dyDescent="0.35">
      <c r="A564"/>
      <c r="B564"/>
      <c r="C564"/>
      <c r="D564"/>
      <c r="E564"/>
      <c r="F564"/>
      <c r="G564"/>
      <c r="H564"/>
      <c r="I564"/>
      <c r="J564"/>
      <c r="K564"/>
    </row>
    <row r="565" spans="1:11" x14ac:dyDescent="0.35">
      <c r="A565"/>
      <c r="B565"/>
      <c r="C565"/>
      <c r="D565"/>
      <c r="E565"/>
      <c r="F565"/>
      <c r="G565"/>
      <c r="H565"/>
      <c r="I565"/>
      <c r="J565"/>
      <c r="K565"/>
    </row>
    <row r="566" spans="1:11" x14ac:dyDescent="0.35">
      <c r="A566"/>
      <c r="B566"/>
      <c r="C566"/>
      <c r="D566"/>
      <c r="E566"/>
      <c r="F566"/>
      <c r="G566"/>
      <c r="H566"/>
      <c r="I566"/>
      <c r="J566"/>
      <c r="K566"/>
    </row>
    <row r="567" spans="1:11" x14ac:dyDescent="0.35">
      <c r="A567"/>
      <c r="B567"/>
      <c r="C567"/>
      <c r="D567"/>
      <c r="E567"/>
      <c r="F567"/>
      <c r="G567"/>
      <c r="H567"/>
      <c r="I567"/>
      <c r="J567"/>
      <c r="K567"/>
    </row>
    <row r="568" spans="1:11" x14ac:dyDescent="0.35">
      <c r="A568"/>
      <c r="B568"/>
      <c r="C568"/>
      <c r="D568"/>
      <c r="E568"/>
      <c r="F568"/>
      <c r="G568"/>
      <c r="H568"/>
      <c r="I568"/>
      <c r="J568"/>
      <c r="K568"/>
    </row>
    <row r="569" spans="1:11" x14ac:dyDescent="0.35">
      <c r="A569"/>
      <c r="B569"/>
      <c r="C569"/>
      <c r="D569"/>
      <c r="E569"/>
      <c r="F569"/>
      <c r="G569"/>
      <c r="H569"/>
      <c r="I569"/>
      <c r="J569"/>
      <c r="K569"/>
    </row>
    <row r="570" spans="1:11" x14ac:dyDescent="0.35">
      <c r="A570"/>
      <c r="B570"/>
      <c r="C570"/>
      <c r="D570"/>
      <c r="E570"/>
      <c r="F570"/>
      <c r="G570"/>
      <c r="H570"/>
      <c r="I570"/>
      <c r="J570"/>
      <c r="K570"/>
    </row>
    <row r="571" spans="1:11" x14ac:dyDescent="0.35">
      <c r="A571"/>
      <c r="B571"/>
      <c r="C571"/>
      <c r="D571"/>
      <c r="E571"/>
      <c r="F571"/>
      <c r="G571"/>
      <c r="H571"/>
      <c r="I571"/>
      <c r="J571"/>
      <c r="K571"/>
    </row>
    <row r="572" spans="1:11" x14ac:dyDescent="0.35">
      <c r="A572"/>
      <c r="B572"/>
      <c r="C572"/>
      <c r="D572"/>
      <c r="E572"/>
      <c r="F572"/>
      <c r="G572"/>
      <c r="H572"/>
      <c r="I572"/>
      <c r="J572"/>
      <c r="K572"/>
    </row>
    <row r="573" spans="1:11" x14ac:dyDescent="0.35">
      <c r="A573"/>
      <c r="B573"/>
      <c r="C573"/>
      <c r="D573"/>
      <c r="E573"/>
      <c r="F573"/>
      <c r="G573"/>
      <c r="H573"/>
      <c r="I573"/>
      <c r="J573"/>
      <c r="K573"/>
    </row>
    <row r="574" spans="1:11" x14ac:dyDescent="0.35">
      <c r="A574"/>
      <c r="B574"/>
      <c r="C574"/>
      <c r="D574"/>
      <c r="E574"/>
      <c r="F574"/>
      <c r="G574"/>
      <c r="H574"/>
      <c r="I574"/>
      <c r="J574"/>
      <c r="K574"/>
    </row>
    <row r="575" spans="1:11" x14ac:dyDescent="0.35">
      <c r="A575"/>
      <c r="B575"/>
      <c r="C575"/>
      <c r="D575"/>
      <c r="E575"/>
      <c r="F575"/>
      <c r="G575"/>
      <c r="H575"/>
      <c r="I575"/>
      <c r="J575"/>
      <c r="K575"/>
    </row>
    <row r="576" spans="1:11" x14ac:dyDescent="0.35">
      <c r="A576"/>
      <c r="B576"/>
      <c r="C576"/>
      <c r="D576"/>
      <c r="E576"/>
      <c r="F576"/>
      <c r="G576"/>
      <c r="H576"/>
      <c r="I576"/>
      <c r="J576"/>
      <c r="K576"/>
    </row>
    <row r="577" spans="1:11" x14ac:dyDescent="0.35">
      <c r="A577"/>
      <c r="B577"/>
      <c r="C577"/>
      <c r="D577"/>
      <c r="E577"/>
      <c r="F577"/>
      <c r="G577"/>
      <c r="H577"/>
      <c r="I577"/>
      <c r="J577"/>
      <c r="K577"/>
    </row>
    <row r="578" spans="1:11" x14ac:dyDescent="0.35">
      <c r="A578"/>
      <c r="B578"/>
      <c r="C578"/>
      <c r="D578"/>
      <c r="E578"/>
      <c r="F578"/>
      <c r="G578"/>
      <c r="H578"/>
      <c r="I578"/>
      <c r="J578"/>
      <c r="K578"/>
    </row>
    <row r="579" spans="1:11" x14ac:dyDescent="0.35">
      <c r="A579"/>
      <c r="B579"/>
      <c r="C579"/>
      <c r="D579"/>
      <c r="E579"/>
      <c r="F579"/>
      <c r="G579"/>
      <c r="H579"/>
      <c r="I579"/>
      <c r="J579"/>
      <c r="K579"/>
    </row>
    <row r="580" spans="1:11" x14ac:dyDescent="0.35">
      <c r="A580"/>
      <c r="B580"/>
      <c r="C580"/>
      <c r="D580"/>
      <c r="E580"/>
      <c r="F580"/>
      <c r="G580"/>
      <c r="H580"/>
      <c r="I580"/>
      <c r="J580"/>
      <c r="K580"/>
    </row>
    <row r="581" spans="1:11" x14ac:dyDescent="0.35">
      <c r="A581"/>
      <c r="B581"/>
      <c r="C581"/>
      <c r="D581"/>
      <c r="E581"/>
      <c r="F581"/>
      <c r="G581"/>
      <c r="H581"/>
      <c r="I581"/>
      <c r="J581"/>
      <c r="K581"/>
    </row>
    <row r="582" spans="1:11" x14ac:dyDescent="0.35">
      <c r="A582"/>
      <c r="B582"/>
      <c r="C582"/>
      <c r="D582"/>
      <c r="E582"/>
      <c r="F582"/>
      <c r="G582"/>
      <c r="H582"/>
      <c r="I582"/>
      <c r="J582"/>
      <c r="K582"/>
    </row>
    <row r="583" spans="1:11" x14ac:dyDescent="0.35">
      <c r="A583"/>
      <c r="B583"/>
      <c r="C583"/>
      <c r="D583"/>
      <c r="E583"/>
      <c r="F583"/>
      <c r="G583"/>
      <c r="H583"/>
      <c r="I583"/>
      <c r="J583"/>
      <c r="K583"/>
    </row>
    <row r="584" spans="1:11" x14ac:dyDescent="0.35">
      <c r="A584"/>
      <c r="B584"/>
      <c r="C584"/>
      <c r="D584"/>
      <c r="E584"/>
      <c r="F584"/>
      <c r="G584"/>
      <c r="H584"/>
      <c r="I584"/>
      <c r="J584"/>
      <c r="K584"/>
    </row>
    <row r="585" spans="1:11" x14ac:dyDescent="0.35">
      <c r="A585"/>
      <c r="B585"/>
      <c r="C585"/>
      <c r="D585"/>
      <c r="E585"/>
      <c r="F585"/>
      <c r="G585"/>
      <c r="H585"/>
      <c r="I585"/>
      <c r="J585"/>
      <c r="K585"/>
    </row>
    <row r="586" spans="1:11" x14ac:dyDescent="0.35">
      <c r="A586"/>
      <c r="B586"/>
      <c r="C586"/>
      <c r="D586"/>
      <c r="E586"/>
      <c r="F586"/>
      <c r="G586"/>
      <c r="H586"/>
      <c r="I586"/>
      <c r="J586"/>
      <c r="K586"/>
    </row>
    <row r="587" spans="1:11" x14ac:dyDescent="0.35">
      <c r="A587"/>
      <c r="B587"/>
      <c r="C587"/>
      <c r="D587"/>
      <c r="E587"/>
      <c r="F587"/>
      <c r="G587"/>
      <c r="H587"/>
      <c r="I587"/>
      <c r="J587"/>
      <c r="K587"/>
    </row>
    <row r="588" spans="1:11" x14ac:dyDescent="0.35">
      <c r="A588"/>
      <c r="B588"/>
      <c r="C588"/>
      <c r="D588"/>
      <c r="E588"/>
      <c r="F588"/>
      <c r="G588"/>
      <c r="H588"/>
      <c r="I588"/>
      <c r="J588"/>
      <c r="K588"/>
    </row>
    <row r="589" spans="1:11" x14ac:dyDescent="0.35">
      <c r="A589"/>
      <c r="B589"/>
      <c r="C589"/>
      <c r="D589"/>
      <c r="E589"/>
      <c r="F589"/>
      <c r="G589"/>
      <c r="H589"/>
      <c r="I589"/>
      <c r="J589"/>
      <c r="K589"/>
    </row>
    <row r="590" spans="1:11" x14ac:dyDescent="0.35">
      <c r="A590"/>
      <c r="B590"/>
      <c r="C590"/>
      <c r="D590"/>
      <c r="E590"/>
      <c r="F590"/>
      <c r="G590"/>
      <c r="H590"/>
      <c r="I590"/>
      <c r="J590"/>
      <c r="K590"/>
    </row>
    <row r="591" spans="1:11" x14ac:dyDescent="0.35">
      <c r="A591"/>
      <c r="B591"/>
      <c r="C591"/>
      <c r="D591"/>
      <c r="E591"/>
      <c r="F591"/>
      <c r="G591"/>
      <c r="H591"/>
      <c r="I591"/>
      <c r="J591"/>
      <c r="K591"/>
    </row>
    <row r="592" spans="1:11" x14ac:dyDescent="0.35">
      <c r="A592"/>
      <c r="B592"/>
      <c r="C592"/>
      <c r="D592"/>
      <c r="E592"/>
      <c r="F592"/>
      <c r="G592"/>
      <c r="H592"/>
      <c r="I592"/>
      <c r="J592"/>
      <c r="K592"/>
    </row>
    <row r="593" spans="1:11" x14ac:dyDescent="0.35">
      <c r="A593"/>
      <c r="B593"/>
      <c r="C593"/>
      <c r="D593"/>
      <c r="E593"/>
      <c r="F593"/>
      <c r="G593"/>
      <c r="H593"/>
      <c r="I593"/>
      <c r="J593"/>
      <c r="K593"/>
    </row>
    <row r="594" spans="1:11" x14ac:dyDescent="0.35">
      <c r="A594"/>
      <c r="B594"/>
      <c r="C594"/>
      <c r="D594"/>
      <c r="E594"/>
      <c r="F594"/>
      <c r="G594"/>
      <c r="H594"/>
      <c r="I594"/>
      <c r="J594"/>
      <c r="K594"/>
    </row>
    <row r="595" spans="1:11" x14ac:dyDescent="0.35">
      <c r="A595"/>
      <c r="B595"/>
      <c r="C595"/>
      <c r="D595"/>
      <c r="E595"/>
      <c r="F595"/>
      <c r="G595"/>
      <c r="H595"/>
      <c r="I595"/>
      <c r="J595"/>
      <c r="K595"/>
    </row>
    <row r="596" spans="1:11" x14ac:dyDescent="0.35">
      <c r="A596"/>
      <c r="B596"/>
      <c r="C596"/>
      <c r="D596"/>
      <c r="E596"/>
      <c r="F596"/>
      <c r="G596"/>
      <c r="H596"/>
      <c r="I596"/>
      <c r="J596"/>
      <c r="K596"/>
    </row>
    <row r="597" spans="1:11" x14ac:dyDescent="0.35">
      <c r="A597"/>
      <c r="B597"/>
      <c r="C597"/>
      <c r="D597"/>
      <c r="E597"/>
      <c r="F597"/>
      <c r="G597"/>
      <c r="H597"/>
      <c r="I597"/>
      <c r="J597"/>
      <c r="K597"/>
    </row>
    <row r="598" spans="1:11" x14ac:dyDescent="0.35">
      <c r="A598"/>
      <c r="B598"/>
      <c r="C598"/>
      <c r="D598"/>
      <c r="E598"/>
      <c r="F598"/>
      <c r="G598"/>
      <c r="H598"/>
      <c r="I598"/>
      <c r="J598"/>
      <c r="K598"/>
    </row>
    <row r="599" spans="1:11" x14ac:dyDescent="0.35">
      <c r="A599"/>
      <c r="B599"/>
      <c r="C599"/>
      <c r="D599"/>
      <c r="E599"/>
      <c r="F599"/>
      <c r="G599"/>
      <c r="H599"/>
      <c r="I599"/>
      <c r="J599"/>
      <c r="K599"/>
    </row>
    <row r="600" spans="1:11" x14ac:dyDescent="0.35">
      <c r="A600"/>
      <c r="B600"/>
      <c r="C600"/>
      <c r="D600"/>
      <c r="E600"/>
      <c r="F600"/>
      <c r="G600"/>
      <c r="H600"/>
      <c r="I600"/>
      <c r="J600"/>
      <c r="K600"/>
    </row>
    <row r="601" spans="1:11" x14ac:dyDescent="0.35">
      <c r="A601"/>
      <c r="B601"/>
      <c r="C601"/>
      <c r="D601"/>
      <c r="E601"/>
      <c r="F601"/>
      <c r="G601"/>
      <c r="H601"/>
      <c r="I601"/>
      <c r="J601"/>
      <c r="K601"/>
    </row>
    <row r="602" spans="1:11" x14ac:dyDescent="0.35">
      <c r="A602"/>
      <c r="B602"/>
      <c r="C602"/>
      <c r="D602"/>
      <c r="E602"/>
      <c r="F602"/>
      <c r="G602"/>
      <c r="H602"/>
      <c r="I602"/>
      <c r="J602"/>
      <c r="K602"/>
    </row>
    <row r="603" spans="1:11" x14ac:dyDescent="0.35">
      <c r="A603"/>
      <c r="B603"/>
      <c r="C603"/>
      <c r="D603"/>
      <c r="E603"/>
      <c r="F603"/>
      <c r="G603"/>
      <c r="H603"/>
      <c r="I603"/>
      <c r="J603"/>
      <c r="K603"/>
    </row>
    <row r="604" spans="1:11" x14ac:dyDescent="0.35">
      <c r="A604"/>
      <c r="B604"/>
      <c r="C604"/>
      <c r="D604"/>
      <c r="E604"/>
      <c r="F604"/>
      <c r="G604"/>
      <c r="H604"/>
      <c r="I604"/>
      <c r="J604"/>
      <c r="K604"/>
    </row>
    <row r="605" spans="1:11" x14ac:dyDescent="0.35">
      <c r="A605"/>
      <c r="B605"/>
      <c r="C605"/>
      <c r="D605"/>
      <c r="E605"/>
      <c r="F605"/>
      <c r="G605"/>
      <c r="H605"/>
      <c r="I605"/>
      <c r="J605"/>
      <c r="K605"/>
    </row>
    <row r="606" spans="1:11" x14ac:dyDescent="0.35">
      <c r="A606"/>
      <c r="B606"/>
      <c r="C606"/>
      <c r="D606"/>
      <c r="E606"/>
      <c r="F606"/>
      <c r="G606"/>
      <c r="H606"/>
      <c r="I606"/>
      <c r="J606"/>
      <c r="K606"/>
    </row>
    <row r="607" spans="1:11" x14ac:dyDescent="0.35">
      <c r="A607"/>
      <c r="B607"/>
      <c r="C607"/>
      <c r="D607"/>
      <c r="E607"/>
      <c r="F607"/>
      <c r="G607"/>
      <c r="H607"/>
      <c r="I607"/>
      <c r="J607"/>
      <c r="K607"/>
    </row>
    <row r="608" spans="1:11" x14ac:dyDescent="0.35">
      <c r="A608"/>
      <c r="B608"/>
      <c r="C608"/>
      <c r="D608"/>
      <c r="E608"/>
      <c r="F608"/>
      <c r="G608"/>
      <c r="H608"/>
      <c r="I608"/>
      <c r="J608"/>
      <c r="K608"/>
    </row>
    <row r="609" spans="1:11" x14ac:dyDescent="0.35">
      <c r="A609"/>
      <c r="B609"/>
      <c r="C609"/>
      <c r="D609"/>
      <c r="E609"/>
      <c r="F609"/>
      <c r="G609"/>
      <c r="H609"/>
      <c r="I609"/>
      <c r="J609"/>
      <c r="K609"/>
    </row>
    <row r="610" spans="1:11" x14ac:dyDescent="0.35">
      <c r="A610"/>
      <c r="B610"/>
      <c r="C610"/>
      <c r="D610"/>
      <c r="E610"/>
      <c r="F610"/>
      <c r="G610"/>
      <c r="H610"/>
      <c r="I610"/>
      <c r="J610"/>
      <c r="K610"/>
    </row>
    <row r="611" spans="1:11" x14ac:dyDescent="0.35">
      <c r="A611"/>
      <c r="B611"/>
      <c r="C611"/>
      <c r="D611"/>
      <c r="E611"/>
      <c r="F611"/>
      <c r="G611"/>
      <c r="H611"/>
      <c r="I611"/>
      <c r="J611"/>
      <c r="K611"/>
    </row>
    <row r="612" spans="1:11" x14ac:dyDescent="0.35">
      <c r="A612"/>
      <c r="B612"/>
      <c r="C612"/>
      <c r="D612"/>
      <c r="E612"/>
      <c r="F612"/>
      <c r="G612"/>
      <c r="H612"/>
      <c r="I612"/>
      <c r="J612"/>
      <c r="K612"/>
    </row>
    <row r="613" spans="1:11" x14ac:dyDescent="0.35">
      <c r="A613"/>
      <c r="B613"/>
      <c r="C613"/>
      <c r="D613"/>
      <c r="E613"/>
      <c r="F613"/>
      <c r="G613"/>
      <c r="H613"/>
      <c r="I613"/>
      <c r="J613"/>
      <c r="K613"/>
    </row>
    <row r="614" spans="1:11" x14ac:dyDescent="0.35">
      <c r="A614"/>
      <c r="B614"/>
      <c r="C614"/>
      <c r="D614"/>
      <c r="E614"/>
      <c r="F614"/>
      <c r="G614"/>
      <c r="H614"/>
      <c r="I614"/>
      <c r="J614"/>
      <c r="K614"/>
    </row>
    <row r="615" spans="1:11" x14ac:dyDescent="0.35">
      <c r="A615"/>
      <c r="B615"/>
      <c r="C615"/>
      <c r="D615"/>
      <c r="E615"/>
      <c r="F615"/>
      <c r="G615"/>
      <c r="H615"/>
      <c r="I615"/>
      <c r="J615"/>
      <c r="K615"/>
    </row>
    <row r="616" spans="1:11" x14ac:dyDescent="0.35">
      <c r="A616"/>
      <c r="B616"/>
      <c r="C616"/>
      <c r="D616"/>
      <c r="E616"/>
      <c r="F616"/>
      <c r="G616"/>
      <c r="H616"/>
      <c r="I616"/>
      <c r="J616"/>
      <c r="K616"/>
    </row>
    <row r="617" spans="1:11" x14ac:dyDescent="0.35">
      <c r="A617"/>
      <c r="B617"/>
      <c r="C617"/>
      <c r="D617"/>
      <c r="E617"/>
      <c r="F617"/>
      <c r="G617"/>
      <c r="H617"/>
      <c r="I617"/>
      <c r="J617"/>
      <c r="K617"/>
    </row>
    <row r="618" spans="1:11" x14ac:dyDescent="0.35">
      <c r="A618"/>
      <c r="B618"/>
      <c r="C618"/>
      <c r="D618"/>
      <c r="E618"/>
      <c r="F618"/>
      <c r="G618"/>
      <c r="H618"/>
      <c r="I618"/>
      <c r="J618"/>
      <c r="K618"/>
    </row>
    <row r="619" spans="1:11" x14ac:dyDescent="0.35">
      <c r="A619"/>
      <c r="B619"/>
      <c r="C619"/>
      <c r="D619"/>
      <c r="E619"/>
      <c r="F619"/>
      <c r="G619"/>
      <c r="H619"/>
      <c r="I619"/>
      <c r="J619"/>
      <c r="K619"/>
    </row>
    <row r="620" spans="1:11" x14ac:dyDescent="0.35">
      <c r="A620"/>
      <c r="B620"/>
      <c r="C620"/>
      <c r="D620"/>
      <c r="E620"/>
      <c r="F620"/>
      <c r="G620"/>
      <c r="H620"/>
      <c r="I620"/>
      <c r="J620"/>
      <c r="K620"/>
    </row>
    <row r="621" spans="1:11" x14ac:dyDescent="0.35">
      <c r="A621"/>
      <c r="B621"/>
      <c r="C621"/>
      <c r="D621"/>
      <c r="E621"/>
      <c r="F621"/>
      <c r="G621"/>
      <c r="H621"/>
      <c r="I621"/>
      <c r="J621"/>
      <c r="K621"/>
    </row>
    <row r="622" spans="1:11" x14ac:dyDescent="0.35">
      <c r="A622"/>
      <c r="B622"/>
      <c r="C622"/>
      <c r="D622"/>
      <c r="E622"/>
      <c r="F622"/>
      <c r="G622"/>
      <c r="H622"/>
      <c r="I622"/>
      <c r="J622"/>
      <c r="K622"/>
    </row>
    <row r="623" spans="1:11" x14ac:dyDescent="0.35">
      <c r="A623"/>
      <c r="B623"/>
      <c r="C623"/>
      <c r="D623"/>
      <c r="E623"/>
      <c r="F623"/>
      <c r="G623"/>
      <c r="H623"/>
      <c r="I623"/>
      <c r="J623"/>
      <c r="K623"/>
    </row>
    <row r="624" spans="1:11" x14ac:dyDescent="0.35">
      <c r="A624"/>
      <c r="B624"/>
      <c r="C624"/>
      <c r="D624"/>
      <c r="E624"/>
      <c r="F624"/>
      <c r="G624"/>
      <c r="H624"/>
      <c r="I624"/>
      <c r="J624"/>
      <c r="K624"/>
    </row>
    <row r="625" spans="1:11" x14ac:dyDescent="0.35">
      <c r="A625"/>
      <c r="B625"/>
      <c r="C625"/>
      <c r="D625"/>
      <c r="E625"/>
      <c r="F625"/>
      <c r="G625"/>
      <c r="H625"/>
      <c r="I625"/>
      <c r="J625"/>
      <c r="K625"/>
    </row>
    <row r="626" spans="1:11" x14ac:dyDescent="0.35">
      <c r="A626"/>
      <c r="B626"/>
      <c r="C626"/>
      <c r="D626"/>
      <c r="E626"/>
      <c r="F626"/>
      <c r="G626"/>
      <c r="H626"/>
      <c r="I626"/>
      <c r="J626"/>
      <c r="K626"/>
    </row>
    <row r="627" spans="1:11" x14ac:dyDescent="0.35">
      <c r="A627"/>
      <c r="B627"/>
      <c r="C627"/>
      <c r="D627"/>
      <c r="E627"/>
      <c r="F627"/>
      <c r="G627"/>
      <c r="H627"/>
      <c r="I627"/>
      <c r="J627"/>
      <c r="K627"/>
    </row>
    <row r="628" spans="1:11" x14ac:dyDescent="0.35">
      <c r="A628"/>
      <c r="B628"/>
      <c r="C628"/>
      <c r="D628"/>
      <c r="E628"/>
      <c r="F628"/>
      <c r="G628"/>
      <c r="H628"/>
      <c r="I628"/>
      <c r="J628"/>
      <c r="K628"/>
    </row>
    <row r="629" spans="1:11" x14ac:dyDescent="0.35">
      <c r="A629"/>
      <c r="B629"/>
      <c r="C629"/>
      <c r="D629"/>
      <c r="E629"/>
      <c r="F629"/>
      <c r="G629"/>
      <c r="H629"/>
      <c r="I629"/>
      <c r="J629"/>
      <c r="K629"/>
    </row>
    <row r="630" spans="1:11" x14ac:dyDescent="0.35">
      <c r="A630"/>
      <c r="B630"/>
      <c r="C630"/>
      <c r="D630"/>
      <c r="E630"/>
      <c r="F630"/>
      <c r="G630"/>
      <c r="H630"/>
      <c r="I630"/>
      <c r="J630"/>
      <c r="K630"/>
    </row>
    <row r="631" spans="1:11" x14ac:dyDescent="0.35">
      <c r="A631"/>
      <c r="B631"/>
      <c r="C631"/>
      <c r="D631"/>
      <c r="E631"/>
      <c r="F631"/>
      <c r="G631"/>
      <c r="H631"/>
      <c r="I631"/>
      <c r="J631"/>
      <c r="K631"/>
    </row>
    <row r="632" spans="1:11" x14ac:dyDescent="0.35">
      <c r="A632"/>
      <c r="B632"/>
      <c r="C632"/>
      <c r="D632"/>
      <c r="E632"/>
      <c r="F632"/>
      <c r="G632"/>
      <c r="H632"/>
      <c r="I632"/>
      <c r="J632"/>
      <c r="K632"/>
    </row>
    <row r="633" spans="1:11" x14ac:dyDescent="0.35">
      <c r="A633"/>
      <c r="B633"/>
      <c r="C633"/>
      <c r="D633"/>
      <c r="E633"/>
      <c r="F633"/>
      <c r="G633"/>
      <c r="H633"/>
      <c r="I633"/>
      <c r="J633"/>
      <c r="K633"/>
    </row>
    <row r="634" spans="1:11" x14ac:dyDescent="0.35">
      <c r="A634"/>
      <c r="B634"/>
      <c r="C634"/>
      <c r="D634"/>
      <c r="E634"/>
      <c r="F634"/>
      <c r="G634"/>
      <c r="H634"/>
      <c r="I634"/>
      <c r="J634"/>
      <c r="K634"/>
    </row>
    <row r="635" spans="1:11" x14ac:dyDescent="0.35">
      <c r="A635"/>
      <c r="B635"/>
      <c r="C635"/>
      <c r="D635"/>
      <c r="E635"/>
      <c r="F635"/>
      <c r="G635"/>
      <c r="H635"/>
      <c r="I635"/>
      <c r="J635"/>
      <c r="K635"/>
    </row>
    <row r="636" spans="1:11" x14ac:dyDescent="0.35">
      <c r="A636"/>
      <c r="B636"/>
      <c r="C636"/>
      <c r="D636"/>
      <c r="E636"/>
      <c r="F636"/>
      <c r="G636"/>
      <c r="H636"/>
      <c r="I636"/>
      <c r="J636"/>
      <c r="K636"/>
    </row>
    <row r="637" spans="1:11" x14ac:dyDescent="0.35">
      <c r="A637"/>
      <c r="B637"/>
      <c r="C637"/>
      <c r="D637"/>
      <c r="E637"/>
      <c r="F637"/>
      <c r="G637"/>
      <c r="H637"/>
      <c r="I637"/>
      <c r="J637"/>
      <c r="K637"/>
    </row>
    <row r="638" spans="1:11" x14ac:dyDescent="0.35">
      <c r="A638"/>
      <c r="B638"/>
      <c r="C638"/>
      <c r="D638"/>
      <c r="E638"/>
      <c r="F638"/>
      <c r="G638"/>
      <c r="H638"/>
      <c r="I638"/>
      <c r="J638"/>
      <c r="K638"/>
    </row>
    <row r="639" spans="1:11" x14ac:dyDescent="0.35">
      <c r="A639"/>
      <c r="B639"/>
      <c r="C639"/>
      <c r="D639"/>
      <c r="E639"/>
      <c r="F639"/>
      <c r="G639"/>
      <c r="H639"/>
      <c r="I639"/>
      <c r="J639"/>
      <c r="K639"/>
    </row>
    <row r="640" spans="1:11" x14ac:dyDescent="0.35">
      <c r="A640"/>
      <c r="B640"/>
      <c r="C640"/>
      <c r="D640"/>
      <c r="E640"/>
      <c r="F640"/>
      <c r="G640"/>
      <c r="H640"/>
      <c r="I640"/>
      <c r="J640"/>
      <c r="K640"/>
    </row>
    <row r="641" spans="1:11" x14ac:dyDescent="0.35">
      <c r="A641"/>
      <c r="B641"/>
      <c r="C641"/>
      <c r="D641"/>
      <c r="E641"/>
      <c r="F641"/>
      <c r="G641"/>
      <c r="H641"/>
      <c r="I641"/>
      <c r="J641"/>
      <c r="K641"/>
    </row>
    <row r="642" spans="1:11" x14ac:dyDescent="0.35">
      <c r="A642"/>
      <c r="B642"/>
      <c r="C642"/>
      <c r="D642"/>
      <c r="E642"/>
      <c r="F642"/>
      <c r="G642"/>
      <c r="H642"/>
      <c r="I642"/>
      <c r="J642"/>
      <c r="K642"/>
    </row>
    <row r="643" spans="1:11" x14ac:dyDescent="0.35">
      <c r="A643"/>
      <c r="B643"/>
      <c r="C643"/>
      <c r="D643"/>
      <c r="E643"/>
      <c r="F643"/>
      <c r="G643"/>
      <c r="H643"/>
      <c r="I643"/>
      <c r="J643"/>
      <c r="K643"/>
    </row>
    <row r="644" spans="1:11" x14ac:dyDescent="0.35">
      <c r="A644"/>
      <c r="B644"/>
      <c r="C644"/>
      <c r="D644"/>
      <c r="E644"/>
      <c r="F644"/>
      <c r="G644"/>
      <c r="H644"/>
      <c r="I644"/>
      <c r="J644"/>
      <c r="K644"/>
    </row>
    <row r="645" spans="1:11" x14ac:dyDescent="0.35">
      <c r="A645"/>
      <c r="B645"/>
      <c r="C645"/>
      <c r="D645"/>
      <c r="E645"/>
      <c r="F645"/>
      <c r="G645"/>
      <c r="H645"/>
      <c r="I645"/>
      <c r="J645"/>
      <c r="K645"/>
    </row>
    <row r="646" spans="1:11" x14ac:dyDescent="0.35">
      <c r="A646"/>
      <c r="B646"/>
      <c r="C646"/>
      <c r="D646"/>
      <c r="E646"/>
      <c r="F646"/>
      <c r="G646"/>
      <c r="H646"/>
      <c r="I646"/>
      <c r="J646"/>
      <c r="K646"/>
    </row>
    <row r="647" spans="1:11" x14ac:dyDescent="0.35">
      <c r="A647"/>
      <c r="B647"/>
      <c r="C647"/>
      <c r="D647"/>
      <c r="E647"/>
      <c r="F647"/>
      <c r="G647"/>
      <c r="H647"/>
      <c r="I647"/>
      <c r="J647"/>
      <c r="K647"/>
    </row>
    <row r="648" spans="1:11" x14ac:dyDescent="0.35">
      <c r="A648"/>
      <c r="B648"/>
      <c r="C648"/>
      <c r="D648"/>
      <c r="E648"/>
      <c r="F648"/>
      <c r="G648"/>
      <c r="H648"/>
      <c r="I648"/>
      <c r="J648"/>
      <c r="K648"/>
    </row>
    <row r="649" spans="1:11" x14ac:dyDescent="0.35">
      <c r="A649"/>
      <c r="B649"/>
      <c r="C649"/>
      <c r="D649"/>
      <c r="E649"/>
      <c r="F649"/>
      <c r="G649"/>
      <c r="H649"/>
      <c r="I649"/>
      <c r="J649"/>
      <c r="K649"/>
    </row>
    <row r="650" spans="1:11" x14ac:dyDescent="0.35">
      <c r="A650"/>
      <c r="B650"/>
      <c r="C650"/>
      <c r="D650"/>
      <c r="E650"/>
      <c r="F650"/>
      <c r="G650"/>
      <c r="H650"/>
      <c r="I650"/>
      <c r="J650"/>
      <c r="K650"/>
    </row>
    <row r="651" spans="1:11" x14ac:dyDescent="0.35">
      <c r="A651"/>
      <c r="B651"/>
      <c r="C651"/>
      <c r="D651"/>
      <c r="E651"/>
      <c r="F651"/>
      <c r="G651"/>
      <c r="H651"/>
      <c r="I651"/>
      <c r="J651"/>
      <c r="K651"/>
    </row>
    <row r="652" spans="1:11" x14ac:dyDescent="0.35">
      <c r="A652"/>
      <c r="B652"/>
      <c r="C652"/>
      <c r="D652"/>
      <c r="E652"/>
      <c r="F652"/>
      <c r="G652"/>
      <c r="H652"/>
      <c r="I652"/>
      <c r="J652"/>
      <c r="K652"/>
    </row>
    <row r="653" spans="1:11" x14ac:dyDescent="0.35">
      <c r="A653"/>
      <c r="B653"/>
      <c r="C653"/>
      <c r="D653"/>
      <c r="E653"/>
      <c r="F653"/>
      <c r="G653"/>
      <c r="H653"/>
      <c r="I653"/>
      <c r="J653"/>
      <c r="K653"/>
    </row>
    <row r="654" spans="1:11" x14ac:dyDescent="0.35">
      <c r="A654"/>
      <c r="B654"/>
      <c r="C654"/>
      <c r="D654"/>
      <c r="E654"/>
      <c r="F654"/>
      <c r="G654"/>
      <c r="H654"/>
      <c r="I654"/>
      <c r="J654"/>
      <c r="K654"/>
    </row>
    <row r="655" spans="1:11" x14ac:dyDescent="0.35">
      <c r="A655"/>
      <c r="B655"/>
      <c r="C655"/>
      <c r="D655"/>
      <c r="E655"/>
      <c r="F655"/>
      <c r="G655"/>
      <c r="H655"/>
      <c r="I655"/>
      <c r="J655"/>
      <c r="K655"/>
    </row>
    <row r="656" spans="1:11" x14ac:dyDescent="0.35">
      <c r="A656"/>
      <c r="B656"/>
      <c r="C656"/>
      <c r="D656"/>
      <c r="E656"/>
      <c r="F656"/>
      <c r="G656"/>
      <c r="H656"/>
      <c r="I656"/>
      <c r="J656"/>
      <c r="K656"/>
    </row>
    <row r="657" spans="1:11" x14ac:dyDescent="0.35">
      <c r="A657"/>
      <c r="B657"/>
      <c r="C657"/>
      <c r="D657"/>
      <c r="E657"/>
      <c r="F657"/>
      <c r="G657"/>
      <c r="H657"/>
      <c r="I657"/>
      <c r="J657"/>
      <c r="K657"/>
    </row>
    <row r="658" spans="1:11" x14ac:dyDescent="0.35">
      <c r="A658"/>
      <c r="B658"/>
      <c r="C658"/>
      <c r="D658"/>
      <c r="E658"/>
      <c r="F658"/>
      <c r="G658"/>
      <c r="H658"/>
      <c r="I658"/>
      <c r="J658"/>
      <c r="K658"/>
    </row>
    <row r="659" spans="1:11" x14ac:dyDescent="0.35">
      <c r="A659"/>
      <c r="B659"/>
      <c r="C659"/>
      <c r="D659"/>
      <c r="E659"/>
      <c r="F659"/>
      <c r="G659"/>
      <c r="H659"/>
      <c r="I659"/>
      <c r="J659"/>
      <c r="K659"/>
    </row>
    <row r="660" spans="1:11" x14ac:dyDescent="0.35">
      <c r="A660"/>
      <c r="B660"/>
      <c r="C660"/>
      <c r="D660"/>
      <c r="E660"/>
      <c r="F660"/>
      <c r="G660"/>
      <c r="H660"/>
      <c r="I660"/>
      <c r="J660"/>
      <c r="K660"/>
    </row>
    <row r="661" spans="1:11" x14ac:dyDescent="0.35">
      <c r="A661"/>
      <c r="B661"/>
      <c r="C661"/>
      <c r="D661"/>
      <c r="E661"/>
      <c r="F661"/>
      <c r="G661"/>
      <c r="H661"/>
      <c r="I661"/>
      <c r="J661"/>
      <c r="K661"/>
    </row>
    <row r="662" spans="1:11" x14ac:dyDescent="0.35">
      <c r="A662"/>
      <c r="B662"/>
      <c r="C662"/>
      <c r="D662"/>
      <c r="E662"/>
      <c r="F662"/>
      <c r="G662"/>
      <c r="H662"/>
      <c r="I662"/>
      <c r="J662"/>
      <c r="K662"/>
    </row>
    <row r="663" spans="1:11" x14ac:dyDescent="0.35">
      <c r="A663"/>
      <c r="B663"/>
      <c r="C663"/>
      <c r="D663"/>
      <c r="E663"/>
      <c r="F663"/>
      <c r="G663"/>
      <c r="H663"/>
      <c r="I663"/>
      <c r="J663"/>
      <c r="K663"/>
    </row>
    <row r="664" spans="1:11" x14ac:dyDescent="0.35">
      <c r="A664"/>
      <c r="B664"/>
      <c r="C664"/>
      <c r="D664"/>
      <c r="E664"/>
      <c r="F664"/>
      <c r="G664"/>
      <c r="H664"/>
      <c r="I664"/>
      <c r="J664"/>
      <c r="K664"/>
    </row>
    <row r="665" spans="1:11" x14ac:dyDescent="0.35">
      <c r="A665"/>
      <c r="B665"/>
      <c r="C665"/>
      <c r="D665"/>
      <c r="E665"/>
      <c r="F665"/>
      <c r="G665"/>
      <c r="H665"/>
      <c r="I665"/>
      <c r="J665"/>
      <c r="K665"/>
    </row>
    <row r="666" spans="1:11" x14ac:dyDescent="0.35">
      <c r="A666"/>
      <c r="B666"/>
      <c r="C666"/>
      <c r="D666"/>
      <c r="E666"/>
      <c r="F666"/>
      <c r="G666"/>
      <c r="H666"/>
      <c r="I666"/>
      <c r="J666"/>
      <c r="K666"/>
    </row>
    <row r="667" spans="1:11" x14ac:dyDescent="0.35">
      <c r="A667"/>
      <c r="B667"/>
      <c r="C667"/>
      <c r="D667"/>
      <c r="E667"/>
      <c r="F667"/>
      <c r="G667"/>
      <c r="H667"/>
      <c r="I667"/>
      <c r="J667"/>
      <c r="K667"/>
    </row>
    <row r="668" spans="1:11" x14ac:dyDescent="0.35">
      <c r="A668"/>
      <c r="B668"/>
      <c r="C668"/>
      <c r="D668"/>
      <c r="E668"/>
      <c r="F668"/>
      <c r="G668"/>
      <c r="H668"/>
      <c r="I668"/>
      <c r="J668"/>
      <c r="K668"/>
    </row>
    <row r="669" spans="1:11" x14ac:dyDescent="0.35">
      <c r="A669"/>
      <c r="B669"/>
      <c r="C669"/>
      <c r="D669"/>
      <c r="E669"/>
      <c r="F669"/>
      <c r="G669"/>
      <c r="H669"/>
      <c r="I669"/>
      <c r="J669"/>
      <c r="K669"/>
    </row>
    <row r="670" spans="1:11" x14ac:dyDescent="0.35">
      <c r="A670"/>
      <c r="B670"/>
      <c r="C670"/>
      <c r="D670"/>
      <c r="E670"/>
      <c r="F670"/>
      <c r="G670"/>
      <c r="H670"/>
      <c r="I670"/>
      <c r="J670"/>
      <c r="K670"/>
    </row>
    <row r="671" spans="1:11" x14ac:dyDescent="0.35">
      <c r="A671"/>
      <c r="B671"/>
      <c r="C671"/>
      <c r="D671"/>
      <c r="E671"/>
      <c r="F671"/>
      <c r="G671"/>
      <c r="H671"/>
      <c r="I671"/>
      <c r="J671"/>
      <c r="K671"/>
    </row>
    <row r="672" spans="1:11" x14ac:dyDescent="0.35">
      <c r="A672"/>
      <c r="B672"/>
      <c r="C672"/>
      <c r="D672"/>
      <c r="E672"/>
      <c r="F672"/>
      <c r="G672"/>
      <c r="H672"/>
      <c r="I672"/>
      <c r="J672"/>
      <c r="K672"/>
    </row>
    <row r="673" spans="1:11" x14ac:dyDescent="0.35">
      <c r="A673"/>
      <c r="B673"/>
      <c r="C673"/>
      <c r="D673"/>
      <c r="E673"/>
      <c r="F673"/>
      <c r="G673"/>
      <c r="H673"/>
      <c r="I673"/>
      <c r="J673"/>
      <c r="K673"/>
    </row>
    <row r="674" spans="1:11" x14ac:dyDescent="0.35">
      <c r="A674"/>
      <c r="B674"/>
      <c r="C674"/>
      <c r="D674"/>
      <c r="E674"/>
      <c r="F674"/>
      <c r="G674"/>
      <c r="H674"/>
      <c r="I674"/>
      <c r="J674"/>
      <c r="K674"/>
    </row>
    <row r="675" spans="1:11" x14ac:dyDescent="0.35">
      <c r="A675"/>
      <c r="B675"/>
      <c r="C675"/>
      <c r="D675"/>
      <c r="E675"/>
      <c r="F675"/>
      <c r="G675"/>
      <c r="H675"/>
      <c r="I675"/>
      <c r="J675"/>
      <c r="K675"/>
    </row>
    <row r="676" spans="1:11" x14ac:dyDescent="0.35">
      <c r="A676"/>
      <c r="B676"/>
      <c r="C676"/>
      <c r="D676"/>
      <c r="E676"/>
      <c r="F676"/>
      <c r="G676"/>
      <c r="H676"/>
      <c r="I676"/>
      <c r="J676"/>
      <c r="K676"/>
    </row>
    <row r="677" spans="1:11" x14ac:dyDescent="0.35">
      <c r="A677"/>
      <c r="B677"/>
      <c r="C677"/>
      <c r="D677"/>
      <c r="E677"/>
      <c r="F677"/>
      <c r="G677"/>
      <c r="H677"/>
      <c r="I677"/>
      <c r="J677"/>
      <c r="K677"/>
    </row>
    <row r="678" spans="1:11" x14ac:dyDescent="0.35">
      <c r="A678"/>
      <c r="B678"/>
      <c r="C678"/>
      <c r="D678"/>
      <c r="E678"/>
      <c r="F678"/>
      <c r="G678"/>
      <c r="H678"/>
      <c r="I678"/>
      <c r="J678"/>
      <c r="K678"/>
    </row>
    <row r="679" spans="1:11" x14ac:dyDescent="0.35">
      <c r="A679"/>
      <c r="B679"/>
      <c r="C679"/>
      <c r="D679"/>
      <c r="E679"/>
      <c r="F679"/>
      <c r="G679"/>
      <c r="H679"/>
      <c r="I679"/>
      <c r="J679"/>
      <c r="K679"/>
    </row>
    <row r="680" spans="1:11" x14ac:dyDescent="0.35">
      <c r="A680"/>
      <c r="B680"/>
      <c r="C680"/>
      <c r="D680"/>
      <c r="E680"/>
      <c r="F680"/>
      <c r="G680"/>
      <c r="H680"/>
      <c r="I680"/>
      <c r="J680"/>
      <c r="K680"/>
    </row>
    <row r="681" spans="1:11" x14ac:dyDescent="0.35">
      <c r="A681"/>
      <c r="B681"/>
      <c r="C681"/>
      <c r="D681"/>
      <c r="E681"/>
      <c r="F681"/>
      <c r="G681"/>
      <c r="H681"/>
      <c r="I681"/>
      <c r="J681"/>
      <c r="K681"/>
    </row>
    <row r="682" spans="1:11" x14ac:dyDescent="0.35">
      <c r="A682"/>
      <c r="B682"/>
      <c r="C682"/>
      <c r="D682"/>
      <c r="E682"/>
      <c r="F682"/>
      <c r="G682"/>
      <c r="H682"/>
      <c r="I682"/>
      <c r="J682"/>
      <c r="K682"/>
    </row>
    <row r="683" spans="1:11" x14ac:dyDescent="0.35">
      <c r="A683"/>
      <c r="B683"/>
      <c r="C683"/>
      <c r="D683"/>
      <c r="E683"/>
      <c r="F683"/>
      <c r="G683"/>
      <c r="H683"/>
      <c r="I683"/>
      <c r="J683"/>
      <c r="K683"/>
    </row>
    <row r="684" spans="1:11" x14ac:dyDescent="0.35">
      <c r="A684"/>
      <c r="B684"/>
      <c r="C684"/>
      <c r="D684"/>
      <c r="E684"/>
      <c r="F684"/>
      <c r="G684"/>
      <c r="H684"/>
      <c r="I684"/>
      <c r="J684"/>
      <c r="K684"/>
    </row>
    <row r="685" spans="1:11" x14ac:dyDescent="0.35">
      <c r="A685"/>
      <c r="B685"/>
      <c r="C685"/>
      <c r="D685"/>
      <c r="E685"/>
      <c r="F685"/>
      <c r="G685"/>
      <c r="H685"/>
      <c r="I685"/>
      <c r="J685"/>
      <c r="K685"/>
    </row>
    <row r="686" spans="1:11" x14ac:dyDescent="0.35">
      <c r="A686"/>
      <c r="B686"/>
      <c r="C686"/>
      <c r="D686"/>
      <c r="E686"/>
      <c r="F686"/>
      <c r="G686"/>
      <c r="H686"/>
      <c r="I686"/>
      <c r="J686"/>
      <c r="K686"/>
    </row>
    <row r="687" spans="1:11" x14ac:dyDescent="0.35">
      <c r="A687"/>
      <c r="B687"/>
      <c r="C687"/>
      <c r="D687"/>
      <c r="E687"/>
      <c r="F687"/>
      <c r="G687"/>
      <c r="H687"/>
      <c r="I687"/>
      <c r="J687"/>
      <c r="K687"/>
    </row>
    <row r="688" spans="1:11" x14ac:dyDescent="0.35">
      <c r="A688"/>
      <c r="B688"/>
      <c r="C688"/>
      <c r="D688"/>
      <c r="E688"/>
      <c r="F688"/>
      <c r="G688"/>
      <c r="H688"/>
      <c r="I688"/>
      <c r="J688"/>
      <c r="K688"/>
    </row>
    <row r="689" spans="1:11" x14ac:dyDescent="0.35">
      <c r="A689"/>
      <c r="B689"/>
      <c r="C689"/>
      <c r="D689"/>
      <c r="E689"/>
      <c r="F689"/>
      <c r="G689"/>
      <c r="H689"/>
      <c r="I689"/>
      <c r="J689"/>
      <c r="K689"/>
    </row>
    <row r="690" spans="1:11" x14ac:dyDescent="0.35">
      <c r="A690"/>
      <c r="B690"/>
      <c r="C690"/>
      <c r="D690"/>
      <c r="E690"/>
      <c r="F690"/>
      <c r="G690"/>
      <c r="H690"/>
      <c r="I690"/>
      <c r="J690"/>
      <c r="K690"/>
    </row>
    <row r="691" spans="1:11" x14ac:dyDescent="0.35">
      <c r="A691"/>
      <c r="B691"/>
      <c r="C691"/>
      <c r="D691"/>
      <c r="E691"/>
      <c r="F691"/>
      <c r="G691"/>
      <c r="H691"/>
      <c r="I691"/>
      <c r="J691"/>
      <c r="K691"/>
    </row>
    <row r="692" spans="1:11" x14ac:dyDescent="0.35">
      <c r="A692"/>
      <c r="B692"/>
      <c r="C692"/>
      <c r="D692"/>
      <c r="E692"/>
      <c r="F692"/>
      <c r="G692"/>
      <c r="H692"/>
      <c r="I692"/>
      <c r="J692"/>
      <c r="K692"/>
    </row>
    <row r="693" spans="1:11" x14ac:dyDescent="0.35">
      <c r="A693"/>
      <c r="B693"/>
      <c r="C693"/>
      <c r="D693"/>
      <c r="E693"/>
      <c r="F693"/>
      <c r="G693"/>
      <c r="H693"/>
      <c r="I693"/>
      <c r="J693"/>
      <c r="K693"/>
    </row>
    <row r="694" spans="1:11" x14ac:dyDescent="0.35">
      <c r="A694"/>
      <c r="B694"/>
      <c r="C694"/>
      <c r="D694"/>
      <c r="E694"/>
      <c r="F694"/>
      <c r="G694"/>
      <c r="H694"/>
      <c r="I694"/>
      <c r="J694"/>
      <c r="K694"/>
    </row>
    <row r="695" spans="1:11" x14ac:dyDescent="0.35">
      <c r="A695"/>
      <c r="B695"/>
      <c r="C695"/>
      <c r="D695"/>
      <c r="E695"/>
      <c r="F695"/>
      <c r="G695"/>
      <c r="H695"/>
      <c r="I695"/>
      <c r="J695"/>
      <c r="K695"/>
    </row>
    <row r="696" spans="1:11" x14ac:dyDescent="0.35">
      <c r="A696"/>
      <c r="B696"/>
      <c r="C696"/>
      <c r="D696"/>
      <c r="E696"/>
      <c r="F696"/>
      <c r="G696"/>
      <c r="H696"/>
      <c r="I696"/>
      <c r="J696"/>
      <c r="K696"/>
    </row>
    <row r="697" spans="1:11" x14ac:dyDescent="0.35">
      <c r="A697"/>
      <c r="B697"/>
      <c r="C697"/>
      <c r="D697"/>
      <c r="E697"/>
      <c r="F697"/>
      <c r="G697"/>
      <c r="H697"/>
      <c r="I697"/>
      <c r="J697"/>
      <c r="K697"/>
    </row>
    <row r="698" spans="1:11" x14ac:dyDescent="0.35">
      <c r="A698"/>
      <c r="B698"/>
      <c r="C698"/>
      <c r="D698"/>
      <c r="E698"/>
      <c r="F698"/>
      <c r="G698"/>
      <c r="H698"/>
      <c r="I698"/>
      <c r="J698"/>
      <c r="K698"/>
    </row>
    <row r="699" spans="1:11" x14ac:dyDescent="0.35">
      <c r="A699"/>
      <c r="B699"/>
      <c r="C699"/>
      <c r="D699"/>
      <c r="E699"/>
      <c r="F699"/>
      <c r="G699"/>
      <c r="H699"/>
      <c r="I699"/>
      <c r="J699"/>
      <c r="K699"/>
    </row>
    <row r="700" spans="1:11" x14ac:dyDescent="0.35">
      <c r="A700"/>
      <c r="B700"/>
      <c r="C700"/>
      <c r="D700"/>
      <c r="E700"/>
      <c r="F700"/>
      <c r="G700"/>
      <c r="H700"/>
      <c r="I700"/>
      <c r="J700"/>
      <c r="K700"/>
    </row>
    <row r="701" spans="1:11" x14ac:dyDescent="0.35">
      <c r="A701"/>
      <c r="B701"/>
      <c r="C701"/>
      <c r="D701"/>
      <c r="E701"/>
      <c r="F701"/>
      <c r="G701"/>
      <c r="H701"/>
      <c r="I701"/>
      <c r="J701"/>
      <c r="K701"/>
    </row>
    <row r="702" spans="1:11" x14ac:dyDescent="0.35">
      <c r="A702"/>
      <c r="B702"/>
      <c r="C702"/>
      <c r="D702"/>
      <c r="E702"/>
      <c r="F702"/>
      <c r="G702"/>
      <c r="H702"/>
      <c r="I702"/>
      <c r="J702"/>
      <c r="K702"/>
    </row>
    <row r="703" spans="1:11" x14ac:dyDescent="0.35">
      <c r="A703"/>
      <c r="B703"/>
      <c r="C703"/>
      <c r="D703"/>
      <c r="E703"/>
      <c r="F703"/>
      <c r="G703"/>
      <c r="H703"/>
      <c r="I703"/>
      <c r="J703"/>
      <c r="K703"/>
    </row>
    <row r="704" spans="1:11" x14ac:dyDescent="0.35">
      <c r="A704"/>
      <c r="B704"/>
      <c r="C704"/>
      <c r="D704"/>
      <c r="E704"/>
      <c r="F704"/>
      <c r="G704"/>
      <c r="H704"/>
      <c r="I704"/>
      <c r="J704"/>
      <c r="K704"/>
    </row>
    <row r="705" spans="1:11" x14ac:dyDescent="0.35">
      <c r="A705"/>
      <c r="B705"/>
      <c r="C705"/>
      <c r="D705"/>
      <c r="E705"/>
      <c r="F705"/>
      <c r="G705"/>
      <c r="H705"/>
      <c r="I705"/>
      <c r="J705"/>
      <c r="K705"/>
    </row>
    <row r="706" spans="1:11" x14ac:dyDescent="0.35">
      <c r="A706"/>
      <c r="B706"/>
      <c r="C706"/>
      <c r="D706"/>
      <c r="E706"/>
      <c r="F706"/>
      <c r="G706"/>
      <c r="H706"/>
      <c r="I706"/>
      <c r="J706"/>
      <c r="K706"/>
    </row>
    <row r="707" spans="1:11" x14ac:dyDescent="0.35">
      <c r="A707"/>
      <c r="B707"/>
      <c r="C707"/>
      <c r="D707"/>
      <c r="E707"/>
      <c r="F707"/>
      <c r="G707"/>
      <c r="H707"/>
      <c r="I707"/>
      <c r="J707"/>
      <c r="K707"/>
    </row>
    <row r="708" spans="1:11" x14ac:dyDescent="0.35">
      <c r="A708"/>
      <c r="B708"/>
      <c r="C708"/>
      <c r="D708"/>
      <c r="E708"/>
      <c r="F708"/>
      <c r="G708"/>
      <c r="H708"/>
      <c r="I708"/>
      <c r="J708"/>
      <c r="K708"/>
    </row>
    <row r="709" spans="1:11" x14ac:dyDescent="0.35">
      <c r="A709"/>
      <c r="B709"/>
      <c r="C709"/>
      <c r="D709"/>
      <c r="E709"/>
      <c r="F709"/>
      <c r="G709"/>
      <c r="H709"/>
      <c r="I709"/>
      <c r="J709"/>
      <c r="K709"/>
    </row>
    <row r="710" spans="1:11" x14ac:dyDescent="0.35">
      <c r="A710"/>
      <c r="B710"/>
      <c r="C710"/>
      <c r="D710"/>
      <c r="E710"/>
      <c r="F710"/>
      <c r="G710"/>
      <c r="H710"/>
      <c r="I710"/>
      <c r="J710"/>
      <c r="K710"/>
    </row>
    <row r="711" spans="1:11" x14ac:dyDescent="0.35">
      <c r="A711"/>
      <c r="B711"/>
      <c r="C711"/>
      <c r="D711"/>
      <c r="E711"/>
      <c r="F711"/>
      <c r="G711"/>
      <c r="H711"/>
      <c r="I711"/>
      <c r="J711"/>
      <c r="K711"/>
    </row>
    <row r="712" spans="1:11" x14ac:dyDescent="0.35">
      <c r="A712"/>
      <c r="B712"/>
      <c r="C712"/>
      <c r="D712"/>
      <c r="E712"/>
      <c r="F712"/>
      <c r="G712"/>
      <c r="H712"/>
      <c r="I712"/>
      <c r="J712"/>
      <c r="K712"/>
    </row>
    <row r="713" spans="1:11" x14ac:dyDescent="0.35">
      <c r="A713"/>
      <c r="B713"/>
      <c r="C713"/>
      <c r="D713"/>
      <c r="E713"/>
      <c r="F713"/>
      <c r="G713"/>
      <c r="H713"/>
      <c r="I713"/>
      <c r="J713"/>
      <c r="K713"/>
    </row>
    <row r="714" spans="1:11" x14ac:dyDescent="0.35">
      <c r="A714"/>
      <c r="B714"/>
      <c r="C714"/>
      <c r="D714"/>
      <c r="E714"/>
      <c r="F714"/>
      <c r="G714"/>
      <c r="H714"/>
      <c r="I714"/>
      <c r="J714"/>
      <c r="K714"/>
    </row>
    <row r="715" spans="1:11" x14ac:dyDescent="0.35">
      <c r="A715"/>
      <c r="B715"/>
      <c r="C715"/>
      <c r="D715"/>
      <c r="E715"/>
      <c r="F715"/>
      <c r="G715"/>
      <c r="H715"/>
      <c r="I715"/>
      <c r="J715"/>
      <c r="K715"/>
    </row>
    <row r="716" spans="1:11" x14ac:dyDescent="0.35">
      <c r="A716"/>
      <c r="B716"/>
      <c r="C716"/>
      <c r="D716"/>
      <c r="E716"/>
      <c r="F716"/>
      <c r="G716"/>
      <c r="H716"/>
      <c r="I716"/>
      <c r="J716"/>
      <c r="K716"/>
    </row>
    <row r="717" spans="1:11" x14ac:dyDescent="0.35">
      <c r="A717"/>
      <c r="B717"/>
      <c r="C717"/>
      <c r="D717"/>
      <c r="E717"/>
      <c r="F717"/>
      <c r="G717"/>
      <c r="H717"/>
      <c r="I717"/>
      <c r="J717"/>
      <c r="K717"/>
    </row>
    <row r="718" spans="1:11" x14ac:dyDescent="0.35">
      <c r="A718"/>
      <c r="B718"/>
      <c r="C718"/>
      <c r="D718"/>
      <c r="E718"/>
      <c r="F718"/>
      <c r="G718"/>
      <c r="H718"/>
      <c r="I718"/>
      <c r="J718"/>
      <c r="K718"/>
    </row>
    <row r="719" spans="1:11" x14ac:dyDescent="0.35">
      <c r="A719"/>
      <c r="B719"/>
      <c r="C719"/>
      <c r="D719"/>
      <c r="E719"/>
      <c r="F719"/>
      <c r="G719"/>
      <c r="H719"/>
      <c r="I719"/>
      <c r="J719"/>
      <c r="K719"/>
    </row>
    <row r="720" spans="1:11" x14ac:dyDescent="0.35">
      <c r="A720"/>
      <c r="B720"/>
      <c r="C720"/>
      <c r="D720"/>
      <c r="E720"/>
      <c r="F720"/>
      <c r="G720"/>
      <c r="H720"/>
      <c r="I720"/>
      <c r="J720"/>
      <c r="K720"/>
    </row>
    <row r="721" spans="1:11" x14ac:dyDescent="0.35">
      <c r="A721"/>
      <c r="B721"/>
      <c r="C721"/>
      <c r="D721"/>
      <c r="E721"/>
      <c r="F721"/>
      <c r="G721"/>
      <c r="H721"/>
      <c r="I721"/>
      <c r="J721"/>
      <c r="K721"/>
    </row>
    <row r="722" spans="1:11" x14ac:dyDescent="0.35">
      <c r="A722"/>
      <c r="B722"/>
      <c r="C722"/>
      <c r="D722"/>
      <c r="E722"/>
      <c r="F722"/>
      <c r="G722"/>
      <c r="H722"/>
      <c r="I722"/>
      <c r="J722"/>
      <c r="K722"/>
    </row>
    <row r="723" spans="1:11" x14ac:dyDescent="0.35">
      <c r="A723"/>
      <c r="B723"/>
      <c r="C723"/>
      <c r="D723"/>
      <c r="E723"/>
      <c r="F723"/>
      <c r="G723"/>
      <c r="H723"/>
      <c r="I723"/>
      <c r="J723"/>
      <c r="K723"/>
    </row>
    <row r="724" spans="1:11" x14ac:dyDescent="0.35">
      <c r="A724"/>
      <c r="B724"/>
      <c r="C724"/>
      <c r="D724"/>
      <c r="E724"/>
      <c r="F724"/>
      <c r="G724"/>
      <c r="H724"/>
      <c r="I724"/>
      <c r="J724"/>
      <c r="K724"/>
    </row>
    <row r="725" spans="1:11" x14ac:dyDescent="0.35">
      <c r="A725"/>
      <c r="B725"/>
      <c r="C725"/>
      <c r="D725"/>
      <c r="E725"/>
      <c r="F725"/>
      <c r="G725"/>
      <c r="H725"/>
      <c r="I725"/>
      <c r="J725"/>
      <c r="K725"/>
    </row>
    <row r="726" spans="1:11" x14ac:dyDescent="0.35">
      <c r="A726"/>
      <c r="B726"/>
      <c r="C726"/>
      <c r="D726"/>
      <c r="E726"/>
      <c r="F726"/>
      <c r="G726"/>
      <c r="H726"/>
      <c r="I726"/>
      <c r="J726"/>
      <c r="K726"/>
    </row>
    <row r="727" spans="1:11" x14ac:dyDescent="0.35">
      <c r="A727"/>
      <c r="B727"/>
      <c r="C727"/>
      <c r="D727"/>
      <c r="E727"/>
      <c r="F727"/>
      <c r="G727"/>
      <c r="H727"/>
      <c r="I727"/>
      <c r="J727"/>
      <c r="K727"/>
    </row>
    <row r="728" spans="1:11" x14ac:dyDescent="0.35">
      <c r="A728"/>
      <c r="B728"/>
      <c r="C728"/>
      <c r="D728"/>
      <c r="E728"/>
      <c r="F728"/>
      <c r="G728"/>
      <c r="H728"/>
      <c r="I728"/>
      <c r="J728"/>
      <c r="K728"/>
    </row>
    <row r="729" spans="1:11" x14ac:dyDescent="0.35">
      <c r="A729"/>
      <c r="B729"/>
      <c r="C729"/>
      <c r="D729"/>
      <c r="E729"/>
      <c r="F729"/>
      <c r="G729"/>
      <c r="H729"/>
      <c r="I729"/>
      <c r="J729"/>
      <c r="K729"/>
    </row>
    <row r="730" spans="1:11" x14ac:dyDescent="0.35">
      <c r="A730"/>
      <c r="B730"/>
      <c r="C730"/>
      <c r="D730"/>
      <c r="E730"/>
      <c r="F730"/>
      <c r="G730"/>
      <c r="H730"/>
      <c r="I730"/>
      <c r="J730"/>
      <c r="K730"/>
    </row>
    <row r="731" spans="1:11" x14ac:dyDescent="0.35">
      <c r="A731"/>
      <c r="B731"/>
      <c r="C731"/>
      <c r="D731"/>
      <c r="E731"/>
      <c r="F731"/>
      <c r="G731"/>
      <c r="H731"/>
      <c r="I731"/>
      <c r="J731"/>
      <c r="K731"/>
    </row>
    <row r="732" spans="1:11" x14ac:dyDescent="0.35">
      <c r="A732"/>
      <c r="B732"/>
      <c r="C732"/>
      <c r="D732"/>
      <c r="E732"/>
      <c r="F732"/>
      <c r="G732"/>
      <c r="H732"/>
      <c r="I732"/>
      <c r="J732"/>
      <c r="K732"/>
    </row>
    <row r="733" spans="1:11" x14ac:dyDescent="0.35">
      <c r="A733"/>
      <c r="B733"/>
      <c r="C733"/>
      <c r="D733"/>
      <c r="E733"/>
      <c r="F733"/>
      <c r="G733"/>
      <c r="H733"/>
      <c r="I733"/>
      <c r="J733"/>
      <c r="K733"/>
    </row>
    <row r="734" spans="1:11" x14ac:dyDescent="0.35">
      <c r="A734"/>
      <c r="B734"/>
      <c r="C734"/>
      <c r="D734"/>
      <c r="E734"/>
      <c r="F734"/>
      <c r="G734"/>
      <c r="H734"/>
      <c r="I734"/>
      <c r="J734"/>
      <c r="K734"/>
    </row>
    <row r="735" spans="1:11" x14ac:dyDescent="0.35">
      <c r="A735"/>
      <c r="B735"/>
      <c r="C735"/>
      <c r="D735"/>
      <c r="E735"/>
      <c r="F735"/>
      <c r="G735"/>
      <c r="H735"/>
      <c r="I735"/>
      <c r="J735"/>
      <c r="K735"/>
    </row>
    <row r="736" spans="1:11" x14ac:dyDescent="0.35">
      <c r="A736"/>
      <c r="B736"/>
      <c r="C736"/>
      <c r="D736"/>
      <c r="E736"/>
      <c r="F736"/>
      <c r="G736"/>
      <c r="H736"/>
      <c r="I736"/>
      <c r="J736"/>
      <c r="K736"/>
    </row>
    <row r="737" spans="1:11" x14ac:dyDescent="0.35">
      <c r="A737"/>
      <c r="B737"/>
      <c r="C737"/>
      <c r="D737"/>
      <c r="E737"/>
      <c r="F737"/>
      <c r="G737"/>
      <c r="H737"/>
      <c r="I737"/>
      <c r="J737"/>
      <c r="K737"/>
    </row>
    <row r="738" spans="1:11" x14ac:dyDescent="0.35">
      <c r="A738"/>
      <c r="B738"/>
      <c r="C738"/>
      <c r="D738"/>
      <c r="E738"/>
      <c r="F738"/>
      <c r="G738"/>
      <c r="H738"/>
      <c r="I738"/>
      <c r="J738"/>
      <c r="K738"/>
    </row>
    <row r="739" spans="1:11" x14ac:dyDescent="0.35">
      <c r="A739"/>
      <c r="B739"/>
      <c r="C739"/>
      <c r="D739"/>
      <c r="E739"/>
      <c r="F739"/>
      <c r="G739"/>
      <c r="H739"/>
      <c r="I739"/>
      <c r="J739"/>
      <c r="K739"/>
    </row>
    <row r="740" spans="1:11" x14ac:dyDescent="0.35">
      <c r="A740"/>
      <c r="B740"/>
      <c r="C740"/>
      <c r="D740"/>
      <c r="E740"/>
      <c r="F740"/>
      <c r="G740"/>
      <c r="H740"/>
      <c r="I740"/>
      <c r="J740"/>
      <c r="K740"/>
    </row>
    <row r="741" spans="1:11" x14ac:dyDescent="0.35">
      <c r="A741"/>
      <c r="B741"/>
      <c r="C741"/>
      <c r="D741"/>
      <c r="E741"/>
      <c r="F741"/>
      <c r="G741"/>
      <c r="H741"/>
      <c r="I741"/>
      <c r="J741"/>
      <c r="K741"/>
    </row>
    <row r="742" spans="1:11" x14ac:dyDescent="0.35">
      <c r="A742"/>
      <c r="B742"/>
      <c r="C742"/>
      <c r="D742"/>
      <c r="E742"/>
      <c r="F742"/>
      <c r="G742"/>
      <c r="H742"/>
      <c r="I742"/>
      <c r="J742"/>
      <c r="K742"/>
    </row>
    <row r="743" spans="1:11" x14ac:dyDescent="0.35">
      <c r="A743"/>
      <c r="B743"/>
      <c r="C743"/>
      <c r="D743"/>
      <c r="E743"/>
      <c r="F743"/>
      <c r="G743"/>
      <c r="H743"/>
      <c r="I743"/>
      <c r="J743"/>
      <c r="K743"/>
    </row>
    <row r="744" spans="1:11" x14ac:dyDescent="0.35">
      <c r="A744"/>
      <c r="B744"/>
      <c r="C744"/>
      <c r="D744"/>
      <c r="E744"/>
      <c r="F744"/>
      <c r="G744"/>
      <c r="H744"/>
      <c r="I744"/>
      <c r="J744"/>
      <c r="K744"/>
    </row>
    <row r="745" spans="1:11" x14ac:dyDescent="0.35">
      <c r="A745"/>
      <c r="B745"/>
      <c r="C745"/>
      <c r="D745"/>
      <c r="E745"/>
      <c r="F745"/>
      <c r="G745"/>
      <c r="H745"/>
      <c r="I745"/>
      <c r="J745"/>
      <c r="K745"/>
    </row>
    <row r="746" spans="1:11" x14ac:dyDescent="0.35">
      <c r="A746"/>
      <c r="B746"/>
      <c r="C746"/>
      <c r="D746"/>
      <c r="E746"/>
      <c r="F746"/>
      <c r="G746"/>
      <c r="H746"/>
      <c r="I746"/>
      <c r="J746"/>
      <c r="K746"/>
    </row>
    <row r="747" spans="1:11" x14ac:dyDescent="0.35">
      <c r="A747"/>
      <c r="B747"/>
      <c r="C747"/>
      <c r="D747"/>
      <c r="E747"/>
      <c r="F747"/>
      <c r="G747"/>
      <c r="H747"/>
      <c r="I747"/>
      <c r="J747"/>
      <c r="K747"/>
    </row>
    <row r="748" spans="1:11" x14ac:dyDescent="0.35">
      <c r="A748"/>
      <c r="B748"/>
      <c r="C748"/>
      <c r="D748"/>
      <c r="E748"/>
      <c r="F748"/>
      <c r="G748"/>
      <c r="H748"/>
      <c r="I748"/>
      <c r="J748"/>
      <c r="K748"/>
    </row>
    <row r="749" spans="1:11" x14ac:dyDescent="0.35">
      <c r="A749"/>
      <c r="B749"/>
      <c r="C749"/>
      <c r="D749"/>
      <c r="E749"/>
      <c r="F749"/>
      <c r="G749"/>
      <c r="H749"/>
      <c r="I749"/>
      <c r="J749"/>
      <c r="K749"/>
    </row>
    <row r="750" spans="1:11" x14ac:dyDescent="0.35">
      <c r="A750"/>
      <c r="B750"/>
      <c r="C750"/>
      <c r="D750"/>
      <c r="E750"/>
      <c r="F750"/>
      <c r="G750"/>
      <c r="H750"/>
      <c r="I750"/>
      <c r="J750"/>
      <c r="K750"/>
    </row>
    <row r="751" spans="1:11" x14ac:dyDescent="0.35">
      <c r="A751"/>
      <c r="B751"/>
      <c r="C751"/>
      <c r="D751"/>
      <c r="E751"/>
      <c r="F751"/>
      <c r="G751"/>
      <c r="H751"/>
      <c r="I751"/>
      <c r="J751"/>
      <c r="K751"/>
    </row>
    <row r="752" spans="1:11" x14ac:dyDescent="0.35">
      <c r="A752"/>
      <c r="B752"/>
      <c r="C752"/>
      <c r="D752"/>
      <c r="E752"/>
      <c r="F752"/>
      <c r="G752"/>
      <c r="H752"/>
      <c r="I752"/>
      <c r="J752"/>
      <c r="K752"/>
    </row>
    <row r="753" spans="1:11" x14ac:dyDescent="0.35">
      <c r="A753"/>
      <c r="B753"/>
      <c r="C753"/>
      <c r="D753"/>
      <c r="E753"/>
      <c r="F753"/>
      <c r="G753"/>
      <c r="H753"/>
      <c r="I753"/>
      <c r="J753"/>
      <c r="K753"/>
    </row>
    <row r="754" spans="1:11" x14ac:dyDescent="0.35">
      <c r="A754"/>
      <c r="B754"/>
      <c r="C754"/>
      <c r="D754"/>
      <c r="E754"/>
      <c r="F754"/>
      <c r="G754"/>
      <c r="H754"/>
      <c r="I754"/>
      <c r="J754"/>
      <c r="K754"/>
    </row>
    <row r="755" spans="1:11" x14ac:dyDescent="0.35">
      <c r="A755"/>
      <c r="B755"/>
      <c r="C755"/>
      <c r="D755"/>
      <c r="E755"/>
      <c r="F755"/>
      <c r="G755"/>
      <c r="H755"/>
      <c r="I755"/>
      <c r="J755"/>
      <c r="K755"/>
    </row>
    <row r="756" spans="1:11" x14ac:dyDescent="0.35">
      <c r="A756"/>
      <c r="B756"/>
      <c r="C756"/>
      <c r="D756"/>
      <c r="E756"/>
      <c r="F756"/>
      <c r="G756"/>
      <c r="H756"/>
      <c r="I756"/>
      <c r="J756"/>
      <c r="K756"/>
    </row>
    <row r="757" spans="1:11" x14ac:dyDescent="0.35">
      <c r="A757"/>
      <c r="B757"/>
      <c r="C757"/>
      <c r="D757"/>
      <c r="E757"/>
      <c r="F757"/>
      <c r="G757"/>
      <c r="H757"/>
      <c r="I757"/>
      <c r="J757"/>
      <c r="K757"/>
    </row>
    <row r="758" spans="1:11" x14ac:dyDescent="0.35">
      <c r="A758"/>
      <c r="B758"/>
      <c r="C758"/>
      <c r="D758"/>
      <c r="E758"/>
      <c r="F758"/>
      <c r="G758"/>
      <c r="H758"/>
      <c r="I758"/>
      <c r="J758"/>
      <c r="K758"/>
    </row>
    <row r="759" spans="1:11" x14ac:dyDescent="0.35">
      <c r="A759"/>
      <c r="B759"/>
      <c r="C759"/>
      <c r="D759"/>
      <c r="E759"/>
      <c r="F759"/>
      <c r="G759"/>
      <c r="H759"/>
      <c r="I759"/>
      <c r="J759"/>
      <c r="K759"/>
    </row>
    <row r="760" spans="1:11" x14ac:dyDescent="0.35">
      <c r="A760"/>
      <c r="B760"/>
      <c r="C760"/>
      <c r="D760"/>
      <c r="E760"/>
      <c r="F760"/>
      <c r="G760"/>
      <c r="H760"/>
      <c r="I760"/>
      <c r="J760"/>
      <c r="K760"/>
    </row>
    <row r="761" spans="1:11" x14ac:dyDescent="0.35">
      <c r="A761"/>
      <c r="B761"/>
      <c r="C761"/>
      <c r="D761"/>
      <c r="E761"/>
      <c r="F761"/>
      <c r="G761"/>
      <c r="H761"/>
      <c r="I761"/>
      <c r="J761"/>
      <c r="K761"/>
    </row>
    <row r="762" spans="1:11" x14ac:dyDescent="0.35">
      <c r="A762"/>
      <c r="B762"/>
      <c r="C762"/>
      <c r="D762"/>
      <c r="E762"/>
      <c r="F762"/>
      <c r="G762"/>
      <c r="H762"/>
      <c r="I762"/>
      <c r="J762"/>
      <c r="K762"/>
    </row>
    <row r="763" spans="1:11" x14ac:dyDescent="0.35">
      <c r="A763"/>
      <c r="B763"/>
      <c r="C763"/>
      <c r="D763"/>
      <c r="E763"/>
      <c r="F763"/>
      <c r="G763"/>
      <c r="H763"/>
      <c r="I763"/>
      <c r="J763"/>
      <c r="K763"/>
    </row>
    <row r="764" spans="1:11" x14ac:dyDescent="0.35">
      <c r="A764"/>
      <c r="B764"/>
      <c r="C764"/>
      <c r="D764"/>
      <c r="E764"/>
      <c r="F764"/>
      <c r="G764"/>
      <c r="H764"/>
      <c r="I764"/>
      <c r="J764"/>
      <c r="K764"/>
    </row>
    <row r="765" spans="1:11" x14ac:dyDescent="0.35">
      <c r="A765"/>
      <c r="B765"/>
      <c r="C765"/>
      <c r="D765"/>
      <c r="E765"/>
      <c r="F765"/>
      <c r="G765"/>
      <c r="H765"/>
      <c r="I765"/>
      <c r="J765"/>
      <c r="K765"/>
    </row>
    <row r="766" spans="1:11" x14ac:dyDescent="0.35">
      <c r="A766"/>
      <c r="B766"/>
      <c r="C766"/>
      <c r="D766"/>
      <c r="E766"/>
      <c r="F766"/>
      <c r="G766"/>
      <c r="H766"/>
      <c r="I766"/>
      <c r="J766"/>
      <c r="K766"/>
    </row>
    <row r="767" spans="1:11" x14ac:dyDescent="0.35">
      <c r="A767"/>
      <c r="B767"/>
      <c r="C767"/>
      <c r="D767"/>
      <c r="E767"/>
      <c r="F767"/>
      <c r="G767"/>
      <c r="H767"/>
      <c r="I767"/>
      <c r="J767"/>
      <c r="K767"/>
    </row>
    <row r="768" spans="1:11" x14ac:dyDescent="0.35">
      <c r="A768"/>
      <c r="B768"/>
      <c r="C768"/>
      <c r="D768"/>
      <c r="E768"/>
      <c r="F768"/>
      <c r="G768"/>
      <c r="H768"/>
      <c r="I768"/>
      <c r="J768"/>
      <c r="K768"/>
    </row>
    <row r="769" spans="1:11" x14ac:dyDescent="0.35">
      <c r="A769"/>
      <c r="B769"/>
      <c r="C769"/>
      <c r="D769"/>
      <c r="E769"/>
      <c r="F769"/>
      <c r="G769"/>
      <c r="H769"/>
      <c r="I769"/>
      <c r="J769"/>
      <c r="K769"/>
    </row>
    <row r="770" spans="1:11" x14ac:dyDescent="0.35">
      <c r="A770"/>
      <c r="B770"/>
      <c r="C770"/>
      <c r="D770"/>
      <c r="E770"/>
      <c r="F770"/>
      <c r="G770"/>
      <c r="H770"/>
      <c r="I770"/>
      <c r="J770"/>
      <c r="K770"/>
    </row>
    <row r="771" spans="1:11" x14ac:dyDescent="0.35">
      <c r="A771"/>
      <c r="B771"/>
      <c r="C771"/>
      <c r="D771"/>
      <c r="E771"/>
      <c r="F771"/>
      <c r="G771"/>
      <c r="H771"/>
      <c r="I771"/>
      <c r="J771"/>
      <c r="K771"/>
    </row>
    <row r="772" spans="1:11" x14ac:dyDescent="0.35">
      <c r="A772"/>
      <c r="B772"/>
      <c r="C772"/>
      <c r="D772"/>
      <c r="E772"/>
      <c r="F772"/>
      <c r="G772"/>
      <c r="H772"/>
      <c r="I772"/>
      <c r="J772"/>
      <c r="K772"/>
    </row>
    <row r="773" spans="1:11" x14ac:dyDescent="0.35">
      <c r="A773"/>
      <c r="B773"/>
      <c r="C773"/>
      <c r="D773"/>
      <c r="E773"/>
      <c r="F773"/>
      <c r="G773"/>
      <c r="H773"/>
      <c r="I773"/>
      <c r="J773"/>
      <c r="K773"/>
    </row>
    <row r="774" spans="1:11" x14ac:dyDescent="0.35">
      <c r="A774"/>
      <c r="B774"/>
      <c r="C774"/>
      <c r="D774"/>
      <c r="E774"/>
      <c r="F774"/>
      <c r="G774"/>
      <c r="H774"/>
      <c r="I774"/>
      <c r="J774"/>
      <c r="K774"/>
    </row>
    <row r="775" spans="1:11" x14ac:dyDescent="0.35">
      <c r="A775"/>
      <c r="B775"/>
      <c r="C775"/>
      <c r="D775"/>
      <c r="E775"/>
      <c r="F775"/>
      <c r="G775"/>
      <c r="H775"/>
      <c r="I775"/>
      <c r="J775"/>
      <c r="K775"/>
    </row>
    <row r="776" spans="1:11" x14ac:dyDescent="0.35">
      <c r="A776"/>
      <c r="B776"/>
      <c r="C776"/>
      <c r="D776"/>
      <c r="E776"/>
      <c r="F776"/>
      <c r="G776"/>
      <c r="H776"/>
      <c r="I776"/>
      <c r="J776"/>
      <c r="K776"/>
    </row>
    <row r="777" spans="1:11" x14ac:dyDescent="0.35">
      <c r="A777"/>
      <c r="B777"/>
      <c r="C777"/>
      <c r="D777"/>
      <c r="E777"/>
      <c r="F777"/>
      <c r="G777"/>
      <c r="H777"/>
      <c r="I777"/>
      <c r="J777"/>
      <c r="K777"/>
    </row>
    <row r="778" spans="1:11" x14ac:dyDescent="0.35">
      <c r="A778"/>
      <c r="B778"/>
      <c r="C778"/>
      <c r="D778"/>
      <c r="E778"/>
      <c r="F778"/>
      <c r="G778"/>
      <c r="H778"/>
      <c r="I778"/>
      <c r="J778"/>
      <c r="K778"/>
    </row>
    <row r="779" spans="1:11" x14ac:dyDescent="0.35">
      <c r="A779"/>
      <c r="B779"/>
      <c r="C779"/>
      <c r="D779"/>
      <c r="E779"/>
      <c r="F779"/>
      <c r="G779"/>
      <c r="H779"/>
      <c r="I779"/>
      <c r="J779"/>
      <c r="K779"/>
    </row>
    <row r="780" spans="1:11" x14ac:dyDescent="0.35">
      <c r="A780"/>
      <c r="B780"/>
      <c r="C780"/>
      <c r="D780"/>
      <c r="E780"/>
      <c r="F780"/>
      <c r="G780"/>
      <c r="H780"/>
      <c r="I780"/>
      <c r="J780"/>
      <c r="K780"/>
    </row>
    <row r="781" spans="1:11" x14ac:dyDescent="0.35">
      <c r="A781"/>
      <c r="B781"/>
      <c r="C781"/>
      <c r="D781"/>
      <c r="E781"/>
      <c r="F781"/>
      <c r="G781"/>
      <c r="H781"/>
      <c r="I781"/>
      <c r="J781"/>
      <c r="K781"/>
    </row>
    <row r="782" spans="1:11" x14ac:dyDescent="0.35">
      <c r="A782"/>
      <c r="B782"/>
      <c r="C782"/>
      <c r="D782"/>
      <c r="E782"/>
      <c r="F782"/>
      <c r="G782"/>
      <c r="H782"/>
      <c r="I782"/>
      <c r="J782"/>
      <c r="K782"/>
    </row>
    <row r="783" spans="1:11" x14ac:dyDescent="0.35">
      <c r="A783"/>
      <c r="B783"/>
      <c r="C783"/>
      <c r="D783"/>
      <c r="E783"/>
      <c r="F783"/>
      <c r="G783"/>
      <c r="H783"/>
      <c r="I783"/>
      <c r="J783"/>
      <c r="K783"/>
    </row>
    <row r="784" spans="1:11" x14ac:dyDescent="0.35">
      <c r="A784"/>
      <c r="B784"/>
      <c r="C784"/>
      <c r="D784"/>
      <c r="E784"/>
      <c r="F784"/>
      <c r="G784"/>
      <c r="H784"/>
      <c r="I784"/>
      <c r="J784"/>
      <c r="K784"/>
    </row>
    <row r="785" spans="1:11" x14ac:dyDescent="0.35">
      <c r="A785"/>
      <c r="B785"/>
      <c r="C785"/>
      <c r="D785"/>
      <c r="E785"/>
      <c r="F785"/>
      <c r="G785"/>
      <c r="H785"/>
      <c r="I785"/>
      <c r="J785"/>
      <c r="K785"/>
    </row>
    <row r="786" spans="1:11" x14ac:dyDescent="0.35">
      <c r="A786"/>
      <c r="B786"/>
      <c r="C786"/>
      <c r="D786"/>
      <c r="E786"/>
      <c r="F786"/>
      <c r="G786"/>
      <c r="H786"/>
      <c r="I786"/>
      <c r="J786"/>
      <c r="K786"/>
    </row>
    <row r="787" spans="1:11" x14ac:dyDescent="0.35">
      <c r="A787"/>
      <c r="B787"/>
      <c r="C787"/>
      <c r="D787"/>
      <c r="E787"/>
      <c r="F787"/>
      <c r="G787"/>
      <c r="H787"/>
      <c r="I787"/>
      <c r="J787"/>
      <c r="K787"/>
    </row>
    <row r="788" spans="1:11" x14ac:dyDescent="0.35">
      <c r="A788"/>
      <c r="B788"/>
      <c r="C788"/>
      <c r="D788"/>
      <c r="E788"/>
      <c r="F788"/>
      <c r="G788"/>
      <c r="H788"/>
      <c r="I788"/>
      <c r="J788"/>
      <c r="K788"/>
    </row>
    <row r="789" spans="1:11" x14ac:dyDescent="0.35">
      <c r="A789"/>
      <c r="B789"/>
      <c r="C789"/>
      <c r="D789"/>
      <c r="E789"/>
      <c r="F789"/>
      <c r="G789"/>
      <c r="H789"/>
      <c r="I789"/>
      <c r="J789"/>
      <c r="K789"/>
    </row>
    <row r="790" spans="1:11" x14ac:dyDescent="0.35">
      <c r="A790"/>
      <c r="B790"/>
      <c r="C790"/>
      <c r="D790"/>
      <c r="E790"/>
      <c r="F790"/>
      <c r="G790"/>
      <c r="H790"/>
      <c r="I790"/>
      <c r="J790"/>
      <c r="K790"/>
    </row>
    <row r="791" spans="1:11" x14ac:dyDescent="0.35">
      <c r="A791"/>
      <c r="B791"/>
      <c r="C791"/>
      <c r="D791"/>
      <c r="E791"/>
      <c r="F791"/>
      <c r="G791"/>
      <c r="H791"/>
      <c r="I791"/>
      <c r="J791"/>
      <c r="K791"/>
    </row>
    <row r="792" spans="1:11" x14ac:dyDescent="0.35">
      <c r="A792"/>
      <c r="B792"/>
      <c r="C792"/>
      <c r="D792"/>
      <c r="E792"/>
      <c r="F792"/>
      <c r="G792"/>
      <c r="H792"/>
      <c r="I792"/>
      <c r="J792"/>
      <c r="K792"/>
    </row>
    <row r="793" spans="1:11" x14ac:dyDescent="0.35">
      <c r="A793"/>
      <c r="B793"/>
      <c r="C793"/>
      <c r="D793"/>
      <c r="E793"/>
      <c r="F793"/>
      <c r="G793"/>
      <c r="H793"/>
      <c r="I793"/>
      <c r="J793"/>
      <c r="K793"/>
    </row>
    <row r="794" spans="1:11" x14ac:dyDescent="0.35">
      <c r="A794"/>
      <c r="B794"/>
      <c r="C794"/>
      <c r="D794"/>
      <c r="E794"/>
      <c r="F794"/>
      <c r="G794"/>
      <c r="H794"/>
      <c r="I794"/>
      <c r="J794"/>
      <c r="K794"/>
    </row>
    <row r="795" spans="1:11" x14ac:dyDescent="0.35">
      <c r="A795"/>
      <c r="B795"/>
      <c r="C795"/>
      <c r="D795"/>
      <c r="E795"/>
      <c r="F795"/>
      <c r="G795"/>
      <c r="H795"/>
      <c r="I795"/>
      <c r="J795"/>
      <c r="K795"/>
    </row>
    <row r="796" spans="1:11" x14ac:dyDescent="0.35">
      <c r="A796"/>
      <c r="B796"/>
      <c r="C796"/>
      <c r="D796"/>
      <c r="E796"/>
      <c r="F796"/>
      <c r="G796"/>
      <c r="H796"/>
      <c r="I796"/>
      <c r="J796"/>
      <c r="K796"/>
    </row>
    <row r="797" spans="1:11" x14ac:dyDescent="0.35">
      <c r="A797"/>
      <c r="B797"/>
      <c r="C797"/>
      <c r="D797"/>
      <c r="E797"/>
      <c r="F797"/>
      <c r="G797"/>
      <c r="H797"/>
      <c r="I797"/>
      <c r="J797"/>
      <c r="K797"/>
    </row>
    <row r="798" spans="1:11" x14ac:dyDescent="0.35">
      <c r="A798"/>
      <c r="B798"/>
      <c r="C798"/>
      <c r="D798"/>
      <c r="E798"/>
      <c r="F798"/>
      <c r="G798"/>
      <c r="H798"/>
      <c r="I798"/>
      <c r="J798"/>
      <c r="K798"/>
    </row>
    <row r="799" spans="1:11" x14ac:dyDescent="0.35">
      <c r="A799"/>
      <c r="B799"/>
      <c r="C799"/>
      <c r="D799"/>
      <c r="E799"/>
      <c r="F799"/>
      <c r="G799"/>
      <c r="H799"/>
      <c r="I799"/>
      <c r="J799"/>
      <c r="K799"/>
    </row>
    <row r="800" spans="1:11" x14ac:dyDescent="0.35">
      <c r="A800"/>
      <c r="B800"/>
      <c r="C800"/>
      <c r="D800"/>
      <c r="E800"/>
      <c r="F800"/>
      <c r="G800"/>
      <c r="H800"/>
      <c r="I800"/>
      <c r="J800"/>
      <c r="K800"/>
    </row>
    <row r="801" spans="1:11" x14ac:dyDescent="0.35">
      <c r="A801"/>
      <c r="B801"/>
      <c r="C801"/>
      <c r="D801"/>
      <c r="E801"/>
      <c r="F801"/>
      <c r="G801"/>
      <c r="H801"/>
      <c r="I801"/>
      <c r="J801"/>
      <c r="K801"/>
    </row>
    <row r="802" spans="1:11" x14ac:dyDescent="0.35">
      <c r="A802"/>
      <c r="B802"/>
      <c r="C802"/>
      <c r="D802"/>
      <c r="E802"/>
      <c r="F802"/>
      <c r="G802"/>
      <c r="H802"/>
      <c r="I802"/>
      <c r="J802"/>
      <c r="K802"/>
    </row>
    <row r="803" spans="1:11" x14ac:dyDescent="0.35">
      <c r="A803"/>
      <c r="B803"/>
      <c r="C803"/>
      <c r="D803"/>
      <c r="E803"/>
      <c r="F803"/>
      <c r="G803"/>
      <c r="H803"/>
      <c r="I803"/>
      <c r="J803"/>
      <c r="K803"/>
    </row>
    <row r="804" spans="1:11" x14ac:dyDescent="0.35">
      <c r="A804"/>
      <c r="B804"/>
      <c r="C804"/>
      <c r="D804"/>
      <c r="E804"/>
      <c r="F804"/>
      <c r="G804"/>
      <c r="H804"/>
      <c r="I804"/>
      <c r="J804"/>
      <c r="K804"/>
    </row>
    <row r="805" spans="1:11" x14ac:dyDescent="0.35">
      <c r="A805"/>
      <c r="B805"/>
      <c r="C805"/>
      <c r="D805"/>
      <c r="E805"/>
      <c r="F805"/>
      <c r="G805"/>
      <c r="H805"/>
      <c r="I805"/>
      <c r="J805"/>
      <c r="K805"/>
    </row>
    <row r="806" spans="1:11" x14ac:dyDescent="0.35">
      <c r="A806"/>
      <c r="B806"/>
      <c r="C806"/>
      <c r="D806"/>
      <c r="E806"/>
      <c r="F806"/>
      <c r="G806"/>
      <c r="H806"/>
      <c r="I806"/>
      <c r="J806"/>
      <c r="K806"/>
    </row>
    <row r="807" spans="1:11" x14ac:dyDescent="0.35">
      <c r="A807"/>
      <c r="B807"/>
      <c r="C807"/>
      <c r="D807"/>
      <c r="E807"/>
      <c r="F807"/>
      <c r="G807"/>
      <c r="H807"/>
      <c r="I807"/>
      <c r="J807"/>
      <c r="K807"/>
    </row>
    <row r="808" spans="1:11" x14ac:dyDescent="0.35">
      <c r="A808"/>
      <c r="B808"/>
      <c r="C808"/>
      <c r="D808"/>
      <c r="E808"/>
      <c r="F808"/>
      <c r="G808"/>
      <c r="H808"/>
      <c r="I808"/>
      <c r="J808"/>
      <c r="K808"/>
    </row>
    <row r="809" spans="1:11" x14ac:dyDescent="0.35">
      <c r="A809"/>
      <c r="B809"/>
      <c r="C809"/>
      <c r="D809"/>
      <c r="E809"/>
      <c r="F809"/>
      <c r="G809"/>
      <c r="H809"/>
      <c r="I809"/>
      <c r="J809"/>
      <c r="K809"/>
    </row>
    <row r="810" spans="1:11" x14ac:dyDescent="0.35">
      <c r="A810"/>
      <c r="B810"/>
      <c r="C810"/>
      <c r="D810"/>
      <c r="E810"/>
      <c r="F810"/>
      <c r="G810"/>
      <c r="H810"/>
      <c r="I810"/>
      <c r="J810"/>
      <c r="K810"/>
    </row>
    <row r="811" spans="1:11" x14ac:dyDescent="0.35">
      <c r="A811"/>
      <c r="B811"/>
      <c r="C811"/>
      <c r="D811"/>
      <c r="E811"/>
      <c r="F811"/>
      <c r="G811"/>
      <c r="H811"/>
      <c r="I811"/>
      <c r="J811"/>
      <c r="K811"/>
    </row>
    <row r="812" spans="1:11" x14ac:dyDescent="0.35">
      <c r="A812"/>
      <c r="B812"/>
      <c r="C812"/>
      <c r="D812"/>
      <c r="E812"/>
      <c r="F812"/>
      <c r="G812"/>
      <c r="H812"/>
      <c r="I812"/>
      <c r="J812"/>
      <c r="K812"/>
    </row>
    <row r="813" spans="1:11" x14ac:dyDescent="0.35">
      <c r="A813"/>
      <c r="B813"/>
      <c r="C813"/>
      <c r="D813"/>
      <c r="E813"/>
      <c r="F813"/>
      <c r="G813"/>
      <c r="H813"/>
      <c r="I813"/>
      <c r="J813"/>
      <c r="K813"/>
    </row>
    <row r="814" spans="1:11" x14ac:dyDescent="0.35">
      <c r="A814"/>
      <c r="B814"/>
      <c r="C814"/>
      <c r="D814"/>
      <c r="E814"/>
      <c r="F814"/>
      <c r="G814"/>
      <c r="H814"/>
      <c r="I814"/>
      <c r="J814"/>
      <c r="K814"/>
    </row>
    <row r="815" spans="1:11" x14ac:dyDescent="0.35">
      <c r="A815"/>
      <c r="B815"/>
      <c r="C815"/>
      <c r="D815"/>
      <c r="E815"/>
      <c r="F815"/>
      <c r="G815"/>
      <c r="H815"/>
      <c r="I815"/>
      <c r="J815"/>
      <c r="K815"/>
    </row>
    <row r="816" spans="1:11" x14ac:dyDescent="0.35">
      <c r="A816"/>
      <c r="B816"/>
      <c r="C816"/>
      <c r="D816"/>
      <c r="E816"/>
      <c r="F816"/>
      <c r="G816"/>
      <c r="H816"/>
      <c r="I816"/>
      <c r="J816"/>
      <c r="K816"/>
    </row>
    <row r="817" spans="1:11" x14ac:dyDescent="0.35">
      <c r="A817"/>
      <c r="B817"/>
      <c r="C817"/>
      <c r="D817"/>
      <c r="E817"/>
      <c r="F817"/>
      <c r="G817"/>
      <c r="H817"/>
      <c r="I817"/>
      <c r="J817"/>
      <c r="K817"/>
    </row>
    <row r="818" spans="1:11" x14ac:dyDescent="0.35">
      <c r="A818"/>
      <c r="B818"/>
      <c r="C818"/>
      <c r="D818"/>
      <c r="E818"/>
      <c r="F818"/>
      <c r="G818"/>
      <c r="H818"/>
      <c r="I818"/>
      <c r="J818"/>
      <c r="K818"/>
    </row>
    <row r="819" spans="1:11" x14ac:dyDescent="0.35">
      <c r="A819"/>
      <c r="B819"/>
      <c r="C819"/>
      <c r="D819"/>
      <c r="E819"/>
      <c r="F819"/>
      <c r="G819"/>
      <c r="H819"/>
      <c r="I819"/>
      <c r="J819"/>
      <c r="K819"/>
    </row>
    <row r="820" spans="1:11" x14ac:dyDescent="0.35">
      <c r="A820"/>
      <c r="B820"/>
      <c r="C820"/>
      <c r="D820"/>
      <c r="E820"/>
      <c r="F820"/>
      <c r="G820"/>
      <c r="H820"/>
      <c r="I820"/>
      <c r="J820"/>
      <c r="K820"/>
    </row>
    <row r="821" spans="1:11" x14ac:dyDescent="0.35">
      <c r="A821"/>
      <c r="B821"/>
      <c r="C821"/>
      <c r="D821"/>
      <c r="E821"/>
      <c r="F821"/>
      <c r="G821"/>
      <c r="H821"/>
      <c r="I821"/>
      <c r="J821"/>
      <c r="K821"/>
    </row>
    <row r="822" spans="1:11" x14ac:dyDescent="0.35">
      <c r="A822"/>
      <c r="B822"/>
      <c r="C822"/>
      <c r="D822"/>
      <c r="E822"/>
      <c r="F822"/>
      <c r="G822"/>
      <c r="H822"/>
      <c r="I822"/>
      <c r="J822"/>
      <c r="K822"/>
    </row>
    <row r="823" spans="1:11" x14ac:dyDescent="0.35">
      <c r="A823"/>
      <c r="B823"/>
      <c r="C823"/>
      <c r="D823"/>
      <c r="E823"/>
      <c r="F823"/>
      <c r="G823"/>
      <c r="H823"/>
      <c r="I823"/>
      <c r="J823"/>
      <c r="K823"/>
    </row>
    <row r="824" spans="1:11" x14ac:dyDescent="0.35">
      <c r="A824"/>
      <c r="B824"/>
      <c r="C824"/>
      <c r="D824"/>
      <c r="E824"/>
      <c r="F824"/>
      <c r="G824"/>
      <c r="H824"/>
      <c r="I824"/>
      <c r="J824"/>
      <c r="K824"/>
    </row>
    <row r="825" spans="1:11" x14ac:dyDescent="0.35">
      <c r="A825"/>
      <c r="B825"/>
      <c r="C825"/>
      <c r="D825"/>
      <c r="E825"/>
      <c r="F825"/>
      <c r="G825"/>
      <c r="H825"/>
      <c r="I825"/>
      <c r="J825"/>
      <c r="K825"/>
    </row>
    <row r="826" spans="1:11" x14ac:dyDescent="0.35">
      <c r="A826"/>
      <c r="B826"/>
      <c r="C826"/>
      <c r="D826"/>
      <c r="E826"/>
      <c r="F826"/>
      <c r="G826"/>
      <c r="H826"/>
      <c r="I826"/>
      <c r="J826"/>
      <c r="K826"/>
    </row>
    <row r="827" spans="1:11" x14ac:dyDescent="0.35">
      <c r="A827"/>
      <c r="B827"/>
      <c r="C827"/>
      <c r="D827"/>
      <c r="E827"/>
      <c r="F827"/>
      <c r="G827"/>
      <c r="H827"/>
      <c r="I827"/>
      <c r="J827"/>
      <c r="K827"/>
    </row>
    <row r="828" spans="1:11" x14ac:dyDescent="0.35">
      <c r="A828"/>
      <c r="B828"/>
      <c r="C828"/>
      <c r="D828"/>
      <c r="E828"/>
      <c r="F828"/>
      <c r="G828"/>
      <c r="H828"/>
      <c r="I828"/>
      <c r="J828"/>
      <c r="K828"/>
    </row>
    <row r="829" spans="1:11" x14ac:dyDescent="0.35">
      <c r="A829"/>
      <c r="B829"/>
      <c r="C829"/>
      <c r="D829"/>
      <c r="E829"/>
      <c r="F829"/>
      <c r="G829"/>
      <c r="H829"/>
      <c r="I829"/>
      <c r="J829"/>
      <c r="K829"/>
    </row>
    <row r="830" spans="1:11" x14ac:dyDescent="0.35">
      <c r="A830"/>
      <c r="B830"/>
      <c r="C830"/>
      <c r="D830"/>
      <c r="E830"/>
      <c r="F830"/>
      <c r="G830"/>
      <c r="H830"/>
      <c r="I830"/>
      <c r="J830"/>
      <c r="K830"/>
    </row>
    <row r="831" spans="1:11" x14ac:dyDescent="0.35">
      <c r="A831"/>
      <c r="B831"/>
      <c r="C831"/>
      <c r="D831"/>
      <c r="E831"/>
      <c r="F831"/>
      <c r="G831"/>
      <c r="H831"/>
      <c r="I831"/>
      <c r="J831"/>
      <c r="K831"/>
    </row>
    <row r="832" spans="1:11" x14ac:dyDescent="0.35">
      <c r="A832"/>
      <c r="B832"/>
      <c r="C832"/>
      <c r="D832"/>
      <c r="E832"/>
      <c r="F832"/>
      <c r="G832"/>
      <c r="H832"/>
      <c r="I832"/>
      <c r="J832"/>
      <c r="K832"/>
    </row>
    <row r="833" spans="1:11" x14ac:dyDescent="0.35">
      <c r="A833"/>
      <c r="B833"/>
      <c r="C833"/>
      <c r="D833"/>
      <c r="E833"/>
      <c r="F833"/>
      <c r="G833"/>
      <c r="H833"/>
      <c r="I833"/>
      <c r="J833"/>
      <c r="K833"/>
    </row>
    <row r="834" spans="1:11" x14ac:dyDescent="0.35">
      <c r="A834"/>
      <c r="B834"/>
      <c r="C834"/>
      <c r="D834"/>
      <c r="E834"/>
      <c r="F834"/>
      <c r="G834"/>
      <c r="H834"/>
      <c r="I834"/>
      <c r="J834"/>
      <c r="K834"/>
    </row>
    <row r="835" spans="1:11" x14ac:dyDescent="0.35">
      <c r="A835"/>
      <c r="B835"/>
      <c r="C835"/>
      <c r="D835"/>
      <c r="E835"/>
      <c r="F835"/>
      <c r="G835"/>
      <c r="H835"/>
      <c r="I835"/>
      <c r="J835"/>
      <c r="K835"/>
    </row>
    <row r="836" spans="1:11" x14ac:dyDescent="0.35">
      <c r="A836"/>
      <c r="B836"/>
      <c r="C836"/>
      <c r="D836"/>
      <c r="E836"/>
      <c r="F836"/>
      <c r="G836"/>
      <c r="H836"/>
      <c r="I836"/>
      <c r="J836"/>
      <c r="K836"/>
    </row>
    <row r="837" spans="1:11" x14ac:dyDescent="0.35">
      <c r="A837"/>
      <c r="B837"/>
      <c r="C837"/>
      <c r="D837"/>
      <c r="E837"/>
      <c r="F837"/>
      <c r="G837"/>
      <c r="H837"/>
      <c r="I837"/>
      <c r="J837"/>
      <c r="K837"/>
    </row>
    <row r="838" spans="1:11" x14ac:dyDescent="0.35">
      <c r="A838"/>
      <c r="B838"/>
      <c r="C838"/>
      <c r="D838"/>
      <c r="E838"/>
      <c r="F838"/>
      <c r="G838"/>
      <c r="H838"/>
      <c r="I838"/>
      <c r="J838"/>
      <c r="K838"/>
    </row>
    <row r="839" spans="1:11" x14ac:dyDescent="0.35">
      <c r="A839"/>
      <c r="B839"/>
      <c r="C839"/>
      <c r="D839"/>
      <c r="E839"/>
      <c r="F839"/>
      <c r="G839"/>
      <c r="H839"/>
      <c r="I839"/>
      <c r="J839"/>
      <c r="K839"/>
    </row>
    <row r="840" spans="1:11" x14ac:dyDescent="0.35">
      <c r="A840"/>
      <c r="B840"/>
      <c r="C840"/>
      <c r="D840"/>
      <c r="E840"/>
      <c r="F840"/>
      <c r="G840"/>
      <c r="H840"/>
      <c r="I840"/>
      <c r="J840"/>
      <c r="K840"/>
    </row>
    <row r="841" spans="1:11" x14ac:dyDescent="0.35">
      <c r="A841"/>
      <c r="B841"/>
      <c r="C841"/>
      <c r="D841"/>
      <c r="E841"/>
      <c r="F841"/>
      <c r="G841"/>
      <c r="H841"/>
      <c r="I841"/>
      <c r="J841"/>
      <c r="K841"/>
    </row>
    <row r="842" spans="1:11" x14ac:dyDescent="0.35">
      <c r="A842"/>
      <c r="B842"/>
      <c r="C842"/>
      <c r="D842"/>
      <c r="E842"/>
      <c r="F842"/>
      <c r="G842"/>
      <c r="H842"/>
      <c r="I842"/>
      <c r="J842"/>
      <c r="K842"/>
    </row>
    <row r="843" spans="1:11" x14ac:dyDescent="0.35">
      <c r="A843"/>
      <c r="B843"/>
      <c r="C843"/>
      <c r="D843"/>
      <c r="E843"/>
      <c r="F843"/>
      <c r="G843"/>
      <c r="H843"/>
      <c r="I843"/>
      <c r="J843"/>
      <c r="K843"/>
    </row>
    <row r="844" spans="1:11" x14ac:dyDescent="0.35">
      <c r="A844"/>
      <c r="B844"/>
      <c r="C844"/>
      <c r="D844"/>
      <c r="E844"/>
      <c r="F844"/>
      <c r="G844"/>
      <c r="H844"/>
      <c r="I844"/>
      <c r="J844"/>
      <c r="K844"/>
    </row>
    <row r="845" spans="1:11" x14ac:dyDescent="0.35">
      <c r="A845"/>
      <c r="B845"/>
      <c r="C845"/>
      <c r="D845"/>
      <c r="E845"/>
      <c r="F845"/>
      <c r="G845"/>
      <c r="H845"/>
      <c r="I845"/>
      <c r="J845"/>
      <c r="K845"/>
    </row>
    <row r="846" spans="1:11" x14ac:dyDescent="0.35">
      <c r="A846"/>
      <c r="B846"/>
      <c r="C846"/>
      <c r="D846"/>
      <c r="E846"/>
      <c r="F846"/>
      <c r="G846"/>
      <c r="H846"/>
      <c r="I846"/>
      <c r="J846"/>
      <c r="K846"/>
    </row>
    <row r="847" spans="1:11" x14ac:dyDescent="0.35">
      <c r="A847"/>
      <c r="B847"/>
      <c r="C847"/>
      <c r="D847"/>
      <c r="E847"/>
      <c r="F847"/>
      <c r="G847"/>
      <c r="H847"/>
      <c r="I847"/>
      <c r="J847"/>
      <c r="K847"/>
    </row>
    <row r="848" spans="1:11" x14ac:dyDescent="0.35">
      <c r="A848"/>
      <c r="B848"/>
      <c r="C848"/>
      <c r="D848"/>
      <c r="E848"/>
      <c r="F848"/>
      <c r="G848"/>
      <c r="H848"/>
      <c r="I848"/>
      <c r="J848"/>
      <c r="K848"/>
    </row>
    <row r="849" spans="1:11" x14ac:dyDescent="0.35">
      <c r="A849"/>
      <c r="B849"/>
      <c r="C849"/>
      <c r="D849"/>
      <c r="E849"/>
      <c r="F849"/>
      <c r="G849"/>
      <c r="H849"/>
      <c r="I849"/>
      <c r="J849"/>
      <c r="K849"/>
    </row>
    <row r="850" spans="1:11" x14ac:dyDescent="0.35">
      <c r="A850"/>
      <c r="B850"/>
      <c r="C850"/>
      <c r="D850"/>
      <c r="E850"/>
      <c r="F850"/>
      <c r="G850"/>
      <c r="H850"/>
      <c r="I850"/>
      <c r="J850"/>
      <c r="K850"/>
    </row>
    <row r="851" spans="1:11" x14ac:dyDescent="0.35">
      <c r="A851"/>
      <c r="B851"/>
      <c r="C851"/>
      <c r="D851"/>
      <c r="E851"/>
      <c r="F851"/>
      <c r="G851"/>
      <c r="H851"/>
      <c r="I851"/>
      <c r="J851"/>
      <c r="K851"/>
    </row>
    <row r="852" spans="1:11" x14ac:dyDescent="0.35">
      <c r="A852"/>
      <c r="B852"/>
      <c r="C852"/>
      <c r="D852"/>
      <c r="E852"/>
      <c r="F852"/>
      <c r="G852"/>
      <c r="H852"/>
      <c r="I852"/>
      <c r="J852"/>
      <c r="K852"/>
    </row>
    <row r="853" spans="1:11" x14ac:dyDescent="0.35">
      <c r="A853"/>
      <c r="B853"/>
      <c r="C853"/>
      <c r="D853"/>
      <c r="E853"/>
      <c r="F853"/>
      <c r="G853"/>
      <c r="H853"/>
      <c r="I853"/>
      <c r="J853"/>
      <c r="K853"/>
    </row>
    <row r="854" spans="1:11" x14ac:dyDescent="0.35">
      <c r="A854"/>
      <c r="B854"/>
      <c r="C854"/>
      <c r="D854"/>
      <c r="E854"/>
      <c r="F854"/>
      <c r="G854"/>
      <c r="H854"/>
      <c r="I854"/>
      <c r="J854"/>
      <c r="K854"/>
    </row>
    <row r="855" spans="1:11" x14ac:dyDescent="0.35">
      <c r="A855"/>
      <c r="B855"/>
      <c r="C855"/>
      <c r="D855"/>
      <c r="E855"/>
      <c r="F855"/>
      <c r="G855"/>
      <c r="H855"/>
      <c r="I855"/>
      <c r="J855"/>
      <c r="K855"/>
    </row>
    <row r="856" spans="1:11" x14ac:dyDescent="0.35">
      <c r="A856"/>
      <c r="B856"/>
      <c r="C856"/>
      <c r="D856"/>
      <c r="E856"/>
      <c r="F856"/>
      <c r="G856"/>
      <c r="H856"/>
      <c r="I856"/>
      <c r="J856"/>
      <c r="K856"/>
    </row>
    <row r="857" spans="1:11" x14ac:dyDescent="0.35">
      <c r="A857"/>
      <c r="B857"/>
      <c r="C857"/>
      <c r="D857"/>
      <c r="E857"/>
      <c r="F857"/>
      <c r="G857"/>
      <c r="H857"/>
      <c r="I857"/>
      <c r="J857"/>
      <c r="K857"/>
    </row>
    <row r="858" spans="1:11" x14ac:dyDescent="0.35">
      <c r="A858"/>
      <c r="B858"/>
      <c r="C858"/>
      <c r="D858"/>
      <c r="E858"/>
      <c r="F858"/>
      <c r="G858"/>
      <c r="H858"/>
      <c r="I858"/>
      <c r="J858"/>
      <c r="K858"/>
    </row>
    <row r="859" spans="1:11" x14ac:dyDescent="0.35">
      <c r="A859"/>
      <c r="B859"/>
      <c r="C859"/>
      <c r="D859"/>
      <c r="E859"/>
      <c r="F859"/>
      <c r="G859"/>
      <c r="H859"/>
      <c r="I859"/>
      <c r="J859"/>
      <c r="K859"/>
    </row>
    <row r="860" spans="1:11" x14ac:dyDescent="0.35">
      <c r="A860"/>
      <c r="B860"/>
      <c r="C860"/>
      <c r="D860"/>
      <c r="E860"/>
      <c r="F860"/>
      <c r="G860"/>
      <c r="H860"/>
      <c r="I860"/>
      <c r="J860"/>
      <c r="K860"/>
    </row>
    <row r="861" spans="1:11" x14ac:dyDescent="0.35">
      <c r="A861"/>
      <c r="B861"/>
      <c r="C861"/>
      <c r="D861"/>
      <c r="E861"/>
      <c r="F861"/>
      <c r="G861"/>
      <c r="H861"/>
      <c r="I861"/>
      <c r="J861"/>
      <c r="K861"/>
    </row>
    <row r="862" spans="1:11" x14ac:dyDescent="0.35">
      <c r="A862"/>
      <c r="B862"/>
      <c r="C862"/>
      <c r="D862"/>
      <c r="E862"/>
      <c r="F862"/>
      <c r="G862"/>
      <c r="H862"/>
      <c r="I862"/>
      <c r="J862"/>
      <c r="K862"/>
    </row>
    <row r="863" spans="1:11" x14ac:dyDescent="0.35">
      <c r="A863"/>
      <c r="B863"/>
      <c r="C863"/>
      <c r="D863"/>
      <c r="E863"/>
      <c r="F863"/>
      <c r="G863"/>
      <c r="H863"/>
      <c r="I863"/>
      <c r="J863"/>
      <c r="K863"/>
    </row>
    <row r="864" spans="1:11" x14ac:dyDescent="0.35">
      <c r="A864"/>
      <c r="B864"/>
      <c r="C864"/>
      <c r="D864"/>
      <c r="E864"/>
      <c r="F864"/>
      <c r="G864"/>
      <c r="H864"/>
      <c r="I864"/>
      <c r="J864"/>
      <c r="K864"/>
    </row>
    <row r="865" spans="1:11" x14ac:dyDescent="0.35">
      <c r="A865"/>
      <c r="B865"/>
      <c r="C865"/>
      <c r="D865"/>
      <c r="E865"/>
      <c r="F865"/>
      <c r="G865"/>
      <c r="H865"/>
      <c r="I865"/>
      <c r="J865"/>
      <c r="K865"/>
    </row>
    <row r="866" spans="1:11" x14ac:dyDescent="0.35">
      <c r="A866"/>
      <c r="B866"/>
      <c r="C866"/>
      <c r="D866"/>
      <c r="E866"/>
      <c r="F866"/>
      <c r="G866"/>
      <c r="H866"/>
      <c r="I866"/>
      <c r="J866"/>
      <c r="K866"/>
    </row>
    <row r="867" spans="1:11" x14ac:dyDescent="0.35">
      <c r="A867"/>
      <c r="B867"/>
      <c r="C867"/>
      <c r="D867"/>
      <c r="E867"/>
      <c r="F867"/>
      <c r="G867"/>
      <c r="H867"/>
      <c r="I867"/>
      <c r="J867"/>
      <c r="K867"/>
    </row>
    <row r="868" spans="1:11" x14ac:dyDescent="0.35">
      <c r="A868"/>
      <c r="B868"/>
      <c r="C868"/>
      <c r="D868"/>
      <c r="E868"/>
      <c r="F868"/>
      <c r="G868"/>
      <c r="H868"/>
      <c r="I868"/>
      <c r="J868"/>
      <c r="K868"/>
    </row>
    <row r="869" spans="1:11" x14ac:dyDescent="0.35">
      <c r="A869"/>
      <c r="B869"/>
      <c r="C869"/>
      <c r="D869"/>
      <c r="E869"/>
      <c r="F869"/>
      <c r="G869"/>
      <c r="H869"/>
      <c r="I869"/>
      <c r="J869"/>
      <c r="K869"/>
    </row>
    <row r="870" spans="1:11" x14ac:dyDescent="0.35">
      <c r="A870"/>
      <c r="B870"/>
      <c r="C870"/>
      <c r="D870"/>
      <c r="E870"/>
      <c r="F870"/>
      <c r="G870"/>
      <c r="H870"/>
      <c r="I870"/>
      <c r="J870"/>
      <c r="K870"/>
    </row>
    <row r="871" spans="1:11" x14ac:dyDescent="0.35">
      <c r="A871"/>
      <c r="B871"/>
      <c r="C871"/>
      <c r="D871"/>
      <c r="E871"/>
      <c r="F871"/>
      <c r="G871"/>
      <c r="H871"/>
      <c r="I871"/>
      <c r="J871"/>
      <c r="K871"/>
    </row>
    <row r="872" spans="1:11" x14ac:dyDescent="0.35">
      <c r="A872"/>
      <c r="B872"/>
      <c r="C872"/>
      <c r="D872"/>
      <c r="E872"/>
      <c r="F872"/>
      <c r="G872"/>
      <c r="H872"/>
      <c r="I872"/>
      <c r="J872"/>
      <c r="K872"/>
    </row>
    <row r="873" spans="1:11" x14ac:dyDescent="0.35">
      <c r="A873"/>
      <c r="B873"/>
      <c r="C873"/>
      <c r="D873"/>
      <c r="E873"/>
      <c r="F873"/>
      <c r="G873"/>
      <c r="H873"/>
      <c r="I873"/>
      <c r="J873"/>
      <c r="K873"/>
    </row>
    <row r="874" spans="1:11" x14ac:dyDescent="0.35">
      <c r="A874"/>
      <c r="B874"/>
      <c r="C874"/>
      <c r="D874"/>
      <c r="E874"/>
      <c r="F874"/>
      <c r="G874"/>
      <c r="H874"/>
      <c r="I874"/>
      <c r="J874"/>
      <c r="K874"/>
    </row>
    <row r="875" spans="1:11" x14ac:dyDescent="0.35">
      <c r="A875"/>
      <c r="B875"/>
      <c r="C875"/>
      <c r="D875"/>
      <c r="E875"/>
      <c r="F875"/>
      <c r="G875"/>
      <c r="H875"/>
      <c r="I875"/>
      <c r="J875"/>
      <c r="K875"/>
    </row>
    <row r="876" spans="1:11" x14ac:dyDescent="0.35">
      <c r="A876"/>
      <c r="B876"/>
      <c r="C876"/>
      <c r="D876"/>
      <c r="E876"/>
      <c r="F876"/>
      <c r="G876"/>
      <c r="H876"/>
      <c r="I876"/>
      <c r="J876"/>
      <c r="K876"/>
    </row>
    <row r="877" spans="1:11" x14ac:dyDescent="0.35">
      <c r="A877"/>
      <c r="B877"/>
      <c r="C877"/>
      <c r="D877"/>
      <c r="E877"/>
      <c r="F877"/>
      <c r="G877"/>
      <c r="H877"/>
      <c r="I877"/>
      <c r="J877"/>
      <c r="K877"/>
    </row>
    <row r="878" spans="1:11" x14ac:dyDescent="0.35">
      <c r="A878"/>
      <c r="B878"/>
      <c r="C878"/>
      <c r="D878"/>
      <c r="E878"/>
      <c r="F878"/>
      <c r="G878"/>
      <c r="H878"/>
      <c r="I878"/>
      <c r="J878"/>
      <c r="K878"/>
    </row>
    <row r="879" spans="1:11" x14ac:dyDescent="0.35">
      <c r="A879"/>
      <c r="B879"/>
      <c r="C879"/>
      <c r="D879"/>
      <c r="E879"/>
      <c r="F879"/>
      <c r="G879"/>
      <c r="H879"/>
      <c r="I879"/>
      <c r="J879"/>
      <c r="K879"/>
    </row>
    <row r="880" spans="1:11" x14ac:dyDescent="0.35">
      <c r="A880"/>
      <c r="B880"/>
      <c r="C880"/>
      <c r="D880"/>
      <c r="E880"/>
      <c r="F880"/>
      <c r="G880"/>
      <c r="H880"/>
      <c r="I880"/>
      <c r="J880"/>
      <c r="K880"/>
    </row>
    <row r="881" spans="1:11" x14ac:dyDescent="0.35">
      <c r="A881"/>
      <c r="B881"/>
      <c r="C881"/>
      <c r="D881"/>
      <c r="E881"/>
      <c r="F881"/>
      <c r="G881"/>
      <c r="H881"/>
      <c r="I881"/>
      <c r="J881"/>
      <c r="K881"/>
    </row>
    <row r="882" spans="1:11" x14ac:dyDescent="0.35">
      <c r="A882"/>
      <c r="B882"/>
      <c r="C882"/>
      <c r="D882"/>
      <c r="E882"/>
      <c r="F882"/>
      <c r="G882"/>
      <c r="H882"/>
      <c r="I882"/>
      <c r="J882"/>
      <c r="K882"/>
    </row>
    <row r="883" spans="1:11" x14ac:dyDescent="0.35">
      <c r="A883"/>
      <c r="B883"/>
      <c r="C883"/>
      <c r="D883"/>
      <c r="E883"/>
      <c r="F883"/>
      <c r="G883"/>
      <c r="H883"/>
      <c r="I883"/>
      <c r="J883"/>
      <c r="K883"/>
    </row>
    <row r="884" spans="1:11" x14ac:dyDescent="0.35">
      <c r="A884"/>
      <c r="B884"/>
      <c r="C884"/>
      <c r="D884"/>
      <c r="E884"/>
      <c r="F884"/>
      <c r="G884"/>
      <c r="H884"/>
      <c r="I884"/>
      <c r="J884"/>
      <c r="K884"/>
    </row>
    <row r="885" spans="1:11" x14ac:dyDescent="0.35">
      <c r="A885"/>
      <c r="B885"/>
      <c r="C885"/>
      <c r="D885"/>
      <c r="E885"/>
      <c r="F885"/>
      <c r="G885"/>
      <c r="H885"/>
      <c r="I885"/>
      <c r="J885"/>
      <c r="K885"/>
    </row>
    <row r="886" spans="1:11" x14ac:dyDescent="0.35">
      <c r="A886"/>
      <c r="B886"/>
      <c r="C886"/>
      <c r="D886"/>
      <c r="E886"/>
      <c r="F886"/>
      <c r="G886"/>
      <c r="H886"/>
      <c r="I886"/>
      <c r="J886"/>
      <c r="K886"/>
    </row>
    <row r="887" spans="1:11" x14ac:dyDescent="0.35">
      <c r="A887"/>
      <c r="B887"/>
      <c r="C887"/>
      <c r="D887"/>
      <c r="E887"/>
      <c r="F887"/>
      <c r="G887"/>
      <c r="H887"/>
      <c r="I887"/>
      <c r="J887"/>
      <c r="K887"/>
    </row>
    <row r="888" spans="1:11" x14ac:dyDescent="0.35">
      <c r="A888"/>
      <c r="B888"/>
      <c r="C888"/>
      <c r="D888"/>
      <c r="E888"/>
      <c r="F888"/>
      <c r="G888"/>
      <c r="H888"/>
      <c r="I888"/>
      <c r="J888"/>
      <c r="K888"/>
    </row>
    <row r="889" spans="1:11" x14ac:dyDescent="0.35">
      <c r="A889"/>
      <c r="B889"/>
      <c r="C889"/>
      <c r="D889"/>
      <c r="E889"/>
      <c r="F889"/>
      <c r="G889"/>
      <c r="H889"/>
      <c r="I889"/>
      <c r="J889"/>
      <c r="K889"/>
    </row>
    <row r="890" spans="1:11" x14ac:dyDescent="0.35">
      <c r="A890"/>
      <c r="B890"/>
      <c r="C890"/>
      <c r="D890"/>
      <c r="E890"/>
      <c r="F890"/>
      <c r="G890"/>
      <c r="H890"/>
      <c r="I890"/>
      <c r="J890"/>
      <c r="K890"/>
    </row>
    <row r="891" spans="1:11" x14ac:dyDescent="0.35">
      <c r="A891"/>
      <c r="B891"/>
      <c r="C891"/>
      <c r="D891"/>
      <c r="E891"/>
      <c r="F891"/>
      <c r="G891"/>
      <c r="H891"/>
      <c r="I891"/>
      <c r="J891"/>
      <c r="K891"/>
    </row>
    <row r="892" spans="1:11" x14ac:dyDescent="0.35">
      <c r="A892"/>
      <c r="B892"/>
      <c r="C892"/>
      <c r="D892"/>
      <c r="E892"/>
      <c r="F892"/>
      <c r="G892"/>
      <c r="H892"/>
      <c r="I892"/>
      <c r="J892"/>
      <c r="K892"/>
    </row>
    <row r="893" spans="1:11" x14ac:dyDescent="0.35">
      <c r="A893"/>
      <c r="B893"/>
      <c r="C893"/>
      <c r="D893"/>
      <c r="E893"/>
      <c r="F893"/>
      <c r="G893"/>
      <c r="H893"/>
      <c r="I893"/>
      <c r="J893"/>
      <c r="K893"/>
    </row>
    <row r="894" spans="1:11" x14ac:dyDescent="0.35">
      <c r="A894"/>
      <c r="B894"/>
      <c r="C894"/>
      <c r="D894"/>
      <c r="E894"/>
      <c r="F894"/>
      <c r="G894"/>
      <c r="H894"/>
      <c r="I894"/>
      <c r="J894"/>
      <c r="K894"/>
    </row>
    <row r="895" spans="1:11" x14ac:dyDescent="0.35">
      <c r="A895"/>
      <c r="B895"/>
      <c r="C895"/>
      <c r="D895"/>
      <c r="E895"/>
      <c r="F895"/>
      <c r="G895"/>
      <c r="H895"/>
      <c r="I895"/>
      <c r="J895"/>
      <c r="K895"/>
    </row>
    <row r="896" spans="1:11" x14ac:dyDescent="0.35">
      <c r="A896"/>
      <c r="B896"/>
      <c r="C896"/>
      <c r="D896"/>
      <c r="E896"/>
      <c r="F896"/>
      <c r="G896"/>
      <c r="H896"/>
      <c r="I896"/>
      <c r="J896"/>
      <c r="K896"/>
    </row>
    <row r="897" spans="1:11" x14ac:dyDescent="0.35">
      <c r="A897"/>
      <c r="B897"/>
      <c r="C897"/>
      <c r="D897"/>
      <c r="E897"/>
      <c r="F897"/>
      <c r="G897"/>
      <c r="H897"/>
      <c r="I897"/>
      <c r="J897"/>
      <c r="K897"/>
    </row>
    <row r="898" spans="1:11" x14ac:dyDescent="0.35">
      <c r="A898"/>
      <c r="B898"/>
      <c r="C898"/>
      <c r="D898"/>
      <c r="E898"/>
      <c r="F898"/>
      <c r="G898"/>
      <c r="H898"/>
      <c r="I898"/>
      <c r="J898"/>
      <c r="K898"/>
    </row>
    <row r="899" spans="1:11" x14ac:dyDescent="0.35">
      <c r="A899"/>
      <c r="B899"/>
      <c r="C899"/>
      <c r="D899"/>
      <c r="E899"/>
      <c r="F899"/>
      <c r="G899"/>
      <c r="H899"/>
      <c r="I899"/>
      <c r="J899"/>
      <c r="K899"/>
    </row>
    <row r="900" spans="1:11" x14ac:dyDescent="0.35">
      <c r="A900"/>
      <c r="B900"/>
      <c r="C900"/>
      <c r="D900"/>
      <c r="E900"/>
      <c r="F900"/>
      <c r="G900"/>
      <c r="H900"/>
      <c r="I900"/>
      <c r="J900"/>
      <c r="K900"/>
    </row>
    <row r="901" spans="1:11" x14ac:dyDescent="0.35">
      <c r="A901"/>
      <c r="B901"/>
      <c r="C901"/>
      <c r="D901"/>
      <c r="E901"/>
      <c r="F901"/>
      <c r="G901"/>
      <c r="H901"/>
      <c r="I901"/>
      <c r="J901"/>
      <c r="K901"/>
    </row>
    <row r="902" spans="1:11" x14ac:dyDescent="0.35">
      <c r="A902"/>
      <c r="B902"/>
      <c r="C902"/>
      <c r="D902"/>
      <c r="E902"/>
      <c r="F902"/>
      <c r="G902"/>
      <c r="H902"/>
      <c r="I902"/>
      <c r="J902"/>
      <c r="K902"/>
    </row>
    <row r="903" spans="1:11" x14ac:dyDescent="0.35">
      <c r="A903"/>
      <c r="B903"/>
      <c r="C903"/>
      <c r="D903"/>
      <c r="E903"/>
      <c r="F903"/>
      <c r="G903"/>
      <c r="H903"/>
      <c r="I903"/>
      <c r="J903"/>
      <c r="K903"/>
    </row>
    <row r="904" spans="1:11" x14ac:dyDescent="0.35">
      <c r="A904"/>
      <c r="B904"/>
      <c r="C904"/>
      <c r="D904"/>
      <c r="E904"/>
      <c r="F904"/>
      <c r="G904"/>
      <c r="H904"/>
      <c r="I904"/>
      <c r="J904"/>
      <c r="K904"/>
    </row>
    <row r="905" spans="1:11" x14ac:dyDescent="0.35">
      <c r="A905"/>
      <c r="B905"/>
      <c r="C905"/>
      <c r="D905"/>
      <c r="E905"/>
      <c r="F905"/>
      <c r="G905"/>
      <c r="H905"/>
      <c r="I905"/>
      <c r="J905"/>
      <c r="K905"/>
    </row>
    <row r="906" spans="1:11" x14ac:dyDescent="0.35">
      <c r="A906"/>
      <c r="B906"/>
      <c r="C906"/>
      <c r="D906"/>
      <c r="E906"/>
      <c r="F906"/>
      <c r="G906"/>
      <c r="H906"/>
      <c r="I906"/>
      <c r="J906"/>
      <c r="K906"/>
    </row>
    <row r="907" spans="1:11" x14ac:dyDescent="0.35">
      <c r="A907"/>
      <c r="B907"/>
      <c r="C907"/>
      <c r="D907"/>
      <c r="E907"/>
      <c r="F907"/>
      <c r="G907"/>
      <c r="H907"/>
      <c r="I907"/>
      <c r="J907"/>
      <c r="K907"/>
    </row>
    <row r="908" spans="1:11" x14ac:dyDescent="0.35">
      <c r="A908"/>
      <c r="B908"/>
      <c r="C908"/>
      <c r="D908"/>
      <c r="E908"/>
      <c r="F908"/>
      <c r="G908"/>
      <c r="H908"/>
      <c r="I908"/>
      <c r="J908"/>
      <c r="K908"/>
    </row>
    <row r="909" spans="1:11" x14ac:dyDescent="0.35">
      <c r="A909"/>
      <c r="B909"/>
      <c r="C909"/>
      <c r="D909"/>
      <c r="E909"/>
      <c r="F909"/>
      <c r="G909"/>
      <c r="H909"/>
      <c r="I909"/>
      <c r="J909"/>
      <c r="K909"/>
    </row>
    <row r="910" spans="1:11" x14ac:dyDescent="0.35">
      <c r="A910"/>
      <c r="B910"/>
      <c r="C910"/>
      <c r="D910"/>
      <c r="E910"/>
      <c r="F910"/>
      <c r="G910"/>
      <c r="H910"/>
      <c r="I910"/>
      <c r="J910"/>
      <c r="K910"/>
    </row>
    <row r="911" spans="1:11" x14ac:dyDescent="0.35">
      <c r="A911"/>
      <c r="B911"/>
      <c r="C911"/>
      <c r="D911"/>
      <c r="E911"/>
      <c r="F911"/>
      <c r="G911"/>
      <c r="H911"/>
      <c r="I911"/>
      <c r="J911"/>
      <c r="K911"/>
    </row>
    <row r="912" spans="1:11" x14ac:dyDescent="0.35">
      <c r="A912"/>
      <c r="B912"/>
      <c r="C912"/>
      <c r="D912"/>
      <c r="E912"/>
      <c r="F912"/>
      <c r="G912"/>
      <c r="H912"/>
      <c r="I912"/>
      <c r="J912"/>
      <c r="K912"/>
    </row>
    <row r="913" spans="1:11" x14ac:dyDescent="0.35">
      <c r="A913"/>
      <c r="B913"/>
      <c r="C913"/>
      <c r="D913"/>
      <c r="E913"/>
      <c r="F913"/>
      <c r="G913"/>
      <c r="H913"/>
      <c r="I913"/>
      <c r="J913"/>
      <c r="K913"/>
    </row>
    <row r="914" spans="1:11" x14ac:dyDescent="0.35">
      <c r="A914"/>
      <c r="B914"/>
      <c r="C914"/>
      <c r="D914"/>
      <c r="E914"/>
      <c r="F914"/>
      <c r="G914"/>
      <c r="H914"/>
      <c r="I914"/>
      <c r="J914"/>
      <c r="K914"/>
    </row>
    <row r="915" spans="1:11" x14ac:dyDescent="0.35">
      <c r="A915"/>
      <c r="B915"/>
      <c r="C915"/>
      <c r="D915"/>
      <c r="E915"/>
      <c r="F915"/>
      <c r="G915"/>
      <c r="H915"/>
      <c r="I915"/>
      <c r="J915"/>
      <c r="K915"/>
    </row>
    <row r="916" spans="1:11" x14ac:dyDescent="0.35">
      <c r="A916"/>
      <c r="B916"/>
      <c r="C916"/>
      <c r="D916"/>
      <c r="E916"/>
      <c r="F916"/>
      <c r="G916"/>
      <c r="H916"/>
      <c r="I916"/>
      <c r="J916"/>
      <c r="K916"/>
    </row>
    <row r="917" spans="1:11" x14ac:dyDescent="0.35">
      <c r="A917"/>
      <c r="B917"/>
      <c r="C917"/>
      <c r="D917"/>
      <c r="E917"/>
      <c r="F917"/>
      <c r="G917"/>
      <c r="H917"/>
      <c r="I917"/>
      <c r="J917"/>
      <c r="K917"/>
    </row>
    <row r="918" spans="1:11" x14ac:dyDescent="0.35">
      <c r="A918"/>
      <c r="B918"/>
      <c r="C918"/>
      <c r="D918"/>
      <c r="E918"/>
      <c r="F918"/>
      <c r="G918"/>
      <c r="H918"/>
      <c r="I918"/>
      <c r="J918"/>
      <c r="K918"/>
    </row>
    <row r="919" spans="1:11" x14ac:dyDescent="0.35">
      <c r="A919"/>
      <c r="B919"/>
      <c r="C919"/>
      <c r="D919"/>
      <c r="E919"/>
      <c r="F919"/>
      <c r="G919"/>
      <c r="H919"/>
      <c r="I919"/>
      <c r="J919"/>
      <c r="K919"/>
    </row>
    <row r="920" spans="1:11" x14ac:dyDescent="0.35">
      <c r="A920"/>
      <c r="B920"/>
      <c r="C920"/>
      <c r="D920"/>
      <c r="E920"/>
      <c r="F920"/>
      <c r="G920"/>
      <c r="H920"/>
      <c r="I920"/>
      <c r="J920"/>
      <c r="K920"/>
    </row>
    <row r="921" spans="1:11" x14ac:dyDescent="0.35">
      <c r="A921"/>
      <c r="B921"/>
      <c r="C921"/>
      <c r="D921"/>
      <c r="E921"/>
      <c r="F921"/>
      <c r="G921"/>
      <c r="H921"/>
      <c r="I921"/>
      <c r="J921"/>
      <c r="K921"/>
    </row>
    <row r="922" spans="1:11" x14ac:dyDescent="0.35">
      <c r="A922"/>
      <c r="B922"/>
      <c r="C922"/>
      <c r="D922"/>
      <c r="E922"/>
      <c r="F922"/>
      <c r="G922"/>
      <c r="H922"/>
      <c r="I922"/>
      <c r="J922"/>
      <c r="K922"/>
    </row>
    <row r="923" spans="1:11" x14ac:dyDescent="0.35">
      <c r="A923"/>
      <c r="B923"/>
      <c r="C923"/>
      <c r="D923"/>
      <c r="E923"/>
      <c r="F923"/>
      <c r="G923"/>
      <c r="H923"/>
      <c r="I923"/>
      <c r="J923"/>
      <c r="K923"/>
    </row>
    <row r="924" spans="1:11" x14ac:dyDescent="0.35">
      <c r="A924"/>
      <c r="B924"/>
      <c r="C924"/>
      <c r="D924"/>
      <c r="E924"/>
      <c r="F924"/>
      <c r="G924"/>
      <c r="H924"/>
      <c r="I924"/>
      <c r="J924"/>
      <c r="K924"/>
    </row>
    <row r="925" spans="1:11" x14ac:dyDescent="0.35">
      <c r="A925"/>
      <c r="B925"/>
      <c r="C925"/>
      <c r="D925"/>
      <c r="E925"/>
      <c r="F925"/>
      <c r="G925"/>
      <c r="H925"/>
      <c r="I925"/>
      <c r="J925"/>
      <c r="K925"/>
    </row>
    <row r="926" spans="1:11" x14ac:dyDescent="0.35">
      <c r="A926"/>
      <c r="B926"/>
      <c r="C926"/>
      <c r="D926"/>
      <c r="E926"/>
      <c r="F926"/>
      <c r="G926"/>
      <c r="H926"/>
      <c r="I926"/>
      <c r="J926"/>
      <c r="K926"/>
    </row>
    <row r="927" spans="1:11" x14ac:dyDescent="0.35">
      <c r="A927"/>
      <c r="B927"/>
      <c r="C927"/>
      <c r="D927"/>
      <c r="E927"/>
      <c r="F927"/>
      <c r="G927"/>
      <c r="H927"/>
      <c r="I927"/>
      <c r="J927"/>
      <c r="K927"/>
    </row>
    <row r="928" spans="1:11" x14ac:dyDescent="0.35">
      <c r="A928"/>
      <c r="B928"/>
      <c r="C928"/>
      <c r="D928"/>
      <c r="E928"/>
      <c r="F928"/>
      <c r="G928"/>
      <c r="H928"/>
      <c r="I928"/>
      <c r="J928"/>
      <c r="K928"/>
    </row>
    <row r="929" spans="1:11" x14ac:dyDescent="0.35">
      <c r="A929"/>
      <c r="B929"/>
      <c r="C929"/>
      <c r="D929"/>
      <c r="E929"/>
      <c r="F929"/>
      <c r="G929"/>
      <c r="H929"/>
      <c r="I929"/>
      <c r="J929"/>
      <c r="K929"/>
    </row>
    <row r="930" spans="1:11" x14ac:dyDescent="0.35">
      <c r="A930"/>
      <c r="B930"/>
      <c r="C930"/>
      <c r="D930"/>
      <c r="E930"/>
      <c r="F930"/>
      <c r="G930"/>
      <c r="H930"/>
      <c r="I930"/>
      <c r="J930"/>
      <c r="K930"/>
    </row>
    <row r="931" spans="1:11" x14ac:dyDescent="0.35">
      <c r="A931"/>
      <c r="B931"/>
      <c r="C931"/>
      <c r="D931"/>
      <c r="E931"/>
      <c r="F931"/>
      <c r="G931"/>
      <c r="H931"/>
      <c r="I931"/>
      <c r="J931"/>
      <c r="K931"/>
    </row>
    <row r="932" spans="1:11" x14ac:dyDescent="0.35">
      <c r="A932"/>
      <c r="B932"/>
      <c r="C932"/>
      <c r="D932"/>
      <c r="E932"/>
      <c r="F932"/>
      <c r="G932"/>
      <c r="H932"/>
      <c r="I932"/>
      <c r="J932"/>
      <c r="K932"/>
    </row>
    <row r="933" spans="1:11" x14ac:dyDescent="0.35">
      <c r="A933"/>
      <c r="B933"/>
      <c r="C933"/>
      <c r="D933"/>
      <c r="E933"/>
      <c r="F933"/>
      <c r="G933"/>
      <c r="H933"/>
      <c r="I933"/>
      <c r="J933"/>
      <c r="K933"/>
    </row>
    <row r="934" spans="1:11" x14ac:dyDescent="0.35">
      <c r="A934"/>
      <c r="B934"/>
      <c r="C934"/>
      <c r="D934"/>
      <c r="E934"/>
      <c r="F934"/>
      <c r="G934"/>
      <c r="H934"/>
      <c r="I934"/>
      <c r="J934"/>
      <c r="K934"/>
    </row>
    <row r="935" spans="1:11" x14ac:dyDescent="0.35">
      <c r="A935"/>
      <c r="B935"/>
      <c r="C935"/>
      <c r="D935"/>
      <c r="E935"/>
      <c r="F935"/>
      <c r="G935"/>
      <c r="H935"/>
      <c r="I935"/>
      <c r="J935"/>
      <c r="K935"/>
    </row>
    <row r="936" spans="1:11" x14ac:dyDescent="0.35">
      <c r="A936"/>
      <c r="B936"/>
      <c r="C936"/>
      <c r="D936"/>
      <c r="E936"/>
      <c r="F936"/>
      <c r="G936"/>
      <c r="H936"/>
      <c r="I936"/>
      <c r="J936"/>
      <c r="K936"/>
    </row>
    <row r="937" spans="1:11" x14ac:dyDescent="0.35">
      <c r="A937"/>
      <c r="B937"/>
      <c r="C937"/>
      <c r="D937"/>
      <c r="E937"/>
      <c r="F937"/>
      <c r="G937"/>
      <c r="H937"/>
      <c r="I937"/>
      <c r="J937"/>
      <c r="K937"/>
    </row>
    <row r="938" spans="1:11" x14ac:dyDescent="0.35">
      <c r="A938"/>
      <c r="B938"/>
      <c r="C938"/>
      <c r="D938"/>
      <c r="E938"/>
      <c r="F938"/>
      <c r="G938"/>
      <c r="H938"/>
      <c r="I938"/>
      <c r="J938"/>
      <c r="K938"/>
    </row>
    <row r="939" spans="1:11" x14ac:dyDescent="0.35">
      <c r="A939"/>
      <c r="B939"/>
      <c r="C939"/>
      <c r="D939"/>
      <c r="E939"/>
      <c r="F939"/>
      <c r="G939"/>
      <c r="H939"/>
      <c r="I939"/>
      <c r="J939"/>
      <c r="K939"/>
    </row>
    <row r="940" spans="1:11" x14ac:dyDescent="0.35">
      <c r="A940"/>
      <c r="B940"/>
      <c r="C940"/>
      <c r="D940"/>
      <c r="E940"/>
      <c r="F940"/>
      <c r="G940"/>
      <c r="H940"/>
      <c r="I940"/>
      <c r="J940"/>
      <c r="K940"/>
    </row>
    <row r="941" spans="1:11" x14ac:dyDescent="0.35">
      <c r="A941"/>
      <c r="B941"/>
      <c r="C941"/>
      <c r="D941"/>
      <c r="E941"/>
      <c r="F941"/>
      <c r="G941"/>
      <c r="H941"/>
      <c r="I941"/>
      <c r="J941"/>
      <c r="K941"/>
    </row>
    <row r="942" spans="1:11" x14ac:dyDescent="0.35">
      <c r="A942"/>
      <c r="B942"/>
      <c r="C942"/>
      <c r="D942"/>
      <c r="E942"/>
      <c r="F942"/>
      <c r="G942"/>
      <c r="H942"/>
      <c r="I942"/>
      <c r="J942"/>
      <c r="K942"/>
    </row>
    <row r="943" spans="1:11" x14ac:dyDescent="0.35">
      <c r="A943"/>
      <c r="B943"/>
      <c r="C943"/>
      <c r="D943"/>
      <c r="E943"/>
      <c r="F943"/>
      <c r="G943"/>
      <c r="H943"/>
      <c r="I943"/>
      <c r="J943"/>
      <c r="K943"/>
    </row>
    <row r="944" spans="1:11" x14ac:dyDescent="0.35">
      <c r="A944"/>
      <c r="B944"/>
      <c r="C944"/>
      <c r="D944"/>
      <c r="E944"/>
      <c r="F944"/>
      <c r="G944"/>
      <c r="H944"/>
      <c r="I944"/>
      <c r="J944"/>
      <c r="K944"/>
    </row>
    <row r="945" spans="1:11" x14ac:dyDescent="0.35">
      <c r="A945"/>
      <c r="B945"/>
      <c r="C945"/>
      <c r="D945"/>
      <c r="E945"/>
      <c r="F945"/>
      <c r="G945"/>
      <c r="H945"/>
      <c r="I945"/>
      <c r="J945"/>
      <c r="K945"/>
    </row>
    <row r="946" spans="1:11" x14ac:dyDescent="0.35">
      <c r="A946"/>
      <c r="B946"/>
      <c r="C946"/>
      <c r="D946"/>
      <c r="E946"/>
      <c r="F946"/>
      <c r="G946"/>
      <c r="H946"/>
      <c r="I946"/>
      <c r="J946"/>
      <c r="K946"/>
    </row>
    <row r="947" spans="1:11" x14ac:dyDescent="0.35">
      <c r="A947"/>
      <c r="B947"/>
      <c r="C947"/>
      <c r="D947"/>
      <c r="E947"/>
      <c r="F947"/>
      <c r="G947"/>
      <c r="H947"/>
      <c r="I947"/>
      <c r="J947"/>
      <c r="K947"/>
    </row>
    <row r="948" spans="1:11" x14ac:dyDescent="0.35">
      <c r="A948"/>
      <c r="B948"/>
      <c r="C948"/>
      <c r="D948"/>
      <c r="E948"/>
      <c r="F948"/>
      <c r="G948"/>
      <c r="H948"/>
      <c r="I948"/>
      <c r="J948"/>
      <c r="K948"/>
    </row>
    <row r="949" spans="1:11" x14ac:dyDescent="0.35">
      <c r="A949"/>
      <c r="B949"/>
      <c r="C949"/>
      <c r="D949"/>
      <c r="E949"/>
      <c r="F949"/>
      <c r="G949"/>
      <c r="H949"/>
      <c r="I949"/>
      <c r="J949"/>
      <c r="K949"/>
    </row>
    <row r="950" spans="1:11" x14ac:dyDescent="0.35">
      <c r="A950"/>
      <c r="B950"/>
      <c r="C950"/>
      <c r="D950"/>
      <c r="E950"/>
      <c r="F950"/>
      <c r="G950"/>
      <c r="H950"/>
      <c r="I950"/>
      <c r="J950"/>
      <c r="K950"/>
    </row>
    <row r="951" spans="1:11" x14ac:dyDescent="0.35">
      <c r="A951"/>
      <c r="B951"/>
      <c r="C951"/>
      <c r="D951"/>
      <c r="E951"/>
      <c r="F951"/>
      <c r="G951"/>
      <c r="H951"/>
      <c r="I951"/>
      <c r="J951"/>
      <c r="K951"/>
    </row>
    <row r="952" spans="1:11" x14ac:dyDescent="0.35">
      <c r="A952"/>
      <c r="B952"/>
      <c r="C952"/>
      <c r="D952"/>
      <c r="E952"/>
      <c r="F952"/>
      <c r="G952"/>
      <c r="H952"/>
      <c r="I952"/>
      <c r="J952"/>
      <c r="K952"/>
    </row>
    <row r="953" spans="1:11" x14ac:dyDescent="0.35">
      <c r="A953"/>
      <c r="B953"/>
      <c r="C953"/>
      <c r="D953"/>
      <c r="E953"/>
      <c r="F953"/>
      <c r="G953"/>
      <c r="H953"/>
      <c r="I953"/>
      <c r="J953"/>
      <c r="K953"/>
    </row>
    <row r="954" spans="1:11" x14ac:dyDescent="0.35">
      <c r="A954"/>
      <c r="B954"/>
      <c r="C954"/>
      <c r="D954"/>
      <c r="E954"/>
      <c r="F954"/>
      <c r="G954"/>
      <c r="H954"/>
      <c r="I954"/>
      <c r="J954"/>
      <c r="K954"/>
    </row>
    <row r="955" spans="1:11" x14ac:dyDescent="0.35">
      <c r="A955"/>
      <c r="B955"/>
      <c r="C955"/>
      <c r="D955"/>
      <c r="E955"/>
      <c r="F955"/>
      <c r="G955"/>
      <c r="H955"/>
      <c r="I955"/>
      <c r="J955"/>
      <c r="K955"/>
    </row>
    <row r="956" spans="1:11" x14ac:dyDescent="0.35">
      <c r="A956"/>
      <c r="B956"/>
      <c r="C956"/>
      <c r="D956"/>
      <c r="E956"/>
      <c r="F956"/>
      <c r="G956"/>
      <c r="H956"/>
      <c r="I956"/>
      <c r="J956"/>
      <c r="K956"/>
    </row>
    <row r="957" spans="1:11" x14ac:dyDescent="0.35">
      <c r="A957"/>
      <c r="B957"/>
      <c r="C957"/>
      <c r="D957"/>
      <c r="E957"/>
      <c r="F957"/>
      <c r="G957"/>
      <c r="H957"/>
      <c r="I957"/>
      <c r="J957"/>
      <c r="K957"/>
    </row>
    <row r="958" spans="1:11" x14ac:dyDescent="0.35">
      <c r="A958"/>
      <c r="B958"/>
      <c r="C958"/>
      <c r="D958"/>
      <c r="E958"/>
      <c r="F958"/>
      <c r="G958"/>
      <c r="H958"/>
      <c r="I958"/>
      <c r="J958"/>
      <c r="K958"/>
    </row>
    <row r="959" spans="1:11" x14ac:dyDescent="0.35">
      <c r="A959"/>
      <c r="B959"/>
      <c r="C959"/>
      <c r="D959"/>
      <c r="E959"/>
      <c r="F959"/>
      <c r="G959"/>
      <c r="H959"/>
      <c r="I959"/>
      <c r="J959"/>
      <c r="K959"/>
    </row>
    <row r="960" spans="1:11" x14ac:dyDescent="0.35">
      <c r="A960"/>
      <c r="B960"/>
      <c r="C960"/>
      <c r="D960"/>
      <c r="E960"/>
      <c r="F960"/>
      <c r="G960"/>
      <c r="H960"/>
      <c r="I960"/>
      <c r="J960"/>
      <c r="K960"/>
    </row>
    <row r="961" spans="1:11" x14ac:dyDescent="0.35">
      <c r="A961"/>
      <c r="B961"/>
      <c r="C961"/>
      <c r="D961"/>
      <c r="E961"/>
      <c r="F961"/>
      <c r="G961"/>
      <c r="H961"/>
      <c r="I961"/>
      <c r="J961"/>
      <c r="K961"/>
    </row>
    <row r="962" spans="1:11" x14ac:dyDescent="0.35">
      <c r="A962"/>
      <c r="B962"/>
      <c r="C962"/>
      <c r="D962"/>
      <c r="E962"/>
      <c r="F962"/>
      <c r="G962"/>
      <c r="H962"/>
      <c r="I962"/>
      <c r="J962"/>
      <c r="K962"/>
    </row>
    <row r="963" spans="1:11" x14ac:dyDescent="0.35">
      <c r="A963"/>
      <c r="B963"/>
      <c r="C963"/>
      <c r="D963"/>
      <c r="E963"/>
      <c r="F963"/>
      <c r="G963"/>
      <c r="H963"/>
      <c r="I963"/>
      <c r="J963"/>
      <c r="K963"/>
    </row>
    <row r="964" spans="1:11" x14ac:dyDescent="0.35">
      <c r="A964"/>
      <c r="B964"/>
      <c r="C964"/>
      <c r="D964"/>
      <c r="E964"/>
      <c r="F964"/>
      <c r="G964"/>
      <c r="H964"/>
      <c r="I964"/>
      <c r="J964"/>
      <c r="K964"/>
    </row>
    <row r="965" spans="1:11" x14ac:dyDescent="0.35">
      <c r="A965"/>
      <c r="B965"/>
      <c r="C965"/>
      <c r="D965"/>
      <c r="E965"/>
      <c r="F965"/>
      <c r="G965"/>
      <c r="H965"/>
      <c r="I965"/>
      <c r="J965"/>
      <c r="K965"/>
    </row>
    <row r="966" spans="1:11" x14ac:dyDescent="0.35">
      <c r="A966"/>
      <c r="B966"/>
      <c r="C966"/>
      <c r="D966"/>
      <c r="E966"/>
      <c r="F966"/>
      <c r="G966"/>
      <c r="H966"/>
      <c r="I966"/>
      <c r="J966"/>
      <c r="K966"/>
    </row>
    <row r="967" spans="1:11" x14ac:dyDescent="0.35">
      <c r="A967"/>
      <c r="B967"/>
      <c r="C967"/>
      <c r="D967"/>
      <c r="E967"/>
      <c r="F967"/>
      <c r="G967"/>
      <c r="H967"/>
      <c r="I967"/>
      <c r="J967"/>
      <c r="K967"/>
    </row>
    <row r="968" spans="1:11" x14ac:dyDescent="0.35">
      <c r="A968"/>
      <c r="B968"/>
      <c r="C968"/>
      <c r="D968"/>
      <c r="E968"/>
      <c r="F968"/>
      <c r="G968"/>
      <c r="H968"/>
      <c r="I968"/>
      <c r="J968"/>
      <c r="K968"/>
    </row>
    <row r="969" spans="1:11" x14ac:dyDescent="0.35">
      <c r="A969"/>
      <c r="B969"/>
      <c r="C969"/>
      <c r="D969"/>
      <c r="E969"/>
      <c r="F969"/>
      <c r="G969"/>
      <c r="H969"/>
      <c r="I969"/>
      <c r="J969"/>
      <c r="K969"/>
    </row>
    <row r="970" spans="1:11" x14ac:dyDescent="0.35">
      <c r="A970"/>
      <c r="B970"/>
      <c r="C970"/>
      <c r="D970"/>
      <c r="E970"/>
      <c r="F970"/>
      <c r="G970"/>
      <c r="H970"/>
      <c r="I970"/>
      <c r="J970"/>
      <c r="K970"/>
    </row>
    <row r="971" spans="1:11" x14ac:dyDescent="0.35">
      <c r="A971"/>
      <c r="B971"/>
      <c r="C971"/>
      <c r="D971"/>
      <c r="E971"/>
      <c r="F971"/>
      <c r="G971"/>
      <c r="H971"/>
      <c r="I971"/>
      <c r="J971"/>
      <c r="K971"/>
    </row>
    <row r="972" spans="1:11" x14ac:dyDescent="0.35">
      <c r="A972"/>
      <c r="B972"/>
      <c r="C972"/>
      <c r="D972"/>
      <c r="E972"/>
      <c r="F972"/>
      <c r="G972"/>
      <c r="H972"/>
      <c r="I972"/>
      <c r="J972"/>
      <c r="K972"/>
    </row>
    <row r="973" spans="1:11" x14ac:dyDescent="0.35">
      <c r="A973"/>
      <c r="B973"/>
      <c r="C973"/>
      <c r="D973"/>
      <c r="E973"/>
      <c r="F973"/>
      <c r="G973"/>
      <c r="H973"/>
      <c r="I973"/>
      <c r="J973"/>
      <c r="K973"/>
    </row>
    <row r="974" spans="1:11" x14ac:dyDescent="0.35">
      <c r="A974"/>
      <c r="B974"/>
      <c r="C974"/>
      <c r="D974"/>
      <c r="E974"/>
      <c r="F974"/>
      <c r="G974"/>
      <c r="H974"/>
      <c r="I974"/>
      <c r="J974"/>
      <c r="K974"/>
    </row>
    <row r="975" spans="1:11" x14ac:dyDescent="0.35">
      <c r="A975"/>
      <c r="B975"/>
      <c r="C975"/>
      <c r="D975"/>
      <c r="E975"/>
      <c r="F975"/>
      <c r="G975"/>
      <c r="H975"/>
      <c r="I975"/>
      <c r="J975"/>
      <c r="K975"/>
    </row>
    <row r="976" spans="1:11" x14ac:dyDescent="0.35">
      <c r="A976"/>
      <c r="B976"/>
      <c r="C976"/>
      <c r="D976"/>
      <c r="E976"/>
      <c r="F976"/>
      <c r="G976"/>
      <c r="H976"/>
      <c r="I976"/>
      <c r="J976"/>
      <c r="K976"/>
    </row>
    <row r="977" spans="1:11" x14ac:dyDescent="0.35">
      <c r="A977"/>
      <c r="B977"/>
      <c r="C977"/>
      <c r="D977"/>
      <c r="E977"/>
      <c r="F977"/>
      <c r="G977"/>
      <c r="H977"/>
      <c r="I977"/>
      <c r="J977"/>
      <c r="K977"/>
    </row>
    <row r="978" spans="1:11" x14ac:dyDescent="0.35">
      <c r="A978"/>
      <c r="B978"/>
      <c r="C978"/>
      <c r="D978"/>
      <c r="E978"/>
      <c r="F978"/>
      <c r="G978"/>
      <c r="H978"/>
      <c r="I978"/>
      <c r="J978"/>
      <c r="K978"/>
    </row>
    <row r="979" spans="1:11" x14ac:dyDescent="0.35">
      <c r="A979"/>
      <c r="B979"/>
      <c r="C979"/>
      <c r="D979"/>
      <c r="E979"/>
      <c r="F979"/>
      <c r="G979"/>
      <c r="H979"/>
      <c r="I979"/>
      <c r="J979"/>
      <c r="K979"/>
    </row>
    <row r="980" spans="1:11" x14ac:dyDescent="0.35">
      <c r="A980"/>
      <c r="B980"/>
      <c r="C980"/>
      <c r="D980"/>
      <c r="E980"/>
      <c r="F980"/>
      <c r="G980"/>
      <c r="H980"/>
      <c r="I980"/>
      <c r="J980"/>
      <c r="K980"/>
    </row>
    <row r="981" spans="1:11" x14ac:dyDescent="0.35">
      <c r="A981"/>
      <c r="B981"/>
      <c r="C981"/>
      <c r="D981"/>
      <c r="E981"/>
      <c r="F981"/>
      <c r="G981"/>
      <c r="H981"/>
      <c r="I981"/>
      <c r="J981"/>
      <c r="K981"/>
    </row>
    <row r="982" spans="1:11" x14ac:dyDescent="0.35">
      <c r="A982"/>
      <c r="B982"/>
      <c r="C982"/>
      <c r="D982"/>
      <c r="E982"/>
      <c r="F982"/>
      <c r="G982"/>
      <c r="H982"/>
      <c r="I982"/>
      <c r="J982"/>
      <c r="K982"/>
    </row>
    <row r="983" spans="1:11" x14ac:dyDescent="0.35">
      <c r="A983"/>
      <c r="B983"/>
      <c r="C983"/>
      <c r="D983"/>
      <c r="E983"/>
      <c r="F983"/>
      <c r="G983"/>
      <c r="H983"/>
      <c r="I983"/>
      <c r="J983"/>
      <c r="K983"/>
    </row>
    <row r="984" spans="1:11" x14ac:dyDescent="0.35">
      <c r="A984"/>
      <c r="B984"/>
      <c r="C984"/>
      <c r="D984"/>
      <c r="E984"/>
      <c r="F984"/>
      <c r="G984"/>
      <c r="H984"/>
      <c r="I984"/>
      <c r="J984"/>
      <c r="K984"/>
    </row>
    <row r="985" spans="1:11" x14ac:dyDescent="0.35">
      <c r="A985"/>
      <c r="B985"/>
      <c r="C985"/>
      <c r="D985"/>
      <c r="E985"/>
      <c r="F985"/>
      <c r="G985"/>
      <c r="H985"/>
      <c r="I985"/>
      <c r="J985"/>
      <c r="K985"/>
    </row>
    <row r="986" spans="1:11" x14ac:dyDescent="0.35">
      <c r="A986"/>
      <c r="B986"/>
      <c r="C986"/>
      <c r="D986"/>
      <c r="E986"/>
      <c r="F986"/>
      <c r="G986"/>
      <c r="H986"/>
      <c r="I986"/>
      <c r="J986"/>
      <c r="K986"/>
    </row>
    <row r="987" spans="1:11" x14ac:dyDescent="0.35">
      <c r="A987"/>
      <c r="B987"/>
      <c r="C987"/>
      <c r="D987"/>
      <c r="E987"/>
      <c r="F987"/>
      <c r="G987"/>
      <c r="H987"/>
      <c r="I987"/>
      <c r="J987"/>
      <c r="K987"/>
    </row>
    <row r="988" spans="1:11" x14ac:dyDescent="0.35">
      <c r="A988"/>
      <c r="B988"/>
      <c r="C988"/>
      <c r="D988"/>
      <c r="E988"/>
      <c r="F988"/>
      <c r="G988"/>
      <c r="H988"/>
      <c r="I988"/>
      <c r="J988"/>
      <c r="K988"/>
    </row>
    <row r="989" spans="1:11" x14ac:dyDescent="0.35">
      <c r="A989"/>
      <c r="B989"/>
      <c r="C989"/>
      <c r="D989"/>
      <c r="E989"/>
      <c r="F989"/>
      <c r="G989"/>
      <c r="H989"/>
      <c r="I989"/>
      <c r="J989"/>
      <c r="K989"/>
    </row>
    <row r="990" spans="1:11" x14ac:dyDescent="0.35">
      <c r="A990"/>
      <c r="B990"/>
      <c r="C990"/>
      <c r="D990"/>
      <c r="E990"/>
      <c r="F990"/>
      <c r="G990"/>
      <c r="H990"/>
      <c r="I990"/>
      <c r="J990"/>
      <c r="K990"/>
    </row>
    <row r="991" spans="1:11" x14ac:dyDescent="0.35">
      <c r="A991"/>
      <c r="B991"/>
      <c r="C991"/>
      <c r="D991"/>
      <c r="E991"/>
      <c r="F991"/>
      <c r="G991"/>
      <c r="H991"/>
      <c r="I991"/>
      <c r="J991"/>
      <c r="K991"/>
    </row>
    <row r="992" spans="1:11" x14ac:dyDescent="0.35">
      <c r="A992"/>
      <c r="B992"/>
      <c r="C992"/>
      <c r="D992"/>
      <c r="E992"/>
      <c r="F992"/>
      <c r="G992"/>
      <c r="H992"/>
      <c r="I992"/>
      <c r="J992"/>
      <c r="K992"/>
    </row>
    <row r="993" spans="1:11" x14ac:dyDescent="0.35">
      <c r="A993"/>
      <c r="B993"/>
      <c r="C993"/>
      <c r="D993"/>
      <c r="E993"/>
      <c r="F993"/>
      <c r="G993"/>
      <c r="H993"/>
      <c r="I993"/>
      <c r="J993"/>
      <c r="K993"/>
    </row>
    <row r="994" spans="1:11" x14ac:dyDescent="0.35">
      <c r="A994"/>
      <c r="B994"/>
      <c r="C994"/>
      <c r="D994"/>
      <c r="E994"/>
      <c r="F994"/>
      <c r="G994"/>
      <c r="H994"/>
      <c r="I994"/>
      <c r="J994"/>
      <c r="K994"/>
    </row>
    <row r="995" spans="1:11" x14ac:dyDescent="0.35">
      <c r="A995"/>
      <c r="B995"/>
      <c r="C995"/>
      <c r="D995"/>
      <c r="E995"/>
      <c r="F995"/>
      <c r="G995"/>
      <c r="H995"/>
      <c r="I995"/>
      <c r="J995"/>
      <c r="K995"/>
    </row>
    <row r="996" spans="1:11" x14ac:dyDescent="0.35">
      <c r="A996"/>
      <c r="B996"/>
      <c r="C996"/>
      <c r="D996"/>
      <c r="E996"/>
      <c r="F996"/>
      <c r="G996"/>
      <c r="H996"/>
      <c r="I996"/>
      <c r="J996"/>
      <c r="K996"/>
    </row>
    <row r="997" spans="1:11" x14ac:dyDescent="0.35">
      <c r="A997"/>
      <c r="B997"/>
      <c r="C997"/>
      <c r="D997"/>
      <c r="E997"/>
      <c r="F997"/>
      <c r="G997"/>
      <c r="H997"/>
      <c r="I997"/>
      <c r="J997"/>
      <c r="K997"/>
    </row>
    <row r="998" spans="1:11" x14ac:dyDescent="0.35">
      <c r="A998"/>
      <c r="B998"/>
      <c r="C998"/>
      <c r="D998"/>
      <c r="E998"/>
      <c r="F998"/>
      <c r="G998"/>
      <c r="H998"/>
      <c r="I998"/>
      <c r="J998"/>
      <c r="K998"/>
    </row>
    <row r="999" spans="1:11" x14ac:dyDescent="0.35">
      <c r="A999"/>
      <c r="B999"/>
      <c r="C999"/>
      <c r="D999"/>
      <c r="E999"/>
      <c r="F999"/>
      <c r="G999"/>
      <c r="H999"/>
      <c r="I999"/>
      <c r="J999"/>
      <c r="K999"/>
    </row>
    <row r="1000" spans="1:11" x14ac:dyDescent="0.35">
      <c r="A1000"/>
      <c r="B1000"/>
      <c r="C1000"/>
      <c r="D1000"/>
      <c r="E1000"/>
      <c r="F1000"/>
      <c r="G1000"/>
      <c r="H1000"/>
      <c r="I1000"/>
      <c r="J1000"/>
      <c r="K1000"/>
    </row>
    <row r="1001" spans="1:11" x14ac:dyDescent="0.35">
      <c r="A1001"/>
      <c r="B1001"/>
      <c r="C1001"/>
      <c r="D1001"/>
      <c r="E1001"/>
      <c r="F1001"/>
      <c r="G1001"/>
      <c r="H1001"/>
      <c r="I1001"/>
      <c r="J1001"/>
      <c r="K1001"/>
    </row>
    <row r="1002" spans="1:11" x14ac:dyDescent="0.35">
      <c r="A1002"/>
      <c r="B1002"/>
      <c r="C1002"/>
      <c r="D1002"/>
      <c r="E1002"/>
      <c r="F1002"/>
      <c r="G1002"/>
      <c r="H1002"/>
      <c r="I1002"/>
      <c r="J1002"/>
      <c r="K1002"/>
    </row>
    <row r="1003" spans="1:11" x14ac:dyDescent="0.35">
      <c r="A1003"/>
      <c r="B1003"/>
      <c r="C1003"/>
      <c r="D1003"/>
      <c r="E1003"/>
      <c r="F1003"/>
      <c r="G1003"/>
      <c r="H1003"/>
      <c r="I1003"/>
      <c r="J1003"/>
      <c r="K1003"/>
    </row>
    <row r="1004" spans="1:11" x14ac:dyDescent="0.35">
      <c r="A1004"/>
      <c r="B1004"/>
      <c r="C1004"/>
      <c r="D1004"/>
      <c r="E1004"/>
      <c r="F1004"/>
      <c r="G1004"/>
      <c r="H1004"/>
      <c r="I1004"/>
      <c r="J1004"/>
      <c r="K1004"/>
    </row>
    <row r="1005" spans="1:11" x14ac:dyDescent="0.35">
      <c r="A1005"/>
      <c r="B1005"/>
      <c r="C1005"/>
      <c r="D1005"/>
      <c r="E1005"/>
      <c r="F1005"/>
      <c r="G1005"/>
      <c r="H1005"/>
      <c r="I1005"/>
      <c r="J1005"/>
      <c r="K1005"/>
    </row>
    <row r="1006" spans="1:11" x14ac:dyDescent="0.35">
      <c r="A1006"/>
      <c r="B1006"/>
      <c r="C1006"/>
      <c r="D1006"/>
      <c r="E1006"/>
      <c r="F1006"/>
      <c r="G1006"/>
      <c r="H1006"/>
      <c r="I1006"/>
      <c r="J1006"/>
      <c r="K1006"/>
    </row>
    <row r="1007" spans="1:11" x14ac:dyDescent="0.35">
      <c r="A1007"/>
      <c r="B1007"/>
      <c r="C1007"/>
      <c r="D1007"/>
      <c r="E1007"/>
      <c r="F1007"/>
      <c r="G1007"/>
      <c r="H1007"/>
      <c r="I1007"/>
      <c r="J1007"/>
      <c r="K1007"/>
    </row>
    <row r="1008" spans="1:11" x14ac:dyDescent="0.35">
      <c r="A1008"/>
      <c r="B1008"/>
      <c r="C1008"/>
      <c r="D1008"/>
      <c r="E1008"/>
      <c r="F1008"/>
      <c r="G1008"/>
      <c r="H1008"/>
      <c r="I1008"/>
      <c r="J1008"/>
      <c r="K1008"/>
    </row>
    <row r="1009" spans="1:11" x14ac:dyDescent="0.35">
      <c r="A1009"/>
      <c r="B1009"/>
      <c r="C1009"/>
      <c r="D1009"/>
      <c r="E1009"/>
      <c r="F1009"/>
      <c r="G1009"/>
      <c r="H1009"/>
      <c r="I1009"/>
      <c r="J1009"/>
      <c r="K1009"/>
    </row>
    <row r="1010" spans="1:11" x14ac:dyDescent="0.35">
      <c r="A1010"/>
      <c r="B1010"/>
      <c r="C1010"/>
      <c r="D1010"/>
      <c r="E1010"/>
      <c r="F1010"/>
      <c r="G1010"/>
      <c r="H1010"/>
      <c r="I1010"/>
      <c r="J1010"/>
      <c r="K1010"/>
    </row>
    <row r="1011" spans="1:11" x14ac:dyDescent="0.35">
      <c r="A1011"/>
      <c r="B1011"/>
      <c r="C1011"/>
      <c r="D1011"/>
      <c r="E1011"/>
      <c r="F1011"/>
      <c r="G1011"/>
      <c r="H1011"/>
      <c r="I1011"/>
      <c r="J1011"/>
      <c r="K1011"/>
    </row>
    <row r="1012" spans="1:11" x14ac:dyDescent="0.35">
      <c r="A1012"/>
      <c r="B1012"/>
      <c r="C1012"/>
      <c r="D1012"/>
      <c r="E1012"/>
      <c r="F1012"/>
      <c r="G1012"/>
      <c r="H1012"/>
      <c r="I1012"/>
      <c r="J1012"/>
      <c r="K1012"/>
    </row>
    <row r="1013" spans="1:11" x14ac:dyDescent="0.35">
      <c r="A1013"/>
      <c r="B1013"/>
      <c r="C1013"/>
      <c r="D1013"/>
      <c r="E1013"/>
      <c r="F1013"/>
      <c r="G1013"/>
      <c r="H1013"/>
      <c r="I1013"/>
      <c r="J1013"/>
      <c r="K1013"/>
    </row>
    <row r="1014" spans="1:11" x14ac:dyDescent="0.35">
      <c r="A1014"/>
      <c r="B1014"/>
      <c r="C1014"/>
      <c r="D1014"/>
      <c r="E1014"/>
      <c r="F1014"/>
      <c r="G1014"/>
      <c r="H1014"/>
      <c r="I1014"/>
      <c r="J1014"/>
      <c r="K1014"/>
    </row>
    <row r="1015" spans="1:11" x14ac:dyDescent="0.35">
      <c r="A1015"/>
      <c r="B1015"/>
      <c r="C1015"/>
      <c r="D1015"/>
      <c r="E1015"/>
      <c r="F1015"/>
      <c r="G1015"/>
      <c r="H1015"/>
      <c r="I1015"/>
      <c r="J1015"/>
      <c r="K1015"/>
    </row>
    <row r="1016" spans="1:11" x14ac:dyDescent="0.35">
      <c r="A1016"/>
      <c r="B1016"/>
      <c r="C1016"/>
      <c r="D1016"/>
      <c r="E1016"/>
      <c r="F1016"/>
      <c r="G1016"/>
      <c r="H1016"/>
      <c r="I1016"/>
      <c r="J1016"/>
      <c r="K1016"/>
    </row>
    <row r="1017" spans="1:11" x14ac:dyDescent="0.35">
      <c r="A1017"/>
      <c r="B1017"/>
      <c r="C1017"/>
      <c r="D1017"/>
      <c r="E1017"/>
      <c r="F1017"/>
      <c r="G1017"/>
      <c r="H1017"/>
      <c r="I1017"/>
      <c r="J1017"/>
      <c r="K1017"/>
    </row>
    <row r="1018" spans="1:11" x14ac:dyDescent="0.35">
      <c r="A1018"/>
      <c r="B1018"/>
      <c r="C1018"/>
      <c r="D1018"/>
      <c r="E1018"/>
      <c r="F1018"/>
      <c r="G1018"/>
      <c r="H1018"/>
      <c r="I1018"/>
      <c r="J1018"/>
      <c r="K1018"/>
    </row>
    <row r="1019" spans="1:11" x14ac:dyDescent="0.35">
      <c r="A1019"/>
      <c r="B1019"/>
      <c r="C1019"/>
      <c r="D1019"/>
      <c r="E1019"/>
      <c r="F1019"/>
      <c r="G1019"/>
      <c r="H1019"/>
      <c r="I1019"/>
      <c r="J1019"/>
      <c r="K1019"/>
    </row>
    <row r="1020" spans="1:11" x14ac:dyDescent="0.35">
      <c r="A1020"/>
      <c r="B1020"/>
      <c r="C1020"/>
      <c r="D1020"/>
      <c r="E1020"/>
      <c r="F1020"/>
      <c r="G1020"/>
      <c r="H1020"/>
      <c r="I1020"/>
      <c r="J1020"/>
      <c r="K1020"/>
    </row>
    <row r="1021" spans="1:11" x14ac:dyDescent="0.35">
      <c r="A1021"/>
      <c r="B1021"/>
      <c r="C1021"/>
      <c r="D1021"/>
      <c r="E1021"/>
      <c r="F1021"/>
      <c r="G1021"/>
      <c r="H1021"/>
      <c r="I1021"/>
      <c r="J1021"/>
      <c r="K1021"/>
    </row>
    <row r="1022" spans="1:11" x14ac:dyDescent="0.35">
      <c r="A1022"/>
      <c r="B1022"/>
      <c r="C1022"/>
      <c r="D1022"/>
      <c r="E1022"/>
      <c r="F1022"/>
      <c r="G1022"/>
      <c r="H1022"/>
      <c r="I1022"/>
      <c r="J1022"/>
      <c r="K1022"/>
    </row>
    <row r="1023" spans="1:11" x14ac:dyDescent="0.35">
      <c r="A1023"/>
      <c r="B1023"/>
      <c r="C1023"/>
      <c r="D1023"/>
      <c r="E1023"/>
      <c r="F1023"/>
      <c r="G1023"/>
      <c r="H1023"/>
      <c r="I1023"/>
      <c r="J1023"/>
      <c r="K1023"/>
    </row>
    <row r="1024" spans="1:11" x14ac:dyDescent="0.35">
      <c r="A1024"/>
      <c r="B1024"/>
      <c r="C1024"/>
      <c r="D1024"/>
      <c r="E1024"/>
      <c r="F1024"/>
      <c r="G1024"/>
      <c r="H1024"/>
      <c r="I1024"/>
      <c r="J1024"/>
      <c r="K1024"/>
    </row>
    <row r="1025" spans="1:11" x14ac:dyDescent="0.35">
      <c r="A1025"/>
      <c r="B1025"/>
      <c r="C1025"/>
      <c r="D1025"/>
      <c r="E1025"/>
      <c r="F1025"/>
      <c r="G1025"/>
      <c r="H1025"/>
      <c r="I1025"/>
      <c r="J1025"/>
      <c r="K1025"/>
    </row>
    <row r="1026" spans="1:11" x14ac:dyDescent="0.35">
      <c r="A1026"/>
      <c r="B1026"/>
      <c r="C1026"/>
      <c r="D1026"/>
      <c r="E1026"/>
      <c r="F1026"/>
      <c r="G1026"/>
      <c r="H1026"/>
      <c r="I1026"/>
      <c r="J1026"/>
      <c r="K1026"/>
    </row>
    <row r="1027" spans="1:11" x14ac:dyDescent="0.35">
      <c r="A1027"/>
      <c r="B1027"/>
      <c r="C1027"/>
      <c r="D1027"/>
      <c r="E1027"/>
      <c r="F1027"/>
      <c r="G1027"/>
      <c r="H1027"/>
      <c r="I1027"/>
      <c r="J1027"/>
      <c r="K1027"/>
    </row>
    <row r="1028" spans="1:11" x14ac:dyDescent="0.35">
      <c r="A1028"/>
      <c r="B1028"/>
      <c r="C1028"/>
      <c r="D1028"/>
      <c r="E1028"/>
      <c r="F1028"/>
      <c r="G1028"/>
      <c r="H1028"/>
      <c r="I1028"/>
      <c r="J1028"/>
      <c r="K1028"/>
    </row>
    <row r="1029" spans="1:11" x14ac:dyDescent="0.35">
      <c r="A1029"/>
      <c r="B1029"/>
      <c r="C1029"/>
      <c r="D1029"/>
      <c r="E1029"/>
      <c r="F1029"/>
      <c r="G1029"/>
      <c r="H1029"/>
      <c r="I1029"/>
      <c r="J1029"/>
      <c r="K1029"/>
    </row>
    <row r="1030" spans="1:11" x14ac:dyDescent="0.35">
      <c r="A1030"/>
      <c r="B1030"/>
      <c r="C1030"/>
      <c r="D1030"/>
      <c r="E1030"/>
      <c r="F1030"/>
      <c r="G1030"/>
      <c r="H1030"/>
      <c r="I1030"/>
      <c r="J1030"/>
      <c r="K1030"/>
    </row>
    <row r="1031" spans="1:11" x14ac:dyDescent="0.35">
      <c r="A1031"/>
      <c r="B1031"/>
      <c r="C1031"/>
      <c r="D1031"/>
      <c r="E1031"/>
      <c r="F1031"/>
      <c r="G1031"/>
      <c r="H1031"/>
      <c r="I1031"/>
      <c r="J1031"/>
      <c r="K1031"/>
    </row>
    <row r="1032" spans="1:11" x14ac:dyDescent="0.35">
      <c r="A1032"/>
      <c r="B1032"/>
      <c r="C1032"/>
      <c r="D1032"/>
      <c r="E1032"/>
      <c r="F1032"/>
      <c r="G1032"/>
      <c r="H1032"/>
      <c r="I1032"/>
      <c r="J1032"/>
      <c r="K1032"/>
    </row>
    <row r="1033" spans="1:11" x14ac:dyDescent="0.35">
      <c r="A1033"/>
      <c r="B1033"/>
      <c r="C1033"/>
      <c r="D1033"/>
      <c r="E1033"/>
      <c r="F1033"/>
      <c r="G1033"/>
      <c r="H1033"/>
      <c r="I1033"/>
      <c r="J1033"/>
      <c r="K1033"/>
    </row>
    <row r="1034" spans="1:11" x14ac:dyDescent="0.35">
      <c r="A1034"/>
      <c r="B1034"/>
      <c r="C1034"/>
      <c r="D1034"/>
      <c r="E1034"/>
      <c r="F1034"/>
      <c r="G1034"/>
      <c r="H1034"/>
      <c r="I1034"/>
      <c r="J1034"/>
      <c r="K1034"/>
    </row>
    <row r="1035" spans="1:11" x14ac:dyDescent="0.35">
      <c r="A1035"/>
      <c r="B1035"/>
      <c r="C1035"/>
      <c r="D1035"/>
      <c r="E1035"/>
      <c r="F1035"/>
      <c r="G1035"/>
      <c r="H1035"/>
      <c r="I1035"/>
      <c r="J1035"/>
      <c r="K1035"/>
    </row>
    <row r="1036" spans="1:11" x14ac:dyDescent="0.35">
      <c r="A1036"/>
      <c r="B1036"/>
      <c r="C1036"/>
      <c r="D1036"/>
      <c r="E1036"/>
      <c r="F1036"/>
      <c r="G1036"/>
      <c r="H1036"/>
      <c r="I1036"/>
      <c r="J1036"/>
      <c r="K1036"/>
    </row>
    <row r="1037" spans="1:11" x14ac:dyDescent="0.35">
      <c r="A1037"/>
      <c r="B1037"/>
      <c r="C1037"/>
      <c r="D1037"/>
      <c r="E1037"/>
      <c r="F1037"/>
      <c r="G1037"/>
      <c r="H1037"/>
      <c r="I1037"/>
      <c r="J1037"/>
      <c r="K1037"/>
    </row>
    <row r="1038" spans="1:11" x14ac:dyDescent="0.35">
      <c r="A1038"/>
      <c r="B1038"/>
      <c r="C1038"/>
      <c r="D1038"/>
      <c r="E1038"/>
      <c r="F1038"/>
      <c r="G1038"/>
      <c r="H1038"/>
      <c r="I1038"/>
      <c r="J1038"/>
      <c r="K1038"/>
    </row>
    <row r="1039" spans="1:11" x14ac:dyDescent="0.35">
      <c r="A1039"/>
      <c r="B1039"/>
      <c r="C1039"/>
      <c r="D1039"/>
      <c r="E1039"/>
      <c r="F1039"/>
      <c r="G1039"/>
      <c r="H1039"/>
      <c r="I1039"/>
      <c r="J1039"/>
      <c r="K1039"/>
    </row>
    <row r="1040" spans="1:11" x14ac:dyDescent="0.35">
      <c r="A1040"/>
      <c r="B1040"/>
      <c r="C1040"/>
      <c r="D1040"/>
      <c r="E1040"/>
      <c r="F1040"/>
      <c r="G1040"/>
      <c r="H1040"/>
      <c r="I1040"/>
      <c r="J1040"/>
      <c r="K1040"/>
    </row>
    <row r="1041" spans="1:11" x14ac:dyDescent="0.35">
      <c r="A1041"/>
      <c r="B1041"/>
      <c r="C1041"/>
      <c r="D1041"/>
      <c r="E1041"/>
      <c r="F1041"/>
      <c r="G1041"/>
      <c r="H1041"/>
      <c r="I1041"/>
      <c r="J1041"/>
      <c r="K1041"/>
    </row>
    <row r="1042" spans="1:11" x14ac:dyDescent="0.35">
      <c r="A1042"/>
      <c r="B1042"/>
      <c r="C1042"/>
      <c r="D1042"/>
      <c r="E1042"/>
      <c r="F1042"/>
      <c r="G1042"/>
      <c r="H1042"/>
      <c r="I1042"/>
      <c r="J1042"/>
      <c r="K1042"/>
    </row>
    <row r="1043" spans="1:11" x14ac:dyDescent="0.35">
      <c r="A1043"/>
      <c r="B1043"/>
      <c r="C1043"/>
      <c r="D1043"/>
      <c r="E1043"/>
      <c r="F1043"/>
      <c r="G1043"/>
      <c r="H1043"/>
      <c r="I1043"/>
      <c r="J1043"/>
      <c r="K1043"/>
    </row>
    <row r="1044" spans="1:11" x14ac:dyDescent="0.35">
      <c r="A1044"/>
      <c r="B1044"/>
      <c r="C1044"/>
      <c r="D1044"/>
      <c r="E1044"/>
      <c r="F1044"/>
      <c r="G1044"/>
      <c r="H1044"/>
      <c r="I1044"/>
      <c r="J1044"/>
      <c r="K1044"/>
    </row>
    <row r="1045" spans="1:11" x14ac:dyDescent="0.35">
      <c r="A1045"/>
      <c r="B1045"/>
      <c r="C1045"/>
      <c r="D1045"/>
      <c r="E1045"/>
      <c r="F1045"/>
      <c r="G1045"/>
      <c r="H1045"/>
      <c r="I1045"/>
      <c r="J1045"/>
      <c r="K1045"/>
    </row>
    <row r="1046" spans="1:11" x14ac:dyDescent="0.35">
      <c r="A1046"/>
      <c r="B1046"/>
      <c r="C1046"/>
      <c r="D1046"/>
      <c r="E1046"/>
      <c r="F1046"/>
      <c r="G1046"/>
      <c r="H1046"/>
      <c r="I1046"/>
      <c r="J1046"/>
      <c r="K1046"/>
    </row>
    <row r="1047" spans="1:11" x14ac:dyDescent="0.35">
      <c r="A1047"/>
      <c r="B1047"/>
      <c r="C1047"/>
      <c r="D1047"/>
      <c r="E1047"/>
      <c r="F1047"/>
      <c r="G1047"/>
      <c r="H1047"/>
      <c r="I1047"/>
      <c r="J1047"/>
      <c r="K1047"/>
    </row>
    <row r="1048" spans="1:11" x14ac:dyDescent="0.35">
      <c r="A1048"/>
      <c r="B1048"/>
      <c r="C1048"/>
      <c r="D1048"/>
      <c r="E1048"/>
      <c r="F1048"/>
      <c r="G1048"/>
      <c r="H1048"/>
      <c r="I1048"/>
      <c r="J1048"/>
      <c r="K1048"/>
    </row>
    <row r="1049" spans="1:11" x14ac:dyDescent="0.35">
      <c r="A1049"/>
      <c r="B1049"/>
      <c r="C1049"/>
      <c r="D1049"/>
      <c r="E1049"/>
      <c r="F1049"/>
      <c r="G1049"/>
      <c r="H1049"/>
      <c r="I1049"/>
      <c r="J1049"/>
      <c r="K1049"/>
    </row>
    <row r="1050" spans="1:11" x14ac:dyDescent="0.35">
      <c r="A1050"/>
      <c r="B1050"/>
      <c r="C1050"/>
      <c r="D1050"/>
      <c r="E1050"/>
      <c r="F1050"/>
      <c r="G1050"/>
      <c r="H1050"/>
      <c r="I1050"/>
      <c r="J1050"/>
      <c r="K1050"/>
    </row>
    <row r="1051" spans="1:11" x14ac:dyDescent="0.35">
      <c r="A1051"/>
      <c r="B1051"/>
      <c r="C1051"/>
      <c r="D1051"/>
      <c r="E1051"/>
      <c r="F1051"/>
      <c r="G1051"/>
      <c r="H1051"/>
      <c r="I1051"/>
      <c r="J1051"/>
      <c r="K1051"/>
    </row>
    <row r="1052" spans="1:11" x14ac:dyDescent="0.35">
      <c r="A1052"/>
      <c r="B1052"/>
      <c r="C1052"/>
      <c r="D1052"/>
      <c r="E1052"/>
      <c r="F1052"/>
      <c r="G1052"/>
      <c r="H1052"/>
      <c r="I1052"/>
      <c r="J1052"/>
      <c r="K1052"/>
    </row>
    <row r="1053" spans="1:11" x14ac:dyDescent="0.35">
      <c r="A1053"/>
      <c r="B1053"/>
      <c r="C1053"/>
      <c r="D1053"/>
      <c r="E1053"/>
      <c r="F1053"/>
      <c r="G1053"/>
      <c r="H1053"/>
      <c r="I1053"/>
      <c r="J1053"/>
      <c r="K1053"/>
    </row>
    <row r="1054" spans="1:11" x14ac:dyDescent="0.35">
      <c r="A1054"/>
      <c r="B1054"/>
      <c r="C1054"/>
      <c r="D1054"/>
      <c r="E1054"/>
      <c r="F1054"/>
      <c r="G1054"/>
      <c r="H1054"/>
      <c r="I1054"/>
      <c r="J1054"/>
      <c r="K1054"/>
    </row>
    <row r="1055" spans="1:11" x14ac:dyDescent="0.35">
      <c r="A1055"/>
      <c r="B1055"/>
      <c r="C1055"/>
      <c r="D1055"/>
      <c r="E1055"/>
      <c r="F1055"/>
      <c r="G1055"/>
      <c r="H1055"/>
      <c r="I1055"/>
      <c r="J1055"/>
      <c r="K1055"/>
    </row>
    <row r="1056" spans="1:11" x14ac:dyDescent="0.35">
      <c r="A1056"/>
      <c r="B1056"/>
      <c r="C1056"/>
      <c r="D1056"/>
      <c r="E1056"/>
      <c r="F1056"/>
      <c r="G1056"/>
      <c r="H1056"/>
      <c r="I1056"/>
      <c r="J1056"/>
      <c r="K1056"/>
    </row>
    <row r="1057" spans="1:11" x14ac:dyDescent="0.35">
      <c r="A1057"/>
      <c r="B1057"/>
      <c r="C1057"/>
      <c r="D1057"/>
      <c r="E1057"/>
      <c r="F1057"/>
      <c r="G1057"/>
      <c r="H1057"/>
      <c r="I1057"/>
      <c r="J1057"/>
      <c r="K1057"/>
    </row>
    <row r="1058" spans="1:11" x14ac:dyDescent="0.35">
      <c r="A1058"/>
      <c r="B1058"/>
      <c r="C1058"/>
      <c r="D1058"/>
      <c r="E1058"/>
      <c r="F1058"/>
      <c r="G1058"/>
      <c r="H1058"/>
      <c r="I1058"/>
      <c r="J1058"/>
      <c r="K1058"/>
    </row>
    <row r="1059" spans="1:11" x14ac:dyDescent="0.35">
      <c r="A1059"/>
      <c r="B1059"/>
      <c r="C1059"/>
      <c r="D1059"/>
      <c r="E1059"/>
      <c r="F1059"/>
      <c r="G1059"/>
      <c r="H1059"/>
      <c r="I1059"/>
      <c r="J1059"/>
      <c r="K1059"/>
    </row>
    <row r="1060" spans="1:11" x14ac:dyDescent="0.35">
      <c r="A1060"/>
      <c r="B1060"/>
      <c r="C1060"/>
      <c r="D1060"/>
      <c r="E1060"/>
      <c r="F1060"/>
      <c r="G1060"/>
      <c r="H1060"/>
      <c r="I1060"/>
      <c r="J1060"/>
      <c r="K1060"/>
    </row>
    <row r="1061" spans="1:11" x14ac:dyDescent="0.35">
      <c r="A1061"/>
      <c r="B1061"/>
      <c r="C1061"/>
      <c r="D1061"/>
      <c r="E1061"/>
      <c r="F1061"/>
      <c r="G1061"/>
      <c r="H1061"/>
      <c r="I1061"/>
      <c r="J1061"/>
      <c r="K1061"/>
    </row>
    <row r="1062" spans="1:11" x14ac:dyDescent="0.35">
      <c r="A1062"/>
      <c r="B1062"/>
      <c r="C1062"/>
      <c r="D1062"/>
      <c r="E1062"/>
      <c r="F1062"/>
      <c r="G1062"/>
      <c r="H1062"/>
      <c r="I1062"/>
      <c r="J1062"/>
      <c r="K1062"/>
    </row>
    <row r="1063" spans="1:11" x14ac:dyDescent="0.35">
      <c r="A1063"/>
      <c r="B1063"/>
      <c r="C1063"/>
      <c r="D1063"/>
      <c r="E1063"/>
      <c r="F1063"/>
      <c r="G1063"/>
      <c r="H1063"/>
      <c r="I1063"/>
      <c r="J1063"/>
      <c r="K1063"/>
    </row>
    <row r="1064" spans="1:11" x14ac:dyDescent="0.35">
      <c r="A1064"/>
      <c r="B1064"/>
      <c r="C1064"/>
      <c r="D1064"/>
      <c r="E1064"/>
      <c r="F1064"/>
      <c r="G1064"/>
      <c r="H1064"/>
      <c r="I1064"/>
      <c r="J1064"/>
      <c r="K1064"/>
    </row>
    <row r="1065" spans="1:11" x14ac:dyDescent="0.35">
      <c r="A1065"/>
      <c r="B1065"/>
      <c r="C1065"/>
      <c r="D1065"/>
      <c r="E1065"/>
      <c r="F1065"/>
      <c r="G1065"/>
      <c r="H1065"/>
      <c r="I1065"/>
      <c r="J1065"/>
      <c r="K1065"/>
    </row>
    <row r="1066" spans="1:11" x14ac:dyDescent="0.35">
      <c r="A1066"/>
      <c r="B1066"/>
      <c r="C1066"/>
      <c r="D1066"/>
      <c r="E1066"/>
      <c r="F1066"/>
      <c r="G1066"/>
      <c r="H1066"/>
      <c r="I1066"/>
      <c r="J1066"/>
      <c r="K1066"/>
    </row>
    <row r="1067" spans="1:11" x14ac:dyDescent="0.35">
      <c r="A1067"/>
      <c r="B1067"/>
      <c r="C1067"/>
      <c r="D1067"/>
      <c r="E1067"/>
      <c r="F1067"/>
      <c r="G1067"/>
      <c r="H1067"/>
      <c r="I1067"/>
      <c r="J1067"/>
      <c r="K1067"/>
    </row>
    <row r="1068" spans="1:11" x14ac:dyDescent="0.35">
      <c r="A1068"/>
      <c r="B1068"/>
      <c r="C1068"/>
      <c r="D1068"/>
      <c r="E1068"/>
      <c r="F1068"/>
      <c r="G1068"/>
      <c r="H1068"/>
      <c r="I1068"/>
      <c r="J1068"/>
      <c r="K1068"/>
    </row>
    <row r="1069" spans="1:11" x14ac:dyDescent="0.35">
      <c r="A1069"/>
      <c r="B1069"/>
      <c r="C1069"/>
      <c r="D1069"/>
      <c r="E1069"/>
      <c r="F1069"/>
      <c r="G1069"/>
      <c r="H1069"/>
      <c r="I1069"/>
      <c r="J1069"/>
      <c r="K1069"/>
    </row>
    <row r="1070" spans="1:11" x14ac:dyDescent="0.35">
      <c r="A1070"/>
      <c r="B1070"/>
      <c r="C1070"/>
      <c r="D1070"/>
      <c r="E1070"/>
      <c r="F1070"/>
      <c r="G1070"/>
      <c r="H1070"/>
      <c r="I1070"/>
      <c r="J1070"/>
      <c r="K1070"/>
    </row>
    <row r="1071" spans="1:11" x14ac:dyDescent="0.35">
      <c r="A1071"/>
      <c r="B1071"/>
      <c r="C1071"/>
      <c r="D1071"/>
      <c r="E1071"/>
      <c r="F1071"/>
      <c r="G1071"/>
      <c r="H1071"/>
      <c r="I1071"/>
      <c r="J1071"/>
      <c r="K1071"/>
    </row>
    <row r="1072" spans="1:11" x14ac:dyDescent="0.35">
      <c r="A1072"/>
      <c r="B1072"/>
      <c r="C1072"/>
      <c r="D1072"/>
      <c r="E1072"/>
      <c r="F1072"/>
      <c r="G1072"/>
      <c r="H1072"/>
      <c r="I1072"/>
      <c r="J1072"/>
      <c r="K1072"/>
    </row>
    <row r="1073" spans="1:11" x14ac:dyDescent="0.35">
      <c r="A1073"/>
      <c r="B1073"/>
      <c r="C1073"/>
      <c r="D1073"/>
      <c r="E1073"/>
      <c r="F1073"/>
      <c r="G1073"/>
      <c r="H1073"/>
      <c r="I1073"/>
      <c r="J1073"/>
      <c r="K1073"/>
    </row>
    <row r="1074" spans="1:11" x14ac:dyDescent="0.35">
      <c r="A1074"/>
      <c r="B1074"/>
      <c r="C1074"/>
      <c r="D1074"/>
      <c r="E1074"/>
      <c r="F1074"/>
      <c r="G1074"/>
      <c r="H1074"/>
      <c r="I1074"/>
      <c r="J1074"/>
      <c r="K1074"/>
    </row>
    <row r="1075" spans="1:11" x14ac:dyDescent="0.35">
      <c r="A1075"/>
      <c r="B1075"/>
      <c r="C1075"/>
      <c r="D1075"/>
      <c r="E1075"/>
      <c r="F1075"/>
      <c r="G1075"/>
      <c r="H1075"/>
      <c r="I1075"/>
      <c r="J1075"/>
      <c r="K1075"/>
    </row>
    <row r="1076" spans="1:11" x14ac:dyDescent="0.35">
      <c r="A1076"/>
      <c r="B1076"/>
      <c r="C1076"/>
      <c r="D1076"/>
      <c r="E1076"/>
      <c r="F1076"/>
      <c r="G1076"/>
      <c r="H1076"/>
      <c r="I1076"/>
      <c r="J1076"/>
      <c r="K1076"/>
    </row>
    <row r="1077" spans="1:11" x14ac:dyDescent="0.35">
      <c r="A1077"/>
      <c r="B1077"/>
      <c r="C1077"/>
      <c r="D1077"/>
      <c r="E1077"/>
      <c r="F1077"/>
      <c r="G1077"/>
      <c r="H1077"/>
      <c r="I1077"/>
      <c r="J1077"/>
      <c r="K1077"/>
    </row>
    <row r="1078" spans="1:11" x14ac:dyDescent="0.35">
      <c r="A1078"/>
      <c r="B1078"/>
      <c r="C1078"/>
      <c r="D1078"/>
      <c r="E1078"/>
      <c r="F1078"/>
      <c r="G1078"/>
      <c r="H1078"/>
      <c r="I1078"/>
      <c r="J1078"/>
      <c r="K1078"/>
    </row>
    <row r="1079" spans="1:11" x14ac:dyDescent="0.35">
      <c r="A1079"/>
      <c r="B1079"/>
      <c r="C1079"/>
      <c r="D1079"/>
      <c r="E1079"/>
      <c r="F1079"/>
      <c r="G1079"/>
      <c r="H1079"/>
      <c r="I1079"/>
      <c r="J1079"/>
      <c r="K1079"/>
    </row>
    <row r="1080" spans="1:11" x14ac:dyDescent="0.35">
      <c r="A1080"/>
      <c r="B1080"/>
      <c r="C1080"/>
      <c r="D1080"/>
      <c r="E1080"/>
      <c r="F1080"/>
      <c r="G1080"/>
      <c r="H1080"/>
      <c r="I1080"/>
      <c r="J1080"/>
      <c r="K1080"/>
    </row>
    <row r="1081" spans="1:11" x14ac:dyDescent="0.35">
      <c r="A1081"/>
      <c r="B1081"/>
      <c r="C1081"/>
      <c r="D1081"/>
      <c r="E1081"/>
      <c r="F1081"/>
      <c r="G1081"/>
      <c r="H1081"/>
      <c r="I1081"/>
      <c r="J1081"/>
      <c r="K1081"/>
    </row>
    <row r="1082" spans="1:11" x14ac:dyDescent="0.35">
      <c r="A1082"/>
      <c r="B1082"/>
      <c r="C1082"/>
      <c r="D1082"/>
      <c r="E1082"/>
      <c r="F1082"/>
      <c r="G1082"/>
      <c r="H1082"/>
      <c r="I1082"/>
      <c r="J1082"/>
      <c r="K1082"/>
    </row>
    <row r="1083" spans="1:11" x14ac:dyDescent="0.35">
      <c r="A1083"/>
      <c r="B1083"/>
      <c r="C1083"/>
      <c r="D1083"/>
      <c r="E1083"/>
      <c r="F1083"/>
      <c r="G1083"/>
      <c r="H1083"/>
      <c r="I1083"/>
      <c r="J1083"/>
      <c r="K1083"/>
    </row>
    <row r="1084" spans="1:11" x14ac:dyDescent="0.35">
      <c r="A1084"/>
      <c r="B1084"/>
      <c r="C1084"/>
      <c r="D1084"/>
      <c r="E1084"/>
      <c r="F1084"/>
      <c r="G1084"/>
      <c r="H1084"/>
      <c r="I1084"/>
      <c r="J1084"/>
      <c r="K1084"/>
    </row>
    <row r="1085" spans="1:11" x14ac:dyDescent="0.35">
      <c r="A1085"/>
      <c r="B1085"/>
      <c r="C1085"/>
      <c r="D1085"/>
      <c r="E1085"/>
      <c r="F1085"/>
      <c r="G1085"/>
      <c r="H1085"/>
      <c r="I1085"/>
      <c r="J1085"/>
      <c r="K1085"/>
    </row>
    <row r="1086" spans="1:11" x14ac:dyDescent="0.35">
      <c r="A1086"/>
      <c r="B1086"/>
      <c r="C1086"/>
      <c r="D1086"/>
      <c r="E1086"/>
      <c r="F1086"/>
      <c r="G1086"/>
      <c r="H1086"/>
      <c r="I1086"/>
      <c r="J1086"/>
      <c r="K1086"/>
    </row>
    <row r="1087" spans="1:11" x14ac:dyDescent="0.35">
      <c r="A1087"/>
      <c r="B1087"/>
      <c r="C1087"/>
      <c r="D1087"/>
      <c r="E1087"/>
      <c r="F1087"/>
      <c r="G1087"/>
      <c r="H1087"/>
      <c r="I1087"/>
      <c r="J1087"/>
      <c r="K1087"/>
    </row>
    <row r="1088" spans="1:11" x14ac:dyDescent="0.35">
      <c r="A1088"/>
      <c r="B1088"/>
      <c r="C1088"/>
      <c r="D1088"/>
      <c r="E1088"/>
      <c r="F1088"/>
      <c r="G1088"/>
      <c r="H1088"/>
      <c r="I1088"/>
      <c r="J1088"/>
      <c r="K1088"/>
    </row>
    <row r="1089" spans="1:11" x14ac:dyDescent="0.35">
      <c r="A1089"/>
      <c r="B1089"/>
      <c r="C1089"/>
      <c r="D1089"/>
      <c r="E1089"/>
      <c r="F1089"/>
      <c r="G1089"/>
      <c r="H1089"/>
      <c r="I1089"/>
      <c r="J1089"/>
      <c r="K1089"/>
    </row>
    <row r="1090" spans="1:11" x14ac:dyDescent="0.35">
      <c r="A1090"/>
      <c r="B1090"/>
      <c r="C1090"/>
      <c r="D1090"/>
      <c r="E1090"/>
      <c r="F1090"/>
      <c r="G1090"/>
      <c r="H1090"/>
      <c r="I1090"/>
      <c r="J1090"/>
      <c r="K1090"/>
    </row>
    <row r="1091" spans="1:11" x14ac:dyDescent="0.35">
      <c r="A1091"/>
      <c r="B1091"/>
      <c r="C1091"/>
      <c r="D1091"/>
      <c r="E1091"/>
      <c r="F1091"/>
      <c r="G1091"/>
      <c r="H1091"/>
      <c r="I1091"/>
      <c r="J1091"/>
      <c r="K1091"/>
    </row>
    <row r="1092" spans="1:11" x14ac:dyDescent="0.35">
      <c r="A1092"/>
      <c r="B1092"/>
      <c r="C1092"/>
      <c r="D1092"/>
      <c r="E1092"/>
      <c r="F1092"/>
      <c r="G1092"/>
      <c r="H1092"/>
      <c r="I1092"/>
      <c r="J1092"/>
      <c r="K1092"/>
    </row>
    <row r="1093" spans="1:11" x14ac:dyDescent="0.35">
      <c r="A1093"/>
      <c r="B1093"/>
      <c r="C1093"/>
      <c r="D1093"/>
      <c r="E1093"/>
      <c r="F1093"/>
      <c r="G1093"/>
      <c r="H1093"/>
      <c r="I1093"/>
      <c r="J1093"/>
      <c r="K1093"/>
    </row>
    <row r="1094" spans="1:11" x14ac:dyDescent="0.35">
      <c r="A1094"/>
      <c r="B1094"/>
      <c r="C1094"/>
      <c r="D1094"/>
      <c r="E1094"/>
      <c r="F1094"/>
      <c r="G1094"/>
      <c r="H1094"/>
      <c r="I1094"/>
      <c r="J1094"/>
      <c r="K1094"/>
    </row>
    <row r="1095" spans="1:11" x14ac:dyDescent="0.35">
      <c r="A1095"/>
      <c r="B1095"/>
      <c r="C1095"/>
      <c r="D1095"/>
      <c r="E1095"/>
      <c r="F1095"/>
      <c r="G1095"/>
      <c r="H1095"/>
      <c r="I1095"/>
      <c r="J1095"/>
      <c r="K1095"/>
    </row>
    <row r="1096" spans="1:11" x14ac:dyDescent="0.35">
      <c r="A1096"/>
      <c r="B1096"/>
      <c r="C1096"/>
      <c r="D1096"/>
      <c r="E1096"/>
      <c r="F1096"/>
      <c r="G1096"/>
      <c r="H1096"/>
      <c r="I1096"/>
      <c r="J1096"/>
      <c r="K1096"/>
    </row>
    <row r="1097" spans="1:11" x14ac:dyDescent="0.35">
      <c r="A1097"/>
      <c r="B1097"/>
      <c r="C1097"/>
      <c r="D1097"/>
      <c r="E1097"/>
      <c r="F1097"/>
      <c r="G1097"/>
      <c r="H1097"/>
      <c r="I1097"/>
      <c r="J1097"/>
      <c r="K1097"/>
    </row>
    <row r="1098" spans="1:11" x14ac:dyDescent="0.35">
      <c r="A1098"/>
      <c r="B1098"/>
      <c r="C1098"/>
      <c r="D1098"/>
      <c r="E1098"/>
      <c r="F1098"/>
      <c r="G1098"/>
      <c r="H1098"/>
      <c r="I1098"/>
      <c r="J1098"/>
      <c r="K1098"/>
    </row>
    <row r="1099" spans="1:11" x14ac:dyDescent="0.35">
      <c r="A1099"/>
      <c r="B1099"/>
      <c r="C1099"/>
      <c r="D1099"/>
      <c r="E1099"/>
      <c r="F1099"/>
      <c r="G1099"/>
      <c r="H1099"/>
      <c r="I1099"/>
      <c r="J1099"/>
      <c r="K1099"/>
    </row>
    <row r="1100" spans="1:11" x14ac:dyDescent="0.35">
      <c r="A1100"/>
      <c r="B1100"/>
      <c r="C1100"/>
      <c r="D1100"/>
      <c r="E1100"/>
      <c r="F1100"/>
      <c r="G1100"/>
      <c r="H1100"/>
      <c r="I1100"/>
      <c r="J1100"/>
      <c r="K1100"/>
    </row>
    <row r="1101" spans="1:11" x14ac:dyDescent="0.35">
      <c r="A1101"/>
      <c r="B1101"/>
      <c r="C1101"/>
      <c r="D1101"/>
      <c r="E1101"/>
      <c r="F1101"/>
      <c r="G1101"/>
      <c r="H1101"/>
      <c r="I1101"/>
      <c r="J1101"/>
      <c r="K1101"/>
    </row>
    <row r="1102" spans="1:11" x14ac:dyDescent="0.35">
      <c r="A1102"/>
      <c r="B1102"/>
      <c r="C1102"/>
      <c r="D1102"/>
      <c r="E1102"/>
      <c r="F1102"/>
      <c r="G1102"/>
      <c r="H1102"/>
      <c r="I1102"/>
      <c r="J1102"/>
      <c r="K1102"/>
    </row>
    <row r="1103" spans="1:11" x14ac:dyDescent="0.35">
      <c r="A1103"/>
      <c r="B1103"/>
      <c r="C1103"/>
      <c r="D1103"/>
      <c r="E1103"/>
      <c r="F1103"/>
      <c r="G1103"/>
      <c r="H1103"/>
      <c r="I1103"/>
      <c r="J1103"/>
      <c r="K1103"/>
    </row>
    <row r="1104" spans="1:11" x14ac:dyDescent="0.35">
      <c r="A1104"/>
      <c r="B1104"/>
      <c r="C1104"/>
      <c r="D1104"/>
      <c r="E1104"/>
      <c r="F1104"/>
      <c r="G1104"/>
      <c r="H1104"/>
      <c r="I1104"/>
      <c r="J1104"/>
      <c r="K1104"/>
    </row>
    <row r="1105" spans="1:11" x14ac:dyDescent="0.35">
      <c r="A1105"/>
      <c r="B1105"/>
      <c r="C1105"/>
      <c r="D1105"/>
      <c r="E1105"/>
      <c r="F1105"/>
      <c r="G1105"/>
      <c r="H1105"/>
      <c r="I1105"/>
      <c r="J1105"/>
      <c r="K1105"/>
    </row>
    <row r="1106" spans="1:11" x14ac:dyDescent="0.35">
      <c r="A1106"/>
      <c r="B1106"/>
      <c r="C1106"/>
      <c r="D1106"/>
      <c r="E1106"/>
      <c r="F1106"/>
      <c r="G1106"/>
      <c r="H1106"/>
      <c r="I1106"/>
      <c r="J1106"/>
      <c r="K1106"/>
    </row>
    <row r="1107" spans="1:11" x14ac:dyDescent="0.35">
      <c r="A1107"/>
      <c r="B1107"/>
      <c r="C1107"/>
      <c r="D1107"/>
      <c r="E1107"/>
      <c r="F1107"/>
      <c r="G1107"/>
      <c r="H1107"/>
      <c r="I1107"/>
      <c r="J1107"/>
      <c r="K1107"/>
    </row>
    <row r="1108" spans="1:11" x14ac:dyDescent="0.35">
      <c r="A1108"/>
      <c r="B1108"/>
      <c r="C1108"/>
      <c r="D1108"/>
      <c r="E1108"/>
      <c r="F1108"/>
      <c r="G1108"/>
      <c r="H1108"/>
      <c r="I1108"/>
      <c r="J1108"/>
      <c r="K1108"/>
    </row>
    <row r="1109" spans="1:11" x14ac:dyDescent="0.35">
      <c r="A1109"/>
      <c r="B1109"/>
      <c r="C1109"/>
      <c r="D1109"/>
      <c r="E1109"/>
      <c r="F1109"/>
      <c r="G1109"/>
      <c r="H1109"/>
      <c r="I1109"/>
      <c r="J1109"/>
      <c r="K1109"/>
    </row>
    <row r="1110" spans="1:11" x14ac:dyDescent="0.35">
      <c r="A1110"/>
      <c r="B1110"/>
      <c r="C1110"/>
      <c r="D1110"/>
      <c r="E1110"/>
      <c r="F1110"/>
      <c r="G1110"/>
      <c r="H1110"/>
      <c r="I1110"/>
      <c r="J1110"/>
      <c r="K1110"/>
    </row>
    <row r="1111" spans="1:11" x14ac:dyDescent="0.35">
      <c r="A1111"/>
      <c r="B1111"/>
      <c r="C1111"/>
      <c r="D1111"/>
      <c r="E1111"/>
      <c r="F1111"/>
      <c r="G1111"/>
      <c r="H1111"/>
      <c r="I1111"/>
      <c r="J1111"/>
      <c r="K1111"/>
    </row>
    <row r="1112" spans="1:11" x14ac:dyDescent="0.35">
      <c r="A1112"/>
      <c r="B1112"/>
      <c r="C1112"/>
      <c r="D1112"/>
      <c r="E1112"/>
      <c r="F1112"/>
      <c r="G1112"/>
      <c r="H1112"/>
      <c r="I1112"/>
      <c r="J1112"/>
      <c r="K1112"/>
    </row>
    <row r="1113" spans="1:11" x14ac:dyDescent="0.35">
      <c r="A1113"/>
      <c r="B1113"/>
      <c r="C1113"/>
      <c r="D1113"/>
      <c r="E1113"/>
      <c r="F1113"/>
      <c r="G1113"/>
      <c r="H1113"/>
      <c r="I1113"/>
      <c r="J1113"/>
      <c r="K1113"/>
    </row>
    <row r="1114" spans="1:11" x14ac:dyDescent="0.35">
      <c r="A1114"/>
      <c r="B1114"/>
      <c r="C1114"/>
      <c r="D1114"/>
      <c r="E1114"/>
      <c r="F1114"/>
      <c r="G1114"/>
      <c r="H1114"/>
      <c r="I1114"/>
      <c r="J1114"/>
      <c r="K1114"/>
    </row>
    <row r="1115" spans="1:11" x14ac:dyDescent="0.35">
      <c r="A1115"/>
      <c r="B1115"/>
      <c r="C1115"/>
      <c r="D1115"/>
      <c r="E1115"/>
      <c r="F1115"/>
      <c r="G1115"/>
      <c r="H1115"/>
      <c r="I1115"/>
      <c r="J1115"/>
      <c r="K1115"/>
    </row>
    <row r="1116" spans="1:11" x14ac:dyDescent="0.35">
      <c r="A1116"/>
      <c r="B1116"/>
      <c r="C1116"/>
      <c r="D1116"/>
      <c r="E1116"/>
      <c r="F1116"/>
      <c r="G1116"/>
      <c r="H1116"/>
      <c r="I1116"/>
      <c r="J1116"/>
      <c r="K1116"/>
    </row>
    <row r="1117" spans="1:11" x14ac:dyDescent="0.35">
      <c r="A1117"/>
      <c r="B1117"/>
      <c r="C1117"/>
      <c r="D1117"/>
      <c r="E1117"/>
      <c r="F1117"/>
      <c r="G1117"/>
      <c r="H1117"/>
      <c r="I1117"/>
      <c r="J1117"/>
      <c r="K1117"/>
    </row>
    <row r="1118" spans="1:11" x14ac:dyDescent="0.35">
      <c r="A1118"/>
      <c r="B1118"/>
      <c r="C1118"/>
      <c r="D1118"/>
      <c r="E1118"/>
      <c r="F1118"/>
      <c r="G1118"/>
      <c r="H1118"/>
      <c r="I1118"/>
      <c r="J1118"/>
      <c r="K1118"/>
    </row>
    <row r="1119" spans="1:11" x14ac:dyDescent="0.35">
      <c r="A1119"/>
      <c r="B1119"/>
      <c r="C1119"/>
      <c r="D1119"/>
      <c r="E1119"/>
      <c r="F1119"/>
      <c r="G1119"/>
      <c r="H1119"/>
      <c r="I1119"/>
      <c r="J1119"/>
      <c r="K1119"/>
    </row>
    <row r="1120" spans="1:11" x14ac:dyDescent="0.35">
      <c r="A1120"/>
      <c r="B1120"/>
      <c r="C1120"/>
      <c r="D1120"/>
      <c r="E1120"/>
      <c r="F1120"/>
      <c r="G1120"/>
      <c r="H1120"/>
      <c r="I1120"/>
      <c r="J1120"/>
      <c r="K1120"/>
    </row>
    <row r="1121" spans="1:11" x14ac:dyDescent="0.35">
      <c r="A1121"/>
      <c r="B1121"/>
      <c r="C1121"/>
      <c r="D1121"/>
      <c r="E1121"/>
      <c r="F1121"/>
      <c r="G1121"/>
      <c r="H1121"/>
      <c r="I1121"/>
      <c r="J1121"/>
      <c r="K1121"/>
    </row>
    <row r="1122" spans="1:11" x14ac:dyDescent="0.35">
      <c r="A1122"/>
      <c r="B1122"/>
      <c r="C1122"/>
      <c r="D1122"/>
      <c r="E1122"/>
      <c r="F1122"/>
      <c r="G1122"/>
      <c r="H1122"/>
      <c r="I1122"/>
      <c r="J1122"/>
      <c r="K1122"/>
    </row>
    <row r="1123" spans="1:11" x14ac:dyDescent="0.35">
      <c r="A1123"/>
      <c r="B1123"/>
      <c r="C1123"/>
      <c r="D1123"/>
      <c r="E1123"/>
      <c r="F1123"/>
      <c r="G1123"/>
      <c r="H1123"/>
      <c r="I1123"/>
      <c r="J1123"/>
      <c r="K1123"/>
    </row>
    <row r="1124" spans="1:11" x14ac:dyDescent="0.35">
      <c r="A1124"/>
      <c r="B1124"/>
      <c r="C1124"/>
      <c r="D1124"/>
      <c r="E1124"/>
      <c r="F1124"/>
      <c r="G1124"/>
      <c r="H1124"/>
      <c r="I1124"/>
      <c r="J1124"/>
      <c r="K1124"/>
    </row>
    <row r="1125" spans="1:11" x14ac:dyDescent="0.35">
      <c r="A1125"/>
      <c r="B1125"/>
      <c r="C1125"/>
      <c r="D1125"/>
      <c r="E1125"/>
      <c r="F1125"/>
      <c r="G1125"/>
      <c r="H1125"/>
      <c r="I1125"/>
      <c r="J1125"/>
      <c r="K1125"/>
    </row>
    <row r="1126" spans="1:11" x14ac:dyDescent="0.35">
      <c r="A1126"/>
      <c r="B1126"/>
      <c r="C1126"/>
      <c r="D1126"/>
      <c r="E1126"/>
      <c r="F1126"/>
      <c r="G1126"/>
      <c r="H1126"/>
      <c r="I1126"/>
      <c r="J1126"/>
      <c r="K1126"/>
    </row>
    <row r="1127" spans="1:11" x14ac:dyDescent="0.35">
      <c r="A1127"/>
      <c r="B1127"/>
      <c r="C1127"/>
      <c r="D1127"/>
      <c r="E1127"/>
      <c r="F1127"/>
      <c r="G1127"/>
      <c r="H1127"/>
      <c r="I1127"/>
      <c r="J1127"/>
      <c r="K1127"/>
    </row>
    <row r="1128" spans="1:11" x14ac:dyDescent="0.35">
      <c r="A1128"/>
      <c r="B1128"/>
      <c r="C1128"/>
      <c r="D1128"/>
      <c r="E1128"/>
      <c r="F1128"/>
      <c r="G1128"/>
      <c r="H1128"/>
      <c r="I1128"/>
      <c r="J1128"/>
      <c r="K1128"/>
    </row>
    <row r="1129" spans="1:11" x14ac:dyDescent="0.35">
      <c r="A1129"/>
      <c r="B1129"/>
      <c r="C1129"/>
      <c r="D1129"/>
      <c r="E1129"/>
      <c r="F1129"/>
      <c r="G1129"/>
      <c r="H1129"/>
      <c r="I1129"/>
      <c r="J1129"/>
      <c r="K1129"/>
    </row>
    <row r="1130" spans="1:11" x14ac:dyDescent="0.35">
      <c r="A1130"/>
      <c r="B1130"/>
      <c r="C1130"/>
      <c r="D1130"/>
      <c r="E1130"/>
      <c r="F1130"/>
      <c r="G1130"/>
      <c r="H1130"/>
      <c r="I1130"/>
      <c r="J1130"/>
      <c r="K1130"/>
    </row>
    <row r="1131" spans="1:11" x14ac:dyDescent="0.35">
      <c r="A1131"/>
      <c r="B1131"/>
      <c r="C1131"/>
      <c r="D1131"/>
      <c r="E1131"/>
      <c r="F1131"/>
      <c r="G1131"/>
      <c r="H1131"/>
      <c r="I1131"/>
      <c r="J1131"/>
      <c r="K1131"/>
    </row>
    <row r="1132" spans="1:11" x14ac:dyDescent="0.35">
      <c r="A1132"/>
      <c r="B1132"/>
      <c r="C1132"/>
      <c r="D1132"/>
      <c r="E1132"/>
      <c r="F1132"/>
      <c r="G1132"/>
      <c r="H1132"/>
      <c r="I1132"/>
      <c r="J1132"/>
      <c r="K1132"/>
    </row>
    <row r="1133" spans="1:11" x14ac:dyDescent="0.35">
      <c r="A1133"/>
      <c r="B1133"/>
      <c r="C1133"/>
      <c r="D1133"/>
      <c r="E1133"/>
      <c r="F1133"/>
      <c r="G1133"/>
      <c r="H1133"/>
      <c r="I1133"/>
      <c r="J1133"/>
      <c r="K1133"/>
    </row>
    <row r="1134" spans="1:11" x14ac:dyDescent="0.35">
      <c r="A1134"/>
      <c r="B1134"/>
      <c r="C1134"/>
      <c r="D1134"/>
      <c r="E1134"/>
      <c r="F1134"/>
      <c r="G1134"/>
      <c r="H1134"/>
      <c r="I1134"/>
      <c r="J1134"/>
      <c r="K1134"/>
    </row>
    <row r="1135" spans="1:11" x14ac:dyDescent="0.35">
      <c r="A1135"/>
      <c r="B1135"/>
      <c r="C1135"/>
      <c r="D1135"/>
      <c r="E1135"/>
      <c r="F1135"/>
      <c r="G1135"/>
      <c r="H1135"/>
      <c r="I1135"/>
      <c r="J1135"/>
      <c r="K1135"/>
    </row>
    <row r="1136" spans="1:11" x14ac:dyDescent="0.35">
      <c r="A1136"/>
      <c r="B1136"/>
      <c r="C1136"/>
      <c r="D1136"/>
      <c r="E1136"/>
      <c r="F1136"/>
      <c r="G1136"/>
      <c r="H1136"/>
      <c r="I1136"/>
      <c r="J1136"/>
      <c r="K1136"/>
    </row>
    <row r="1137" spans="1:11" x14ac:dyDescent="0.35">
      <c r="A1137"/>
      <c r="B1137"/>
      <c r="C1137"/>
      <c r="D1137"/>
      <c r="E1137"/>
      <c r="F1137"/>
      <c r="G1137"/>
      <c r="H1137"/>
      <c r="I1137"/>
      <c r="J1137"/>
      <c r="K1137"/>
    </row>
    <row r="1138" spans="1:11" x14ac:dyDescent="0.35">
      <c r="A1138"/>
      <c r="B1138"/>
      <c r="C1138"/>
      <c r="D1138"/>
      <c r="E1138"/>
      <c r="F1138"/>
      <c r="G1138"/>
      <c r="H1138"/>
      <c r="I1138"/>
      <c r="J1138"/>
      <c r="K1138"/>
    </row>
    <row r="1139" spans="1:11" x14ac:dyDescent="0.35">
      <c r="A1139"/>
      <c r="B1139"/>
      <c r="C1139"/>
      <c r="D1139"/>
      <c r="E1139"/>
      <c r="F1139"/>
      <c r="G1139"/>
      <c r="H1139"/>
      <c r="I1139"/>
      <c r="J1139"/>
      <c r="K1139"/>
    </row>
    <row r="1140" spans="1:11" x14ac:dyDescent="0.35">
      <c r="A1140"/>
      <c r="B1140"/>
      <c r="C1140"/>
      <c r="D1140"/>
      <c r="E1140"/>
      <c r="F1140"/>
      <c r="G1140"/>
      <c r="H1140"/>
      <c r="I1140"/>
      <c r="J1140"/>
      <c r="K1140"/>
    </row>
    <row r="1141" spans="1:11" x14ac:dyDescent="0.35">
      <c r="A1141"/>
      <c r="B1141"/>
      <c r="C1141"/>
      <c r="D1141"/>
      <c r="E1141"/>
      <c r="F1141"/>
      <c r="G1141"/>
      <c r="H1141"/>
      <c r="I1141"/>
      <c r="J1141"/>
      <c r="K1141"/>
    </row>
    <row r="1142" spans="1:11" x14ac:dyDescent="0.35">
      <c r="A1142"/>
      <c r="B1142"/>
      <c r="C1142"/>
      <c r="D1142"/>
      <c r="E1142"/>
      <c r="F1142"/>
      <c r="G1142"/>
      <c r="H1142"/>
      <c r="I1142"/>
      <c r="J1142"/>
      <c r="K1142"/>
    </row>
    <row r="1143" spans="1:11" x14ac:dyDescent="0.35">
      <c r="A1143"/>
      <c r="B1143"/>
      <c r="C1143"/>
      <c r="D1143"/>
      <c r="E1143"/>
      <c r="F1143"/>
      <c r="G1143"/>
      <c r="H1143"/>
      <c r="I1143"/>
      <c r="J1143"/>
      <c r="K1143"/>
    </row>
    <row r="1144" spans="1:11" x14ac:dyDescent="0.35">
      <c r="A1144"/>
      <c r="B1144"/>
      <c r="C1144"/>
      <c r="D1144"/>
      <c r="E1144"/>
      <c r="F1144"/>
      <c r="G1144"/>
      <c r="H1144"/>
      <c r="I1144"/>
      <c r="J1144"/>
      <c r="K1144"/>
    </row>
    <row r="1145" spans="1:11" x14ac:dyDescent="0.35">
      <c r="A1145"/>
      <c r="B1145"/>
      <c r="C1145"/>
      <c r="D1145"/>
      <c r="E1145"/>
      <c r="F1145"/>
      <c r="G1145"/>
      <c r="H1145"/>
      <c r="I1145"/>
      <c r="J1145"/>
      <c r="K1145"/>
    </row>
    <row r="1146" spans="1:11" x14ac:dyDescent="0.35">
      <c r="A1146"/>
      <c r="B1146"/>
      <c r="C1146"/>
      <c r="D1146"/>
      <c r="E1146"/>
      <c r="F1146"/>
      <c r="G1146"/>
      <c r="H1146"/>
      <c r="I1146"/>
      <c r="J1146"/>
      <c r="K1146"/>
    </row>
    <row r="1147" spans="1:11" x14ac:dyDescent="0.35">
      <c r="A1147"/>
      <c r="B1147"/>
      <c r="C1147"/>
      <c r="D1147"/>
      <c r="E1147"/>
      <c r="F1147"/>
      <c r="G1147"/>
      <c r="H1147"/>
      <c r="I1147"/>
      <c r="J1147"/>
      <c r="K1147"/>
    </row>
    <row r="1148" spans="1:11" x14ac:dyDescent="0.35">
      <c r="A1148"/>
      <c r="B1148"/>
      <c r="C1148"/>
      <c r="D1148"/>
      <c r="E1148"/>
      <c r="F1148"/>
      <c r="G1148"/>
      <c r="H1148"/>
      <c r="I1148"/>
      <c r="J1148"/>
      <c r="K1148"/>
    </row>
    <row r="1149" spans="1:11" x14ac:dyDescent="0.35">
      <c r="A1149"/>
      <c r="B1149"/>
      <c r="C1149"/>
      <c r="D1149"/>
      <c r="E1149"/>
      <c r="F1149"/>
      <c r="G1149"/>
      <c r="H1149"/>
      <c r="I1149"/>
      <c r="J1149"/>
      <c r="K1149"/>
    </row>
    <row r="1150" spans="1:11" x14ac:dyDescent="0.35">
      <c r="A1150"/>
      <c r="B1150"/>
      <c r="C1150"/>
      <c r="D1150"/>
      <c r="E1150"/>
      <c r="F1150"/>
      <c r="G1150"/>
      <c r="H1150"/>
      <c r="I1150"/>
      <c r="J1150"/>
      <c r="K1150"/>
    </row>
    <row r="1151" spans="1:11" x14ac:dyDescent="0.35">
      <c r="A1151"/>
      <c r="B1151"/>
      <c r="C1151"/>
      <c r="D1151"/>
      <c r="E1151"/>
      <c r="F1151"/>
      <c r="G1151"/>
      <c r="H1151"/>
      <c r="I1151"/>
      <c r="J1151"/>
      <c r="K1151"/>
    </row>
    <row r="1152" spans="1:11" x14ac:dyDescent="0.35">
      <c r="A1152"/>
      <c r="B1152"/>
      <c r="C1152"/>
      <c r="D1152"/>
      <c r="E1152"/>
      <c r="F1152"/>
      <c r="G1152"/>
      <c r="H1152"/>
      <c r="I1152"/>
      <c r="J1152"/>
      <c r="K1152"/>
    </row>
    <row r="1153" spans="1:11" x14ac:dyDescent="0.35">
      <c r="A1153"/>
      <c r="B1153"/>
      <c r="C1153"/>
      <c r="D1153"/>
      <c r="E1153"/>
      <c r="F1153"/>
      <c r="G1153"/>
      <c r="H1153"/>
      <c r="I1153"/>
      <c r="J1153"/>
      <c r="K1153"/>
    </row>
    <row r="1154" spans="1:11" x14ac:dyDescent="0.35">
      <c r="A1154"/>
      <c r="B1154"/>
      <c r="C1154"/>
      <c r="D1154"/>
      <c r="E1154"/>
      <c r="F1154"/>
      <c r="G1154"/>
      <c r="H1154"/>
      <c r="I1154"/>
      <c r="J1154"/>
      <c r="K1154"/>
    </row>
    <row r="1155" spans="1:11" x14ac:dyDescent="0.35">
      <c r="A1155"/>
      <c r="B1155"/>
      <c r="C1155"/>
      <c r="D1155"/>
      <c r="E1155"/>
      <c r="F1155"/>
      <c r="G1155"/>
      <c r="H1155"/>
      <c r="I1155"/>
      <c r="J1155"/>
      <c r="K1155"/>
    </row>
    <row r="1156" spans="1:11" x14ac:dyDescent="0.35">
      <c r="A1156"/>
      <c r="B1156"/>
      <c r="C1156"/>
      <c r="D1156"/>
      <c r="E1156"/>
      <c r="F1156"/>
      <c r="G1156"/>
      <c r="H1156"/>
      <c r="I1156"/>
      <c r="J1156"/>
      <c r="K1156"/>
    </row>
    <row r="1157" spans="1:11" x14ac:dyDescent="0.35">
      <c r="A1157"/>
      <c r="B1157"/>
      <c r="C1157"/>
      <c r="D1157"/>
      <c r="E1157"/>
      <c r="F1157"/>
      <c r="G1157"/>
      <c r="H1157"/>
      <c r="I1157"/>
      <c r="J1157"/>
      <c r="K1157"/>
    </row>
    <row r="1158" spans="1:11" x14ac:dyDescent="0.35">
      <c r="A1158"/>
      <c r="B1158"/>
      <c r="C1158"/>
      <c r="D1158"/>
      <c r="E1158"/>
      <c r="F1158"/>
      <c r="G1158"/>
      <c r="H1158"/>
      <c r="I1158"/>
      <c r="J1158"/>
      <c r="K1158"/>
    </row>
    <row r="1159" spans="1:11" x14ac:dyDescent="0.35">
      <c r="A1159"/>
      <c r="B1159"/>
      <c r="C1159"/>
      <c r="D1159"/>
      <c r="E1159"/>
      <c r="F1159"/>
      <c r="G1159"/>
      <c r="H1159"/>
      <c r="I1159"/>
      <c r="J1159"/>
      <c r="K1159"/>
    </row>
    <row r="1160" spans="1:11" x14ac:dyDescent="0.35">
      <c r="A1160"/>
      <c r="B1160"/>
      <c r="C1160"/>
      <c r="D1160"/>
      <c r="E1160"/>
      <c r="F1160"/>
      <c r="G1160"/>
      <c r="H1160"/>
      <c r="I1160"/>
      <c r="J1160"/>
      <c r="K1160"/>
    </row>
    <row r="1161" spans="1:11" x14ac:dyDescent="0.35">
      <c r="A1161"/>
      <c r="B1161"/>
      <c r="C1161"/>
      <c r="D1161"/>
      <c r="E1161"/>
      <c r="F1161"/>
      <c r="G1161"/>
      <c r="H1161"/>
      <c r="I1161"/>
      <c r="J1161"/>
      <c r="K1161"/>
    </row>
    <row r="1162" spans="1:11" x14ac:dyDescent="0.35">
      <c r="A1162"/>
      <c r="B1162"/>
      <c r="C1162"/>
      <c r="D1162"/>
      <c r="E1162"/>
      <c r="F1162"/>
      <c r="G1162"/>
      <c r="H1162"/>
      <c r="I1162"/>
      <c r="J1162"/>
      <c r="K1162"/>
    </row>
    <row r="1163" spans="1:11" x14ac:dyDescent="0.35">
      <c r="A1163"/>
      <c r="B1163"/>
      <c r="C1163"/>
      <c r="D1163"/>
      <c r="E1163"/>
      <c r="F1163"/>
      <c r="G1163"/>
      <c r="H1163"/>
      <c r="I1163"/>
      <c r="J1163"/>
      <c r="K1163"/>
    </row>
    <row r="1164" spans="1:11" x14ac:dyDescent="0.35">
      <c r="A1164"/>
      <c r="B1164"/>
      <c r="C1164"/>
      <c r="D1164"/>
      <c r="E1164"/>
      <c r="F1164"/>
      <c r="G1164"/>
      <c r="H1164"/>
      <c r="I1164"/>
      <c r="J1164"/>
      <c r="K1164"/>
    </row>
    <row r="1165" spans="1:11" x14ac:dyDescent="0.35">
      <c r="A1165"/>
      <c r="B1165"/>
      <c r="C1165"/>
      <c r="D1165"/>
      <c r="E1165"/>
      <c r="F1165"/>
      <c r="G1165"/>
      <c r="H1165"/>
      <c r="I1165"/>
      <c r="J1165"/>
      <c r="K1165"/>
    </row>
    <row r="1166" spans="1:11" x14ac:dyDescent="0.35">
      <c r="A1166"/>
      <c r="B1166"/>
      <c r="C1166"/>
      <c r="D1166"/>
      <c r="E1166"/>
      <c r="F1166"/>
      <c r="G1166"/>
      <c r="H1166"/>
      <c r="I1166"/>
      <c r="J1166"/>
      <c r="K1166"/>
    </row>
    <row r="1167" spans="1:11" x14ac:dyDescent="0.35">
      <c r="A1167"/>
      <c r="B1167"/>
      <c r="C1167"/>
      <c r="D1167"/>
      <c r="E1167"/>
      <c r="F1167"/>
      <c r="G1167"/>
      <c r="H1167"/>
      <c r="I1167"/>
      <c r="J1167"/>
      <c r="K1167"/>
    </row>
    <row r="1168" spans="1:11" x14ac:dyDescent="0.35">
      <c r="A1168"/>
      <c r="B1168"/>
      <c r="C1168"/>
      <c r="D1168"/>
      <c r="E1168"/>
      <c r="F1168"/>
      <c r="G1168"/>
      <c r="H1168"/>
      <c r="I1168"/>
      <c r="J1168"/>
      <c r="K1168"/>
    </row>
    <row r="1169" spans="1:11" x14ac:dyDescent="0.35">
      <c r="A1169"/>
      <c r="B1169"/>
      <c r="C1169"/>
      <c r="D1169"/>
      <c r="E1169"/>
      <c r="F1169"/>
      <c r="G1169"/>
      <c r="H1169"/>
      <c r="I1169"/>
      <c r="J1169"/>
      <c r="K1169"/>
    </row>
    <row r="1170" spans="1:11" x14ac:dyDescent="0.35">
      <c r="A1170"/>
      <c r="B1170"/>
      <c r="C1170"/>
      <c r="D1170"/>
      <c r="E1170"/>
      <c r="F1170"/>
      <c r="G1170"/>
      <c r="H1170"/>
      <c r="I1170"/>
      <c r="J1170"/>
      <c r="K1170"/>
    </row>
    <row r="1171" spans="1:11" x14ac:dyDescent="0.35">
      <c r="A1171"/>
      <c r="B1171"/>
      <c r="C1171"/>
      <c r="D1171"/>
      <c r="E1171"/>
      <c r="F1171"/>
      <c r="G1171"/>
      <c r="H1171"/>
      <c r="I1171"/>
      <c r="J1171"/>
      <c r="K1171"/>
    </row>
    <row r="1172" spans="1:11" x14ac:dyDescent="0.35">
      <c r="A1172"/>
      <c r="B1172"/>
      <c r="C1172"/>
      <c r="D1172"/>
      <c r="E1172"/>
      <c r="F1172"/>
      <c r="G1172"/>
      <c r="H1172"/>
      <c r="I1172"/>
      <c r="J1172"/>
      <c r="K1172"/>
    </row>
    <row r="1173" spans="1:11" x14ac:dyDescent="0.35">
      <c r="A1173"/>
      <c r="B1173"/>
      <c r="C1173"/>
      <c r="D1173"/>
      <c r="E1173"/>
      <c r="F1173"/>
      <c r="G1173"/>
      <c r="H1173"/>
      <c r="I1173"/>
      <c r="J1173"/>
      <c r="K1173"/>
    </row>
    <row r="1174" spans="1:11" x14ac:dyDescent="0.35">
      <c r="A1174"/>
      <c r="B1174"/>
      <c r="C1174"/>
      <c r="D1174"/>
      <c r="E1174"/>
      <c r="F1174"/>
      <c r="G1174"/>
      <c r="H1174"/>
      <c r="I1174"/>
      <c r="J1174"/>
      <c r="K1174"/>
    </row>
    <row r="1175" spans="1:11" x14ac:dyDescent="0.35">
      <c r="A1175"/>
      <c r="B1175"/>
      <c r="C1175"/>
      <c r="D1175"/>
      <c r="E1175"/>
      <c r="F1175"/>
      <c r="G1175"/>
      <c r="H1175"/>
      <c r="I1175"/>
      <c r="J1175"/>
      <c r="K1175"/>
    </row>
    <row r="1176" spans="1:11" x14ac:dyDescent="0.35">
      <c r="A1176"/>
      <c r="B1176"/>
      <c r="C1176"/>
      <c r="D1176"/>
      <c r="E1176"/>
      <c r="F1176"/>
      <c r="G1176"/>
      <c r="H1176"/>
      <c r="I1176"/>
      <c r="J1176"/>
      <c r="K1176"/>
    </row>
    <row r="1177" spans="1:11" x14ac:dyDescent="0.35">
      <c r="A1177"/>
      <c r="B1177"/>
      <c r="C1177"/>
      <c r="D1177"/>
      <c r="E1177"/>
      <c r="F1177"/>
      <c r="G1177"/>
      <c r="H1177"/>
      <c r="I1177"/>
      <c r="J1177"/>
      <c r="K1177"/>
    </row>
    <row r="1178" spans="1:11" x14ac:dyDescent="0.35">
      <c r="A1178"/>
      <c r="B1178"/>
      <c r="C1178"/>
      <c r="D1178"/>
      <c r="E1178"/>
      <c r="F1178"/>
      <c r="G1178"/>
      <c r="H1178"/>
      <c r="I1178"/>
      <c r="J1178"/>
      <c r="K1178"/>
    </row>
    <row r="1179" spans="1:11" x14ac:dyDescent="0.35">
      <c r="A1179"/>
      <c r="B1179"/>
      <c r="C1179"/>
      <c r="D1179"/>
      <c r="E1179"/>
      <c r="F1179"/>
      <c r="G1179"/>
      <c r="H1179"/>
      <c r="I1179"/>
      <c r="J1179"/>
      <c r="K1179"/>
    </row>
    <row r="1180" spans="1:11" x14ac:dyDescent="0.35">
      <c r="A1180"/>
      <c r="B1180"/>
      <c r="C1180"/>
      <c r="D1180"/>
      <c r="E1180"/>
      <c r="F1180"/>
      <c r="G1180"/>
      <c r="H1180"/>
      <c r="I1180"/>
      <c r="J1180"/>
      <c r="K1180"/>
    </row>
    <row r="1181" spans="1:11" x14ac:dyDescent="0.35">
      <c r="A1181"/>
      <c r="B1181"/>
      <c r="C1181"/>
      <c r="D1181"/>
      <c r="E1181"/>
      <c r="F1181"/>
      <c r="G1181"/>
      <c r="H1181"/>
      <c r="I1181"/>
      <c r="J1181"/>
      <c r="K1181"/>
    </row>
    <row r="1182" spans="1:11" x14ac:dyDescent="0.35">
      <c r="A1182"/>
      <c r="B1182"/>
      <c r="C1182"/>
      <c r="D1182"/>
      <c r="E1182"/>
      <c r="F1182"/>
      <c r="G1182"/>
      <c r="H1182"/>
      <c r="I1182"/>
      <c r="J1182"/>
      <c r="K1182"/>
    </row>
    <row r="1183" spans="1:11" x14ac:dyDescent="0.35">
      <c r="A1183"/>
      <c r="B1183"/>
      <c r="C1183"/>
      <c r="D1183"/>
      <c r="E1183"/>
      <c r="F1183"/>
      <c r="G1183"/>
      <c r="H1183"/>
      <c r="I1183"/>
      <c r="J1183"/>
      <c r="K1183"/>
    </row>
    <row r="1184" spans="1:11" x14ac:dyDescent="0.35">
      <c r="A1184"/>
      <c r="B1184"/>
      <c r="C1184"/>
      <c r="D1184"/>
      <c r="E1184"/>
      <c r="F1184"/>
      <c r="G1184"/>
      <c r="H1184"/>
      <c r="I1184"/>
      <c r="J1184"/>
      <c r="K1184"/>
    </row>
    <row r="1185" spans="1:11" x14ac:dyDescent="0.35">
      <c r="A1185"/>
      <c r="B1185"/>
      <c r="C1185"/>
      <c r="D1185"/>
      <c r="E1185"/>
      <c r="F1185"/>
      <c r="G1185"/>
      <c r="H1185"/>
      <c r="I1185"/>
      <c r="J1185"/>
      <c r="K1185"/>
    </row>
    <row r="1186" spans="1:11" x14ac:dyDescent="0.35">
      <c r="A1186"/>
      <c r="B1186"/>
      <c r="C1186"/>
      <c r="D1186"/>
      <c r="E1186"/>
      <c r="F1186"/>
      <c r="G1186"/>
      <c r="H1186"/>
      <c r="I1186"/>
      <c r="J1186"/>
      <c r="K1186"/>
    </row>
    <row r="1187" spans="1:11" x14ac:dyDescent="0.35">
      <c r="A1187"/>
      <c r="B1187"/>
      <c r="C1187"/>
      <c r="D1187"/>
      <c r="E1187"/>
      <c r="F1187"/>
      <c r="G1187"/>
      <c r="H1187"/>
      <c r="I1187"/>
      <c r="J1187"/>
      <c r="K1187"/>
    </row>
    <row r="1188" spans="1:11" x14ac:dyDescent="0.35">
      <c r="A1188"/>
      <c r="B1188"/>
      <c r="C1188"/>
      <c r="D1188"/>
      <c r="E1188"/>
      <c r="F1188"/>
      <c r="G1188"/>
      <c r="H1188"/>
      <c r="I1188"/>
      <c r="J1188"/>
      <c r="K1188"/>
    </row>
    <row r="1189" spans="1:11" x14ac:dyDescent="0.35">
      <c r="A1189"/>
      <c r="B1189"/>
      <c r="C1189"/>
      <c r="D1189"/>
      <c r="E1189"/>
      <c r="F1189"/>
      <c r="G1189"/>
      <c r="H1189"/>
      <c r="I1189"/>
      <c r="J1189"/>
      <c r="K1189"/>
    </row>
    <row r="1190" spans="1:11" x14ac:dyDescent="0.35">
      <c r="A1190"/>
      <c r="B1190"/>
      <c r="C1190"/>
      <c r="D1190"/>
      <c r="E1190"/>
      <c r="F1190"/>
      <c r="G1190"/>
      <c r="H1190"/>
      <c r="I1190"/>
      <c r="J1190"/>
      <c r="K1190"/>
    </row>
    <row r="1191" spans="1:11" x14ac:dyDescent="0.35">
      <c r="A1191"/>
      <c r="B1191"/>
      <c r="C1191"/>
      <c r="D1191"/>
      <c r="E1191"/>
      <c r="F1191"/>
      <c r="G1191"/>
      <c r="H1191"/>
      <c r="I1191"/>
      <c r="J1191"/>
      <c r="K1191"/>
    </row>
    <row r="1192" spans="1:11" x14ac:dyDescent="0.35">
      <c r="A1192"/>
      <c r="B1192"/>
      <c r="C1192"/>
      <c r="D1192"/>
      <c r="E1192"/>
      <c r="F1192"/>
      <c r="G1192"/>
      <c r="H1192"/>
      <c r="I1192"/>
      <c r="J1192"/>
      <c r="K1192"/>
    </row>
    <row r="1193" spans="1:11" x14ac:dyDescent="0.35">
      <c r="A1193"/>
      <c r="B1193"/>
      <c r="C1193"/>
      <c r="D1193"/>
      <c r="E1193"/>
      <c r="F1193"/>
      <c r="G1193"/>
      <c r="H1193"/>
      <c r="I1193"/>
      <c r="J1193"/>
      <c r="K1193"/>
    </row>
    <row r="1194" spans="1:11" x14ac:dyDescent="0.35">
      <c r="A1194"/>
      <c r="B1194"/>
      <c r="C1194"/>
      <c r="D1194"/>
      <c r="E1194"/>
      <c r="F1194"/>
      <c r="G1194"/>
      <c r="H1194"/>
      <c r="I1194"/>
      <c r="J1194"/>
      <c r="K1194"/>
    </row>
    <row r="1195" spans="1:11" x14ac:dyDescent="0.35">
      <c r="A1195"/>
      <c r="B1195"/>
      <c r="C1195"/>
      <c r="D1195"/>
      <c r="E1195"/>
      <c r="F1195"/>
      <c r="G1195"/>
      <c r="H1195"/>
      <c r="I1195"/>
      <c r="J1195"/>
      <c r="K1195"/>
    </row>
    <row r="1196" spans="1:11" x14ac:dyDescent="0.35">
      <c r="A1196"/>
      <c r="B1196"/>
      <c r="C1196"/>
      <c r="D1196"/>
      <c r="E1196"/>
      <c r="F1196"/>
      <c r="G1196"/>
      <c r="H1196"/>
      <c r="I1196"/>
      <c r="J1196"/>
      <c r="K1196"/>
    </row>
    <row r="1197" spans="1:11" x14ac:dyDescent="0.35">
      <c r="A1197"/>
      <c r="B1197"/>
      <c r="C1197"/>
      <c r="D1197"/>
      <c r="E1197"/>
      <c r="F1197"/>
      <c r="G1197"/>
      <c r="H1197"/>
      <c r="I1197"/>
      <c r="J1197"/>
      <c r="K1197"/>
    </row>
    <row r="1198" spans="1:11" x14ac:dyDescent="0.35">
      <c r="A1198"/>
      <c r="B1198"/>
      <c r="C1198"/>
      <c r="D1198"/>
      <c r="E1198"/>
      <c r="F1198"/>
      <c r="G1198"/>
      <c r="H1198"/>
      <c r="I1198"/>
      <c r="J1198"/>
      <c r="K1198"/>
    </row>
    <row r="1199" spans="1:11" x14ac:dyDescent="0.35">
      <c r="A1199"/>
      <c r="B1199"/>
      <c r="C1199"/>
      <c r="D1199"/>
      <c r="E1199"/>
      <c r="F1199"/>
      <c r="G1199"/>
      <c r="H1199"/>
      <c r="I1199"/>
      <c r="J1199"/>
      <c r="K1199"/>
    </row>
    <row r="1200" spans="1:11" x14ac:dyDescent="0.35">
      <c r="A1200"/>
      <c r="B1200"/>
      <c r="C1200"/>
      <c r="D1200"/>
      <c r="E1200"/>
      <c r="F1200"/>
      <c r="G1200"/>
      <c r="H1200"/>
      <c r="I1200"/>
      <c r="J1200"/>
      <c r="K1200"/>
    </row>
    <row r="1201" spans="1:11" x14ac:dyDescent="0.35">
      <c r="A1201"/>
      <c r="B1201"/>
      <c r="C1201"/>
      <c r="D1201"/>
      <c r="E1201"/>
      <c r="F1201"/>
      <c r="G1201"/>
      <c r="H1201"/>
      <c r="I1201"/>
      <c r="J1201"/>
      <c r="K1201"/>
    </row>
    <row r="1202" spans="1:11" x14ac:dyDescent="0.35">
      <c r="A1202"/>
      <c r="B1202"/>
      <c r="C1202"/>
      <c r="D1202"/>
      <c r="E1202"/>
      <c r="F1202"/>
      <c r="G1202"/>
      <c r="H1202"/>
      <c r="I1202"/>
      <c r="J1202"/>
      <c r="K1202"/>
    </row>
    <row r="1203" spans="1:11" x14ac:dyDescent="0.35">
      <c r="A1203"/>
      <c r="B1203"/>
      <c r="C1203"/>
      <c r="D1203"/>
      <c r="E1203"/>
      <c r="F1203"/>
      <c r="G1203"/>
      <c r="H1203"/>
      <c r="I1203"/>
      <c r="J1203"/>
      <c r="K1203"/>
    </row>
    <row r="1204" spans="1:11" x14ac:dyDescent="0.35">
      <c r="A1204"/>
      <c r="B1204"/>
      <c r="C1204"/>
      <c r="D1204"/>
      <c r="E1204"/>
      <c r="F1204"/>
      <c r="G1204"/>
      <c r="H1204"/>
      <c r="I1204"/>
      <c r="J1204"/>
      <c r="K1204"/>
    </row>
    <row r="1205" spans="1:11" x14ac:dyDescent="0.35">
      <c r="A1205"/>
      <c r="B1205"/>
      <c r="C1205"/>
      <c r="D1205"/>
      <c r="E1205"/>
      <c r="F1205"/>
      <c r="G1205"/>
      <c r="H1205"/>
      <c r="I1205"/>
      <c r="J1205"/>
      <c r="K1205"/>
    </row>
    <row r="1206" spans="1:11" x14ac:dyDescent="0.35">
      <c r="A1206"/>
      <c r="B1206"/>
      <c r="C1206"/>
      <c r="D1206"/>
      <c r="E1206"/>
      <c r="F1206"/>
      <c r="G1206"/>
      <c r="H1206"/>
      <c r="I1206"/>
      <c r="J1206"/>
      <c r="K1206"/>
    </row>
    <row r="1207" spans="1:11" x14ac:dyDescent="0.35">
      <c r="A1207"/>
      <c r="B1207"/>
      <c r="C1207"/>
      <c r="D1207"/>
      <c r="E1207"/>
      <c r="F1207"/>
      <c r="G1207"/>
      <c r="H1207"/>
      <c r="I1207"/>
      <c r="J1207"/>
      <c r="K1207"/>
    </row>
    <row r="1208" spans="1:11" x14ac:dyDescent="0.35">
      <c r="A1208"/>
      <c r="B1208"/>
      <c r="C1208"/>
      <c r="D1208"/>
      <c r="E1208"/>
      <c r="F1208"/>
      <c r="G1208"/>
      <c r="H1208"/>
      <c r="I1208"/>
      <c r="J1208"/>
      <c r="K1208"/>
    </row>
    <row r="1209" spans="1:11" x14ac:dyDescent="0.35">
      <c r="A1209"/>
      <c r="B1209"/>
      <c r="C1209"/>
      <c r="D1209"/>
      <c r="E1209"/>
      <c r="F1209"/>
      <c r="G1209"/>
      <c r="H1209"/>
      <c r="I1209"/>
      <c r="J1209"/>
      <c r="K1209"/>
    </row>
    <row r="1210" spans="1:11" x14ac:dyDescent="0.35">
      <c r="A1210"/>
      <c r="B1210"/>
      <c r="C1210"/>
      <c r="D1210"/>
      <c r="E1210"/>
      <c r="F1210"/>
      <c r="G1210"/>
      <c r="H1210"/>
      <c r="I1210"/>
      <c r="J1210"/>
      <c r="K1210"/>
    </row>
    <row r="1211" spans="1:11" x14ac:dyDescent="0.35">
      <c r="A1211"/>
      <c r="B1211"/>
      <c r="C1211"/>
      <c r="D1211"/>
      <c r="E1211"/>
      <c r="F1211"/>
      <c r="G1211"/>
      <c r="H1211"/>
      <c r="I1211"/>
      <c r="J1211"/>
      <c r="K1211"/>
    </row>
    <row r="1212" spans="1:11" x14ac:dyDescent="0.35">
      <c r="A1212"/>
      <c r="B1212"/>
      <c r="C1212"/>
      <c r="D1212"/>
      <c r="E1212"/>
      <c r="F1212"/>
      <c r="G1212"/>
      <c r="H1212"/>
      <c r="I1212"/>
      <c r="J1212"/>
      <c r="K1212"/>
    </row>
    <row r="1213" spans="1:11" x14ac:dyDescent="0.35">
      <c r="A1213"/>
      <c r="B1213"/>
      <c r="C1213"/>
      <c r="D1213"/>
      <c r="E1213"/>
      <c r="F1213"/>
      <c r="G1213"/>
      <c r="H1213"/>
      <c r="I1213"/>
      <c r="J1213"/>
      <c r="K1213"/>
    </row>
    <row r="1214" spans="1:11" x14ac:dyDescent="0.35">
      <c r="A1214"/>
      <c r="B1214"/>
      <c r="C1214"/>
      <c r="D1214"/>
      <c r="E1214"/>
      <c r="F1214"/>
      <c r="G1214"/>
      <c r="H1214"/>
      <c r="I1214"/>
      <c r="J1214"/>
      <c r="K1214"/>
    </row>
    <row r="1215" spans="1:11" x14ac:dyDescent="0.35">
      <c r="A1215"/>
      <c r="B1215"/>
      <c r="C1215"/>
      <c r="D1215"/>
      <c r="E1215"/>
      <c r="F1215"/>
      <c r="G1215"/>
      <c r="H1215"/>
      <c r="I1215"/>
      <c r="J1215"/>
      <c r="K1215"/>
    </row>
    <row r="1216" spans="1:11" x14ac:dyDescent="0.35">
      <c r="A1216"/>
      <c r="B1216"/>
      <c r="C1216"/>
      <c r="D1216"/>
      <c r="E1216"/>
      <c r="F1216"/>
      <c r="G1216"/>
      <c r="H1216"/>
      <c r="I1216"/>
      <c r="J1216"/>
      <c r="K1216"/>
    </row>
    <row r="1217" spans="1:11" x14ac:dyDescent="0.35">
      <c r="A1217"/>
      <c r="B1217"/>
      <c r="C1217"/>
      <c r="D1217"/>
      <c r="E1217"/>
      <c r="F1217"/>
      <c r="G1217"/>
      <c r="H1217"/>
      <c r="I1217"/>
      <c r="J1217"/>
      <c r="K1217"/>
    </row>
    <row r="1218" spans="1:11" x14ac:dyDescent="0.35">
      <c r="A1218"/>
      <c r="B1218"/>
      <c r="C1218"/>
      <c r="D1218"/>
      <c r="E1218"/>
      <c r="F1218"/>
      <c r="G1218"/>
      <c r="H1218"/>
      <c r="I1218"/>
      <c r="J1218"/>
      <c r="K1218"/>
    </row>
    <row r="1219" spans="1:11" x14ac:dyDescent="0.35">
      <c r="A1219"/>
      <c r="B1219"/>
      <c r="C1219"/>
      <c r="D1219"/>
      <c r="E1219"/>
      <c r="F1219"/>
      <c r="G1219"/>
      <c r="H1219"/>
      <c r="I1219"/>
      <c r="J1219"/>
      <c r="K1219"/>
    </row>
    <row r="1220" spans="1:11" x14ac:dyDescent="0.35">
      <c r="A1220"/>
      <c r="B1220"/>
      <c r="C1220"/>
      <c r="D1220"/>
      <c r="E1220"/>
      <c r="F1220"/>
      <c r="G1220"/>
      <c r="H1220"/>
      <c r="I1220"/>
      <c r="J1220"/>
      <c r="K1220"/>
    </row>
    <row r="1221" spans="1:11" x14ac:dyDescent="0.35">
      <c r="A1221"/>
      <c r="B1221"/>
      <c r="C1221"/>
      <c r="D1221"/>
      <c r="E1221"/>
      <c r="F1221"/>
      <c r="G1221"/>
      <c r="H1221"/>
      <c r="I1221"/>
      <c r="J1221"/>
      <c r="K1221"/>
    </row>
    <row r="1222" spans="1:11" x14ac:dyDescent="0.35">
      <c r="A1222"/>
      <c r="B1222"/>
      <c r="C1222"/>
      <c r="D1222"/>
      <c r="E1222"/>
      <c r="F1222"/>
      <c r="G1222"/>
      <c r="H1222"/>
      <c r="I1222"/>
      <c r="J1222"/>
      <c r="K1222"/>
    </row>
    <row r="1223" spans="1:11" x14ac:dyDescent="0.35">
      <c r="A1223"/>
      <c r="B1223"/>
      <c r="C1223"/>
      <c r="D1223"/>
      <c r="E1223"/>
      <c r="F1223"/>
      <c r="G1223"/>
      <c r="H1223"/>
      <c r="I1223"/>
      <c r="J1223"/>
      <c r="K1223"/>
    </row>
    <row r="1224" spans="1:11" x14ac:dyDescent="0.35">
      <c r="A1224"/>
      <c r="B1224"/>
      <c r="C1224"/>
      <c r="D1224"/>
      <c r="E1224"/>
      <c r="F1224"/>
      <c r="G1224"/>
      <c r="H1224"/>
      <c r="I1224"/>
      <c r="J1224"/>
      <c r="K1224"/>
    </row>
    <row r="1225" spans="1:11" x14ac:dyDescent="0.35">
      <c r="A1225"/>
      <c r="B1225"/>
      <c r="C1225"/>
      <c r="D1225"/>
      <c r="E1225"/>
      <c r="F1225"/>
      <c r="G1225"/>
      <c r="H1225"/>
      <c r="I1225"/>
      <c r="J1225"/>
      <c r="K1225"/>
    </row>
    <row r="1226" spans="1:11" x14ac:dyDescent="0.35">
      <c r="A1226"/>
      <c r="B1226"/>
      <c r="C1226"/>
      <c r="D1226"/>
      <c r="E1226"/>
      <c r="F1226"/>
      <c r="G1226"/>
      <c r="H1226"/>
      <c r="I1226"/>
      <c r="J1226"/>
      <c r="K1226"/>
    </row>
    <row r="1227" spans="1:11" x14ac:dyDescent="0.35">
      <c r="A1227"/>
      <c r="B1227"/>
      <c r="C1227"/>
      <c r="D1227"/>
      <c r="E1227"/>
      <c r="F1227"/>
      <c r="G1227"/>
      <c r="H1227"/>
      <c r="I1227"/>
      <c r="J1227"/>
      <c r="K1227"/>
    </row>
    <row r="1228" spans="1:11" x14ac:dyDescent="0.35">
      <c r="A1228"/>
      <c r="B1228"/>
      <c r="C1228"/>
      <c r="D1228"/>
      <c r="E1228"/>
      <c r="F1228"/>
      <c r="G1228"/>
      <c r="H1228"/>
      <c r="I1228"/>
      <c r="J1228"/>
      <c r="K1228"/>
    </row>
    <row r="1229" spans="1:11" x14ac:dyDescent="0.35">
      <c r="A1229"/>
      <c r="B1229"/>
      <c r="C1229"/>
      <c r="D1229"/>
      <c r="E1229"/>
      <c r="F1229"/>
      <c r="G1229"/>
      <c r="H1229"/>
      <c r="I1229"/>
      <c r="J1229"/>
      <c r="K1229"/>
    </row>
    <row r="1230" spans="1:11" x14ac:dyDescent="0.35">
      <c r="A1230"/>
      <c r="B1230"/>
      <c r="C1230"/>
      <c r="D1230"/>
      <c r="E1230"/>
      <c r="F1230"/>
      <c r="G1230"/>
      <c r="H1230"/>
      <c r="I1230"/>
      <c r="J1230"/>
      <c r="K1230"/>
    </row>
    <row r="1231" spans="1:11" x14ac:dyDescent="0.35">
      <c r="A1231"/>
      <c r="B1231"/>
      <c r="C1231"/>
      <c r="D1231"/>
      <c r="E1231"/>
      <c r="F1231"/>
      <c r="G1231"/>
      <c r="H1231"/>
      <c r="I1231"/>
      <c r="J1231"/>
      <c r="K1231"/>
    </row>
    <row r="1232" spans="1:11" x14ac:dyDescent="0.35">
      <c r="A1232"/>
      <c r="B1232"/>
      <c r="C1232"/>
      <c r="D1232"/>
      <c r="E1232"/>
      <c r="F1232"/>
      <c r="G1232"/>
      <c r="H1232"/>
      <c r="I1232"/>
      <c r="J1232"/>
      <c r="K1232"/>
    </row>
    <row r="1233" spans="1:11" x14ac:dyDescent="0.35">
      <c r="A1233"/>
      <c r="B1233"/>
      <c r="C1233"/>
      <c r="D1233"/>
      <c r="E1233"/>
      <c r="F1233"/>
      <c r="G1233"/>
      <c r="H1233"/>
      <c r="I1233"/>
      <c r="J1233"/>
      <c r="K1233"/>
    </row>
    <row r="1234" spans="1:11" x14ac:dyDescent="0.35">
      <c r="A1234"/>
      <c r="B1234"/>
      <c r="C1234"/>
      <c r="D1234"/>
      <c r="E1234"/>
      <c r="F1234"/>
      <c r="G1234"/>
      <c r="H1234"/>
      <c r="I1234"/>
      <c r="J1234"/>
      <c r="K1234"/>
    </row>
    <row r="1235" spans="1:11" x14ac:dyDescent="0.35">
      <c r="A1235"/>
      <c r="B1235"/>
      <c r="C1235"/>
      <c r="D1235"/>
      <c r="E1235"/>
      <c r="F1235"/>
      <c r="G1235"/>
      <c r="H1235"/>
      <c r="I1235"/>
      <c r="J1235"/>
      <c r="K1235"/>
    </row>
    <row r="1236" spans="1:11" x14ac:dyDescent="0.35">
      <c r="A1236"/>
      <c r="B1236"/>
      <c r="C1236"/>
      <c r="D1236"/>
      <c r="E1236"/>
      <c r="F1236"/>
      <c r="G1236"/>
      <c r="H1236"/>
      <c r="I1236"/>
      <c r="J1236"/>
      <c r="K1236"/>
    </row>
    <row r="1237" spans="1:11" x14ac:dyDescent="0.35">
      <c r="A1237"/>
      <c r="B1237"/>
      <c r="C1237"/>
      <c r="D1237"/>
      <c r="E1237"/>
      <c r="F1237"/>
      <c r="G1237"/>
      <c r="H1237"/>
      <c r="I1237"/>
      <c r="J1237"/>
      <c r="K1237"/>
    </row>
    <row r="1238" spans="1:11" x14ac:dyDescent="0.35">
      <c r="A1238"/>
      <c r="B1238"/>
      <c r="C1238"/>
      <c r="D1238"/>
      <c r="E1238"/>
      <c r="F1238"/>
      <c r="G1238"/>
      <c r="H1238"/>
      <c r="I1238"/>
      <c r="J1238"/>
      <c r="K1238"/>
    </row>
    <row r="1239" spans="1:11" x14ac:dyDescent="0.35">
      <c r="A1239"/>
      <c r="B1239"/>
      <c r="C1239"/>
      <c r="D1239"/>
      <c r="E1239"/>
      <c r="F1239"/>
      <c r="G1239"/>
      <c r="H1239"/>
      <c r="I1239"/>
      <c r="J1239"/>
      <c r="K1239"/>
    </row>
    <row r="1240" spans="1:11" x14ac:dyDescent="0.35">
      <c r="A1240"/>
      <c r="B1240"/>
      <c r="C1240"/>
      <c r="D1240"/>
      <c r="E1240"/>
      <c r="F1240"/>
      <c r="G1240"/>
      <c r="H1240"/>
      <c r="I1240"/>
      <c r="J1240"/>
      <c r="K1240"/>
    </row>
    <row r="1241" spans="1:11" x14ac:dyDescent="0.35">
      <c r="A1241"/>
      <c r="B1241"/>
      <c r="C1241"/>
      <c r="D1241"/>
      <c r="E1241"/>
      <c r="F1241"/>
      <c r="G1241"/>
      <c r="H1241"/>
      <c r="I1241"/>
      <c r="J1241"/>
      <c r="K1241"/>
    </row>
    <row r="1242" spans="1:11" x14ac:dyDescent="0.35">
      <c r="A1242"/>
      <c r="B1242"/>
      <c r="C1242"/>
      <c r="D1242"/>
      <c r="E1242"/>
      <c r="F1242"/>
      <c r="G1242"/>
      <c r="H1242"/>
      <c r="I1242"/>
      <c r="J1242"/>
      <c r="K1242"/>
    </row>
    <row r="1243" spans="1:11" x14ac:dyDescent="0.35">
      <c r="A1243"/>
      <c r="B1243"/>
      <c r="C1243"/>
      <c r="D1243"/>
      <c r="E1243"/>
      <c r="F1243"/>
      <c r="G1243"/>
      <c r="H1243"/>
      <c r="I1243"/>
      <c r="J1243"/>
      <c r="K1243"/>
    </row>
    <row r="1244" spans="1:11" x14ac:dyDescent="0.35">
      <c r="A1244"/>
      <c r="B1244"/>
      <c r="C1244"/>
      <c r="D1244"/>
      <c r="E1244"/>
      <c r="F1244"/>
      <c r="G1244"/>
      <c r="H1244"/>
      <c r="I1244"/>
      <c r="J1244"/>
      <c r="K1244"/>
    </row>
    <row r="1245" spans="1:11" x14ac:dyDescent="0.35">
      <c r="A1245"/>
      <c r="B1245"/>
      <c r="C1245"/>
      <c r="D1245"/>
      <c r="E1245"/>
      <c r="F1245"/>
      <c r="G1245"/>
      <c r="H1245"/>
      <c r="I1245"/>
      <c r="J1245"/>
      <c r="K1245"/>
    </row>
    <row r="1246" spans="1:11" x14ac:dyDescent="0.35">
      <c r="A1246"/>
      <c r="B1246"/>
      <c r="C1246"/>
      <c r="D1246"/>
      <c r="E1246"/>
      <c r="F1246"/>
      <c r="G1246"/>
      <c r="H1246"/>
      <c r="I1246"/>
      <c r="J1246"/>
      <c r="K1246"/>
    </row>
    <row r="1247" spans="1:11" x14ac:dyDescent="0.35">
      <c r="A1247"/>
      <c r="B1247"/>
      <c r="C1247"/>
      <c r="D1247"/>
      <c r="E1247"/>
      <c r="F1247"/>
      <c r="G1247"/>
      <c r="H1247"/>
      <c r="I1247"/>
      <c r="J1247"/>
      <c r="K1247"/>
    </row>
    <row r="1248" spans="1:11" x14ac:dyDescent="0.35">
      <c r="A1248"/>
      <c r="B1248"/>
      <c r="C1248"/>
      <c r="D1248"/>
      <c r="E1248"/>
      <c r="F1248"/>
      <c r="G1248"/>
      <c r="H1248"/>
      <c r="I1248"/>
      <c r="J1248"/>
      <c r="K1248"/>
    </row>
    <row r="1249" spans="1:11" x14ac:dyDescent="0.35">
      <c r="A1249"/>
      <c r="B1249"/>
      <c r="C1249"/>
      <c r="D1249"/>
      <c r="E1249"/>
      <c r="F1249"/>
      <c r="G1249"/>
      <c r="H1249"/>
      <c r="I1249"/>
      <c r="J1249"/>
      <c r="K1249"/>
    </row>
    <row r="1250" spans="1:11" x14ac:dyDescent="0.35">
      <c r="A1250"/>
      <c r="B1250"/>
      <c r="C1250"/>
      <c r="D1250"/>
      <c r="E1250"/>
      <c r="F1250"/>
      <c r="G1250"/>
      <c r="H1250"/>
      <c r="I1250"/>
      <c r="J1250"/>
      <c r="K1250"/>
    </row>
    <row r="1251" spans="1:11" x14ac:dyDescent="0.35">
      <c r="A1251"/>
      <c r="B1251"/>
      <c r="C1251"/>
      <c r="D1251"/>
      <c r="E1251"/>
      <c r="F1251"/>
      <c r="G1251"/>
      <c r="H1251"/>
      <c r="I1251"/>
      <c r="J1251"/>
      <c r="K1251"/>
    </row>
    <row r="1252" spans="1:11" x14ac:dyDescent="0.35">
      <c r="A1252"/>
      <c r="B1252"/>
      <c r="C1252"/>
      <c r="D1252"/>
      <c r="E1252"/>
      <c r="F1252"/>
      <c r="G1252"/>
      <c r="H1252"/>
      <c r="I1252"/>
      <c r="J1252"/>
      <c r="K1252"/>
    </row>
    <row r="1253" spans="1:11" x14ac:dyDescent="0.35">
      <c r="A1253"/>
      <c r="B1253"/>
      <c r="C1253"/>
      <c r="D1253"/>
      <c r="E1253"/>
      <c r="F1253"/>
      <c r="G1253"/>
      <c r="H1253"/>
      <c r="I1253"/>
      <c r="J1253"/>
      <c r="K1253"/>
    </row>
    <row r="1254" spans="1:11" x14ac:dyDescent="0.35">
      <c r="A1254"/>
      <c r="B1254"/>
      <c r="C1254"/>
      <c r="D1254"/>
      <c r="E1254"/>
      <c r="F1254"/>
      <c r="G1254"/>
      <c r="H1254"/>
      <c r="I1254"/>
      <c r="J1254"/>
      <c r="K1254"/>
    </row>
    <row r="1255" spans="1:11" x14ac:dyDescent="0.35">
      <c r="A1255"/>
      <c r="B1255"/>
      <c r="C1255"/>
      <c r="D1255"/>
      <c r="E1255"/>
      <c r="F1255"/>
      <c r="G1255"/>
      <c r="H1255"/>
      <c r="I1255"/>
      <c r="J1255"/>
      <c r="K1255"/>
    </row>
    <row r="1256" spans="1:11" x14ac:dyDescent="0.35">
      <c r="A1256"/>
      <c r="B1256"/>
      <c r="C1256"/>
      <c r="D1256"/>
      <c r="E1256"/>
      <c r="F1256"/>
      <c r="G1256"/>
      <c r="H1256"/>
      <c r="I1256"/>
      <c r="J1256"/>
      <c r="K1256"/>
    </row>
    <row r="1257" spans="1:11" x14ac:dyDescent="0.35">
      <c r="A1257"/>
      <c r="B1257"/>
      <c r="C1257"/>
      <c r="D1257"/>
      <c r="E1257"/>
      <c r="F1257"/>
      <c r="G1257"/>
      <c r="H1257"/>
      <c r="I1257"/>
      <c r="J1257"/>
      <c r="K1257"/>
    </row>
    <row r="1258" spans="1:11" x14ac:dyDescent="0.35">
      <c r="A1258"/>
      <c r="B1258"/>
      <c r="C1258"/>
      <c r="D1258"/>
      <c r="E1258"/>
      <c r="F1258"/>
      <c r="G1258"/>
      <c r="H1258"/>
      <c r="I1258"/>
      <c r="J1258"/>
      <c r="K1258"/>
    </row>
    <row r="1259" spans="1:11" x14ac:dyDescent="0.35">
      <c r="A1259"/>
      <c r="B1259"/>
      <c r="C1259"/>
      <c r="D1259"/>
      <c r="E1259"/>
      <c r="F1259"/>
      <c r="G1259"/>
      <c r="H1259"/>
      <c r="I1259"/>
      <c r="J1259"/>
      <c r="K1259"/>
    </row>
    <row r="1260" spans="1:11" x14ac:dyDescent="0.35">
      <c r="A1260"/>
      <c r="B1260"/>
      <c r="C1260"/>
      <c r="D1260"/>
      <c r="E1260"/>
      <c r="F1260"/>
      <c r="G1260"/>
      <c r="H1260"/>
      <c r="I1260"/>
      <c r="J1260"/>
      <c r="K1260"/>
    </row>
    <row r="1261" spans="1:11" x14ac:dyDescent="0.35">
      <c r="A1261"/>
      <c r="B1261"/>
      <c r="C1261"/>
      <c r="D1261"/>
      <c r="E1261"/>
      <c r="F1261"/>
      <c r="G1261"/>
      <c r="H1261"/>
      <c r="I1261"/>
      <c r="J1261"/>
      <c r="K1261"/>
    </row>
    <row r="1262" spans="1:11" x14ac:dyDescent="0.35">
      <c r="A1262"/>
      <c r="B1262"/>
      <c r="C1262"/>
      <c r="D1262"/>
      <c r="E1262"/>
      <c r="F1262"/>
      <c r="G1262"/>
      <c r="H1262"/>
      <c r="I1262"/>
      <c r="J1262"/>
      <c r="K1262"/>
    </row>
    <row r="1263" spans="1:11" x14ac:dyDescent="0.35">
      <c r="A1263"/>
      <c r="B1263"/>
      <c r="C1263"/>
      <c r="D1263"/>
      <c r="E1263"/>
      <c r="F1263"/>
      <c r="G1263"/>
      <c r="H1263"/>
      <c r="I1263"/>
      <c r="J1263"/>
      <c r="K1263"/>
    </row>
    <row r="1264" spans="1:11" x14ac:dyDescent="0.35">
      <c r="A1264"/>
      <c r="B1264"/>
      <c r="C1264"/>
      <c r="D1264"/>
      <c r="E1264"/>
      <c r="F1264"/>
      <c r="G1264"/>
      <c r="H1264"/>
      <c r="I1264"/>
      <c r="J1264"/>
      <c r="K1264"/>
    </row>
    <row r="1265" spans="1:11" x14ac:dyDescent="0.35">
      <c r="A1265"/>
      <c r="B1265"/>
      <c r="C1265"/>
      <c r="D1265"/>
      <c r="E1265"/>
      <c r="F1265"/>
      <c r="G1265"/>
      <c r="H1265"/>
      <c r="I1265"/>
      <c r="J1265"/>
      <c r="K1265"/>
    </row>
    <row r="1266" spans="1:11" x14ac:dyDescent="0.35">
      <c r="A1266"/>
      <c r="B1266"/>
      <c r="C1266"/>
      <c r="D1266"/>
      <c r="E1266"/>
      <c r="F1266"/>
      <c r="G1266"/>
      <c r="H1266"/>
      <c r="I1266"/>
      <c r="J1266"/>
      <c r="K1266"/>
    </row>
    <row r="1267" spans="1:11" x14ac:dyDescent="0.35">
      <c r="A1267"/>
      <c r="B1267"/>
      <c r="C1267"/>
      <c r="D1267"/>
      <c r="E1267"/>
      <c r="F1267"/>
      <c r="G1267"/>
      <c r="H1267"/>
      <c r="I1267"/>
      <c r="J1267"/>
      <c r="K1267"/>
    </row>
    <row r="1268" spans="1:11" x14ac:dyDescent="0.35">
      <c r="A1268"/>
      <c r="B1268"/>
      <c r="C1268"/>
      <c r="D1268"/>
      <c r="E1268"/>
      <c r="F1268"/>
      <c r="G1268"/>
      <c r="H1268"/>
      <c r="I1268"/>
      <c r="J1268"/>
      <c r="K1268"/>
    </row>
    <row r="1269" spans="1:11" x14ac:dyDescent="0.35">
      <c r="A1269"/>
      <c r="B1269"/>
      <c r="C1269"/>
      <c r="D1269"/>
      <c r="E1269"/>
      <c r="F1269"/>
      <c r="G1269"/>
      <c r="H1269"/>
      <c r="I1269"/>
      <c r="J1269"/>
      <c r="K1269"/>
    </row>
    <row r="1270" spans="1:11" x14ac:dyDescent="0.35">
      <c r="A1270"/>
      <c r="B1270"/>
      <c r="C1270"/>
      <c r="D1270"/>
      <c r="E1270"/>
      <c r="F1270"/>
      <c r="G1270"/>
      <c r="H1270"/>
      <c r="I1270"/>
      <c r="J1270"/>
      <c r="K1270"/>
    </row>
    <row r="1271" spans="1:11" x14ac:dyDescent="0.35">
      <c r="A1271"/>
      <c r="B1271"/>
      <c r="C1271"/>
      <c r="D1271"/>
      <c r="E1271"/>
      <c r="F1271"/>
      <c r="G1271"/>
      <c r="H1271"/>
      <c r="I1271"/>
      <c r="J1271"/>
      <c r="K1271"/>
    </row>
    <row r="1272" spans="1:11" x14ac:dyDescent="0.35">
      <c r="A1272"/>
      <c r="B1272"/>
      <c r="C1272"/>
      <c r="D1272"/>
      <c r="E1272"/>
      <c r="F1272"/>
      <c r="G1272"/>
      <c r="H1272"/>
      <c r="I1272"/>
      <c r="J1272"/>
      <c r="K1272"/>
    </row>
    <row r="1273" spans="1:11" x14ac:dyDescent="0.35">
      <c r="A1273"/>
      <c r="B1273"/>
      <c r="C1273"/>
      <c r="D1273"/>
      <c r="E1273"/>
      <c r="F1273"/>
      <c r="G1273"/>
      <c r="H1273"/>
      <c r="I1273"/>
      <c r="J1273"/>
      <c r="K1273"/>
    </row>
    <row r="1274" spans="1:11" x14ac:dyDescent="0.35">
      <c r="A1274"/>
      <c r="B1274"/>
      <c r="C1274"/>
      <c r="D1274"/>
      <c r="E1274"/>
      <c r="F1274"/>
      <c r="G1274"/>
      <c r="H1274"/>
      <c r="I1274"/>
      <c r="J1274"/>
      <c r="K1274"/>
    </row>
    <row r="1275" spans="1:11" x14ac:dyDescent="0.35">
      <c r="A1275"/>
      <c r="B1275"/>
      <c r="C1275"/>
      <c r="D1275"/>
      <c r="E1275"/>
      <c r="F1275"/>
      <c r="G1275"/>
      <c r="H1275"/>
      <c r="I1275"/>
      <c r="J1275"/>
      <c r="K1275"/>
    </row>
    <row r="1276" spans="1:11" x14ac:dyDescent="0.35">
      <c r="A1276"/>
      <c r="B1276"/>
      <c r="C1276"/>
      <c r="D1276"/>
      <c r="E1276"/>
      <c r="F1276"/>
      <c r="G1276"/>
      <c r="H1276"/>
      <c r="I1276"/>
      <c r="J1276"/>
      <c r="K1276"/>
    </row>
    <row r="1277" spans="1:11" x14ac:dyDescent="0.35">
      <c r="A1277"/>
      <c r="B1277"/>
      <c r="C1277"/>
      <c r="D1277"/>
      <c r="E1277"/>
      <c r="F1277"/>
      <c r="G1277"/>
      <c r="H1277"/>
      <c r="I1277"/>
      <c r="J1277"/>
      <c r="K1277"/>
    </row>
    <row r="1278" spans="1:11" x14ac:dyDescent="0.35">
      <c r="A1278"/>
      <c r="B1278"/>
      <c r="C1278"/>
      <c r="D1278"/>
      <c r="E1278"/>
      <c r="F1278"/>
      <c r="G1278"/>
      <c r="H1278"/>
      <c r="I1278"/>
      <c r="J1278"/>
      <c r="K1278"/>
    </row>
    <row r="1279" spans="1:11" x14ac:dyDescent="0.35">
      <c r="A1279"/>
      <c r="B1279"/>
      <c r="C1279"/>
      <c r="D1279"/>
      <c r="E1279"/>
      <c r="F1279"/>
      <c r="G1279"/>
      <c r="H1279"/>
      <c r="I1279"/>
      <c r="J1279"/>
      <c r="K1279"/>
    </row>
    <row r="1280" spans="1:11" x14ac:dyDescent="0.35">
      <c r="A1280"/>
      <c r="B1280"/>
      <c r="C1280"/>
      <c r="D1280"/>
      <c r="E1280"/>
      <c r="F1280"/>
      <c r="G1280"/>
      <c r="H1280"/>
      <c r="I1280"/>
      <c r="J1280"/>
      <c r="K1280"/>
    </row>
    <row r="1281" spans="1:11" x14ac:dyDescent="0.35">
      <c r="A1281"/>
      <c r="B1281"/>
      <c r="C1281"/>
      <c r="D1281"/>
      <c r="E1281"/>
      <c r="F1281"/>
      <c r="G1281"/>
      <c r="H1281"/>
      <c r="I1281"/>
      <c r="J1281"/>
      <c r="K1281"/>
    </row>
    <row r="1282" spans="1:11" x14ac:dyDescent="0.35">
      <c r="A1282"/>
      <c r="B1282"/>
      <c r="C1282"/>
      <c r="D1282"/>
      <c r="E1282"/>
      <c r="F1282"/>
      <c r="G1282"/>
      <c r="H1282"/>
      <c r="I1282"/>
      <c r="J1282"/>
      <c r="K1282"/>
    </row>
    <row r="1283" spans="1:11" x14ac:dyDescent="0.35">
      <c r="A1283"/>
      <c r="B1283"/>
      <c r="C1283"/>
      <c r="D1283"/>
      <c r="E1283"/>
      <c r="F1283"/>
      <c r="G1283"/>
      <c r="H1283"/>
      <c r="I1283"/>
      <c r="J1283"/>
      <c r="K1283"/>
    </row>
    <row r="1284" spans="1:11" x14ac:dyDescent="0.35">
      <c r="A1284"/>
      <c r="B1284"/>
      <c r="C1284"/>
      <c r="D1284"/>
      <c r="E1284"/>
      <c r="F1284"/>
      <c r="G1284"/>
      <c r="H1284"/>
      <c r="I1284"/>
      <c r="J1284"/>
      <c r="K1284"/>
    </row>
    <row r="1285" spans="1:11" x14ac:dyDescent="0.35">
      <c r="A1285"/>
      <c r="B1285"/>
      <c r="C1285"/>
      <c r="D1285"/>
      <c r="E1285"/>
      <c r="F1285"/>
      <c r="G1285"/>
      <c r="H1285"/>
      <c r="I1285"/>
      <c r="J1285"/>
      <c r="K1285"/>
    </row>
    <row r="1286" spans="1:11" x14ac:dyDescent="0.35">
      <c r="A1286"/>
      <c r="B1286"/>
      <c r="C1286"/>
      <c r="D1286"/>
      <c r="E1286"/>
      <c r="F1286"/>
      <c r="G1286"/>
      <c r="H1286"/>
      <c r="I1286"/>
      <c r="J1286"/>
      <c r="K1286"/>
    </row>
    <row r="1287" spans="1:11" x14ac:dyDescent="0.35">
      <c r="A1287"/>
      <c r="B1287"/>
      <c r="C1287"/>
      <c r="D1287"/>
      <c r="E1287"/>
      <c r="F1287"/>
      <c r="G1287"/>
      <c r="H1287"/>
      <c r="I1287"/>
      <c r="J1287"/>
      <c r="K1287"/>
    </row>
    <row r="1288" spans="1:11" x14ac:dyDescent="0.35">
      <c r="A1288"/>
      <c r="B1288"/>
      <c r="C1288"/>
      <c r="D1288"/>
      <c r="E1288"/>
      <c r="F1288"/>
      <c r="G1288"/>
      <c r="H1288"/>
      <c r="I1288"/>
      <c r="J1288"/>
      <c r="K1288"/>
    </row>
    <row r="1289" spans="1:11" x14ac:dyDescent="0.35">
      <c r="A1289"/>
      <c r="B1289"/>
      <c r="C1289"/>
      <c r="D1289"/>
      <c r="E1289"/>
      <c r="F1289"/>
      <c r="G1289"/>
      <c r="H1289"/>
      <c r="I1289"/>
      <c r="J1289"/>
      <c r="K1289"/>
    </row>
    <row r="1290" spans="1:11" x14ac:dyDescent="0.35">
      <c r="A1290"/>
      <c r="B1290"/>
      <c r="C1290"/>
      <c r="D1290"/>
      <c r="E1290"/>
      <c r="F1290"/>
      <c r="G1290"/>
      <c r="H1290"/>
      <c r="I1290"/>
      <c r="J1290"/>
      <c r="K1290"/>
    </row>
    <row r="1291" spans="1:11" x14ac:dyDescent="0.35">
      <c r="A1291"/>
      <c r="B1291"/>
      <c r="C1291"/>
      <c r="D1291"/>
      <c r="E1291"/>
      <c r="F1291"/>
      <c r="G1291"/>
      <c r="H1291"/>
      <c r="I1291"/>
      <c r="J1291"/>
      <c r="K1291"/>
    </row>
    <row r="1292" spans="1:11" x14ac:dyDescent="0.35">
      <c r="A1292"/>
      <c r="B1292"/>
      <c r="C1292"/>
      <c r="D1292"/>
      <c r="E1292"/>
      <c r="F1292"/>
      <c r="G1292"/>
      <c r="H1292"/>
      <c r="I1292"/>
      <c r="J1292"/>
      <c r="K1292"/>
    </row>
    <row r="1293" spans="1:11" x14ac:dyDescent="0.35">
      <c r="A1293"/>
      <c r="B1293"/>
      <c r="C1293"/>
      <c r="D1293"/>
      <c r="E1293"/>
      <c r="F1293"/>
      <c r="G1293"/>
      <c r="H1293"/>
      <c r="I1293"/>
      <c r="J1293"/>
      <c r="K1293"/>
    </row>
    <row r="1294" spans="1:11" x14ac:dyDescent="0.35">
      <c r="A1294"/>
      <c r="B1294"/>
      <c r="C1294"/>
      <c r="D1294"/>
      <c r="E1294"/>
      <c r="F1294"/>
      <c r="G1294"/>
      <c r="H1294"/>
      <c r="I1294"/>
      <c r="J1294"/>
      <c r="K1294"/>
    </row>
    <row r="1295" spans="1:11" x14ac:dyDescent="0.35">
      <c r="A1295"/>
      <c r="B1295"/>
      <c r="C1295"/>
      <c r="D1295"/>
      <c r="E1295"/>
      <c r="F1295"/>
      <c r="G1295"/>
      <c r="H1295"/>
      <c r="I1295"/>
      <c r="J1295"/>
      <c r="K1295"/>
    </row>
    <row r="1296" spans="1:11" x14ac:dyDescent="0.35">
      <c r="A1296"/>
      <c r="B1296"/>
      <c r="C1296"/>
      <c r="D1296"/>
      <c r="E1296"/>
      <c r="F1296"/>
      <c r="G1296"/>
      <c r="H1296"/>
      <c r="I1296"/>
      <c r="J1296"/>
      <c r="K1296"/>
    </row>
    <row r="1297" spans="1:11" x14ac:dyDescent="0.35">
      <c r="A1297"/>
      <c r="B1297"/>
      <c r="C1297"/>
      <c r="D1297"/>
      <c r="E1297"/>
      <c r="F1297"/>
      <c r="G1297"/>
      <c r="H1297"/>
      <c r="I1297"/>
      <c r="J1297"/>
      <c r="K1297"/>
    </row>
    <row r="1298" spans="1:11" x14ac:dyDescent="0.35">
      <c r="A1298"/>
      <c r="B1298"/>
      <c r="C1298"/>
      <c r="D1298"/>
      <c r="E1298"/>
      <c r="F1298"/>
      <c r="G1298"/>
      <c r="H1298"/>
      <c r="I1298"/>
      <c r="J1298"/>
      <c r="K1298"/>
    </row>
    <row r="1299" spans="1:11" x14ac:dyDescent="0.35">
      <c r="A1299"/>
      <c r="B1299"/>
      <c r="C1299"/>
      <c r="D1299"/>
      <c r="E1299"/>
      <c r="F1299"/>
      <c r="G1299"/>
      <c r="H1299"/>
      <c r="I1299"/>
      <c r="J1299"/>
      <c r="K1299"/>
    </row>
    <row r="1300" spans="1:11" x14ac:dyDescent="0.35">
      <c r="A1300"/>
      <c r="B1300"/>
      <c r="C1300"/>
      <c r="D1300"/>
      <c r="E1300"/>
      <c r="F1300"/>
      <c r="G1300"/>
      <c r="H1300"/>
      <c r="I1300"/>
      <c r="J1300"/>
      <c r="K1300"/>
    </row>
    <row r="1301" spans="1:11" x14ac:dyDescent="0.35">
      <c r="A1301"/>
      <c r="B1301"/>
      <c r="C1301"/>
      <c r="D1301"/>
      <c r="E1301"/>
      <c r="F1301"/>
      <c r="G1301"/>
      <c r="H1301"/>
      <c r="I1301"/>
      <c r="J1301"/>
      <c r="K1301"/>
    </row>
    <row r="1302" spans="1:11" x14ac:dyDescent="0.35">
      <c r="A1302"/>
      <c r="B1302"/>
      <c r="C1302"/>
      <c r="D1302"/>
      <c r="E1302"/>
      <c r="F1302"/>
      <c r="G1302"/>
      <c r="H1302"/>
      <c r="I1302"/>
      <c r="J1302"/>
      <c r="K1302"/>
    </row>
    <row r="1303" spans="1:11" x14ac:dyDescent="0.35">
      <c r="A1303"/>
      <c r="B1303"/>
      <c r="C1303"/>
      <c r="D1303"/>
      <c r="E1303"/>
      <c r="F1303"/>
      <c r="G1303"/>
      <c r="H1303"/>
      <c r="I1303"/>
      <c r="J1303"/>
      <c r="K1303"/>
    </row>
    <row r="1304" spans="1:11" x14ac:dyDescent="0.35">
      <c r="A1304"/>
      <c r="B1304"/>
      <c r="C1304"/>
      <c r="D1304"/>
      <c r="E1304"/>
      <c r="F1304"/>
      <c r="G1304"/>
      <c r="H1304"/>
      <c r="I1304"/>
      <c r="J1304"/>
      <c r="K1304"/>
    </row>
    <row r="1305" spans="1:11" x14ac:dyDescent="0.35">
      <c r="A1305"/>
      <c r="B1305"/>
      <c r="C1305"/>
      <c r="D1305"/>
      <c r="E1305"/>
      <c r="F1305"/>
      <c r="G1305"/>
      <c r="H1305"/>
      <c r="I1305"/>
      <c r="J1305"/>
      <c r="K1305"/>
    </row>
    <row r="1306" spans="1:11" x14ac:dyDescent="0.35">
      <c r="A1306"/>
      <c r="B1306"/>
      <c r="C1306"/>
      <c r="D1306"/>
      <c r="E1306"/>
      <c r="F1306"/>
      <c r="G1306"/>
      <c r="H1306"/>
      <c r="I1306"/>
      <c r="J1306"/>
      <c r="K1306"/>
    </row>
    <row r="1307" spans="1:11" x14ac:dyDescent="0.35">
      <c r="A1307"/>
      <c r="B1307"/>
      <c r="C1307"/>
      <c r="D1307"/>
      <c r="E1307"/>
      <c r="F1307"/>
      <c r="G1307"/>
      <c r="H1307"/>
      <c r="I1307"/>
      <c r="J1307"/>
      <c r="K1307"/>
    </row>
    <row r="1308" spans="1:11" x14ac:dyDescent="0.35">
      <c r="A1308"/>
      <c r="B1308"/>
      <c r="C1308"/>
      <c r="D1308"/>
      <c r="E1308"/>
      <c r="F1308"/>
      <c r="G1308"/>
      <c r="H1308"/>
      <c r="I1308"/>
      <c r="J1308"/>
      <c r="K1308"/>
    </row>
    <row r="1309" spans="1:11" x14ac:dyDescent="0.35">
      <c r="A1309"/>
      <c r="B1309"/>
      <c r="C1309"/>
      <c r="D1309"/>
      <c r="E1309"/>
      <c r="F1309"/>
      <c r="G1309"/>
      <c r="H1309"/>
      <c r="I1309"/>
      <c r="J1309"/>
      <c r="K1309"/>
    </row>
    <row r="1310" spans="1:11" x14ac:dyDescent="0.35">
      <c r="A1310"/>
      <c r="B1310"/>
      <c r="C1310"/>
      <c r="D1310"/>
      <c r="E1310"/>
      <c r="F1310"/>
      <c r="G1310"/>
      <c r="H1310"/>
      <c r="I1310"/>
      <c r="J1310"/>
      <c r="K1310"/>
    </row>
    <row r="1311" spans="1:11" x14ac:dyDescent="0.35">
      <c r="A1311"/>
      <c r="B1311"/>
      <c r="C1311"/>
      <c r="D1311"/>
      <c r="E1311"/>
      <c r="F1311"/>
      <c r="G1311"/>
      <c r="H1311"/>
      <c r="I1311"/>
      <c r="J1311"/>
      <c r="K1311"/>
    </row>
    <row r="1312" spans="1:11" x14ac:dyDescent="0.35">
      <c r="A1312"/>
      <c r="B1312"/>
      <c r="C1312"/>
      <c r="D1312"/>
      <c r="E1312"/>
      <c r="F1312"/>
      <c r="G1312"/>
      <c r="H1312"/>
      <c r="I1312"/>
      <c r="J1312"/>
      <c r="K1312"/>
    </row>
    <row r="1313" spans="1:11" x14ac:dyDescent="0.35">
      <c r="A1313"/>
      <c r="B1313"/>
      <c r="C1313"/>
      <c r="D1313"/>
      <c r="E1313"/>
      <c r="F1313"/>
      <c r="G1313"/>
      <c r="H1313"/>
      <c r="I1313"/>
      <c r="J1313"/>
      <c r="K1313"/>
    </row>
    <row r="1314" spans="1:11" x14ac:dyDescent="0.35">
      <c r="A1314"/>
      <c r="B1314"/>
      <c r="C1314"/>
      <c r="D1314"/>
      <c r="E1314"/>
      <c r="F1314"/>
      <c r="G1314"/>
      <c r="H1314"/>
      <c r="I1314"/>
      <c r="J1314"/>
      <c r="K1314"/>
    </row>
    <row r="1315" spans="1:11" x14ac:dyDescent="0.35">
      <c r="A1315"/>
      <c r="B1315"/>
      <c r="C1315"/>
      <c r="D1315"/>
      <c r="E1315"/>
      <c r="F1315"/>
      <c r="G1315"/>
      <c r="H1315"/>
      <c r="I1315"/>
      <c r="J1315"/>
      <c r="K1315"/>
    </row>
    <row r="1316" spans="1:11" x14ac:dyDescent="0.35">
      <c r="A1316"/>
      <c r="B1316"/>
      <c r="C1316"/>
      <c r="D1316"/>
      <c r="E1316"/>
      <c r="F1316"/>
      <c r="G1316"/>
      <c r="H1316"/>
      <c r="I1316"/>
      <c r="J1316"/>
      <c r="K1316"/>
    </row>
    <row r="1317" spans="1:11" x14ac:dyDescent="0.35">
      <c r="A1317"/>
      <c r="B1317"/>
      <c r="C1317"/>
      <c r="D1317"/>
      <c r="E1317"/>
      <c r="F1317"/>
      <c r="G1317"/>
      <c r="H1317"/>
      <c r="I1317"/>
      <c r="J1317"/>
      <c r="K1317"/>
    </row>
    <row r="1318" spans="1:11" x14ac:dyDescent="0.35">
      <c r="A1318"/>
      <c r="B1318"/>
      <c r="C1318"/>
      <c r="D1318"/>
      <c r="E1318"/>
      <c r="F1318"/>
      <c r="G1318"/>
      <c r="H1318"/>
      <c r="I1318"/>
      <c r="J1318"/>
      <c r="K1318"/>
    </row>
    <row r="1319" spans="1:11" x14ac:dyDescent="0.35">
      <c r="A1319"/>
      <c r="B1319"/>
      <c r="C1319"/>
      <c r="D1319"/>
      <c r="E1319"/>
      <c r="F1319"/>
      <c r="G1319"/>
      <c r="H1319"/>
      <c r="I1319"/>
      <c r="J1319"/>
      <c r="K1319"/>
    </row>
    <row r="1320" spans="1:11" x14ac:dyDescent="0.35">
      <c r="A1320"/>
      <c r="B1320"/>
      <c r="C1320"/>
      <c r="D1320"/>
      <c r="E1320"/>
      <c r="F1320"/>
      <c r="G1320"/>
      <c r="H1320"/>
      <c r="I1320"/>
      <c r="J1320"/>
      <c r="K1320"/>
    </row>
    <row r="1321" spans="1:11" x14ac:dyDescent="0.35">
      <c r="A1321"/>
      <c r="B1321"/>
      <c r="C1321"/>
      <c r="D1321"/>
      <c r="E1321"/>
      <c r="F1321"/>
      <c r="G1321"/>
      <c r="H1321"/>
      <c r="I1321"/>
      <c r="J1321"/>
      <c r="K1321"/>
    </row>
    <row r="1322" spans="1:11" x14ac:dyDescent="0.35">
      <c r="A1322"/>
      <c r="B1322"/>
      <c r="C1322"/>
      <c r="D1322"/>
      <c r="E1322"/>
      <c r="F1322"/>
      <c r="G1322"/>
      <c r="H1322"/>
      <c r="I1322"/>
      <c r="J1322"/>
      <c r="K1322"/>
    </row>
    <row r="1323" spans="1:11" x14ac:dyDescent="0.35">
      <c r="A1323"/>
      <c r="B1323"/>
      <c r="C1323"/>
      <c r="D1323"/>
      <c r="E1323"/>
      <c r="F1323"/>
      <c r="G1323"/>
      <c r="H1323"/>
      <c r="I1323"/>
      <c r="J1323"/>
      <c r="K1323"/>
    </row>
    <row r="1324" spans="1:11" x14ac:dyDescent="0.35">
      <c r="A1324"/>
      <c r="B1324"/>
      <c r="C1324"/>
      <c r="D1324"/>
      <c r="E1324"/>
      <c r="F1324"/>
      <c r="G1324"/>
      <c r="H1324"/>
      <c r="I1324"/>
      <c r="J1324"/>
      <c r="K1324"/>
    </row>
    <row r="1325" spans="1:11" x14ac:dyDescent="0.35">
      <c r="A1325"/>
      <c r="B1325"/>
      <c r="C1325"/>
      <c r="D1325"/>
      <c r="E1325"/>
      <c r="F1325"/>
      <c r="G1325"/>
      <c r="H1325"/>
      <c r="I1325"/>
      <c r="J1325"/>
      <c r="K1325"/>
    </row>
    <row r="1326" spans="1:11" x14ac:dyDescent="0.35">
      <c r="A1326"/>
      <c r="B1326"/>
      <c r="C1326"/>
      <c r="D1326"/>
      <c r="E1326"/>
      <c r="F1326"/>
      <c r="G1326"/>
      <c r="H1326"/>
      <c r="I1326"/>
      <c r="J1326"/>
      <c r="K1326"/>
    </row>
    <row r="1327" spans="1:11" x14ac:dyDescent="0.35">
      <c r="A1327"/>
      <c r="B1327"/>
      <c r="C1327"/>
      <c r="D1327"/>
      <c r="E1327"/>
      <c r="F1327"/>
      <c r="G1327"/>
      <c r="H1327"/>
      <c r="I1327"/>
      <c r="J1327"/>
      <c r="K1327"/>
    </row>
    <row r="1328" spans="1:11" x14ac:dyDescent="0.35">
      <c r="A1328"/>
      <c r="B1328"/>
      <c r="C1328"/>
      <c r="D1328"/>
      <c r="E1328"/>
      <c r="F1328"/>
      <c r="G1328"/>
      <c r="H1328"/>
      <c r="I1328"/>
      <c r="J1328"/>
      <c r="K1328"/>
    </row>
    <row r="1329" spans="1:11" x14ac:dyDescent="0.35">
      <c r="A1329"/>
      <c r="B1329"/>
      <c r="C1329"/>
      <c r="D1329"/>
      <c r="E1329"/>
      <c r="F1329"/>
      <c r="G1329"/>
      <c r="H1329"/>
      <c r="I1329"/>
      <c r="J1329"/>
      <c r="K1329"/>
    </row>
    <row r="1330" spans="1:11" x14ac:dyDescent="0.35">
      <c r="A1330"/>
      <c r="B1330"/>
      <c r="C1330"/>
      <c r="D1330"/>
      <c r="E1330"/>
      <c r="F1330"/>
      <c r="G1330"/>
      <c r="H1330"/>
      <c r="I1330"/>
      <c r="J1330"/>
      <c r="K1330"/>
    </row>
    <row r="1331" spans="1:11" x14ac:dyDescent="0.35">
      <c r="A1331"/>
      <c r="B1331"/>
      <c r="C1331"/>
      <c r="D1331"/>
      <c r="E1331"/>
      <c r="F1331"/>
      <c r="G1331"/>
      <c r="H1331"/>
      <c r="I1331"/>
      <c r="J1331"/>
      <c r="K1331"/>
    </row>
    <row r="1332" spans="1:11" x14ac:dyDescent="0.35">
      <c r="A1332"/>
      <c r="B1332"/>
      <c r="C1332"/>
      <c r="D1332"/>
      <c r="E1332"/>
      <c r="F1332"/>
      <c r="G1332"/>
      <c r="H1332"/>
      <c r="I1332"/>
      <c r="J1332"/>
      <c r="K1332"/>
    </row>
    <row r="1333" spans="1:11" x14ac:dyDescent="0.35">
      <c r="A1333"/>
      <c r="B1333"/>
      <c r="C1333"/>
      <c r="D1333"/>
      <c r="E1333"/>
      <c r="F1333"/>
      <c r="G1333"/>
      <c r="H1333"/>
      <c r="I1333"/>
      <c r="J1333"/>
      <c r="K1333"/>
    </row>
    <row r="1334" spans="1:11" x14ac:dyDescent="0.35">
      <c r="A1334"/>
      <c r="B1334"/>
      <c r="C1334"/>
      <c r="D1334"/>
      <c r="E1334"/>
      <c r="F1334"/>
      <c r="G1334"/>
      <c r="H1334"/>
      <c r="I1334"/>
      <c r="J1334"/>
      <c r="K1334"/>
    </row>
    <row r="1335" spans="1:11" x14ac:dyDescent="0.35">
      <c r="A1335"/>
      <c r="B1335"/>
      <c r="C1335"/>
      <c r="D1335"/>
      <c r="E1335"/>
      <c r="F1335"/>
      <c r="G1335"/>
      <c r="H1335"/>
      <c r="I1335"/>
      <c r="J1335"/>
      <c r="K1335"/>
    </row>
    <row r="1336" spans="1:11" x14ac:dyDescent="0.35">
      <c r="A1336"/>
      <c r="B1336"/>
      <c r="C1336"/>
      <c r="D1336"/>
      <c r="E1336"/>
      <c r="F1336"/>
      <c r="G1336"/>
      <c r="H1336"/>
      <c r="I1336"/>
      <c r="J1336"/>
      <c r="K1336"/>
    </row>
    <row r="1337" spans="1:11" x14ac:dyDescent="0.35">
      <c r="A1337"/>
      <c r="B1337"/>
      <c r="C1337"/>
      <c r="D1337"/>
      <c r="E1337"/>
      <c r="F1337"/>
      <c r="G1337"/>
      <c r="H1337"/>
      <c r="I1337"/>
      <c r="J1337"/>
      <c r="K1337"/>
    </row>
    <row r="1338" spans="1:11" x14ac:dyDescent="0.35">
      <c r="A1338"/>
      <c r="B1338"/>
      <c r="C1338"/>
      <c r="D1338"/>
      <c r="E1338"/>
      <c r="F1338"/>
      <c r="G1338"/>
      <c r="H1338"/>
      <c r="I1338"/>
      <c r="J1338"/>
      <c r="K1338"/>
    </row>
    <row r="1339" spans="1:11" x14ac:dyDescent="0.35">
      <c r="A1339"/>
      <c r="B1339"/>
      <c r="C1339"/>
      <c r="D1339"/>
      <c r="E1339"/>
      <c r="F1339"/>
      <c r="G1339"/>
      <c r="H1339"/>
      <c r="I1339"/>
      <c r="J1339"/>
      <c r="K1339"/>
    </row>
    <row r="1340" spans="1:11" x14ac:dyDescent="0.35">
      <c r="A1340"/>
      <c r="B1340"/>
      <c r="C1340"/>
      <c r="D1340"/>
      <c r="E1340"/>
      <c r="F1340"/>
      <c r="G1340"/>
      <c r="H1340"/>
      <c r="I1340"/>
      <c r="J1340"/>
      <c r="K1340"/>
    </row>
    <row r="1341" spans="1:11" x14ac:dyDescent="0.35">
      <c r="A1341"/>
      <c r="B1341"/>
      <c r="C1341"/>
      <c r="D1341"/>
      <c r="E1341"/>
      <c r="F1341"/>
      <c r="G1341"/>
      <c r="H1341"/>
      <c r="I1341"/>
      <c r="J1341"/>
      <c r="K1341"/>
    </row>
    <row r="1342" spans="1:11" x14ac:dyDescent="0.35">
      <c r="A1342"/>
      <c r="B1342"/>
      <c r="C1342"/>
      <c r="D1342"/>
      <c r="E1342"/>
      <c r="F1342"/>
      <c r="G1342"/>
      <c r="H1342"/>
      <c r="I1342"/>
      <c r="J1342"/>
      <c r="K1342"/>
    </row>
    <row r="1343" spans="1:11" x14ac:dyDescent="0.35">
      <c r="A1343"/>
      <c r="B1343"/>
      <c r="C1343"/>
      <c r="D1343"/>
      <c r="E1343"/>
      <c r="F1343"/>
      <c r="G1343"/>
      <c r="H1343"/>
      <c r="I1343"/>
      <c r="J1343"/>
      <c r="K1343"/>
    </row>
    <row r="1344" spans="1:11" x14ac:dyDescent="0.35">
      <c r="A1344"/>
      <c r="B1344"/>
      <c r="C1344"/>
      <c r="D1344"/>
      <c r="E1344"/>
      <c r="F1344"/>
      <c r="G1344"/>
      <c r="H1344"/>
      <c r="I1344"/>
      <c r="J1344"/>
      <c r="K1344"/>
    </row>
    <row r="1345" spans="1:11" x14ac:dyDescent="0.35">
      <c r="A1345"/>
      <c r="B1345"/>
      <c r="C1345"/>
      <c r="D1345"/>
      <c r="E1345"/>
      <c r="F1345"/>
      <c r="G1345"/>
      <c r="H1345"/>
      <c r="I1345"/>
      <c r="J1345"/>
      <c r="K1345"/>
    </row>
    <row r="1346" spans="1:11" x14ac:dyDescent="0.35">
      <c r="A1346"/>
      <c r="B1346"/>
      <c r="C1346"/>
      <c r="D1346"/>
      <c r="E1346"/>
      <c r="F1346"/>
      <c r="G1346"/>
      <c r="H1346"/>
      <c r="I1346"/>
      <c r="J1346"/>
      <c r="K1346"/>
    </row>
    <row r="1347" spans="1:11" x14ac:dyDescent="0.35">
      <c r="A1347"/>
      <c r="B1347"/>
      <c r="C1347"/>
      <c r="D1347"/>
      <c r="E1347"/>
      <c r="F1347"/>
      <c r="G1347"/>
      <c r="H1347"/>
      <c r="I1347"/>
      <c r="J1347"/>
      <c r="K1347"/>
    </row>
    <row r="1348" spans="1:11" x14ac:dyDescent="0.35">
      <c r="A1348"/>
      <c r="B1348"/>
      <c r="C1348"/>
      <c r="D1348"/>
      <c r="E1348"/>
      <c r="F1348"/>
      <c r="G1348"/>
      <c r="H1348"/>
      <c r="I1348"/>
      <c r="J1348"/>
      <c r="K1348"/>
    </row>
    <row r="1349" spans="1:11" x14ac:dyDescent="0.35">
      <c r="A1349"/>
      <c r="B1349"/>
      <c r="C1349"/>
      <c r="D1349"/>
      <c r="E1349"/>
      <c r="F1349"/>
      <c r="G1349"/>
      <c r="H1349"/>
      <c r="I1349"/>
      <c r="J1349"/>
      <c r="K1349"/>
    </row>
    <row r="1350" spans="1:11" x14ac:dyDescent="0.35">
      <c r="A1350"/>
      <c r="B1350"/>
      <c r="C1350"/>
      <c r="D1350"/>
      <c r="E1350"/>
      <c r="F1350"/>
      <c r="G1350"/>
      <c r="H1350"/>
      <c r="I1350"/>
      <c r="J1350"/>
      <c r="K1350"/>
    </row>
    <row r="1351" spans="1:11" x14ac:dyDescent="0.35">
      <c r="A1351"/>
      <c r="B1351"/>
      <c r="C1351"/>
      <c r="D1351"/>
      <c r="E1351"/>
      <c r="F1351"/>
      <c r="G1351"/>
      <c r="H1351"/>
      <c r="I1351"/>
      <c r="J1351"/>
      <c r="K1351"/>
    </row>
    <row r="1352" spans="1:11" x14ac:dyDescent="0.35">
      <c r="A1352"/>
      <c r="B1352"/>
      <c r="C1352"/>
      <c r="D1352"/>
      <c r="E1352"/>
      <c r="F1352"/>
      <c r="G1352"/>
      <c r="H1352"/>
      <c r="I1352"/>
      <c r="J1352"/>
      <c r="K1352"/>
    </row>
    <row r="1353" spans="1:11" x14ac:dyDescent="0.35">
      <c r="A1353"/>
      <c r="B1353"/>
      <c r="C1353"/>
      <c r="D1353"/>
      <c r="E1353"/>
      <c r="F1353"/>
      <c r="G1353"/>
      <c r="H1353"/>
      <c r="I1353"/>
      <c r="J1353"/>
      <c r="K1353"/>
    </row>
    <row r="1354" spans="1:11" x14ac:dyDescent="0.35">
      <c r="A1354"/>
      <c r="B1354"/>
      <c r="C1354"/>
      <c r="D1354"/>
      <c r="E1354"/>
      <c r="F1354"/>
      <c r="G1354"/>
      <c r="H1354"/>
      <c r="I1354"/>
      <c r="J1354"/>
      <c r="K1354"/>
    </row>
    <row r="1355" spans="1:11" x14ac:dyDescent="0.35">
      <c r="A1355"/>
      <c r="B1355"/>
      <c r="C1355"/>
      <c r="D1355"/>
      <c r="E1355"/>
      <c r="F1355"/>
      <c r="G1355"/>
      <c r="H1355"/>
      <c r="I1355"/>
      <c r="J1355"/>
      <c r="K1355"/>
    </row>
    <row r="1356" spans="1:11" x14ac:dyDescent="0.35">
      <c r="A1356"/>
      <c r="B1356"/>
      <c r="C1356"/>
      <c r="D1356"/>
      <c r="E1356"/>
      <c r="F1356"/>
      <c r="G1356"/>
      <c r="H1356"/>
      <c r="I1356"/>
      <c r="J1356"/>
      <c r="K1356"/>
    </row>
    <row r="1357" spans="1:11" x14ac:dyDescent="0.35">
      <c r="A1357"/>
      <c r="B1357"/>
      <c r="C1357"/>
      <c r="D1357"/>
      <c r="E1357"/>
      <c r="F1357"/>
      <c r="G1357"/>
      <c r="H1357"/>
      <c r="I1357"/>
      <c r="J1357"/>
      <c r="K1357"/>
    </row>
    <row r="1358" spans="1:11" x14ac:dyDescent="0.35">
      <c r="A1358"/>
      <c r="B1358"/>
      <c r="C1358"/>
      <c r="D1358"/>
      <c r="E1358"/>
      <c r="F1358"/>
      <c r="G1358"/>
      <c r="H1358"/>
      <c r="I1358"/>
      <c r="J1358"/>
      <c r="K1358"/>
    </row>
    <row r="1359" spans="1:11" x14ac:dyDescent="0.35">
      <c r="A1359"/>
      <c r="B1359"/>
      <c r="C1359"/>
      <c r="D1359"/>
      <c r="E1359"/>
      <c r="F1359"/>
      <c r="G1359"/>
      <c r="H1359"/>
      <c r="I1359"/>
      <c r="J1359"/>
      <c r="K1359"/>
    </row>
    <row r="1360" spans="1:11" x14ac:dyDescent="0.35">
      <c r="A1360"/>
      <c r="B1360"/>
      <c r="C1360"/>
      <c r="D1360"/>
      <c r="E1360"/>
      <c r="F1360"/>
      <c r="G1360"/>
      <c r="H1360"/>
      <c r="I1360"/>
      <c r="J1360"/>
      <c r="K1360"/>
    </row>
    <row r="1361" spans="1:11" x14ac:dyDescent="0.35">
      <c r="A1361"/>
      <c r="B1361"/>
      <c r="C1361"/>
      <c r="D1361"/>
      <c r="E1361"/>
      <c r="F1361"/>
      <c r="G1361"/>
      <c r="H1361"/>
      <c r="I1361"/>
      <c r="J1361"/>
      <c r="K1361"/>
    </row>
    <row r="1362" spans="1:11" x14ac:dyDescent="0.35">
      <c r="A1362"/>
      <c r="B1362"/>
      <c r="C1362"/>
      <c r="D1362"/>
      <c r="E1362"/>
      <c r="F1362"/>
      <c r="G1362"/>
      <c r="H1362"/>
      <c r="I1362"/>
      <c r="J1362"/>
      <c r="K1362"/>
    </row>
    <row r="1363" spans="1:11" x14ac:dyDescent="0.35">
      <c r="A1363"/>
      <c r="B1363"/>
      <c r="C1363"/>
      <c r="D1363"/>
      <c r="E1363"/>
      <c r="F1363"/>
      <c r="G1363"/>
      <c r="H1363"/>
      <c r="I1363"/>
      <c r="J1363"/>
      <c r="K1363"/>
    </row>
    <row r="1364" spans="1:11" x14ac:dyDescent="0.35">
      <c r="A1364"/>
      <c r="B1364"/>
      <c r="C1364"/>
      <c r="D1364"/>
      <c r="E1364"/>
      <c r="F1364"/>
      <c r="G1364"/>
      <c r="H1364"/>
      <c r="I1364"/>
      <c r="J1364"/>
      <c r="K1364"/>
    </row>
    <row r="1365" spans="1:11" x14ac:dyDescent="0.35">
      <c r="A1365"/>
      <c r="B1365"/>
      <c r="C1365"/>
      <c r="D1365"/>
      <c r="E1365"/>
      <c r="F1365"/>
      <c r="G1365"/>
      <c r="H1365"/>
      <c r="I1365"/>
      <c r="J1365"/>
      <c r="K1365"/>
    </row>
    <row r="1366" spans="1:11" x14ac:dyDescent="0.35">
      <c r="A1366"/>
      <c r="B1366"/>
      <c r="C1366"/>
      <c r="D1366"/>
      <c r="E1366"/>
      <c r="F1366"/>
      <c r="G1366"/>
      <c r="H1366"/>
      <c r="I1366"/>
      <c r="J1366"/>
      <c r="K1366"/>
    </row>
    <row r="1367" spans="1:11" x14ac:dyDescent="0.35">
      <c r="A1367"/>
      <c r="B1367"/>
      <c r="C1367"/>
      <c r="D1367"/>
      <c r="E1367"/>
      <c r="F1367"/>
      <c r="G1367"/>
      <c r="H1367"/>
      <c r="I1367"/>
      <c r="J1367"/>
      <c r="K1367"/>
    </row>
    <row r="1368" spans="1:11" x14ac:dyDescent="0.35">
      <c r="A1368"/>
      <c r="B1368"/>
      <c r="C1368"/>
      <c r="D1368"/>
      <c r="E1368"/>
      <c r="F1368"/>
      <c r="G1368"/>
      <c r="H1368"/>
      <c r="I1368"/>
      <c r="J1368"/>
      <c r="K1368"/>
    </row>
    <row r="1369" spans="1:11" x14ac:dyDescent="0.35">
      <c r="A1369"/>
      <c r="B1369"/>
      <c r="C1369"/>
      <c r="D1369"/>
      <c r="E1369"/>
      <c r="F1369"/>
      <c r="G1369"/>
      <c r="H1369"/>
      <c r="I1369"/>
      <c r="J1369"/>
      <c r="K1369"/>
    </row>
    <row r="1370" spans="1:11" x14ac:dyDescent="0.35">
      <c r="A1370"/>
      <c r="B1370"/>
      <c r="C1370"/>
      <c r="D1370"/>
      <c r="E1370"/>
      <c r="F1370"/>
      <c r="G1370"/>
      <c r="H1370"/>
      <c r="I1370"/>
      <c r="J1370"/>
      <c r="K1370"/>
    </row>
    <row r="1371" spans="1:11" x14ac:dyDescent="0.35">
      <c r="A1371"/>
      <c r="B1371"/>
      <c r="C1371"/>
      <c r="D1371"/>
      <c r="E1371"/>
      <c r="F1371"/>
      <c r="G1371"/>
      <c r="H1371"/>
      <c r="I1371"/>
      <c r="J1371"/>
      <c r="K1371"/>
    </row>
    <row r="1372" spans="1:11" x14ac:dyDescent="0.35">
      <c r="A1372"/>
      <c r="B1372"/>
      <c r="C1372"/>
      <c r="D1372"/>
      <c r="E1372"/>
      <c r="F1372"/>
      <c r="G1372"/>
      <c r="H1372"/>
      <c r="I1372"/>
      <c r="J1372"/>
      <c r="K1372"/>
    </row>
    <row r="1373" spans="1:11" x14ac:dyDescent="0.35">
      <c r="A1373"/>
      <c r="B1373"/>
      <c r="C1373"/>
      <c r="D1373"/>
      <c r="E1373"/>
      <c r="F1373"/>
      <c r="G1373"/>
      <c r="H1373"/>
      <c r="I1373"/>
      <c r="J1373"/>
      <c r="K1373"/>
    </row>
    <row r="1374" spans="1:11" x14ac:dyDescent="0.35">
      <c r="A1374"/>
      <c r="B1374"/>
      <c r="C1374"/>
      <c r="D1374"/>
      <c r="E1374"/>
      <c r="F1374"/>
      <c r="G1374"/>
      <c r="H1374"/>
      <c r="I1374"/>
      <c r="J1374"/>
      <c r="K1374"/>
    </row>
    <row r="1375" spans="1:11" x14ac:dyDescent="0.35">
      <c r="A1375"/>
      <c r="B1375"/>
      <c r="C1375"/>
      <c r="D1375"/>
      <c r="E1375"/>
      <c r="F1375"/>
      <c r="G1375"/>
      <c r="H1375"/>
      <c r="I1375"/>
      <c r="J1375"/>
      <c r="K1375"/>
    </row>
    <row r="1376" spans="1:11" x14ac:dyDescent="0.35">
      <c r="A1376"/>
      <c r="B1376"/>
      <c r="C1376"/>
      <c r="D1376"/>
      <c r="E1376"/>
      <c r="F1376"/>
      <c r="G1376"/>
      <c r="H1376"/>
      <c r="I1376"/>
      <c r="J1376"/>
      <c r="K1376"/>
    </row>
    <row r="1377" spans="1:11" x14ac:dyDescent="0.35">
      <c r="A1377"/>
      <c r="B1377"/>
      <c r="C1377"/>
      <c r="D1377"/>
      <c r="E1377"/>
      <c r="F1377"/>
      <c r="G1377"/>
      <c r="H1377"/>
      <c r="I1377"/>
      <c r="J1377"/>
      <c r="K1377"/>
    </row>
    <row r="1378" spans="1:11" x14ac:dyDescent="0.35">
      <c r="A1378"/>
      <c r="B1378"/>
      <c r="C1378"/>
      <c r="D1378"/>
      <c r="E1378"/>
      <c r="F1378"/>
      <c r="G1378"/>
      <c r="H1378"/>
      <c r="I1378"/>
      <c r="J1378"/>
      <c r="K1378"/>
    </row>
    <row r="1379" spans="1:11" x14ac:dyDescent="0.35">
      <c r="A1379"/>
      <c r="B1379"/>
      <c r="C1379"/>
      <c r="D1379"/>
      <c r="E1379"/>
      <c r="F1379"/>
      <c r="G1379"/>
      <c r="H1379"/>
      <c r="I1379"/>
      <c r="J1379"/>
      <c r="K1379"/>
    </row>
    <row r="1380" spans="1:11" x14ac:dyDescent="0.35">
      <c r="A1380"/>
      <c r="B1380"/>
      <c r="C1380"/>
      <c r="D1380"/>
      <c r="E1380"/>
      <c r="F1380"/>
      <c r="G1380"/>
      <c r="H1380"/>
      <c r="I1380"/>
      <c r="J1380"/>
      <c r="K1380"/>
    </row>
    <row r="1381" spans="1:11" x14ac:dyDescent="0.35">
      <c r="A1381"/>
      <c r="B1381"/>
      <c r="C1381"/>
      <c r="D1381"/>
      <c r="E1381"/>
      <c r="F1381"/>
      <c r="G1381"/>
      <c r="H1381"/>
      <c r="I1381"/>
      <c r="J1381"/>
      <c r="K1381"/>
    </row>
    <row r="1382" spans="1:11" x14ac:dyDescent="0.35">
      <c r="A1382"/>
      <c r="B1382"/>
      <c r="C1382"/>
      <c r="D1382"/>
      <c r="E1382"/>
      <c r="F1382"/>
      <c r="G1382"/>
      <c r="H1382"/>
      <c r="I1382"/>
      <c r="J1382"/>
      <c r="K1382"/>
    </row>
    <row r="1383" spans="1:11" x14ac:dyDescent="0.35">
      <c r="A1383"/>
      <c r="B1383"/>
      <c r="C1383"/>
      <c r="D1383"/>
      <c r="E1383"/>
      <c r="F1383"/>
      <c r="G1383"/>
      <c r="H1383"/>
      <c r="I1383"/>
      <c r="J1383"/>
      <c r="K1383"/>
    </row>
    <row r="1384" spans="1:11" x14ac:dyDescent="0.35">
      <c r="A1384"/>
      <c r="B1384"/>
      <c r="C1384"/>
      <c r="D1384"/>
      <c r="E1384"/>
      <c r="F1384"/>
      <c r="G1384"/>
      <c r="H1384"/>
      <c r="I1384"/>
      <c r="J1384"/>
      <c r="K1384"/>
    </row>
    <row r="1385" spans="1:11" x14ac:dyDescent="0.35">
      <c r="A1385"/>
      <c r="B1385"/>
      <c r="C1385"/>
      <c r="D1385"/>
      <c r="E1385"/>
      <c r="F1385"/>
      <c r="G1385"/>
      <c r="H1385"/>
      <c r="I1385"/>
      <c r="J1385"/>
      <c r="K1385"/>
    </row>
    <row r="1386" spans="1:11" x14ac:dyDescent="0.35">
      <c r="A1386"/>
      <c r="B1386"/>
      <c r="C1386"/>
      <c r="D1386"/>
      <c r="E1386"/>
      <c r="F1386"/>
      <c r="G1386"/>
      <c r="H1386"/>
      <c r="I1386"/>
      <c r="J1386"/>
      <c r="K1386"/>
    </row>
    <row r="1387" spans="1:11" x14ac:dyDescent="0.35">
      <c r="A1387"/>
      <c r="B1387"/>
      <c r="C1387"/>
      <c r="D1387"/>
      <c r="E1387"/>
      <c r="F1387"/>
      <c r="G1387"/>
      <c r="H1387"/>
      <c r="I1387"/>
      <c r="J1387"/>
      <c r="K1387"/>
    </row>
    <row r="1388" spans="1:11" x14ac:dyDescent="0.35">
      <c r="A1388"/>
      <c r="B1388"/>
      <c r="C1388"/>
      <c r="D1388"/>
      <c r="E1388"/>
      <c r="F1388"/>
      <c r="G1388"/>
      <c r="H1388"/>
      <c r="I1388"/>
      <c r="J1388"/>
      <c r="K1388"/>
    </row>
    <row r="1389" spans="1:11" x14ac:dyDescent="0.35">
      <c r="A1389"/>
      <c r="B1389"/>
      <c r="C1389"/>
      <c r="D1389"/>
      <c r="E1389"/>
      <c r="F1389"/>
      <c r="G1389"/>
      <c r="H1389"/>
      <c r="I1389"/>
      <c r="J1389"/>
      <c r="K1389"/>
    </row>
    <row r="1390" spans="1:11" x14ac:dyDescent="0.35">
      <c r="A1390"/>
      <c r="B1390"/>
      <c r="C1390"/>
      <c r="D1390"/>
      <c r="E1390"/>
      <c r="F1390"/>
      <c r="G1390"/>
      <c r="H1390"/>
      <c r="I1390"/>
      <c r="J1390"/>
      <c r="K1390"/>
    </row>
    <row r="1391" spans="1:11" x14ac:dyDescent="0.35">
      <c r="A1391"/>
      <c r="B1391"/>
      <c r="C1391"/>
      <c r="D1391"/>
      <c r="E1391"/>
      <c r="F1391"/>
      <c r="G1391"/>
      <c r="H1391"/>
      <c r="I1391"/>
      <c r="J1391"/>
      <c r="K1391"/>
    </row>
    <row r="1392" spans="1:11" x14ac:dyDescent="0.35">
      <c r="A1392"/>
      <c r="B1392"/>
      <c r="C1392"/>
      <c r="D1392"/>
      <c r="E1392"/>
      <c r="F1392"/>
      <c r="G1392"/>
      <c r="H1392"/>
      <c r="I1392"/>
      <c r="J1392"/>
      <c r="K1392"/>
    </row>
    <row r="1393" spans="1:11" x14ac:dyDescent="0.35">
      <c r="A1393"/>
      <c r="B1393"/>
      <c r="C1393"/>
      <c r="D1393"/>
      <c r="E1393"/>
      <c r="F1393"/>
      <c r="G1393"/>
      <c r="H1393"/>
      <c r="I1393"/>
      <c r="J1393"/>
      <c r="K1393"/>
    </row>
    <row r="1394" spans="1:11" x14ac:dyDescent="0.35">
      <c r="A1394"/>
      <c r="B1394"/>
      <c r="C1394"/>
      <c r="D1394"/>
      <c r="E1394"/>
      <c r="F1394"/>
      <c r="G1394"/>
      <c r="H1394"/>
      <c r="I1394"/>
      <c r="J1394"/>
      <c r="K1394"/>
    </row>
    <row r="1395" spans="1:11" x14ac:dyDescent="0.35">
      <c r="A1395"/>
      <c r="B1395"/>
      <c r="C1395"/>
      <c r="D1395"/>
      <c r="E1395"/>
      <c r="F1395"/>
      <c r="G1395"/>
      <c r="H1395"/>
      <c r="I1395"/>
      <c r="J1395"/>
      <c r="K1395"/>
    </row>
    <row r="1396" spans="1:11" x14ac:dyDescent="0.35">
      <c r="A1396"/>
      <c r="B1396"/>
      <c r="C1396"/>
      <c r="D1396"/>
      <c r="E1396"/>
      <c r="F1396"/>
      <c r="G1396"/>
      <c r="H1396"/>
      <c r="I1396"/>
      <c r="J1396"/>
      <c r="K1396"/>
    </row>
    <row r="1397" spans="1:11" x14ac:dyDescent="0.35">
      <c r="A1397"/>
      <c r="B1397"/>
      <c r="C1397"/>
      <c r="D1397"/>
      <c r="E1397"/>
      <c r="F1397"/>
      <c r="G1397"/>
      <c r="H1397"/>
      <c r="I1397"/>
      <c r="J1397"/>
      <c r="K1397"/>
    </row>
    <row r="1398" spans="1:11" x14ac:dyDescent="0.35">
      <c r="A1398"/>
      <c r="B1398"/>
      <c r="C1398"/>
      <c r="D1398"/>
      <c r="E1398"/>
      <c r="F1398"/>
      <c r="G1398"/>
      <c r="H1398"/>
      <c r="I1398"/>
      <c r="J1398"/>
      <c r="K1398"/>
    </row>
    <row r="1399" spans="1:11" x14ac:dyDescent="0.35">
      <c r="A1399"/>
      <c r="B1399"/>
      <c r="C1399"/>
      <c r="D1399"/>
      <c r="E1399"/>
      <c r="F1399"/>
      <c r="G1399"/>
      <c r="H1399"/>
      <c r="I1399"/>
      <c r="J1399"/>
      <c r="K1399"/>
    </row>
    <row r="1400" spans="1:11" x14ac:dyDescent="0.35">
      <c r="A1400"/>
      <c r="B1400"/>
      <c r="C1400"/>
      <c r="D1400"/>
      <c r="E1400"/>
      <c r="F1400"/>
      <c r="G1400"/>
      <c r="H1400"/>
      <c r="I1400"/>
      <c r="J1400"/>
      <c r="K1400"/>
    </row>
    <row r="1401" spans="1:11" x14ac:dyDescent="0.35">
      <c r="A1401"/>
      <c r="B1401"/>
      <c r="C1401"/>
      <c r="D1401"/>
      <c r="E1401"/>
      <c r="F1401"/>
      <c r="G1401"/>
      <c r="H1401"/>
      <c r="I1401"/>
      <c r="J1401"/>
      <c r="K1401"/>
    </row>
    <row r="1402" spans="1:11" x14ac:dyDescent="0.35">
      <c r="A1402"/>
      <c r="B1402"/>
      <c r="C1402"/>
      <c r="D1402"/>
      <c r="E1402"/>
      <c r="F1402"/>
      <c r="G1402"/>
      <c r="H1402"/>
      <c r="I1402"/>
      <c r="J1402"/>
      <c r="K1402"/>
    </row>
    <row r="1403" spans="1:11" x14ac:dyDescent="0.35">
      <c r="A1403"/>
      <c r="B1403"/>
      <c r="C1403"/>
      <c r="D1403"/>
      <c r="E1403"/>
      <c r="F1403"/>
      <c r="G1403"/>
      <c r="H1403"/>
      <c r="I1403"/>
      <c r="J1403"/>
      <c r="K1403"/>
    </row>
    <row r="1404" spans="1:11" x14ac:dyDescent="0.35">
      <c r="A1404"/>
      <c r="B1404"/>
      <c r="C1404"/>
      <c r="D1404"/>
      <c r="E1404"/>
      <c r="F1404"/>
      <c r="G1404"/>
      <c r="H1404"/>
      <c r="I1404"/>
      <c r="J1404"/>
      <c r="K1404"/>
    </row>
    <row r="1405" spans="1:11" x14ac:dyDescent="0.35">
      <c r="A1405"/>
      <c r="B1405"/>
      <c r="C1405"/>
      <c r="D1405"/>
      <c r="E1405"/>
      <c r="F1405"/>
      <c r="G1405"/>
      <c r="H1405"/>
      <c r="I1405"/>
      <c r="J1405"/>
      <c r="K1405"/>
    </row>
    <row r="1406" spans="1:11" x14ac:dyDescent="0.35">
      <c r="A1406"/>
      <c r="B1406"/>
      <c r="C1406"/>
      <c r="D1406"/>
      <c r="E1406"/>
      <c r="F1406"/>
      <c r="G1406"/>
      <c r="H1406"/>
      <c r="I1406"/>
      <c r="J1406"/>
      <c r="K1406"/>
    </row>
    <row r="1407" spans="1:11" x14ac:dyDescent="0.35">
      <c r="A1407"/>
      <c r="B1407"/>
      <c r="C1407"/>
      <c r="D1407"/>
      <c r="E1407"/>
      <c r="F1407"/>
      <c r="G1407"/>
      <c r="H1407"/>
      <c r="I1407"/>
      <c r="J1407"/>
      <c r="K1407"/>
    </row>
    <row r="1408" spans="1:11" x14ac:dyDescent="0.35">
      <c r="A1408"/>
      <c r="B1408"/>
      <c r="C1408"/>
      <c r="D1408"/>
      <c r="E1408"/>
      <c r="F1408"/>
      <c r="G1408"/>
      <c r="H1408"/>
      <c r="I1408"/>
      <c r="J1408"/>
      <c r="K1408"/>
    </row>
    <row r="1409" spans="1:11" x14ac:dyDescent="0.35">
      <c r="A1409"/>
      <c r="B1409"/>
      <c r="C1409"/>
      <c r="D1409"/>
      <c r="E1409"/>
      <c r="F1409"/>
      <c r="G1409"/>
      <c r="H1409"/>
      <c r="I1409"/>
      <c r="J1409"/>
      <c r="K1409"/>
    </row>
    <row r="1410" spans="1:11" x14ac:dyDescent="0.35">
      <c r="A1410"/>
      <c r="B1410"/>
      <c r="C1410"/>
      <c r="D1410"/>
      <c r="E1410"/>
      <c r="F1410"/>
      <c r="G1410"/>
      <c r="H1410"/>
      <c r="I1410"/>
      <c r="J1410"/>
      <c r="K1410"/>
    </row>
    <row r="1411" spans="1:11" x14ac:dyDescent="0.35">
      <c r="A1411"/>
      <c r="B1411"/>
      <c r="C1411"/>
      <c r="D1411"/>
      <c r="E1411"/>
      <c r="F1411"/>
      <c r="G1411"/>
      <c r="H1411"/>
      <c r="I1411"/>
      <c r="J1411"/>
      <c r="K1411"/>
    </row>
    <row r="1412" spans="1:11" x14ac:dyDescent="0.35">
      <c r="A1412"/>
      <c r="B1412"/>
      <c r="C1412"/>
      <c r="D1412"/>
      <c r="E1412"/>
      <c r="F1412"/>
      <c r="G1412"/>
      <c r="H1412"/>
      <c r="I1412"/>
      <c r="J1412"/>
      <c r="K1412"/>
    </row>
    <row r="1413" spans="1:11" x14ac:dyDescent="0.35">
      <c r="A1413"/>
      <c r="B1413"/>
      <c r="C1413"/>
      <c r="D1413"/>
      <c r="E1413"/>
      <c r="F1413"/>
      <c r="G1413"/>
      <c r="H1413"/>
      <c r="I1413"/>
      <c r="J1413"/>
      <c r="K1413"/>
    </row>
    <row r="1414" spans="1:11" x14ac:dyDescent="0.35">
      <c r="A1414"/>
      <c r="B1414"/>
      <c r="C1414"/>
      <c r="D1414"/>
      <c r="E1414"/>
      <c r="F1414"/>
      <c r="G1414"/>
      <c r="H1414"/>
      <c r="I1414"/>
      <c r="J1414"/>
      <c r="K1414"/>
    </row>
    <row r="1415" spans="1:11" x14ac:dyDescent="0.35">
      <c r="A1415"/>
      <c r="B1415"/>
      <c r="C1415"/>
      <c r="D1415"/>
      <c r="E1415"/>
      <c r="F1415"/>
      <c r="G1415"/>
      <c r="H1415"/>
      <c r="I1415"/>
      <c r="J1415"/>
      <c r="K1415"/>
    </row>
    <row r="1416" spans="1:11" x14ac:dyDescent="0.35">
      <c r="A1416"/>
      <c r="B1416"/>
      <c r="C1416"/>
      <c r="D1416"/>
      <c r="E1416"/>
      <c r="F1416"/>
      <c r="G1416"/>
      <c r="H1416"/>
      <c r="I1416"/>
      <c r="J1416"/>
      <c r="K1416"/>
    </row>
    <row r="1417" spans="1:11" x14ac:dyDescent="0.35">
      <c r="A1417"/>
      <c r="B1417"/>
      <c r="C1417"/>
      <c r="D1417"/>
      <c r="E1417"/>
      <c r="F1417"/>
      <c r="G1417"/>
      <c r="H1417"/>
      <c r="I1417"/>
      <c r="J1417"/>
      <c r="K1417"/>
    </row>
    <row r="1418" spans="1:11" x14ac:dyDescent="0.35">
      <c r="A1418"/>
      <c r="B1418"/>
      <c r="C1418"/>
      <c r="D1418"/>
      <c r="E1418"/>
      <c r="F1418"/>
      <c r="G1418"/>
      <c r="H1418"/>
      <c r="I1418"/>
      <c r="J1418"/>
      <c r="K1418"/>
    </row>
    <row r="1419" spans="1:11" x14ac:dyDescent="0.35">
      <c r="A1419"/>
      <c r="B1419"/>
      <c r="C1419"/>
      <c r="D1419"/>
      <c r="E1419"/>
      <c r="F1419"/>
      <c r="G1419"/>
      <c r="H1419"/>
      <c r="I1419"/>
      <c r="J1419"/>
      <c r="K1419"/>
    </row>
    <row r="1420" spans="1:11" x14ac:dyDescent="0.35">
      <c r="A1420"/>
      <c r="B1420"/>
      <c r="C1420"/>
      <c r="D1420"/>
      <c r="E1420"/>
      <c r="F1420"/>
      <c r="G1420"/>
      <c r="H1420"/>
      <c r="I1420"/>
      <c r="J1420"/>
      <c r="K1420"/>
    </row>
    <row r="1421" spans="1:11" x14ac:dyDescent="0.35">
      <c r="A1421"/>
      <c r="B1421"/>
      <c r="C1421"/>
      <c r="D1421"/>
      <c r="E1421"/>
      <c r="F1421"/>
      <c r="G1421"/>
      <c r="H1421"/>
      <c r="I1421"/>
      <c r="J1421"/>
      <c r="K1421"/>
    </row>
    <row r="1422" spans="1:11" x14ac:dyDescent="0.35">
      <c r="A1422"/>
      <c r="B1422"/>
      <c r="C1422"/>
      <c r="D1422"/>
      <c r="E1422"/>
      <c r="F1422"/>
      <c r="G1422"/>
      <c r="H1422"/>
      <c r="I1422"/>
      <c r="J1422"/>
      <c r="K1422"/>
    </row>
    <row r="1423" spans="1:11" x14ac:dyDescent="0.35">
      <c r="A1423"/>
      <c r="B1423"/>
      <c r="C1423"/>
      <c r="D1423"/>
      <c r="E1423"/>
      <c r="F1423"/>
      <c r="G1423"/>
      <c r="H1423"/>
      <c r="I1423"/>
      <c r="J1423"/>
      <c r="K1423"/>
    </row>
    <row r="1424" spans="1:11" x14ac:dyDescent="0.35">
      <c r="A1424"/>
      <c r="B1424"/>
      <c r="C1424"/>
      <c r="D1424"/>
      <c r="E1424"/>
      <c r="F1424"/>
      <c r="G1424"/>
      <c r="H1424"/>
      <c r="I1424"/>
      <c r="J1424"/>
      <c r="K1424"/>
    </row>
    <row r="1425" spans="1:11" x14ac:dyDescent="0.35">
      <c r="A1425"/>
      <c r="B1425"/>
      <c r="C1425"/>
      <c r="D1425"/>
      <c r="E1425"/>
      <c r="F1425"/>
      <c r="G1425"/>
      <c r="H1425"/>
      <c r="I1425"/>
      <c r="J1425"/>
      <c r="K1425"/>
    </row>
    <row r="1426" spans="1:11" x14ac:dyDescent="0.35">
      <c r="A1426"/>
      <c r="B1426"/>
      <c r="C1426"/>
      <c r="D1426"/>
      <c r="E1426"/>
      <c r="F1426"/>
      <c r="G1426"/>
      <c r="H1426"/>
      <c r="I1426"/>
      <c r="J1426"/>
      <c r="K1426"/>
    </row>
    <row r="1427" spans="1:11" x14ac:dyDescent="0.35">
      <c r="A1427"/>
      <c r="B1427"/>
      <c r="C1427"/>
      <c r="D1427"/>
      <c r="E1427"/>
      <c r="F1427"/>
      <c r="G1427"/>
      <c r="H1427"/>
      <c r="I1427"/>
      <c r="J1427"/>
      <c r="K1427"/>
    </row>
    <row r="1428" spans="1:11" x14ac:dyDescent="0.35">
      <c r="A1428"/>
      <c r="B1428"/>
      <c r="C1428"/>
      <c r="D1428"/>
      <c r="E1428"/>
      <c r="F1428"/>
      <c r="G1428"/>
      <c r="H1428"/>
      <c r="I1428"/>
      <c r="J1428"/>
      <c r="K1428"/>
    </row>
    <row r="1429" spans="1:11" x14ac:dyDescent="0.35">
      <c r="A1429"/>
      <c r="B1429"/>
      <c r="C1429"/>
      <c r="D1429"/>
      <c r="E1429"/>
      <c r="F1429"/>
      <c r="G1429"/>
      <c r="H1429"/>
      <c r="I1429"/>
      <c r="J1429"/>
      <c r="K1429"/>
    </row>
    <row r="1430" spans="1:11" x14ac:dyDescent="0.35">
      <c r="A1430"/>
      <c r="B1430"/>
      <c r="C1430"/>
      <c r="D1430"/>
      <c r="E1430"/>
      <c r="F1430"/>
      <c r="G1430"/>
      <c r="H1430"/>
      <c r="I1430"/>
      <c r="J1430"/>
      <c r="K1430"/>
    </row>
    <row r="1431" spans="1:11" x14ac:dyDescent="0.35">
      <c r="A1431"/>
      <c r="B1431"/>
      <c r="C1431"/>
      <c r="D1431"/>
      <c r="E1431"/>
      <c r="F1431"/>
      <c r="G1431"/>
      <c r="H1431"/>
      <c r="I1431"/>
      <c r="J1431"/>
      <c r="K1431"/>
    </row>
    <row r="1432" spans="1:11" x14ac:dyDescent="0.35">
      <c r="A1432"/>
      <c r="B1432"/>
      <c r="C1432"/>
      <c r="D1432"/>
      <c r="E1432"/>
      <c r="F1432"/>
      <c r="G1432"/>
      <c r="H1432"/>
      <c r="I1432"/>
      <c r="J1432"/>
      <c r="K1432"/>
    </row>
    <row r="1433" spans="1:11" x14ac:dyDescent="0.35">
      <c r="A1433"/>
      <c r="B1433"/>
      <c r="C1433"/>
      <c r="D1433"/>
      <c r="E1433"/>
      <c r="F1433"/>
      <c r="G1433"/>
      <c r="H1433"/>
      <c r="I1433"/>
      <c r="J1433"/>
      <c r="K1433"/>
    </row>
    <row r="1434" spans="1:11" x14ac:dyDescent="0.35">
      <c r="A1434"/>
      <c r="B1434"/>
      <c r="C1434"/>
      <c r="D1434"/>
      <c r="E1434"/>
      <c r="F1434"/>
      <c r="G1434"/>
      <c r="H1434"/>
      <c r="I1434"/>
      <c r="J1434"/>
      <c r="K1434"/>
    </row>
    <row r="1435" spans="1:11" x14ac:dyDescent="0.35">
      <c r="A1435"/>
      <c r="B1435"/>
      <c r="C1435"/>
      <c r="D1435"/>
      <c r="E1435"/>
      <c r="F1435"/>
      <c r="G1435"/>
      <c r="H1435"/>
      <c r="I1435"/>
      <c r="J1435"/>
      <c r="K1435"/>
    </row>
    <row r="1436" spans="1:11" x14ac:dyDescent="0.35">
      <c r="A1436"/>
      <c r="B1436"/>
      <c r="C1436"/>
      <c r="D1436"/>
      <c r="E1436"/>
      <c r="F1436"/>
      <c r="G1436"/>
      <c r="H1436"/>
      <c r="I1436"/>
      <c r="J1436"/>
      <c r="K1436"/>
    </row>
    <row r="1437" spans="1:11" x14ac:dyDescent="0.35">
      <c r="A1437"/>
      <c r="B1437"/>
      <c r="C1437"/>
      <c r="D1437"/>
      <c r="E1437"/>
      <c r="F1437"/>
      <c r="G1437"/>
      <c r="H1437"/>
      <c r="I1437"/>
      <c r="J1437"/>
      <c r="K1437"/>
    </row>
    <row r="1438" spans="1:11" x14ac:dyDescent="0.35">
      <c r="A1438"/>
      <c r="B1438"/>
      <c r="C1438"/>
      <c r="D1438"/>
      <c r="E1438"/>
      <c r="F1438"/>
      <c r="G1438"/>
      <c r="H1438"/>
      <c r="I1438"/>
      <c r="J1438"/>
      <c r="K1438"/>
    </row>
    <row r="1439" spans="1:11" x14ac:dyDescent="0.35">
      <c r="A1439"/>
      <c r="B1439"/>
      <c r="C1439"/>
      <c r="D1439"/>
      <c r="E1439"/>
      <c r="F1439"/>
      <c r="G1439"/>
      <c r="H1439"/>
      <c r="I1439"/>
      <c r="J1439"/>
      <c r="K1439"/>
    </row>
    <row r="1440" spans="1:11" x14ac:dyDescent="0.35">
      <c r="A1440"/>
      <c r="B1440"/>
      <c r="C1440"/>
      <c r="D1440"/>
      <c r="E1440"/>
      <c r="F1440"/>
      <c r="G1440"/>
      <c r="H1440"/>
      <c r="I1440"/>
      <c r="J1440"/>
      <c r="K1440"/>
    </row>
    <row r="1441" spans="1:11" x14ac:dyDescent="0.35">
      <c r="A1441"/>
      <c r="B1441"/>
      <c r="C1441"/>
      <c r="D1441"/>
      <c r="E1441"/>
      <c r="F1441"/>
      <c r="G1441"/>
      <c r="H1441"/>
      <c r="I1441"/>
      <c r="J1441"/>
      <c r="K1441"/>
    </row>
    <row r="1442" spans="1:11" x14ac:dyDescent="0.35">
      <c r="A1442"/>
      <c r="B1442"/>
      <c r="C1442"/>
      <c r="D1442"/>
      <c r="E1442"/>
      <c r="F1442"/>
      <c r="G1442"/>
      <c r="H1442"/>
      <c r="I1442"/>
      <c r="J1442"/>
      <c r="K1442"/>
    </row>
    <row r="1443" spans="1:11" x14ac:dyDescent="0.35">
      <c r="A1443"/>
      <c r="B1443"/>
      <c r="C1443"/>
      <c r="D1443"/>
      <c r="E1443"/>
      <c r="F1443"/>
      <c r="G1443"/>
      <c r="H1443"/>
      <c r="I1443"/>
      <c r="J1443"/>
      <c r="K1443"/>
    </row>
    <row r="1444" spans="1:11" x14ac:dyDescent="0.35">
      <c r="A1444"/>
      <c r="B1444"/>
      <c r="C1444"/>
      <c r="D1444"/>
      <c r="E1444"/>
      <c r="F1444"/>
      <c r="G1444"/>
      <c r="H1444"/>
      <c r="I1444"/>
      <c r="J1444"/>
      <c r="K1444"/>
    </row>
    <row r="1445" spans="1:11" x14ac:dyDescent="0.35">
      <c r="A1445"/>
      <c r="B1445"/>
      <c r="C1445"/>
      <c r="D1445"/>
      <c r="E1445"/>
      <c r="F1445"/>
      <c r="G1445"/>
      <c r="H1445"/>
      <c r="I1445"/>
      <c r="J1445"/>
      <c r="K1445"/>
    </row>
    <row r="1446" spans="1:11" x14ac:dyDescent="0.35">
      <c r="A1446"/>
      <c r="B1446"/>
      <c r="C1446"/>
      <c r="D1446"/>
      <c r="E1446"/>
      <c r="F1446"/>
      <c r="G1446"/>
      <c r="H1446"/>
      <c r="I1446"/>
      <c r="J1446"/>
      <c r="K1446"/>
    </row>
    <row r="1447" spans="1:11" x14ac:dyDescent="0.35">
      <c r="A1447"/>
      <c r="B1447"/>
      <c r="C1447"/>
      <c r="D1447"/>
      <c r="E1447"/>
      <c r="F1447"/>
      <c r="G1447"/>
      <c r="H1447"/>
      <c r="I1447"/>
      <c r="J1447"/>
      <c r="K1447"/>
    </row>
    <row r="1448" spans="1:11" x14ac:dyDescent="0.35">
      <c r="A1448"/>
      <c r="B1448"/>
      <c r="C1448"/>
      <c r="D1448"/>
      <c r="E1448"/>
      <c r="F1448"/>
      <c r="G1448"/>
      <c r="H1448"/>
      <c r="I1448"/>
      <c r="J1448"/>
      <c r="K1448"/>
    </row>
    <row r="1449" spans="1:11" x14ac:dyDescent="0.35">
      <c r="A1449"/>
      <c r="B1449"/>
      <c r="C1449"/>
      <c r="D1449"/>
      <c r="E1449"/>
      <c r="F1449"/>
      <c r="G1449"/>
      <c r="H1449"/>
      <c r="I1449"/>
      <c r="J1449"/>
      <c r="K1449"/>
    </row>
    <row r="1450" spans="1:11" x14ac:dyDescent="0.35">
      <c r="A1450"/>
      <c r="B1450"/>
      <c r="C1450"/>
      <c r="D1450"/>
      <c r="E1450"/>
      <c r="F1450"/>
      <c r="G1450"/>
      <c r="H1450"/>
      <c r="I1450"/>
      <c r="J1450"/>
      <c r="K1450"/>
    </row>
    <row r="1451" spans="1:11" x14ac:dyDescent="0.35">
      <c r="A1451"/>
      <c r="B1451"/>
      <c r="C1451"/>
      <c r="D1451"/>
      <c r="E1451"/>
      <c r="F1451"/>
      <c r="G1451"/>
      <c r="H1451"/>
      <c r="I1451"/>
      <c r="J1451"/>
      <c r="K1451"/>
    </row>
    <row r="1452" spans="1:11" x14ac:dyDescent="0.35">
      <c r="A1452"/>
      <c r="B1452"/>
      <c r="C1452"/>
      <c r="D1452"/>
      <c r="E1452"/>
      <c r="F1452"/>
      <c r="G1452"/>
      <c r="H1452"/>
      <c r="I1452"/>
      <c r="J1452"/>
      <c r="K1452"/>
    </row>
    <row r="1453" spans="1:11" x14ac:dyDescent="0.35">
      <c r="A1453"/>
      <c r="B1453"/>
      <c r="C1453"/>
      <c r="D1453"/>
      <c r="E1453"/>
      <c r="F1453"/>
      <c r="G1453"/>
      <c r="H1453"/>
      <c r="I1453"/>
      <c r="J1453"/>
      <c r="K1453"/>
    </row>
    <row r="1454" spans="1:11" x14ac:dyDescent="0.35">
      <c r="A1454"/>
      <c r="B1454"/>
      <c r="C1454"/>
      <c r="D1454"/>
      <c r="E1454"/>
      <c r="F1454"/>
      <c r="G1454"/>
      <c r="H1454"/>
      <c r="I1454"/>
      <c r="J1454"/>
      <c r="K1454"/>
    </row>
    <row r="1455" spans="1:11" x14ac:dyDescent="0.35">
      <c r="A1455"/>
      <c r="B1455"/>
      <c r="C1455"/>
      <c r="D1455"/>
      <c r="E1455"/>
      <c r="F1455"/>
      <c r="G1455"/>
      <c r="H1455"/>
      <c r="I1455"/>
      <c r="J1455"/>
      <c r="K1455"/>
    </row>
    <row r="1456" spans="1:11" x14ac:dyDescent="0.35">
      <c r="A1456"/>
      <c r="B1456"/>
      <c r="C1456"/>
      <c r="D1456"/>
      <c r="E1456"/>
      <c r="F1456"/>
      <c r="G1456"/>
      <c r="H1456"/>
      <c r="I1456"/>
      <c r="J1456"/>
      <c r="K1456"/>
    </row>
    <row r="1457" spans="1:11" x14ac:dyDescent="0.35">
      <c r="A1457"/>
      <c r="B1457"/>
      <c r="C1457"/>
      <c r="D1457"/>
      <c r="E1457"/>
      <c r="F1457"/>
      <c r="G1457"/>
      <c r="H1457"/>
      <c r="I1457"/>
      <c r="J1457"/>
      <c r="K1457"/>
    </row>
    <row r="1458" spans="1:11" x14ac:dyDescent="0.35">
      <c r="A1458"/>
      <c r="B1458"/>
      <c r="C1458"/>
      <c r="D1458"/>
      <c r="E1458"/>
      <c r="F1458"/>
      <c r="G1458"/>
      <c r="H1458"/>
      <c r="I1458"/>
      <c r="J1458"/>
      <c r="K1458"/>
    </row>
    <row r="1459" spans="1:11" x14ac:dyDescent="0.35">
      <c r="A1459"/>
      <c r="B1459"/>
      <c r="C1459"/>
      <c r="D1459"/>
      <c r="E1459"/>
      <c r="F1459"/>
      <c r="G1459"/>
      <c r="H1459"/>
      <c r="I1459"/>
      <c r="J1459"/>
      <c r="K1459"/>
    </row>
    <row r="1460" spans="1:11" x14ac:dyDescent="0.35">
      <c r="A1460"/>
      <c r="B1460"/>
      <c r="C1460"/>
      <c r="D1460"/>
      <c r="E1460"/>
      <c r="F1460"/>
      <c r="G1460"/>
      <c r="H1460"/>
      <c r="I1460"/>
      <c r="J1460"/>
      <c r="K1460"/>
    </row>
    <row r="1461" spans="1:11" x14ac:dyDescent="0.35">
      <c r="A1461"/>
      <c r="B1461"/>
      <c r="C1461"/>
      <c r="D1461"/>
      <c r="E1461"/>
      <c r="F1461"/>
      <c r="G1461"/>
      <c r="H1461"/>
      <c r="I1461"/>
      <c r="J1461"/>
      <c r="K1461"/>
    </row>
    <row r="1462" spans="1:11" x14ac:dyDescent="0.35">
      <c r="A1462"/>
      <c r="B1462"/>
      <c r="C1462"/>
      <c r="D1462"/>
      <c r="E1462"/>
      <c r="F1462"/>
      <c r="G1462"/>
      <c r="H1462"/>
      <c r="I1462"/>
      <c r="J1462"/>
      <c r="K1462"/>
    </row>
    <row r="1463" spans="1:11" x14ac:dyDescent="0.35">
      <c r="A1463"/>
      <c r="B1463"/>
      <c r="C1463"/>
      <c r="D1463"/>
      <c r="E1463"/>
      <c r="F1463"/>
      <c r="G1463"/>
      <c r="H1463"/>
      <c r="I1463"/>
      <c r="J1463"/>
      <c r="K1463"/>
    </row>
    <row r="1464" spans="1:11" x14ac:dyDescent="0.35">
      <c r="A1464"/>
      <c r="B1464"/>
      <c r="C1464"/>
      <c r="D1464"/>
      <c r="E1464"/>
      <c r="F1464"/>
      <c r="G1464"/>
      <c r="H1464"/>
      <c r="I1464"/>
      <c r="J1464"/>
      <c r="K1464"/>
    </row>
    <row r="1465" spans="1:11" x14ac:dyDescent="0.35">
      <c r="A1465"/>
      <c r="B1465"/>
      <c r="C1465"/>
      <c r="D1465"/>
      <c r="E1465"/>
      <c r="F1465"/>
      <c r="G1465"/>
      <c r="H1465"/>
      <c r="I1465"/>
      <c r="J1465"/>
      <c r="K1465"/>
    </row>
    <row r="1466" spans="1:11" x14ac:dyDescent="0.35">
      <c r="A1466"/>
      <c r="B1466"/>
      <c r="C1466"/>
      <c r="D1466"/>
      <c r="E1466"/>
      <c r="F1466"/>
      <c r="G1466"/>
      <c r="H1466"/>
      <c r="I1466"/>
      <c r="J1466"/>
      <c r="K1466"/>
    </row>
    <row r="1467" spans="1:11" x14ac:dyDescent="0.35">
      <c r="A1467"/>
      <c r="B1467"/>
      <c r="C1467"/>
      <c r="D1467"/>
      <c r="E1467"/>
      <c r="F1467"/>
      <c r="G1467"/>
      <c r="H1467"/>
      <c r="I1467"/>
      <c r="J1467"/>
      <c r="K1467"/>
    </row>
    <row r="1468" spans="1:11" x14ac:dyDescent="0.35">
      <c r="A1468"/>
      <c r="B1468"/>
      <c r="C1468"/>
      <c r="D1468"/>
      <c r="E1468"/>
      <c r="F1468"/>
      <c r="G1468"/>
      <c r="H1468"/>
      <c r="I1468"/>
      <c r="J1468"/>
      <c r="K1468"/>
    </row>
    <row r="1469" spans="1:11" x14ac:dyDescent="0.35">
      <c r="A1469"/>
      <c r="B1469"/>
      <c r="C1469"/>
      <c r="D1469"/>
      <c r="E1469"/>
      <c r="F1469"/>
      <c r="G1469"/>
      <c r="H1469"/>
      <c r="I1469"/>
      <c r="J1469"/>
      <c r="K1469"/>
    </row>
    <row r="1470" spans="1:11" x14ac:dyDescent="0.35">
      <c r="A1470"/>
      <c r="B1470"/>
      <c r="C1470"/>
      <c r="D1470"/>
      <c r="E1470"/>
      <c r="F1470"/>
      <c r="G1470"/>
      <c r="H1470"/>
      <c r="I1470"/>
      <c r="J1470"/>
      <c r="K1470"/>
    </row>
    <row r="1471" spans="1:11" x14ac:dyDescent="0.35">
      <c r="A1471"/>
      <c r="B1471"/>
      <c r="C1471"/>
      <c r="D1471"/>
      <c r="E1471"/>
      <c r="F1471"/>
      <c r="G1471"/>
      <c r="H1471"/>
      <c r="I1471"/>
      <c r="J1471"/>
      <c r="K1471"/>
    </row>
    <row r="1472" spans="1:11" x14ac:dyDescent="0.35">
      <c r="A1472"/>
      <c r="B1472"/>
      <c r="C1472"/>
      <c r="D1472"/>
      <c r="E1472"/>
      <c r="F1472"/>
      <c r="G1472"/>
      <c r="H1472"/>
      <c r="I1472"/>
      <c r="J1472"/>
      <c r="K1472"/>
    </row>
    <row r="1473" spans="1:11" x14ac:dyDescent="0.35">
      <c r="A1473"/>
      <c r="B1473"/>
      <c r="C1473"/>
      <c r="D1473"/>
      <c r="E1473"/>
      <c r="F1473"/>
      <c r="G1473"/>
      <c r="H1473"/>
      <c r="I1473"/>
      <c r="J1473"/>
      <c r="K1473"/>
    </row>
    <row r="1474" spans="1:11" x14ac:dyDescent="0.35">
      <c r="A1474"/>
      <c r="B1474"/>
      <c r="C1474"/>
      <c r="D1474"/>
      <c r="E1474"/>
      <c r="F1474"/>
      <c r="G1474"/>
      <c r="H1474"/>
      <c r="I1474"/>
      <c r="J1474"/>
      <c r="K1474"/>
    </row>
    <row r="1475" spans="1:11" x14ac:dyDescent="0.35">
      <c r="A1475"/>
      <c r="B1475"/>
      <c r="C1475"/>
      <c r="D1475"/>
      <c r="E1475"/>
      <c r="F1475"/>
      <c r="G1475"/>
      <c r="H1475"/>
      <c r="I1475"/>
      <c r="J1475"/>
      <c r="K1475"/>
    </row>
    <row r="1476" spans="1:11" x14ac:dyDescent="0.35">
      <c r="A1476"/>
      <c r="B1476"/>
      <c r="C1476"/>
      <c r="D1476"/>
      <c r="E1476"/>
      <c r="F1476"/>
      <c r="G1476"/>
      <c r="H1476"/>
      <c r="I1476"/>
      <c r="J1476"/>
      <c r="K1476"/>
    </row>
    <row r="1477" spans="1:11" x14ac:dyDescent="0.35">
      <c r="A1477"/>
      <c r="B1477"/>
      <c r="C1477"/>
      <c r="D1477"/>
      <c r="E1477"/>
      <c r="F1477"/>
      <c r="G1477"/>
      <c r="H1477"/>
      <c r="I1477"/>
      <c r="J1477"/>
      <c r="K1477"/>
    </row>
    <row r="1478" spans="1:11" x14ac:dyDescent="0.35">
      <c r="A1478"/>
      <c r="B1478"/>
      <c r="C1478"/>
      <c r="D1478"/>
      <c r="E1478"/>
      <c r="F1478"/>
      <c r="G1478"/>
      <c r="H1478"/>
      <c r="I1478"/>
      <c r="J1478"/>
      <c r="K1478"/>
    </row>
    <row r="1479" spans="1:11" x14ac:dyDescent="0.35">
      <c r="A1479"/>
      <c r="B1479"/>
      <c r="C1479"/>
      <c r="D1479"/>
      <c r="E1479"/>
      <c r="F1479"/>
      <c r="G1479"/>
      <c r="H1479"/>
      <c r="I1479"/>
      <c r="J1479"/>
      <c r="K1479"/>
    </row>
    <row r="1480" spans="1:11" x14ac:dyDescent="0.35">
      <c r="A1480"/>
      <c r="B1480"/>
      <c r="C1480"/>
      <c r="D1480"/>
      <c r="E1480"/>
      <c r="F1480"/>
      <c r="G1480"/>
      <c r="H1480"/>
      <c r="I1480"/>
      <c r="J1480"/>
      <c r="K1480"/>
    </row>
    <row r="1481" spans="1:11" x14ac:dyDescent="0.35">
      <c r="A1481"/>
      <c r="B1481"/>
      <c r="C1481"/>
      <c r="D1481"/>
      <c r="E1481"/>
      <c r="F1481"/>
      <c r="G1481"/>
      <c r="H1481"/>
      <c r="I1481"/>
      <c r="J1481"/>
      <c r="K1481"/>
    </row>
    <row r="1482" spans="1:11" x14ac:dyDescent="0.35">
      <c r="A1482"/>
      <c r="B1482"/>
      <c r="C1482"/>
      <c r="D1482"/>
      <c r="E1482"/>
      <c r="F1482"/>
      <c r="G1482"/>
      <c r="H1482"/>
      <c r="I1482"/>
      <c r="J1482"/>
      <c r="K1482"/>
    </row>
    <row r="1483" spans="1:11" x14ac:dyDescent="0.35">
      <c r="A1483"/>
      <c r="B1483"/>
      <c r="C1483"/>
      <c r="D1483"/>
      <c r="E1483"/>
      <c r="F1483"/>
      <c r="G1483"/>
      <c r="H1483"/>
      <c r="I1483"/>
      <c r="J1483"/>
      <c r="K1483"/>
    </row>
    <row r="1484" spans="1:11" x14ac:dyDescent="0.35">
      <c r="A1484"/>
      <c r="B1484"/>
      <c r="C1484"/>
      <c r="D1484"/>
      <c r="E1484"/>
      <c r="F1484"/>
      <c r="G1484"/>
      <c r="H1484"/>
      <c r="I1484"/>
      <c r="J1484"/>
      <c r="K1484"/>
    </row>
    <row r="1485" spans="1:11" x14ac:dyDescent="0.35">
      <c r="A1485"/>
      <c r="B1485"/>
      <c r="C1485"/>
      <c r="D1485"/>
      <c r="E1485"/>
      <c r="F1485"/>
      <c r="G1485"/>
      <c r="H1485"/>
      <c r="I1485"/>
      <c r="J1485"/>
      <c r="K1485"/>
    </row>
    <row r="1486" spans="1:11" x14ac:dyDescent="0.35">
      <c r="A1486"/>
      <c r="B1486"/>
      <c r="C1486"/>
      <c r="D1486"/>
      <c r="E1486"/>
      <c r="F1486"/>
      <c r="G1486"/>
      <c r="H1486"/>
      <c r="I1486"/>
      <c r="J1486"/>
      <c r="K1486"/>
    </row>
    <row r="1487" spans="1:11" x14ac:dyDescent="0.35">
      <c r="A1487"/>
      <c r="B1487"/>
      <c r="C1487"/>
      <c r="D1487"/>
      <c r="E1487"/>
      <c r="F1487"/>
      <c r="G1487"/>
      <c r="H1487"/>
      <c r="I1487"/>
      <c r="J1487"/>
      <c r="K1487"/>
    </row>
    <row r="1488" spans="1:11" x14ac:dyDescent="0.35">
      <c r="A1488"/>
      <c r="B1488"/>
      <c r="C1488"/>
      <c r="D1488"/>
      <c r="E1488"/>
      <c r="F1488"/>
      <c r="G1488"/>
      <c r="H1488"/>
      <c r="I1488"/>
      <c r="J1488"/>
      <c r="K1488"/>
    </row>
    <row r="1489" spans="1:11" x14ac:dyDescent="0.35">
      <c r="A1489"/>
      <c r="B1489"/>
      <c r="C1489"/>
      <c r="D1489"/>
      <c r="E1489"/>
      <c r="F1489"/>
      <c r="G1489"/>
      <c r="H1489"/>
      <c r="I1489"/>
      <c r="J1489"/>
      <c r="K1489"/>
    </row>
    <row r="1490" spans="1:11" x14ac:dyDescent="0.35">
      <c r="A1490"/>
      <c r="B1490"/>
      <c r="C1490"/>
      <c r="D1490"/>
      <c r="E1490"/>
      <c r="F1490"/>
      <c r="G1490"/>
      <c r="H1490"/>
      <c r="I1490"/>
      <c r="J1490"/>
      <c r="K1490"/>
    </row>
    <row r="1491" spans="1:11" x14ac:dyDescent="0.35">
      <c r="A1491"/>
      <c r="B1491"/>
      <c r="C1491"/>
      <c r="D1491"/>
      <c r="E1491"/>
      <c r="F1491"/>
      <c r="G1491"/>
      <c r="H1491"/>
      <c r="I1491"/>
      <c r="J1491"/>
      <c r="K1491"/>
    </row>
    <row r="1492" spans="1:11" x14ac:dyDescent="0.35">
      <c r="A1492"/>
      <c r="B1492"/>
      <c r="C1492"/>
      <c r="D1492"/>
      <c r="E1492"/>
      <c r="F1492"/>
      <c r="G1492"/>
      <c r="H1492"/>
      <c r="I1492"/>
      <c r="J1492"/>
      <c r="K1492"/>
    </row>
    <row r="1493" spans="1:11" x14ac:dyDescent="0.35">
      <c r="A1493"/>
      <c r="B1493"/>
      <c r="C1493"/>
      <c r="D1493"/>
      <c r="E1493"/>
      <c r="F1493"/>
      <c r="G1493"/>
      <c r="H1493"/>
      <c r="I1493"/>
      <c r="J1493"/>
      <c r="K1493"/>
    </row>
    <row r="1494" spans="1:11" x14ac:dyDescent="0.35">
      <c r="A1494"/>
      <c r="B1494"/>
      <c r="C1494"/>
      <c r="D1494"/>
      <c r="E1494"/>
      <c r="F1494"/>
      <c r="G1494"/>
      <c r="H1494"/>
      <c r="I1494"/>
      <c r="J1494"/>
      <c r="K1494"/>
    </row>
    <row r="1495" spans="1:11" x14ac:dyDescent="0.35">
      <c r="A1495"/>
      <c r="B1495"/>
      <c r="C1495"/>
      <c r="D1495"/>
      <c r="E1495"/>
      <c r="F1495"/>
      <c r="G1495"/>
      <c r="H1495"/>
      <c r="I1495"/>
      <c r="J1495"/>
      <c r="K1495"/>
    </row>
    <row r="1496" spans="1:11" x14ac:dyDescent="0.35">
      <c r="A1496"/>
      <c r="B1496"/>
      <c r="C1496"/>
      <c r="D1496"/>
      <c r="E1496"/>
      <c r="F1496"/>
      <c r="G1496"/>
      <c r="H1496"/>
      <c r="I1496"/>
      <c r="J1496"/>
      <c r="K1496"/>
    </row>
    <row r="1497" spans="1:11" x14ac:dyDescent="0.35">
      <c r="A1497"/>
      <c r="B1497"/>
      <c r="C1497"/>
      <c r="D1497"/>
      <c r="E1497"/>
      <c r="F1497"/>
      <c r="G1497"/>
      <c r="H1497"/>
      <c r="I1497"/>
      <c r="J1497"/>
      <c r="K1497"/>
    </row>
    <row r="1498" spans="1:11" x14ac:dyDescent="0.35">
      <c r="A1498"/>
      <c r="B1498"/>
      <c r="C1498"/>
      <c r="D1498"/>
      <c r="E1498"/>
      <c r="F1498"/>
      <c r="G1498"/>
      <c r="H1498"/>
      <c r="I1498"/>
      <c r="J1498"/>
      <c r="K1498"/>
    </row>
    <row r="1499" spans="1:11" x14ac:dyDescent="0.35">
      <c r="A1499"/>
      <c r="B1499"/>
      <c r="C1499"/>
      <c r="D1499"/>
      <c r="E1499"/>
      <c r="F1499"/>
      <c r="G1499"/>
      <c r="H1499"/>
      <c r="I1499"/>
      <c r="J1499"/>
      <c r="K1499"/>
    </row>
    <row r="1500" spans="1:11" x14ac:dyDescent="0.35">
      <c r="A1500"/>
      <c r="B1500"/>
      <c r="C1500"/>
      <c r="D1500"/>
      <c r="E1500"/>
      <c r="F1500"/>
      <c r="G1500"/>
      <c r="H1500"/>
      <c r="I1500"/>
      <c r="J1500"/>
      <c r="K1500"/>
    </row>
    <row r="1501" spans="1:11" x14ac:dyDescent="0.35">
      <c r="A1501"/>
      <c r="B1501"/>
      <c r="C1501"/>
      <c r="D1501"/>
      <c r="E1501"/>
      <c r="F1501"/>
      <c r="G1501"/>
      <c r="H1501"/>
      <c r="I1501"/>
      <c r="J1501"/>
      <c r="K1501"/>
    </row>
    <row r="1502" spans="1:11" x14ac:dyDescent="0.35">
      <c r="A1502"/>
      <c r="B1502"/>
      <c r="C1502"/>
      <c r="D1502"/>
      <c r="E1502"/>
      <c r="F1502"/>
      <c r="G1502"/>
      <c r="H1502"/>
      <c r="I1502"/>
      <c r="J1502"/>
      <c r="K1502"/>
    </row>
    <row r="1503" spans="1:11" x14ac:dyDescent="0.35">
      <c r="A1503"/>
      <c r="B1503"/>
      <c r="C1503"/>
      <c r="D1503"/>
      <c r="E1503"/>
      <c r="F1503"/>
      <c r="G1503"/>
      <c r="H1503"/>
      <c r="I1503"/>
      <c r="J1503"/>
      <c r="K1503"/>
    </row>
    <row r="1504" spans="1:11" x14ac:dyDescent="0.35">
      <c r="A1504"/>
      <c r="B1504"/>
      <c r="C1504"/>
      <c r="D1504"/>
      <c r="E1504"/>
      <c r="F1504"/>
      <c r="G1504"/>
      <c r="H1504"/>
      <c r="I1504"/>
      <c r="J1504"/>
      <c r="K1504"/>
    </row>
    <row r="1505" spans="1:11" x14ac:dyDescent="0.35">
      <c r="A1505"/>
      <c r="B1505"/>
      <c r="C1505"/>
      <c r="D1505"/>
      <c r="E1505"/>
      <c r="F1505"/>
      <c r="G1505"/>
      <c r="H1505"/>
      <c r="I1505"/>
      <c r="J1505"/>
      <c r="K1505"/>
    </row>
    <row r="1506" spans="1:11" x14ac:dyDescent="0.35">
      <c r="A1506"/>
      <c r="B1506"/>
      <c r="C1506"/>
      <c r="D1506"/>
      <c r="E1506"/>
      <c r="F1506"/>
      <c r="G1506"/>
      <c r="H1506"/>
      <c r="I1506"/>
      <c r="J1506"/>
      <c r="K1506"/>
    </row>
    <row r="1507" spans="1:11" x14ac:dyDescent="0.35">
      <c r="A1507"/>
      <c r="B1507"/>
      <c r="C1507"/>
      <c r="D1507"/>
      <c r="E1507"/>
      <c r="F1507"/>
      <c r="G1507"/>
      <c r="H1507"/>
      <c r="I1507"/>
      <c r="J1507"/>
      <c r="K1507"/>
    </row>
    <row r="1508" spans="1:11" x14ac:dyDescent="0.35">
      <c r="A1508"/>
      <c r="B1508"/>
      <c r="C1508"/>
      <c r="D1508"/>
      <c r="E1508"/>
      <c r="F1508"/>
      <c r="G1508"/>
      <c r="H1508"/>
      <c r="I1508"/>
      <c r="J1508"/>
      <c r="K1508"/>
    </row>
    <row r="1509" spans="1:11" x14ac:dyDescent="0.35">
      <c r="A1509"/>
      <c r="B1509"/>
      <c r="C1509"/>
      <c r="D1509"/>
      <c r="E1509"/>
      <c r="F1509"/>
      <c r="G1509"/>
      <c r="H1509"/>
      <c r="I1509"/>
      <c r="J1509"/>
      <c r="K1509"/>
    </row>
    <row r="1510" spans="1:11" x14ac:dyDescent="0.35">
      <c r="A1510"/>
      <c r="B1510"/>
      <c r="C1510"/>
      <c r="D1510"/>
      <c r="E1510"/>
      <c r="F1510"/>
      <c r="G1510"/>
      <c r="H1510"/>
      <c r="I1510"/>
      <c r="J1510"/>
      <c r="K1510"/>
    </row>
    <row r="1511" spans="1:11" x14ac:dyDescent="0.35">
      <c r="A1511"/>
      <c r="B1511"/>
      <c r="C1511"/>
      <c r="D1511"/>
      <c r="E1511"/>
      <c r="F1511"/>
      <c r="G1511"/>
      <c r="H1511"/>
      <c r="I1511"/>
      <c r="J1511"/>
      <c r="K1511"/>
    </row>
    <row r="1512" spans="1:11" x14ac:dyDescent="0.35">
      <c r="A1512"/>
      <c r="B1512"/>
      <c r="C1512"/>
      <c r="D1512"/>
      <c r="E1512"/>
      <c r="F1512"/>
      <c r="G1512"/>
      <c r="H1512"/>
      <c r="I1512"/>
      <c r="J1512"/>
      <c r="K1512"/>
    </row>
    <row r="1513" spans="1:11" x14ac:dyDescent="0.35">
      <c r="A1513"/>
      <c r="B1513"/>
      <c r="C1513"/>
      <c r="D1513"/>
      <c r="E1513"/>
      <c r="F1513"/>
      <c r="G1513"/>
      <c r="H1513"/>
      <c r="I1513"/>
      <c r="J1513"/>
      <c r="K1513"/>
    </row>
    <row r="1514" spans="1:11" x14ac:dyDescent="0.35">
      <c r="A1514"/>
      <c r="B1514"/>
      <c r="C1514"/>
      <c r="D1514"/>
      <c r="E1514"/>
      <c r="F1514"/>
      <c r="G1514"/>
      <c r="H1514"/>
      <c r="I1514"/>
      <c r="J1514"/>
      <c r="K1514"/>
    </row>
    <row r="1515" spans="1:11" x14ac:dyDescent="0.35">
      <c r="A1515"/>
      <c r="B1515"/>
      <c r="C1515"/>
      <c r="D1515"/>
      <c r="E1515"/>
      <c r="F1515"/>
      <c r="G1515"/>
      <c r="H1515"/>
      <c r="I1515"/>
      <c r="J1515"/>
      <c r="K1515"/>
    </row>
    <row r="1516" spans="1:11" x14ac:dyDescent="0.35">
      <c r="A1516"/>
      <c r="B1516"/>
      <c r="C1516"/>
      <c r="D1516"/>
      <c r="E1516"/>
      <c r="F1516"/>
      <c r="G1516"/>
      <c r="H1516"/>
      <c r="I1516"/>
      <c r="J1516"/>
      <c r="K1516"/>
    </row>
    <row r="1517" spans="1:11" x14ac:dyDescent="0.35">
      <c r="A1517"/>
      <c r="B1517"/>
      <c r="C1517"/>
      <c r="D1517"/>
      <c r="E1517"/>
      <c r="F1517"/>
      <c r="G1517"/>
      <c r="H1517"/>
      <c r="I1517"/>
      <c r="J1517"/>
      <c r="K1517"/>
    </row>
    <row r="1518" spans="1:11" x14ac:dyDescent="0.35">
      <c r="A1518"/>
      <c r="B1518"/>
      <c r="C1518"/>
      <c r="D1518"/>
      <c r="E1518"/>
      <c r="F1518"/>
      <c r="G1518"/>
      <c r="H1518"/>
      <c r="I1518"/>
      <c r="J1518"/>
      <c r="K1518"/>
    </row>
    <row r="1519" spans="1:11" x14ac:dyDescent="0.35">
      <c r="A1519"/>
      <c r="B1519"/>
      <c r="C1519"/>
      <c r="D1519"/>
      <c r="E1519"/>
      <c r="F1519"/>
      <c r="G1519"/>
      <c r="H1519"/>
      <c r="I1519"/>
      <c r="J1519"/>
      <c r="K1519"/>
    </row>
    <row r="1520" spans="1:11" x14ac:dyDescent="0.35">
      <c r="A1520"/>
      <c r="B1520"/>
      <c r="C1520"/>
      <c r="D1520"/>
      <c r="E1520"/>
      <c r="F1520"/>
      <c r="G1520"/>
      <c r="H1520"/>
      <c r="I1520"/>
      <c r="J1520"/>
      <c r="K1520"/>
    </row>
    <row r="1521" spans="1:11" x14ac:dyDescent="0.35">
      <c r="A1521"/>
      <c r="B1521"/>
      <c r="C1521"/>
      <c r="D1521"/>
      <c r="E1521"/>
      <c r="F1521"/>
      <c r="G1521"/>
      <c r="H1521"/>
      <c r="I1521"/>
      <c r="J1521"/>
      <c r="K1521"/>
    </row>
    <row r="1522" spans="1:11" x14ac:dyDescent="0.35">
      <c r="A1522"/>
      <c r="B1522"/>
      <c r="C1522"/>
      <c r="D1522"/>
      <c r="E1522"/>
      <c r="F1522"/>
      <c r="G1522"/>
      <c r="H1522"/>
      <c r="I1522"/>
      <c r="J1522"/>
      <c r="K1522"/>
    </row>
    <row r="1523" spans="1:11" x14ac:dyDescent="0.35">
      <c r="A1523"/>
      <c r="B1523"/>
      <c r="C1523"/>
      <c r="D1523"/>
      <c r="E1523"/>
      <c r="F1523"/>
      <c r="G1523"/>
      <c r="H1523"/>
      <c r="I1523"/>
      <c r="J1523"/>
      <c r="K1523"/>
    </row>
    <row r="1524" spans="1:11" x14ac:dyDescent="0.35">
      <c r="A1524"/>
      <c r="B1524"/>
      <c r="C1524"/>
      <c r="D1524"/>
      <c r="E1524"/>
      <c r="F1524"/>
      <c r="G1524"/>
      <c r="H1524"/>
      <c r="I1524"/>
      <c r="J1524"/>
      <c r="K1524"/>
    </row>
    <row r="1525" spans="1:11" x14ac:dyDescent="0.35">
      <c r="A1525"/>
      <c r="B1525"/>
      <c r="C1525"/>
      <c r="D1525"/>
      <c r="E1525"/>
      <c r="F1525"/>
      <c r="G1525"/>
      <c r="H1525"/>
      <c r="I1525"/>
      <c r="J1525"/>
      <c r="K1525"/>
    </row>
    <row r="1526" spans="1:11" x14ac:dyDescent="0.35">
      <c r="A1526"/>
      <c r="B1526"/>
      <c r="C1526"/>
      <c r="D1526"/>
      <c r="E1526"/>
      <c r="F1526"/>
      <c r="G1526"/>
      <c r="H1526"/>
      <c r="I1526"/>
      <c r="J1526"/>
      <c r="K1526"/>
    </row>
    <row r="1527" spans="1:11" x14ac:dyDescent="0.35">
      <c r="A1527"/>
      <c r="B1527"/>
      <c r="C1527"/>
      <c r="D1527"/>
      <c r="E1527"/>
      <c r="F1527"/>
      <c r="G1527"/>
      <c r="H1527"/>
      <c r="I1527"/>
      <c r="J1527"/>
      <c r="K1527"/>
    </row>
    <row r="1528" spans="1:11" x14ac:dyDescent="0.35">
      <c r="A1528"/>
      <c r="B1528"/>
      <c r="C1528"/>
      <c r="D1528"/>
      <c r="E1528"/>
      <c r="F1528"/>
      <c r="G1528"/>
      <c r="H1528"/>
      <c r="I1528"/>
      <c r="J1528"/>
      <c r="K1528"/>
    </row>
    <row r="1529" spans="1:11" x14ac:dyDescent="0.35">
      <c r="A1529"/>
      <c r="B1529"/>
      <c r="C1529"/>
      <c r="D1529"/>
      <c r="E1529"/>
      <c r="F1529"/>
      <c r="G1529"/>
      <c r="H1529"/>
      <c r="I1529"/>
      <c r="J1529"/>
      <c r="K1529"/>
    </row>
    <row r="1530" spans="1:11" x14ac:dyDescent="0.35">
      <c r="A1530"/>
      <c r="B1530"/>
      <c r="C1530"/>
      <c r="D1530"/>
      <c r="E1530"/>
      <c r="F1530"/>
      <c r="G1530"/>
      <c r="H1530"/>
      <c r="I1530"/>
      <c r="J1530"/>
      <c r="K1530"/>
    </row>
    <row r="1531" spans="1:11" x14ac:dyDescent="0.35">
      <c r="A1531"/>
      <c r="B1531"/>
      <c r="C1531"/>
      <c r="D1531"/>
      <c r="E1531"/>
      <c r="F1531"/>
      <c r="G1531"/>
      <c r="H1531"/>
      <c r="I1531"/>
      <c r="J1531"/>
      <c r="K1531"/>
    </row>
    <row r="1532" spans="1:11" x14ac:dyDescent="0.35">
      <c r="A1532"/>
      <c r="B1532"/>
      <c r="C1532"/>
      <c r="D1532"/>
      <c r="E1532"/>
      <c r="F1532"/>
      <c r="G1532"/>
      <c r="H1532"/>
      <c r="I1532"/>
      <c r="J1532"/>
      <c r="K1532"/>
    </row>
    <row r="1533" spans="1:11" x14ac:dyDescent="0.35">
      <c r="A1533"/>
      <c r="B1533"/>
      <c r="C1533"/>
      <c r="D1533"/>
      <c r="E1533"/>
      <c r="F1533"/>
      <c r="G1533"/>
      <c r="H1533"/>
      <c r="I1533"/>
      <c r="J1533"/>
      <c r="K1533"/>
    </row>
    <row r="1534" spans="1:11" x14ac:dyDescent="0.35">
      <c r="A1534"/>
      <c r="B1534"/>
      <c r="C1534"/>
      <c r="D1534"/>
      <c r="E1534"/>
      <c r="F1534"/>
      <c r="G1534"/>
      <c r="H1534"/>
      <c r="I1534"/>
      <c r="J1534"/>
      <c r="K1534"/>
    </row>
    <row r="1535" spans="1:11" x14ac:dyDescent="0.35">
      <c r="A1535"/>
      <c r="B1535"/>
      <c r="C1535"/>
      <c r="D1535"/>
      <c r="E1535"/>
      <c r="F1535"/>
      <c r="G1535"/>
      <c r="H1535"/>
      <c r="I1535"/>
      <c r="J1535"/>
      <c r="K1535"/>
    </row>
    <row r="1536" spans="1:11" x14ac:dyDescent="0.35">
      <c r="A1536"/>
      <c r="B1536"/>
      <c r="C1536"/>
      <c r="D1536"/>
      <c r="E1536"/>
      <c r="F1536"/>
      <c r="G1536"/>
      <c r="H1536"/>
      <c r="I1536"/>
      <c r="J1536"/>
      <c r="K1536"/>
    </row>
    <row r="1537" spans="1:11" x14ac:dyDescent="0.35">
      <c r="A1537"/>
      <c r="B1537"/>
      <c r="C1537"/>
      <c r="D1537"/>
      <c r="E1537"/>
      <c r="F1537"/>
      <c r="G1537"/>
      <c r="H1537"/>
      <c r="I1537"/>
      <c r="J1537"/>
      <c r="K1537"/>
    </row>
    <row r="1538" spans="1:11" x14ac:dyDescent="0.35">
      <c r="A1538"/>
      <c r="B1538"/>
      <c r="C1538"/>
      <c r="D1538"/>
      <c r="E1538"/>
      <c r="F1538"/>
      <c r="G1538"/>
      <c r="H1538"/>
      <c r="I1538"/>
      <c r="J1538"/>
      <c r="K1538"/>
    </row>
    <row r="1539" spans="1:11" x14ac:dyDescent="0.35">
      <c r="A1539"/>
      <c r="B1539"/>
      <c r="C1539"/>
      <c r="D1539"/>
      <c r="E1539"/>
      <c r="F1539"/>
      <c r="G1539"/>
      <c r="H1539"/>
      <c r="I1539"/>
      <c r="J1539"/>
      <c r="K1539"/>
    </row>
    <row r="1540" spans="1:11" x14ac:dyDescent="0.35">
      <c r="A1540"/>
      <c r="B1540"/>
      <c r="C1540"/>
      <c r="D1540"/>
      <c r="E1540"/>
      <c r="F1540"/>
      <c r="G1540"/>
      <c r="H1540"/>
      <c r="I1540"/>
      <c r="J1540"/>
      <c r="K1540"/>
    </row>
    <row r="1541" spans="1:11" x14ac:dyDescent="0.35">
      <c r="A1541"/>
      <c r="B1541"/>
      <c r="C1541"/>
      <c r="D1541"/>
      <c r="E1541"/>
      <c r="F1541"/>
      <c r="G1541"/>
      <c r="H1541"/>
      <c r="I1541"/>
      <c r="J1541"/>
      <c r="K1541"/>
    </row>
    <row r="1542" spans="1:11" x14ac:dyDescent="0.35">
      <c r="A1542"/>
      <c r="B1542"/>
      <c r="C1542"/>
      <c r="D1542"/>
      <c r="E1542"/>
      <c r="F1542"/>
      <c r="G1542"/>
      <c r="H1542"/>
      <c r="I1542"/>
      <c r="J1542"/>
      <c r="K1542"/>
    </row>
    <row r="1543" spans="1:11" x14ac:dyDescent="0.35">
      <c r="A1543"/>
      <c r="B1543"/>
      <c r="C1543"/>
      <c r="D1543"/>
      <c r="E1543"/>
      <c r="F1543"/>
      <c r="G1543"/>
      <c r="H1543"/>
      <c r="I1543"/>
      <c r="J1543"/>
      <c r="K1543"/>
    </row>
    <row r="1544" spans="1:11" x14ac:dyDescent="0.35">
      <c r="A1544"/>
      <c r="B1544"/>
      <c r="C1544"/>
      <c r="D1544"/>
      <c r="E1544"/>
      <c r="F1544"/>
      <c r="G1544"/>
      <c r="H1544"/>
      <c r="I1544"/>
      <c r="J1544"/>
      <c r="K1544"/>
    </row>
    <row r="1545" spans="1:11" x14ac:dyDescent="0.35">
      <c r="A1545"/>
      <c r="B1545"/>
      <c r="C1545"/>
      <c r="D1545"/>
      <c r="E1545"/>
      <c r="F1545"/>
      <c r="G1545"/>
      <c r="H1545"/>
      <c r="I1545"/>
      <c r="J1545"/>
      <c r="K1545"/>
    </row>
    <row r="1546" spans="1:11" x14ac:dyDescent="0.35">
      <c r="A1546"/>
      <c r="B1546"/>
      <c r="C1546"/>
      <c r="D1546"/>
      <c r="E1546"/>
      <c r="F1546"/>
      <c r="G1546"/>
      <c r="H1546"/>
      <c r="I1546"/>
      <c r="J1546"/>
      <c r="K1546"/>
    </row>
    <row r="1547" spans="1:11" x14ac:dyDescent="0.35">
      <c r="A1547"/>
      <c r="B1547"/>
      <c r="C1547"/>
      <c r="D1547"/>
      <c r="E1547"/>
      <c r="F1547"/>
      <c r="G1547"/>
      <c r="H1547"/>
      <c r="I1547"/>
      <c r="J1547"/>
      <c r="K1547"/>
    </row>
    <row r="1548" spans="1:11" x14ac:dyDescent="0.35">
      <c r="A1548"/>
      <c r="B1548"/>
      <c r="C1548"/>
      <c r="D1548"/>
      <c r="E1548"/>
      <c r="F1548"/>
      <c r="G1548"/>
      <c r="H1548"/>
      <c r="I1548"/>
      <c r="J1548"/>
      <c r="K1548"/>
    </row>
    <row r="1549" spans="1:11" x14ac:dyDescent="0.35">
      <c r="A1549"/>
      <c r="B1549"/>
      <c r="C1549"/>
      <c r="D1549"/>
      <c r="E1549"/>
      <c r="F1549"/>
      <c r="G1549"/>
      <c r="H1549"/>
      <c r="I1549"/>
      <c r="J1549"/>
      <c r="K1549"/>
    </row>
    <row r="1550" spans="1:11" x14ac:dyDescent="0.35">
      <c r="A1550"/>
      <c r="B1550"/>
      <c r="C1550"/>
      <c r="D1550"/>
      <c r="E1550"/>
      <c r="F1550"/>
      <c r="G1550"/>
      <c r="H1550"/>
      <c r="I1550"/>
      <c r="J1550"/>
      <c r="K1550"/>
    </row>
    <row r="1551" spans="1:11" x14ac:dyDescent="0.35">
      <c r="A1551"/>
      <c r="B1551"/>
      <c r="C1551"/>
      <c r="D1551"/>
      <c r="E1551"/>
      <c r="F1551"/>
      <c r="G1551"/>
      <c r="H1551"/>
      <c r="I1551"/>
      <c r="J1551"/>
      <c r="K1551"/>
    </row>
    <row r="1552" spans="1:11" x14ac:dyDescent="0.35">
      <c r="A1552"/>
      <c r="B1552"/>
      <c r="C1552"/>
      <c r="D1552"/>
      <c r="E1552"/>
      <c r="F1552"/>
      <c r="G1552"/>
      <c r="H1552"/>
      <c r="I1552"/>
      <c r="J1552"/>
      <c r="K1552"/>
    </row>
  </sheetData>
  <mergeCells count="1">
    <mergeCell ref="A1:I1"/>
  </mergeCells>
  <pageMargins left="0.7" right="0.7" top="0.75" bottom="0.75" header="0.3" footer="0.3"/>
  <pageSetup scale="73" fitToHeight="0"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40224-1B31-4BAF-A0E5-3A015876E402}">
  <sheetPr>
    <pageSetUpPr fitToPage="1"/>
  </sheetPr>
  <dimension ref="A1:O1304"/>
  <sheetViews>
    <sheetView zoomScaleNormal="100" zoomScaleSheetLayoutView="100" workbookViewId="0">
      <selection sqref="A1:G1"/>
    </sheetView>
  </sheetViews>
  <sheetFormatPr defaultRowHeight="14.5" x14ac:dyDescent="0.35"/>
  <cols>
    <col min="1" max="1" width="13.81640625" style="1" customWidth="1"/>
    <col min="2" max="2" width="20.1796875" style="3" customWidth="1"/>
    <col min="3" max="4" width="8.81640625" style="3" customWidth="1"/>
    <col min="5" max="5" width="26.1796875" style="7" customWidth="1"/>
    <col min="6" max="6" width="8.81640625" style="1" customWidth="1"/>
    <col min="7" max="7" width="11.54296875" style="10" customWidth="1"/>
    <col min="8" max="8" width="17.1796875" style="1" customWidth="1"/>
    <col min="9" max="10" width="8.81640625" style="1" customWidth="1"/>
    <col min="11" max="11" width="8.7265625" style="1"/>
    <col min="12" max="12" width="6.81640625" style="1" customWidth="1"/>
    <col min="13" max="13" width="5.81640625" style="1" customWidth="1"/>
    <col min="14" max="14" width="10.81640625" style="1" customWidth="1"/>
    <col min="15" max="15" width="16.81640625" style="1" customWidth="1"/>
  </cols>
  <sheetData>
    <row r="1" spans="1:15" ht="15.5" x14ac:dyDescent="0.35">
      <c r="A1" s="326" t="s">
        <v>729</v>
      </c>
      <c r="B1" s="326"/>
      <c r="C1" s="326"/>
      <c r="D1" s="326"/>
      <c r="E1" s="326"/>
      <c r="F1" s="326"/>
      <c r="G1" s="326"/>
    </row>
    <row r="2" spans="1:15" ht="15.5" x14ac:dyDescent="0.35">
      <c r="A2" s="2"/>
      <c r="C2" s="1"/>
      <c r="E2" s="20"/>
    </row>
    <row r="3" spans="1:15" x14ac:dyDescent="0.35">
      <c r="A3" s="5" t="s">
        <v>730</v>
      </c>
      <c r="B3" s="1"/>
      <c r="C3" s="7"/>
      <c r="E3" s="5" t="s">
        <v>731</v>
      </c>
      <c r="G3" s="49"/>
      <c r="H3" s="3"/>
    </row>
    <row r="4" spans="1:15" x14ac:dyDescent="0.35">
      <c r="A4" s="1" t="s">
        <v>178</v>
      </c>
      <c r="B4" s="1"/>
      <c r="C4" s="269">
        <v>226</v>
      </c>
      <c r="D4" s="9" t="s">
        <v>147</v>
      </c>
      <c r="E4" s="1" t="s">
        <v>178</v>
      </c>
      <c r="G4" s="269">
        <v>334</v>
      </c>
      <c r="H4" s="3" t="s">
        <v>147</v>
      </c>
    </row>
    <row r="5" spans="1:15" x14ac:dyDescent="0.35">
      <c r="A5" s="1" t="s">
        <v>149</v>
      </c>
      <c r="B5" s="1"/>
      <c r="C5" s="270">
        <v>24248</v>
      </c>
      <c r="D5" s="9" t="s">
        <v>150</v>
      </c>
      <c r="E5" s="1" t="s">
        <v>149</v>
      </c>
      <c r="G5" s="270">
        <v>39570</v>
      </c>
      <c r="H5" s="3" t="s">
        <v>150</v>
      </c>
    </row>
    <row r="6" spans="1:15" x14ac:dyDescent="0.35">
      <c r="A6" s="1" t="s">
        <v>732</v>
      </c>
      <c r="C6" s="271">
        <f>C5/C4</f>
        <v>107.29203539823008</v>
      </c>
      <c r="E6" s="1" t="s">
        <v>732</v>
      </c>
      <c r="G6" s="271">
        <f>G5/G4</f>
        <v>118.47305389221557</v>
      </c>
    </row>
    <row r="7" spans="1:15" x14ac:dyDescent="0.35">
      <c r="B7" s="1"/>
      <c r="C7" s="25"/>
      <c r="D7" s="9"/>
      <c r="E7" s="1"/>
      <c r="H7" s="3"/>
    </row>
    <row r="8" spans="1:15" x14ac:dyDescent="0.35">
      <c r="A8" s="5" t="s">
        <v>733</v>
      </c>
      <c r="C8" s="25"/>
      <c r="D8" s="8"/>
      <c r="E8" s="5" t="s">
        <v>152</v>
      </c>
      <c r="G8" s="1"/>
    </row>
    <row r="9" spans="1:15" x14ac:dyDescent="0.35">
      <c r="A9" s="1" t="s">
        <v>178</v>
      </c>
      <c r="B9" s="1"/>
      <c r="C9" s="269">
        <v>826</v>
      </c>
      <c r="D9" s="3" t="s">
        <v>147</v>
      </c>
      <c r="E9" s="1" t="s">
        <v>730</v>
      </c>
      <c r="G9" s="86">
        <f>C5-GETPIVOTDATA(" Total ers tkr",$A$15,"Program","Arbetsterapeut")</f>
        <v>1.0157525011891266E-2</v>
      </c>
    </row>
    <row r="10" spans="1:15" x14ac:dyDescent="0.35">
      <c r="A10" s="1" t="s">
        <v>149</v>
      </c>
      <c r="B10" s="1"/>
      <c r="C10" s="270">
        <v>93003</v>
      </c>
      <c r="D10" s="3" t="s">
        <v>150</v>
      </c>
      <c r="E10" s="1" t="s">
        <v>731</v>
      </c>
      <c r="G10" s="86">
        <f>G5-GETPIVOTDATA(" Total ers tkr",$A$15,"Program","Fysioterapeut")</f>
        <v>2.4271340007544495E-2</v>
      </c>
    </row>
    <row r="11" spans="1:15" x14ac:dyDescent="0.35">
      <c r="A11" s="1" t="s">
        <v>732</v>
      </c>
      <c r="C11" s="271">
        <f>C10/C9</f>
        <v>112.59443099273608</v>
      </c>
      <c r="E11" s="1" t="s">
        <v>733</v>
      </c>
      <c r="G11" s="86">
        <f>C10-GETPIVOTDATA(" Total ers tkr",$A$15,"Program","Sjuksköterske")</f>
        <v>-3.4709999963524751E-2</v>
      </c>
    </row>
    <row r="12" spans="1:15" x14ac:dyDescent="0.35">
      <c r="B12" s="1"/>
      <c r="C12" s="1"/>
      <c r="D12" s="1"/>
      <c r="K12" s="4"/>
    </row>
    <row r="13" spans="1:15" x14ac:dyDescent="0.35">
      <c r="A13" s="11" t="s">
        <v>1</v>
      </c>
      <c r="B13" s="1" t="s">
        <v>697</v>
      </c>
      <c r="C13" s="1"/>
      <c r="D13" s="1"/>
      <c r="E13" s="20"/>
      <c r="F13" s="4"/>
      <c r="K13" s="4"/>
    </row>
    <row r="15" spans="1:15" x14ac:dyDescent="0.35">
      <c r="A15" s="149"/>
      <c r="B15" s="150"/>
      <c r="C15" s="150"/>
      <c r="D15" s="150"/>
      <c r="E15" s="150"/>
      <c r="F15" s="150" t="s">
        <v>158</v>
      </c>
      <c r="G15" s="235"/>
      <c r="H15" s="236"/>
      <c r="I15"/>
      <c r="J15"/>
      <c r="K15"/>
    </row>
    <row r="16" spans="1:15" ht="39.5" x14ac:dyDescent="0.35">
      <c r="A16" s="157" t="s">
        <v>2</v>
      </c>
      <c r="B16" s="238" t="s">
        <v>0</v>
      </c>
      <c r="C16" s="154" t="s">
        <v>159</v>
      </c>
      <c r="D16" s="239" t="s">
        <v>8</v>
      </c>
      <c r="E16" s="154" t="s">
        <v>7</v>
      </c>
      <c r="F16" s="154" t="s">
        <v>160</v>
      </c>
      <c r="G16" s="237" t="s">
        <v>161</v>
      </c>
      <c r="H16" s="156" t="s">
        <v>162</v>
      </c>
      <c r="I16"/>
      <c r="J16"/>
      <c r="K16"/>
      <c r="L16" s="3"/>
      <c r="M16" s="3"/>
      <c r="N16" s="3"/>
      <c r="O16" s="3"/>
    </row>
    <row r="17" spans="1:11" ht="26.5" x14ac:dyDescent="0.35">
      <c r="A17" s="272" t="s">
        <v>734</v>
      </c>
      <c r="B17" s="224" t="s">
        <v>39</v>
      </c>
      <c r="C17" s="1" t="s">
        <v>312</v>
      </c>
      <c r="D17" s="240" t="s">
        <v>42</v>
      </c>
      <c r="E17" s="8" t="s">
        <v>47</v>
      </c>
      <c r="F17" s="21">
        <v>0</v>
      </c>
      <c r="G17" s="10">
        <v>0</v>
      </c>
      <c r="H17" s="12">
        <v>73</v>
      </c>
      <c r="I17"/>
      <c r="J17"/>
      <c r="K17"/>
    </row>
    <row r="18" spans="1:11" x14ac:dyDescent="0.35">
      <c r="A18" s="273"/>
      <c r="B18" s="222"/>
      <c r="C18" s="1"/>
      <c r="D18" s="241"/>
      <c r="E18" s="8" t="s">
        <v>44</v>
      </c>
      <c r="F18" s="21">
        <v>0</v>
      </c>
      <c r="G18" s="10">
        <v>0</v>
      </c>
      <c r="H18" s="12">
        <v>1021.3</v>
      </c>
      <c r="I18"/>
      <c r="J18"/>
      <c r="K18"/>
    </row>
    <row r="19" spans="1:11" ht="26.5" x14ac:dyDescent="0.35">
      <c r="A19" s="273"/>
      <c r="B19" s="222"/>
      <c r="C19" s="1"/>
      <c r="D19" s="241"/>
      <c r="E19" s="8" t="s">
        <v>90</v>
      </c>
      <c r="F19" s="21">
        <v>0</v>
      </c>
      <c r="G19" s="10">
        <v>0</v>
      </c>
      <c r="H19" s="12">
        <v>631</v>
      </c>
      <c r="I19"/>
      <c r="J19"/>
      <c r="K19"/>
    </row>
    <row r="20" spans="1:11" ht="26.5" x14ac:dyDescent="0.35">
      <c r="A20" s="273"/>
      <c r="B20" s="222"/>
      <c r="C20" s="1"/>
      <c r="D20" s="241"/>
      <c r="E20" s="8" t="s">
        <v>48</v>
      </c>
      <c r="F20" s="21">
        <v>0</v>
      </c>
      <c r="G20" s="10">
        <v>0</v>
      </c>
      <c r="H20" s="12">
        <v>1985</v>
      </c>
      <c r="I20"/>
      <c r="J20"/>
      <c r="K20"/>
    </row>
    <row r="21" spans="1:11" x14ac:dyDescent="0.35">
      <c r="A21" s="273"/>
      <c r="B21" s="222"/>
      <c r="C21" s="1"/>
      <c r="D21" s="241"/>
      <c r="E21" s="8" t="s">
        <v>735</v>
      </c>
      <c r="F21" s="21">
        <v>0</v>
      </c>
      <c r="G21" s="10">
        <v>0</v>
      </c>
      <c r="H21" s="12">
        <v>57</v>
      </c>
      <c r="I21"/>
      <c r="J21"/>
      <c r="K21"/>
    </row>
    <row r="22" spans="1:11" x14ac:dyDescent="0.35">
      <c r="A22" s="273"/>
      <c r="B22" s="222"/>
      <c r="C22" s="1"/>
      <c r="D22" s="242"/>
      <c r="E22" s="8" t="s">
        <v>699</v>
      </c>
      <c r="F22" s="21">
        <v>0</v>
      </c>
      <c r="G22" s="10">
        <v>0</v>
      </c>
      <c r="H22" s="12">
        <v>183</v>
      </c>
      <c r="I22"/>
      <c r="J22"/>
      <c r="K22"/>
    </row>
    <row r="23" spans="1:11" x14ac:dyDescent="0.35">
      <c r="A23" s="273"/>
      <c r="B23" s="223"/>
      <c r="C23" s="1" t="s">
        <v>315</v>
      </c>
      <c r="D23" s="1"/>
      <c r="E23" s="1"/>
      <c r="F23" s="21">
        <v>0</v>
      </c>
      <c r="G23" s="10">
        <v>0</v>
      </c>
      <c r="H23" s="12">
        <v>3950.3</v>
      </c>
      <c r="I23"/>
      <c r="J23"/>
      <c r="K23"/>
    </row>
    <row r="24" spans="1:11" x14ac:dyDescent="0.35">
      <c r="A24" s="273"/>
      <c r="B24" s="82" t="s">
        <v>165</v>
      </c>
      <c r="C24" s="82"/>
      <c r="D24" s="82"/>
      <c r="E24" s="82"/>
      <c r="F24" s="83">
        <v>0</v>
      </c>
      <c r="G24" s="93">
        <v>0</v>
      </c>
      <c r="H24" s="84">
        <v>3950.3</v>
      </c>
      <c r="I24"/>
      <c r="J24"/>
      <c r="K24"/>
    </row>
    <row r="25" spans="1:11" x14ac:dyDescent="0.35">
      <c r="A25" s="273"/>
      <c r="B25" s="224" t="s">
        <v>50</v>
      </c>
      <c r="C25" s="1" t="s">
        <v>312</v>
      </c>
      <c r="D25" s="240" t="s">
        <v>42</v>
      </c>
      <c r="E25" s="8" t="s">
        <v>84</v>
      </c>
      <c r="F25" s="21">
        <v>2.5</v>
      </c>
      <c r="G25" s="10">
        <v>75.490463700000006</v>
      </c>
      <c r="H25" s="12">
        <v>188.72615925000002</v>
      </c>
      <c r="I25"/>
      <c r="J25"/>
      <c r="K25"/>
    </row>
    <row r="26" spans="1:11" x14ac:dyDescent="0.35">
      <c r="A26" s="273"/>
      <c r="B26" s="222"/>
      <c r="C26" s="1"/>
      <c r="D26" s="241"/>
      <c r="E26" s="8" t="s">
        <v>736</v>
      </c>
      <c r="F26" s="21">
        <v>7.75</v>
      </c>
      <c r="G26" s="10">
        <v>72.989999999999995</v>
      </c>
      <c r="H26" s="12">
        <v>565.6724999999999</v>
      </c>
      <c r="I26"/>
      <c r="J26"/>
      <c r="K26"/>
    </row>
    <row r="27" spans="1:11" x14ac:dyDescent="0.35">
      <c r="A27" s="273"/>
      <c r="B27" s="222"/>
      <c r="C27" s="1"/>
      <c r="D27" s="241"/>
      <c r="E27" s="8" t="s">
        <v>321</v>
      </c>
      <c r="F27" s="21">
        <v>0</v>
      </c>
      <c r="G27" s="10">
        <v>0</v>
      </c>
      <c r="H27" s="12">
        <v>3225</v>
      </c>
      <c r="I27"/>
      <c r="J27"/>
      <c r="K27"/>
    </row>
    <row r="28" spans="1:11" ht="26.5" x14ac:dyDescent="0.35">
      <c r="A28" s="273"/>
      <c r="B28" s="222"/>
      <c r="C28" s="1"/>
      <c r="D28" s="241" t="s">
        <v>737</v>
      </c>
      <c r="E28" s="8" t="s">
        <v>738</v>
      </c>
      <c r="F28" s="21">
        <v>24</v>
      </c>
      <c r="G28" s="10">
        <v>77.490463700000006</v>
      </c>
      <c r="H28" s="12">
        <v>1859.7711288</v>
      </c>
      <c r="I28"/>
      <c r="J28"/>
      <c r="K28"/>
    </row>
    <row r="29" spans="1:11" x14ac:dyDescent="0.35">
      <c r="A29" s="273"/>
      <c r="B29" s="222"/>
      <c r="C29" s="1"/>
      <c r="D29" s="241" t="s">
        <v>739</v>
      </c>
      <c r="E29" s="8" t="s">
        <v>740</v>
      </c>
      <c r="F29" s="21">
        <v>20.5</v>
      </c>
      <c r="G29" s="10">
        <v>76.990463700000006</v>
      </c>
      <c r="H29" s="12">
        <v>1578.3045058500002</v>
      </c>
      <c r="I29"/>
      <c r="J29"/>
      <c r="K29"/>
    </row>
    <row r="30" spans="1:11" x14ac:dyDescent="0.35">
      <c r="A30" s="273"/>
      <c r="B30" s="222"/>
      <c r="C30" s="1"/>
      <c r="D30" s="241" t="s">
        <v>741</v>
      </c>
      <c r="E30" s="8" t="s">
        <v>742</v>
      </c>
      <c r="F30" s="21">
        <v>10.25</v>
      </c>
      <c r="G30" s="10">
        <v>75.990463700000006</v>
      </c>
      <c r="H30" s="12">
        <v>778.90225292500008</v>
      </c>
      <c r="I30"/>
      <c r="J30"/>
      <c r="K30"/>
    </row>
    <row r="31" spans="1:11" x14ac:dyDescent="0.35">
      <c r="A31" s="273"/>
      <c r="B31" s="222"/>
      <c r="C31" s="1"/>
      <c r="D31" s="241" t="s">
        <v>743</v>
      </c>
      <c r="E31" s="8" t="s">
        <v>744</v>
      </c>
      <c r="F31" s="21">
        <v>11.5</v>
      </c>
      <c r="G31" s="10">
        <v>70.990466400000003</v>
      </c>
      <c r="H31" s="12">
        <v>816.3903636</v>
      </c>
      <c r="I31"/>
      <c r="J31"/>
      <c r="K31"/>
    </row>
    <row r="32" spans="1:11" ht="26.5" x14ac:dyDescent="0.35">
      <c r="A32" s="273"/>
      <c r="B32" s="222"/>
      <c r="C32" s="1"/>
      <c r="D32" s="241" t="s">
        <v>745</v>
      </c>
      <c r="E32" s="8" t="s">
        <v>746</v>
      </c>
      <c r="F32" s="21">
        <v>5.75</v>
      </c>
      <c r="G32" s="10">
        <v>72.990463700000006</v>
      </c>
      <c r="H32" s="12">
        <v>419.69516627500002</v>
      </c>
      <c r="I32"/>
      <c r="J32"/>
      <c r="K32"/>
    </row>
    <row r="33" spans="1:11" x14ac:dyDescent="0.35">
      <c r="A33" s="273"/>
      <c r="B33" s="222"/>
      <c r="C33" s="1"/>
      <c r="D33" s="241" t="s">
        <v>747</v>
      </c>
      <c r="E33" s="8" t="s">
        <v>748</v>
      </c>
      <c r="F33" s="21">
        <v>8.625</v>
      </c>
      <c r="G33" s="10">
        <v>72.990463700000006</v>
      </c>
      <c r="H33" s="12">
        <v>629.54274941250003</v>
      </c>
      <c r="I33"/>
      <c r="J33"/>
      <c r="K33"/>
    </row>
    <row r="34" spans="1:11" ht="39.5" x14ac:dyDescent="0.35">
      <c r="A34" s="273"/>
      <c r="B34" s="222"/>
      <c r="C34" s="1"/>
      <c r="D34" s="241" t="s">
        <v>749</v>
      </c>
      <c r="E34" s="8" t="s">
        <v>750</v>
      </c>
      <c r="F34" s="21">
        <v>8.625</v>
      </c>
      <c r="G34" s="10">
        <v>73.990463700000006</v>
      </c>
      <c r="H34" s="12">
        <v>638.16774941250014</v>
      </c>
      <c r="I34"/>
      <c r="J34"/>
      <c r="K34"/>
    </row>
    <row r="35" spans="1:11" ht="26.5" x14ac:dyDescent="0.35">
      <c r="A35" s="273"/>
      <c r="B35" s="222"/>
      <c r="C35" s="1"/>
      <c r="D35" s="241" t="s">
        <v>751</v>
      </c>
      <c r="E35" s="8" t="s">
        <v>752</v>
      </c>
      <c r="F35" s="21">
        <v>17.25</v>
      </c>
      <c r="G35" s="10">
        <v>73.990463700000006</v>
      </c>
      <c r="H35" s="12">
        <v>1276.3354988250003</v>
      </c>
      <c r="I35"/>
      <c r="J35"/>
      <c r="K35"/>
    </row>
    <row r="36" spans="1:11" ht="26.5" x14ac:dyDescent="0.35">
      <c r="A36" s="273"/>
      <c r="B36" s="222"/>
      <c r="C36" s="1"/>
      <c r="D36" s="241" t="s">
        <v>753</v>
      </c>
      <c r="E36" s="8" t="s">
        <v>754</v>
      </c>
      <c r="F36" s="21">
        <v>8.625</v>
      </c>
      <c r="G36" s="10">
        <v>73.990463700000006</v>
      </c>
      <c r="H36" s="12">
        <v>638.16774941250014</v>
      </c>
      <c r="I36"/>
      <c r="J36"/>
      <c r="K36"/>
    </row>
    <row r="37" spans="1:11" x14ac:dyDescent="0.35">
      <c r="A37" s="273"/>
      <c r="B37" s="222"/>
      <c r="C37" s="1"/>
      <c r="D37" s="241" t="s">
        <v>755</v>
      </c>
      <c r="E37" s="8" t="s">
        <v>756</v>
      </c>
      <c r="F37" s="21">
        <v>7.875</v>
      </c>
      <c r="G37" s="10">
        <v>73.990463700000006</v>
      </c>
      <c r="H37" s="12">
        <v>582.67490163750006</v>
      </c>
      <c r="I37"/>
      <c r="J37"/>
      <c r="K37"/>
    </row>
    <row r="38" spans="1:11" x14ac:dyDescent="0.35">
      <c r="A38" s="273"/>
      <c r="B38" s="222"/>
      <c r="C38" s="1"/>
      <c r="D38" s="241" t="s">
        <v>757</v>
      </c>
      <c r="E38" s="8" t="s">
        <v>758</v>
      </c>
      <c r="F38" s="21">
        <v>15.75</v>
      </c>
      <c r="G38" s="10">
        <v>75.990463700000006</v>
      </c>
      <c r="H38" s="12">
        <v>1196.8498032750001</v>
      </c>
      <c r="I38"/>
      <c r="J38"/>
      <c r="K38"/>
    </row>
    <row r="39" spans="1:11" x14ac:dyDescent="0.35">
      <c r="A39" s="273"/>
      <c r="B39" s="222"/>
      <c r="C39" s="1"/>
      <c r="D39" s="241" t="s">
        <v>759</v>
      </c>
      <c r="E39" s="8" t="s">
        <v>760</v>
      </c>
      <c r="F39" s="21">
        <v>7.875</v>
      </c>
      <c r="G39" s="10">
        <v>75.990463700000006</v>
      </c>
      <c r="H39" s="12">
        <v>598.42490163750006</v>
      </c>
      <c r="I39"/>
      <c r="J39"/>
      <c r="K39"/>
    </row>
    <row r="40" spans="1:11" x14ac:dyDescent="0.35">
      <c r="A40" s="273"/>
      <c r="B40" s="222"/>
      <c r="C40" s="1"/>
      <c r="D40" s="241" t="s">
        <v>761</v>
      </c>
      <c r="E40" s="8" t="s">
        <v>439</v>
      </c>
      <c r="F40" s="21">
        <v>4.6500000000000004</v>
      </c>
      <c r="G40" s="10">
        <v>72.990463700000006</v>
      </c>
      <c r="H40" s="12">
        <v>339.40565620500001</v>
      </c>
      <c r="I40"/>
      <c r="J40"/>
      <c r="K40"/>
    </row>
    <row r="41" spans="1:11" ht="26.5" x14ac:dyDescent="0.35">
      <c r="A41" s="273"/>
      <c r="B41" s="222"/>
      <c r="C41" s="1"/>
      <c r="D41" s="241" t="s">
        <v>762</v>
      </c>
      <c r="E41" s="8" t="s">
        <v>763</v>
      </c>
      <c r="F41" s="21">
        <v>3.0999999999999996</v>
      </c>
      <c r="G41" s="10">
        <v>72.990463700000006</v>
      </c>
      <c r="H41" s="12">
        <v>226.27043747000002</v>
      </c>
      <c r="I41"/>
      <c r="J41"/>
      <c r="K41"/>
    </row>
    <row r="42" spans="1:11" x14ac:dyDescent="0.35">
      <c r="A42" s="273"/>
      <c r="B42" s="222"/>
      <c r="C42" s="1"/>
      <c r="D42" s="241" t="s">
        <v>764</v>
      </c>
      <c r="E42" s="8" t="s">
        <v>765</v>
      </c>
      <c r="F42" s="21">
        <v>15.5</v>
      </c>
      <c r="G42" s="10">
        <v>77.240463700000006</v>
      </c>
      <c r="H42" s="12">
        <v>1197.2271873500001</v>
      </c>
      <c r="I42"/>
      <c r="J42"/>
      <c r="K42"/>
    </row>
    <row r="43" spans="1:11" x14ac:dyDescent="0.35">
      <c r="A43" s="273"/>
      <c r="B43" s="222"/>
      <c r="C43" s="1"/>
      <c r="D43" s="241" t="s">
        <v>766</v>
      </c>
      <c r="E43" s="8" t="s">
        <v>767</v>
      </c>
      <c r="F43" s="21">
        <v>8.625</v>
      </c>
      <c r="G43" s="10">
        <v>73.990463700000006</v>
      </c>
      <c r="H43" s="12">
        <v>638.16774941250003</v>
      </c>
      <c r="I43"/>
      <c r="J43"/>
      <c r="K43"/>
    </row>
    <row r="44" spans="1:11" x14ac:dyDescent="0.35">
      <c r="A44" s="273"/>
      <c r="B44" s="222"/>
      <c r="C44" s="1"/>
      <c r="D44" s="242" t="s">
        <v>171</v>
      </c>
      <c r="E44" s="8" t="s">
        <v>184</v>
      </c>
      <c r="F44" s="21">
        <v>3</v>
      </c>
      <c r="G44" s="10">
        <v>107.29</v>
      </c>
      <c r="H44" s="12">
        <v>321.87</v>
      </c>
      <c r="I44"/>
      <c r="J44"/>
      <c r="K44"/>
    </row>
    <row r="45" spans="1:11" x14ac:dyDescent="0.35">
      <c r="A45" s="273"/>
      <c r="B45" s="222"/>
      <c r="C45" s="1" t="s">
        <v>315</v>
      </c>
      <c r="D45" s="1"/>
      <c r="E45" s="1"/>
      <c r="F45" s="21">
        <v>191.75</v>
      </c>
      <c r="G45" s="10">
        <v>73.350143445945932</v>
      </c>
      <c r="H45" s="12">
        <v>17715.566460749993</v>
      </c>
      <c r="I45"/>
      <c r="J45"/>
      <c r="K45"/>
    </row>
    <row r="46" spans="1:11" x14ac:dyDescent="0.35">
      <c r="A46" s="273"/>
      <c r="B46" s="222"/>
      <c r="C46" s="1" t="s">
        <v>316</v>
      </c>
      <c r="D46" s="275" t="s">
        <v>768</v>
      </c>
      <c r="E46" s="8" t="s">
        <v>769</v>
      </c>
      <c r="F46" s="21">
        <v>24</v>
      </c>
      <c r="G46" s="10">
        <v>75.390463700000012</v>
      </c>
      <c r="H46" s="12">
        <v>1809.3711288000004</v>
      </c>
      <c r="I46"/>
      <c r="J46"/>
      <c r="K46"/>
    </row>
    <row r="47" spans="1:11" x14ac:dyDescent="0.35">
      <c r="A47" s="273"/>
      <c r="B47" s="222"/>
      <c r="C47" s="1" t="s">
        <v>319</v>
      </c>
      <c r="D47" s="1"/>
      <c r="E47" s="1"/>
      <c r="F47" s="21">
        <v>24</v>
      </c>
      <c r="G47" s="10">
        <v>75.390463700000012</v>
      </c>
      <c r="H47" s="12">
        <v>1809.3711288000004</v>
      </c>
      <c r="I47"/>
      <c r="J47"/>
      <c r="K47"/>
    </row>
    <row r="48" spans="1:11" x14ac:dyDescent="0.35">
      <c r="A48" s="273"/>
      <c r="B48" s="222"/>
      <c r="C48" s="1" t="s">
        <v>770</v>
      </c>
      <c r="D48" s="275" t="s">
        <v>771</v>
      </c>
      <c r="E48" s="8" t="s">
        <v>212</v>
      </c>
      <c r="F48" s="21">
        <v>10.25</v>
      </c>
      <c r="G48" s="10">
        <v>75.390463700000012</v>
      </c>
      <c r="H48" s="12">
        <v>772.75225292500011</v>
      </c>
      <c r="I48"/>
      <c r="J48"/>
      <c r="K48"/>
    </row>
    <row r="49" spans="1:15" x14ac:dyDescent="0.35">
      <c r="A49" s="273"/>
      <c r="B49" s="223"/>
      <c r="C49" s="1" t="s">
        <v>772</v>
      </c>
      <c r="D49" s="1"/>
      <c r="E49" s="1"/>
      <c r="F49" s="21">
        <v>10.25</v>
      </c>
      <c r="G49" s="10">
        <v>75.390463700000012</v>
      </c>
      <c r="H49" s="12">
        <v>772.75225292500011</v>
      </c>
      <c r="I49"/>
      <c r="J49"/>
      <c r="K49"/>
    </row>
    <row r="50" spans="1:15" x14ac:dyDescent="0.35">
      <c r="A50" s="274"/>
      <c r="B50" s="82" t="s">
        <v>168</v>
      </c>
      <c r="C50" s="82"/>
      <c r="D50" s="82"/>
      <c r="E50" s="82"/>
      <c r="F50" s="83">
        <v>226</v>
      </c>
      <c r="G50" s="93">
        <v>73.549199080487796</v>
      </c>
      <c r="H50" s="84">
        <v>20297.689842474989</v>
      </c>
      <c r="I50"/>
      <c r="J50"/>
      <c r="K50"/>
    </row>
    <row r="51" spans="1:15" x14ac:dyDescent="0.35">
      <c r="A51" s="76" t="s">
        <v>773</v>
      </c>
      <c r="B51" s="76"/>
      <c r="C51" s="76"/>
      <c r="D51" s="76"/>
      <c r="E51" s="76"/>
      <c r="F51" s="183">
        <v>226</v>
      </c>
      <c r="G51" s="194">
        <v>73.549199080487796</v>
      </c>
      <c r="H51" s="184">
        <v>24247.989842474988</v>
      </c>
      <c r="I51"/>
      <c r="J51"/>
      <c r="K51"/>
    </row>
    <row r="52" spans="1:15" ht="26.5" x14ac:dyDescent="0.35">
      <c r="A52" s="272" t="s">
        <v>774</v>
      </c>
      <c r="B52" s="224" t="s">
        <v>39</v>
      </c>
      <c r="C52" s="1" t="s">
        <v>312</v>
      </c>
      <c r="D52" s="240" t="s">
        <v>42</v>
      </c>
      <c r="E52" s="8" t="s">
        <v>47</v>
      </c>
      <c r="F52" s="21">
        <v>0</v>
      </c>
      <c r="G52" s="10">
        <v>77.490463700000006</v>
      </c>
      <c r="H52" s="12">
        <v>119</v>
      </c>
      <c r="I52"/>
      <c r="J52"/>
      <c r="K52"/>
    </row>
    <row r="53" spans="1:15" x14ac:dyDescent="0.35">
      <c r="A53" s="273"/>
      <c r="B53" s="222"/>
      <c r="C53" s="1"/>
      <c r="D53" s="241"/>
      <c r="E53" s="8" t="s">
        <v>44</v>
      </c>
      <c r="F53" s="21">
        <v>0</v>
      </c>
      <c r="G53" s="10">
        <v>72.990463700000006</v>
      </c>
      <c r="H53" s="12">
        <v>1301</v>
      </c>
      <c r="I53"/>
      <c r="J53"/>
      <c r="K53"/>
    </row>
    <row r="54" spans="1:15" ht="26.5" x14ac:dyDescent="0.35">
      <c r="A54" s="273"/>
      <c r="B54" s="222"/>
      <c r="C54" s="1"/>
      <c r="D54" s="241"/>
      <c r="E54" s="8" t="s">
        <v>90</v>
      </c>
      <c r="F54" s="21">
        <v>0</v>
      </c>
      <c r="G54" s="10">
        <v>0</v>
      </c>
      <c r="H54" s="12">
        <v>697</v>
      </c>
      <c r="I54"/>
      <c r="J54"/>
      <c r="K54"/>
    </row>
    <row r="55" spans="1:15" ht="26.5" x14ac:dyDescent="0.35">
      <c r="A55" s="273"/>
      <c r="B55" s="222"/>
      <c r="C55" s="1"/>
      <c r="D55" s="241"/>
      <c r="E55" s="8" t="s">
        <v>48</v>
      </c>
      <c r="F55" s="21">
        <v>0</v>
      </c>
      <c r="G55" s="10">
        <v>0</v>
      </c>
      <c r="H55" s="12">
        <v>1521</v>
      </c>
      <c r="I55"/>
      <c r="J55"/>
      <c r="K55"/>
    </row>
    <row r="56" spans="1:15" x14ac:dyDescent="0.35">
      <c r="A56" s="273"/>
      <c r="B56" s="222"/>
      <c r="C56" s="1"/>
      <c r="D56" s="241"/>
      <c r="E56" s="8" t="s">
        <v>735</v>
      </c>
      <c r="F56" s="21">
        <v>0</v>
      </c>
      <c r="G56" s="10">
        <v>0</v>
      </c>
      <c r="H56" s="12">
        <v>58</v>
      </c>
      <c r="I56"/>
      <c r="J56"/>
      <c r="K56"/>
    </row>
    <row r="57" spans="1:15" x14ac:dyDescent="0.35">
      <c r="A57" s="273"/>
      <c r="B57" s="222"/>
      <c r="C57" s="1"/>
      <c r="D57" s="242"/>
      <c r="E57" s="8" t="s">
        <v>699</v>
      </c>
      <c r="F57" s="21">
        <v>0</v>
      </c>
      <c r="G57" s="10">
        <v>0</v>
      </c>
      <c r="H57" s="12">
        <v>742</v>
      </c>
      <c r="I57"/>
      <c r="J57"/>
      <c r="K57"/>
    </row>
    <row r="58" spans="1:15" x14ac:dyDescent="0.35">
      <c r="A58" s="273"/>
      <c r="B58" s="223"/>
      <c r="C58" s="1" t="s">
        <v>315</v>
      </c>
      <c r="D58" s="1"/>
      <c r="E58" s="1"/>
      <c r="F58" s="21">
        <v>0</v>
      </c>
      <c r="G58" s="10">
        <v>75.240463700000006</v>
      </c>
      <c r="H58" s="12">
        <v>4438</v>
      </c>
      <c r="I58"/>
      <c r="J58"/>
    </row>
    <row r="59" spans="1:15" x14ac:dyDescent="0.35">
      <c r="A59" s="273"/>
      <c r="B59" s="82" t="s">
        <v>165</v>
      </c>
      <c r="C59" s="82"/>
      <c r="D59" s="82"/>
      <c r="E59" s="82"/>
      <c r="F59" s="83">
        <v>0</v>
      </c>
      <c r="G59" s="93">
        <v>75.240463700000006</v>
      </c>
      <c r="H59" s="84">
        <v>4438</v>
      </c>
      <c r="I59"/>
      <c r="O59"/>
    </row>
    <row r="60" spans="1:15" x14ac:dyDescent="0.35">
      <c r="A60" s="273"/>
      <c r="B60" s="224" t="s">
        <v>50</v>
      </c>
      <c r="C60" s="1" t="s">
        <v>127</v>
      </c>
      <c r="D60" s="240" t="s">
        <v>775</v>
      </c>
      <c r="E60" s="8" t="s">
        <v>776</v>
      </c>
      <c r="F60" s="21">
        <v>18.875</v>
      </c>
      <c r="G60" s="10">
        <v>91.811274859999997</v>
      </c>
      <c r="H60" s="12">
        <v>1732.9378129825</v>
      </c>
      <c r="I60"/>
      <c r="J60"/>
    </row>
    <row r="61" spans="1:15" x14ac:dyDescent="0.35">
      <c r="A61" s="273"/>
      <c r="B61" s="222"/>
      <c r="C61" s="1"/>
      <c r="D61" s="241" t="s">
        <v>777</v>
      </c>
      <c r="E61" s="8" t="s">
        <v>778</v>
      </c>
      <c r="F61" s="21">
        <v>6.45</v>
      </c>
      <c r="G61" s="10">
        <v>91.711274860000003</v>
      </c>
      <c r="H61" s="12">
        <v>591.53772284700005</v>
      </c>
      <c r="I61"/>
      <c r="J61"/>
    </row>
    <row r="62" spans="1:15" x14ac:dyDescent="0.35">
      <c r="A62" s="273"/>
      <c r="B62" s="222"/>
      <c r="C62" s="1"/>
      <c r="D62" s="242" t="s">
        <v>779</v>
      </c>
      <c r="E62" s="8" t="s">
        <v>780</v>
      </c>
      <c r="F62" s="21">
        <v>7.55</v>
      </c>
      <c r="G62" s="10">
        <v>92.01127486</v>
      </c>
      <c r="H62" s="12">
        <v>694.68512519299998</v>
      </c>
      <c r="I62"/>
      <c r="J62"/>
    </row>
    <row r="63" spans="1:15" x14ac:dyDescent="0.35">
      <c r="A63" s="273"/>
      <c r="B63" s="222"/>
      <c r="C63" s="1" t="s">
        <v>172</v>
      </c>
      <c r="D63" s="1"/>
      <c r="E63" s="1"/>
      <c r="F63" s="21">
        <v>32.875</v>
      </c>
      <c r="G63" s="10">
        <v>91.844608193333329</v>
      </c>
      <c r="H63" s="12">
        <v>3019.1606610225003</v>
      </c>
      <c r="I63"/>
      <c r="J63"/>
    </row>
    <row r="64" spans="1:15" x14ac:dyDescent="0.35">
      <c r="A64" s="273"/>
      <c r="B64" s="222"/>
      <c r="C64" s="1" t="s">
        <v>448</v>
      </c>
      <c r="D64" s="275" t="s">
        <v>781</v>
      </c>
      <c r="E64" s="8" t="s">
        <v>782</v>
      </c>
      <c r="F64" s="21">
        <v>18.875</v>
      </c>
      <c r="G64" s="10">
        <v>92.071274860000003</v>
      </c>
      <c r="H64" s="12">
        <v>1737.8453129825</v>
      </c>
      <c r="I64"/>
      <c r="J64"/>
    </row>
    <row r="65" spans="1:10" x14ac:dyDescent="0.35">
      <c r="A65" s="273"/>
      <c r="B65" s="222"/>
      <c r="C65" s="1" t="s">
        <v>451</v>
      </c>
      <c r="D65" s="1"/>
      <c r="E65" s="1"/>
      <c r="F65" s="21">
        <v>18.875</v>
      </c>
      <c r="G65" s="10">
        <v>92.071274860000003</v>
      </c>
      <c r="H65" s="12">
        <v>1737.8453129825</v>
      </c>
      <c r="I65"/>
      <c r="J65"/>
    </row>
    <row r="66" spans="1:10" x14ac:dyDescent="0.35">
      <c r="A66" s="273"/>
      <c r="B66" s="222"/>
      <c r="C66" s="1" t="s">
        <v>312</v>
      </c>
      <c r="D66" s="240" t="s">
        <v>42</v>
      </c>
      <c r="E66" s="8" t="s">
        <v>84</v>
      </c>
      <c r="F66" s="21">
        <v>2</v>
      </c>
      <c r="G66" s="10">
        <v>90.711274860000003</v>
      </c>
      <c r="H66" s="12">
        <v>181.42254972000001</v>
      </c>
      <c r="I66"/>
      <c r="J66"/>
    </row>
    <row r="67" spans="1:10" x14ac:dyDescent="0.35">
      <c r="A67" s="273"/>
      <c r="B67" s="222"/>
      <c r="C67" s="1"/>
      <c r="D67" s="241"/>
      <c r="E67" s="8" t="s">
        <v>184</v>
      </c>
      <c r="F67" s="21">
        <v>3</v>
      </c>
      <c r="G67" s="10">
        <v>118.47</v>
      </c>
      <c r="H67" s="12">
        <v>355.40999999999997</v>
      </c>
      <c r="I67"/>
      <c r="J67"/>
    </row>
    <row r="68" spans="1:10" x14ac:dyDescent="0.35">
      <c r="A68" s="273"/>
      <c r="B68" s="222"/>
      <c r="C68" s="1"/>
      <c r="D68" s="241"/>
      <c r="E68" s="8" t="s">
        <v>321</v>
      </c>
      <c r="F68" s="21">
        <v>0</v>
      </c>
      <c r="G68" s="10">
        <v>0</v>
      </c>
      <c r="H68" s="12">
        <v>4371.55</v>
      </c>
      <c r="I68"/>
      <c r="J68"/>
    </row>
    <row r="69" spans="1:10" ht="26.5" x14ac:dyDescent="0.35">
      <c r="A69" s="273"/>
      <c r="B69" s="222"/>
      <c r="C69" s="1"/>
      <c r="D69" s="241" t="s">
        <v>787</v>
      </c>
      <c r="E69" s="8" t="s">
        <v>788</v>
      </c>
      <c r="F69" s="21">
        <v>7.55</v>
      </c>
      <c r="G69" s="10">
        <v>91.611274859999995</v>
      </c>
      <c r="H69" s="12">
        <v>691.66512519299999</v>
      </c>
      <c r="I69"/>
      <c r="J69"/>
    </row>
    <row r="70" spans="1:10" ht="26.5" x14ac:dyDescent="0.35">
      <c r="A70" s="273"/>
      <c r="B70" s="222"/>
      <c r="C70" s="1"/>
      <c r="D70" s="241" t="s">
        <v>789</v>
      </c>
      <c r="E70" s="8" t="s">
        <v>790</v>
      </c>
      <c r="F70" s="21">
        <v>22.65</v>
      </c>
      <c r="G70" s="10">
        <v>92.811274859999997</v>
      </c>
      <c r="H70" s="12">
        <v>2102.1753755789996</v>
      </c>
      <c r="I70"/>
      <c r="J70"/>
    </row>
    <row r="71" spans="1:10" ht="26.5" x14ac:dyDescent="0.35">
      <c r="A71" s="273"/>
      <c r="B71" s="222"/>
      <c r="C71" s="1"/>
      <c r="D71" s="241" t="s">
        <v>791</v>
      </c>
      <c r="E71" s="8" t="s">
        <v>792</v>
      </c>
      <c r="F71" s="21">
        <v>32.25</v>
      </c>
      <c r="G71" s="10">
        <v>91.711274860000003</v>
      </c>
      <c r="H71" s="12">
        <v>2957.6886142350004</v>
      </c>
      <c r="I71"/>
      <c r="J71"/>
    </row>
    <row r="72" spans="1:10" ht="26.5" x14ac:dyDescent="0.35">
      <c r="A72" s="273"/>
      <c r="B72" s="222"/>
      <c r="C72" s="1"/>
      <c r="D72" s="241" t="s">
        <v>793</v>
      </c>
      <c r="E72" s="8" t="s">
        <v>794</v>
      </c>
      <c r="F72" s="21">
        <v>14.375</v>
      </c>
      <c r="G72" s="10">
        <v>92.411274860000006</v>
      </c>
      <c r="H72" s="12">
        <v>1328.4120761125</v>
      </c>
      <c r="I72"/>
      <c r="J72"/>
    </row>
    <row r="73" spans="1:10" ht="26.5" x14ac:dyDescent="0.35">
      <c r="A73" s="273"/>
      <c r="B73" s="222"/>
      <c r="C73" s="1"/>
      <c r="D73" s="241" t="s">
        <v>795</v>
      </c>
      <c r="E73" s="8" t="s">
        <v>796</v>
      </c>
      <c r="F73" s="21">
        <v>28.75</v>
      </c>
      <c r="G73" s="10">
        <v>92.411274860000006</v>
      </c>
      <c r="H73" s="12">
        <v>2656.824152225</v>
      </c>
      <c r="I73"/>
      <c r="J73"/>
    </row>
    <row r="74" spans="1:10" ht="26.5" x14ac:dyDescent="0.35">
      <c r="A74" s="273"/>
      <c r="B74" s="222"/>
      <c r="C74" s="1"/>
      <c r="D74" s="241" t="s">
        <v>797</v>
      </c>
      <c r="E74" s="8" t="s">
        <v>798</v>
      </c>
      <c r="F74" s="21">
        <v>11.75</v>
      </c>
      <c r="G74" s="10">
        <v>91.51127486</v>
      </c>
      <c r="H74" s="12">
        <v>1075.2574796050001</v>
      </c>
      <c r="I74"/>
      <c r="J74"/>
    </row>
    <row r="75" spans="1:10" ht="26.5" x14ac:dyDescent="0.35">
      <c r="A75" s="273"/>
      <c r="B75" s="222"/>
      <c r="C75" s="1"/>
      <c r="D75" s="241" t="s">
        <v>799</v>
      </c>
      <c r="E75" s="8" t="s">
        <v>800</v>
      </c>
      <c r="F75" s="21">
        <v>7.0500000000000007</v>
      </c>
      <c r="G75" s="10">
        <v>92.411274860000006</v>
      </c>
      <c r="H75" s="12">
        <v>651.49948776300016</v>
      </c>
      <c r="I75"/>
      <c r="J75"/>
    </row>
    <row r="76" spans="1:10" ht="26.5" x14ac:dyDescent="0.35">
      <c r="A76" s="273"/>
      <c r="B76" s="222"/>
      <c r="C76" s="1"/>
      <c r="D76" s="241" t="s">
        <v>801</v>
      </c>
      <c r="E76" s="8" t="s">
        <v>802</v>
      </c>
      <c r="F76" s="21">
        <v>16.45</v>
      </c>
      <c r="G76" s="10">
        <v>92.411274860000006</v>
      </c>
      <c r="H76" s="12">
        <v>1520.1654714470001</v>
      </c>
      <c r="I76"/>
      <c r="J76"/>
    </row>
    <row r="77" spans="1:10" ht="39.5" x14ac:dyDescent="0.35">
      <c r="A77" s="273"/>
      <c r="B77" s="222"/>
      <c r="C77" s="1"/>
      <c r="D77" s="241" t="s">
        <v>803</v>
      </c>
      <c r="E77" s="8" t="s">
        <v>804</v>
      </c>
      <c r="F77" s="21">
        <v>4.25</v>
      </c>
      <c r="G77" s="10">
        <v>90.861274859999995</v>
      </c>
      <c r="H77" s="12">
        <v>386.160418155</v>
      </c>
      <c r="I77"/>
      <c r="J77"/>
    </row>
    <row r="78" spans="1:10" ht="26.5" x14ac:dyDescent="0.35">
      <c r="A78" s="273"/>
      <c r="B78" s="222"/>
      <c r="C78" s="1"/>
      <c r="D78" s="241" t="s">
        <v>805</v>
      </c>
      <c r="E78" s="8" t="s">
        <v>806</v>
      </c>
      <c r="F78" s="21">
        <v>27.299999999999997</v>
      </c>
      <c r="G78" s="10">
        <v>92.411274860000006</v>
      </c>
      <c r="H78" s="12">
        <v>2522.8278036780002</v>
      </c>
      <c r="I78"/>
      <c r="J78"/>
    </row>
    <row r="79" spans="1:10" x14ac:dyDescent="0.35">
      <c r="A79" s="273"/>
      <c r="B79" s="222"/>
      <c r="C79" s="1"/>
      <c r="D79" s="241" t="s">
        <v>807</v>
      </c>
      <c r="E79" s="8" t="s">
        <v>808</v>
      </c>
      <c r="F79" s="21">
        <v>4.1999999999999993</v>
      </c>
      <c r="G79" s="10">
        <v>91.51127486</v>
      </c>
      <c r="H79" s="12">
        <v>384.34735441199996</v>
      </c>
      <c r="I79"/>
      <c r="J79"/>
    </row>
    <row r="80" spans="1:10" ht="26.5" x14ac:dyDescent="0.35">
      <c r="A80" s="273"/>
      <c r="B80" s="222"/>
      <c r="C80" s="1"/>
      <c r="D80" s="241" t="s">
        <v>809</v>
      </c>
      <c r="E80" s="8" t="s">
        <v>810</v>
      </c>
      <c r="F80" s="21">
        <v>12.75</v>
      </c>
      <c r="G80" s="10">
        <v>90.861274859999995</v>
      </c>
      <c r="H80" s="12">
        <v>1158.4812544649999</v>
      </c>
      <c r="I80"/>
      <c r="J80"/>
    </row>
    <row r="81" spans="1:10" ht="26.5" x14ac:dyDescent="0.35">
      <c r="A81" s="273"/>
      <c r="B81" s="222"/>
      <c r="C81" s="1"/>
      <c r="D81" s="241" t="s">
        <v>811</v>
      </c>
      <c r="E81" s="8" t="s">
        <v>812</v>
      </c>
      <c r="F81" s="21">
        <v>21.25</v>
      </c>
      <c r="G81" s="10">
        <v>91.51127486</v>
      </c>
      <c r="H81" s="12">
        <v>1944.6145907750001</v>
      </c>
      <c r="I81"/>
      <c r="J81"/>
    </row>
    <row r="82" spans="1:10" ht="26.5" x14ac:dyDescent="0.35">
      <c r="A82" s="273"/>
      <c r="B82" s="222"/>
      <c r="C82" s="1"/>
      <c r="D82" s="242" t="s">
        <v>813</v>
      </c>
      <c r="E82" s="8" t="s">
        <v>814</v>
      </c>
      <c r="F82" s="21">
        <v>4.25</v>
      </c>
      <c r="G82" s="10">
        <v>91.51127486</v>
      </c>
      <c r="H82" s="12">
        <v>388.92291815499999</v>
      </c>
      <c r="I82"/>
      <c r="J82"/>
    </row>
    <row r="83" spans="1:10" x14ac:dyDescent="0.35">
      <c r="A83" s="273"/>
      <c r="B83" s="222"/>
      <c r="C83" s="1" t="s">
        <v>315</v>
      </c>
      <c r="D83" s="1"/>
      <c r="E83" s="1"/>
      <c r="F83" s="21">
        <v>219.82500000000002</v>
      </c>
      <c r="G83" s="10">
        <v>92.703232364666675</v>
      </c>
      <c r="H83" s="12">
        <v>24677.424671519504</v>
      </c>
      <c r="I83"/>
      <c r="J83"/>
    </row>
    <row r="84" spans="1:10" x14ac:dyDescent="0.35">
      <c r="A84" s="273"/>
      <c r="B84" s="222"/>
      <c r="C84" s="1" t="s">
        <v>316</v>
      </c>
      <c r="D84" s="275" t="s">
        <v>815</v>
      </c>
      <c r="E84" s="8" t="s">
        <v>816</v>
      </c>
      <c r="F84" s="21">
        <v>9.6750000000000007</v>
      </c>
      <c r="G84" s="10">
        <v>91.711274860000003</v>
      </c>
      <c r="H84" s="12">
        <v>887.30658427050003</v>
      </c>
      <c r="I84"/>
      <c r="J84"/>
    </row>
    <row r="85" spans="1:10" x14ac:dyDescent="0.35">
      <c r="A85" s="273"/>
      <c r="B85" s="222"/>
      <c r="C85" s="1" t="s">
        <v>319</v>
      </c>
      <c r="D85" s="1"/>
      <c r="E85" s="1"/>
      <c r="F85" s="21">
        <v>9.6750000000000007</v>
      </c>
      <c r="G85" s="10">
        <v>91.711274860000003</v>
      </c>
      <c r="H85" s="12">
        <v>887.30658427050003</v>
      </c>
      <c r="I85"/>
      <c r="J85"/>
    </row>
    <row r="86" spans="1:10" x14ac:dyDescent="0.35">
      <c r="A86" s="273"/>
      <c r="B86" s="222"/>
      <c r="C86" s="1" t="s">
        <v>770</v>
      </c>
      <c r="D86" s="240" t="s">
        <v>821</v>
      </c>
      <c r="E86" s="8" t="s">
        <v>822</v>
      </c>
      <c r="F86" s="21">
        <v>16.125</v>
      </c>
      <c r="G86" s="10">
        <v>91.51127486</v>
      </c>
      <c r="H86" s="12">
        <v>1475.6193071175001</v>
      </c>
      <c r="I86"/>
      <c r="J86"/>
    </row>
    <row r="87" spans="1:10" ht="39.5" x14ac:dyDescent="0.35">
      <c r="A87" s="273"/>
      <c r="B87" s="222"/>
      <c r="C87" s="1"/>
      <c r="D87" s="242" t="s">
        <v>823</v>
      </c>
      <c r="E87" s="8" t="s">
        <v>824</v>
      </c>
      <c r="F87" s="21">
        <v>10.5</v>
      </c>
      <c r="G87" s="10">
        <v>91.51127486</v>
      </c>
      <c r="H87" s="12">
        <v>960.86838603000001</v>
      </c>
      <c r="I87"/>
      <c r="J87"/>
    </row>
    <row r="88" spans="1:10" x14ac:dyDescent="0.35">
      <c r="A88" s="273"/>
      <c r="B88" s="222"/>
      <c r="C88" s="1" t="s">
        <v>772</v>
      </c>
      <c r="D88" s="1"/>
      <c r="E88" s="1"/>
      <c r="F88" s="21">
        <v>26.625</v>
      </c>
      <c r="G88" s="10">
        <v>91.51127486</v>
      </c>
      <c r="H88" s="12">
        <v>2436.4876931475001</v>
      </c>
      <c r="I88"/>
      <c r="J88"/>
    </row>
    <row r="89" spans="1:10" ht="26.5" x14ac:dyDescent="0.35">
      <c r="A89" s="273"/>
      <c r="B89" s="222"/>
      <c r="C89" s="1" t="s">
        <v>817</v>
      </c>
      <c r="D89" s="275" t="s">
        <v>818</v>
      </c>
      <c r="E89" s="8" t="s">
        <v>819</v>
      </c>
      <c r="F89" s="21">
        <v>14.375</v>
      </c>
      <c r="G89" s="10">
        <v>90.861274859999995</v>
      </c>
      <c r="H89" s="12">
        <v>1306.1308261125</v>
      </c>
      <c r="I89"/>
      <c r="J89"/>
    </row>
    <row r="90" spans="1:10" x14ac:dyDescent="0.35">
      <c r="A90" s="273"/>
      <c r="B90" s="222"/>
      <c r="C90" s="1" t="s">
        <v>820</v>
      </c>
      <c r="D90" s="1"/>
      <c r="E90" s="1"/>
      <c r="F90" s="21">
        <v>14.375</v>
      </c>
      <c r="G90" s="10">
        <v>90.861274859999995</v>
      </c>
      <c r="H90" s="12">
        <v>1306.1308261125</v>
      </c>
      <c r="I90"/>
      <c r="J90"/>
    </row>
    <row r="91" spans="1:10" ht="26.5" x14ac:dyDescent="0.35">
      <c r="A91" s="273"/>
      <c r="B91" s="222"/>
      <c r="C91" s="1" t="s">
        <v>783</v>
      </c>
      <c r="D91" s="275" t="s">
        <v>784</v>
      </c>
      <c r="E91" s="8" t="s">
        <v>785</v>
      </c>
      <c r="F91" s="21">
        <v>11.75</v>
      </c>
      <c r="G91" s="10">
        <v>90.861274859999995</v>
      </c>
      <c r="H91" s="12">
        <v>1067.619979605</v>
      </c>
      <c r="I91"/>
      <c r="J91"/>
    </row>
    <row r="92" spans="1:10" x14ac:dyDescent="0.35">
      <c r="A92" s="273"/>
      <c r="B92" s="223"/>
      <c r="C92" s="1" t="s">
        <v>786</v>
      </c>
      <c r="D92" s="1"/>
      <c r="E92" s="1"/>
      <c r="F92" s="21">
        <v>11.75</v>
      </c>
      <c r="G92" s="10">
        <v>90.861274859999995</v>
      </c>
      <c r="H92" s="12">
        <v>1067.619979605</v>
      </c>
      <c r="I92"/>
      <c r="J92"/>
    </row>
    <row r="93" spans="1:10" x14ac:dyDescent="0.35">
      <c r="A93" s="274"/>
      <c r="B93" s="82" t="s">
        <v>168</v>
      </c>
      <c r="C93" s="82"/>
      <c r="D93" s="82"/>
      <c r="E93" s="82"/>
      <c r="F93" s="83">
        <v>334</v>
      </c>
      <c r="G93" s="93">
        <v>92.275414967083307</v>
      </c>
      <c r="H93" s="84">
        <v>35131.97572866</v>
      </c>
      <c r="I93"/>
      <c r="J93"/>
    </row>
    <row r="94" spans="1:10" x14ac:dyDescent="0.35">
      <c r="A94" s="76" t="s">
        <v>825</v>
      </c>
      <c r="B94" s="76"/>
      <c r="C94" s="76"/>
      <c r="D94" s="76"/>
      <c r="E94" s="76"/>
      <c r="F94" s="183">
        <v>334</v>
      </c>
      <c r="G94" s="194">
        <v>91.594016916399994</v>
      </c>
      <c r="H94" s="184">
        <v>39569.975728659992</v>
      </c>
      <c r="I94"/>
      <c r="J94"/>
    </row>
    <row r="95" spans="1:10" ht="26.5" x14ac:dyDescent="0.35">
      <c r="A95" s="272" t="s">
        <v>826</v>
      </c>
      <c r="B95" s="224" t="s">
        <v>39</v>
      </c>
      <c r="C95" s="1" t="s">
        <v>312</v>
      </c>
      <c r="D95" s="240" t="s">
        <v>42</v>
      </c>
      <c r="E95" s="8" t="s">
        <v>47</v>
      </c>
      <c r="F95" s="21">
        <v>0</v>
      </c>
      <c r="G95" s="10">
        <v>108.02</v>
      </c>
      <c r="H95" s="12">
        <v>279</v>
      </c>
      <c r="I95"/>
      <c r="J95"/>
    </row>
    <row r="96" spans="1:10" x14ac:dyDescent="0.35">
      <c r="A96" s="273"/>
      <c r="B96" s="222"/>
      <c r="C96" s="1"/>
      <c r="D96" s="241"/>
      <c r="E96" s="8" t="s">
        <v>44</v>
      </c>
      <c r="F96" s="21">
        <v>0</v>
      </c>
      <c r="G96" s="10">
        <v>0</v>
      </c>
      <c r="H96" s="12">
        <v>1634.4</v>
      </c>
      <c r="I96"/>
      <c r="J96"/>
    </row>
    <row r="97" spans="1:15" ht="26.5" x14ac:dyDescent="0.35">
      <c r="A97" s="273"/>
      <c r="B97" s="222"/>
      <c r="C97" s="1"/>
      <c r="D97" s="241"/>
      <c r="E97" s="8" t="s">
        <v>90</v>
      </c>
      <c r="F97" s="21">
        <v>0</v>
      </c>
      <c r="G97" s="10">
        <v>0</v>
      </c>
      <c r="H97" s="12">
        <v>908</v>
      </c>
      <c r="I97"/>
      <c r="J97"/>
    </row>
    <row r="98" spans="1:15" ht="26.5" x14ac:dyDescent="0.35">
      <c r="A98" s="273"/>
      <c r="B98" s="222"/>
      <c r="C98" s="1"/>
      <c r="D98" s="241"/>
      <c r="E98" s="8" t="s">
        <v>48</v>
      </c>
      <c r="F98" s="21">
        <v>0</v>
      </c>
      <c r="G98" s="10">
        <v>0</v>
      </c>
      <c r="H98" s="12">
        <v>6018</v>
      </c>
      <c r="I98"/>
      <c r="J98"/>
    </row>
    <row r="99" spans="1:15" x14ac:dyDescent="0.35">
      <c r="A99" s="273"/>
      <c r="B99" s="222"/>
      <c r="C99" s="1"/>
      <c r="D99" s="241"/>
      <c r="E99" s="8" t="s">
        <v>735</v>
      </c>
      <c r="F99" s="21">
        <v>0</v>
      </c>
      <c r="G99" s="10">
        <v>0</v>
      </c>
      <c r="H99" s="12">
        <v>84</v>
      </c>
      <c r="I99"/>
      <c r="J99"/>
    </row>
    <row r="100" spans="1:15" x14ac:dyDescent="0.35">
      <c r="A100" s="273"/>
      <c r="B100" s="222"/>
      <c r="C100" s="1"/>
      <c r="D100" s="242"/>
      <c r="E100" s="8" t="s">
        <v>699</v>
      </c>
      <c r="F100" s="21">
        <v>0</v>
      </c>
      <c r="G100" s="10">
        <v>0</v>
      </c>
      <c r="H100" s="12">
        <v>1772</v>
      </c>
      <c r="I100"/>
      <c r="J100"/>
    </row>
    <row r="101" spans="1:15" x14ac:dyDescent="0.35">
      <c r="A101" s="273"/>
      <c r="B101" s="223"/>
      <c r="C101" s="1" t="s">
        <v>315</v>
      </c>
      <c r="D101" s="1"/>
      <c r="E101" s="1"/>
      <c r="F101" s="21">
        <v>0</v>
      </c>
      <c r="G101" s="10">
        <v>108.02</v>
      </c>
      <c r="H101" s="12">
        <v>10695.4</v>
      </c>
      <c r="I101"/>
      <c r="J101"/>
    </row>
    <row r="102" spans="1:15" x14ac:dyDescent="0.35">
      <c r="A102" s="273"/>
      <c r="B102" s="82" t="s">
        <v>165</v>
      </c>
      <c r="C102" s="82"/>
      <c r="D102" s="82"/>
      <c r="E102" s="82"/>
      <c r="F102" s="83">
        <v>0</v>
      </c>
      <c r="G102" s="93">
        <v>108.02</v>
      </c>
      <c r="H102" s="84">
        <v>10695.4</v>
      </c>
      <c r="I102"/>
      <c r="O102"/>
    </row>
    <row r="103" spans="1:15" x14ac:dyDescent="0.35">
      <c r="A103" s="273"/>
      <c r="B103" s="224" t="s">
        <v>50</v>
      </c>
      <c r="C103" s="1" t="s">
        <v>43</v>
      </c>
      <c r="D103" s="275" t="s">
        <v>827</v>
      </c>
      <c r="E103" s="8" t="s">
        <v>828</v>
      </c>
      <c r="F103" s="21">
        <v>16.95</v>
      </c>
      <c r="G103" s="10">
        <v>79.75</v>
      </c>
      <c r="H103" s="12">
        <v>1351.7625</v>
      </c>
      <c r="I103"/>
      <c r="J103"/>
    </row>
    <row r="104" spans="1:15" x14ac:dyDescent="0.35">
      <c r="A104" s="273"/>
      <c r="B104" s="222"/>
      <c r="C104" s="1" t="s">
        <v>163</v>
      </c>
      <c r="D104" s="1"/>
      <c r="E104" s="1"/>
      <c r="F104" s="21">
        <v>16.95</v>
      </c>
      <c r="G104" s="10">
        <v>79.75</v>
      </c>
      <c r="H104" s="12">
        <v>1351.7625</v>
      </c>
      <c r="I104"/>
      <c r="J104"/>
    </row>
    <row r="105" spans="1:15" x14ac:dyDescent="0.35">
      <c r="A105" s="273"/>
      <c r="B105" s="222"/>
      <c r="C105" s="1" t="s">
        <v>312</v>
      </c>
      <c r="D105" s="240" t="s">
        <v>42</v>
      </c>
      <c r="E105" s="8" t="s">
        <v>84</v>
      </c>
      <c r="F105" s="21">
        <v>3</v>
      </c>
      <c r="G105" s="10">
        <v>75.47157</v>
      </c>
      <c r="H105" s="12">
        <v>226.41471000000001</v>
      </c>
      <c r="I105"/>
      <c r="J105"/>
    </row>
    <row r="106" spans="1:15" x14ac:dyDescent="0.35">
      <c r="A106" s="273"/>
      <c r="B106" s="222"/>
      <c r="C106" s="1"/>
      <c r="D106" s="241"/>
      <c r="E106" s="8" t="s">
        <v>829</v>
      </c>
      <c r="F106" s="21">
        <v>4</v>
      </c>
      <c r="G106" s="10">
        <v>112.59</v>
      </c>
      <c r="H106" s="12">
        <v>450.36</v>
      </c>
      <c r="I106"/>
      <c r="J106"/>
    </row>
    <row r="107" spans="1:15" x14ac:dyDescent="0.35">
      <c r="A107" s="273"/>
      <c r="B107" s="222"/>
      <c r="C107" s="1"/>
      <c r="D107" s="241"/>
      <c r="E107" s="8" t="s">
        <v>830</v>
      </c>
      <c r="F107" s="21">
        <v>27.5</v>
      </c>
      <c r="G107" s="10">
        <v>78.75</v>
      </c>
      <c r="H107" s="12">
        <v>2165.625</v>
      </c>
      <c r="I107"/>
      <c r="J107"/>
    </row>
    <row r="108" spans="1:15" x14ac:dyDescent="0.35">
      <c r="A108" s="273"/>
      <c r="B108" s="222"/>
      <c r="C108" s="1"/>
      <c r="D108" s="241"/>
      <c r="E108" s="8" t="s">
        <v>321</v>
      </c>
      <c r="F108" s="21">
        <v>0</v>
      </c>
      <c r="G108" s="10">
        <v>0</v>
      </c>
      <c r="H108" s="12">
        <v>16945.599999999999</v>
      </c>
      <c r="I108"/>
      <c r="J108"/>
    </row>
    <row r="109" spans="1:15" ht="26.5" x14ac:dyDescent="0.35">
      <c r="A109" s="273"/>
      <c r="B109" s="222"/>
      <c r="C109" s="1"/>
      <c r="D109" s="241" t="s">
        <v>831</v>
      </c>
      <c r="E109" s="8" t="s">
        <v>832</v>
      </c>
      <c r="F109" s="21">
        <v>97.899999999999991</v>
      </c>
      <c r="G109" s="10">
        <v>78.75</v>
      </c>
      <c r="H109" s="12">
        <v>7709.625</v>
      </c>
      <c r="I109"/>
      <c r="J109"/>
    </row>
    <row r="110" spans="1:15" x14ac:dyDescent="0.35">
      <c r="A110" s="273"/>
      <c r="B110" s="222"/>
      <c r="C110" s="1"/>
      <c r="D110" s="241" t="s">
        <v>833</v>
      </c>
      <c r="E110" s="8" t="s">
        <v>270</v>
      </c>
      <c r="F110" s="21">
        <v>32</v>
      </c>
      <c r="G110" s="10">
        <v>78.75</v>
      </c>
      <c r="H110" s="12">
        <v>2520</v>
      </c>
      <c r="I110"/>
      <c r="J110"/>
    </row>
    <row r="111" spans="1:15" ht="26.5" x14ac:dyDescent="0.35">
      <c r="A111" s="273"/>
      <c r="B111" s="222"/>
      <c r="C111" s="1"/>
      <c r="D111" s="241" t="s">
        <v>834</v>
      </c>
      <c r="E111" s="8" t="s">
        <v>835</v>
      </c>
      <c r="F111" s="21">
        <v>128</v>
      </c>
      <c r="G111" s="10">
        <v>78.75</v>
      </c>
      <c r="H111" s="12">
        <v>10080</v>
      </c>
      <c r="I111"/>
      <c r="J111"/>
    </row>
    <row r="112" spans="1:15" ht="26.5" x14ac:dyDescent="0.35">
      <c r="A112" s="273"/>
      <c r="B112" s="222"/>
      <c r="C112" s="1"/>
      <c r="D112" s="241" t="s">
        <v>836</v>
      </c>
      <c r="E112" s="8" t="s">
        <v>837</v>
      </c>
      <c r="F112" s="21">
        <v>137</v>
      </c>
      <c r="G112" s="10">
        <v>78.75</v>
      </c>
      <c r="H112" s="12">
        <v>10788.75</v>
      </c>
      <c r="I112"/>
      <c r="J112"/>
    </row>
    <row r="113" spans="1:10" ht="26.5" x14ac:dyDescent="0.35">
      <c r="A113" s="273"/>
      <c r="B113" s="222"/>
      <c r="C113" s="1"/>
      <c r="D113" s="241" t="s">
        <v>838</v>
      </c>
      <c r="E113" s="8" t="s">
        <v>839</v>
      </c>
      <c r="F113" s="21">
        <v>45.2</v>
      </c>
      <c r="G113" s="10">
        <v>78.75</v>
      </c>
      <c r="H113" s="12">
        <v>3559.5</v>
      </c>
      <c r="I113"/>
      <c r="J113"/>
    </row>
    <row r="114" spans="1:10" ht="39.5" x14ac:dyDescent="0.35">
      <c r="A114" s="273"/>
      <c r="B114" s="222"/>
      <c r="C114" s="1"/>
      <c r="D114" s="241" t="s">
        <v>840</v>
      </c>
      <c r="E114" s="8" t="s">
        <v>841</v>
      </c>
      <c r="F114" s="21">
        <v>32.174999999999997</v>
      </c>
      <c r="G114" s="10">
        <v>78.75</v>
      </c>
      <c r="H114" s="12">
        <v>2533.78125</v>
      </c>
      <c r="I114"/>
      <c r="J114"/>
    </row>
    <row r="115" spans="1:10" ht="39.5" x14ac:dyDescent="0.35">
      <c r="A115" s="273"/>
      <c r="B115" s="222"/>
      <c r="C115" s="1"/>
      <c r="D115" s="241"/>
      <c r="E115" s="8" t="s">
        <v>842</v>
      </c>
      <c r="F115" s="21">
        <v>18.675000000000001</v>
      </c>
      <c r="G115" s="10">
        <v>78.75</v>
      </c>
      <c r="H115" s="12">
        <v>1470.65625</v>
      </c>
      <c r="I115"/>
      <c r="J115"/>
    </row>
    <row r="116" spans="1:10" x14ac:dyDescent="0.35">
      <c r="A116" s="273"/>
      <c r="B116" s="222"/>
      <c r="C116" s="1"/>
      <c r="D116" s="241" t="s">
        <v>843</v>
      </c>
      <c r="E116" s="8" t="s">
        <v>844</v>
      </c>
      <c r="F116" s="21">
        <v>60.5</v>
      </c>
      <c r="G116" s="10">
        <v>78.75</v>
      </c>
      <c r="H116" s="12">
        <v>4764.375</v>
      </c>
      <c r="I116"/>
      <c r="J116"/>
    </row>
    <row r="117" spans="1:10" ht="26.5" x14ac:dyDescent="0.35">
      <c r="A117" s="273"/>
      <c r="B117" s="222"/>
      <c r="C117" s="1"/>
      <c r="D117" s="241" t="s">
        <v>845</v>
      </c>
      <c r="E117" s="8" t="s">
        <v>846</v>
      </c>
      <c r="F117" s="21">
        <v>22</v>
      </c>
      <c r="G117" s="10">
        <v>78.75</v>
      </c>
      <c r="H117" s="12">
        <v>1732.5</v>
      </c>
      <c r="I117"/>
      <c r="J117"/>
    </row>
    <row r="118" spans="1:10" ht="26.5" x14ac:dyDescent="0.35">
      <c r="A118" s="273"/>
      <c r="B118" s="222"/>
      <c r="C118" s="1"/>
      <c r="D118" s="241" t="s">
        <v>847</v>
      </c>
      <c r="E118" s="8" t="s">
        <v>848</v>
      </c>
      <c r="F118" s="21">
        <v>48.4</v>
      </c>
      <c r="G118" s="10">
        <v>78.75</v>
      </c>
      <c r="H118" s="12">
        <v>3811.5</v>
      </c>
      <c r="I118"/>
      <c r="J118"/>
    </row>
    <row r="119" spans="1:10" ht="26.5" x14ac:dyDescent="0.35">
      <c r="A119" s="273"/>
      <c r="B119" s="222"/>
      <c r="C119" s="1"/>
      <c r="D119" s="241" t="s">
        <v>849</v>
      </c>
      <c r="E119" s="8" t="s">
        <v>850</v>
      </c>
      <c r="F119" s="21">
        <v>12.1</v>
      </c>
      <c r="G119" s="10">
        <v>86.35</v>
      </c>
      <c r="H119" s="12">
        <v>1044.835</v>
      </c>
      <c r="I119"/>
      <c r="J119"/>
    </row>
    <row r="120" spans="1:10" x14ac:dyDescent="0.35">
      <c r="A120" s="273"/>
      <c r="B120" s="222"/>
      <c r="C120" s="1"/>
      <c r="D120" s="242" t="s">
        <v>851</v>
      </c>
      <c r="E120" s="8" t="s">
        <v>852</v>
      </c>
      <c r="F120" s="21">
        <v>60.5</v>
      </c>
      <c r="G120" s="10">
        <v>78.75</v>
      </c>
      <c r="H120" s="12">
        <v>4764.375</v>
      </c>
      <c r="I120"/>
      <c r="J120"/>
    </row>
    <row r="121" spans="1:10" x14ac:dyDescent="0.35">
      <c r="A121" s="273"/>
      <c r="B121" s="222"/>
      <c r="C121" s="1" t="s">
        <v>315</v>
      </c>
      <c r="D121" s="1"/>
      <c r="E121" s="1"/>
      <c r="F121" s="21">
        <v>728.94999999999993</v>
      </c>
      <c r="G121" s="10">
        <v>79.969231399999984</v>
      </c>
      <c r="H121" s="12">
        <v>74567.897209999996</v>
      </c>
      <c r="I121"/>
      <c r="J121"/>
    </row>
    <row r="122" spans="1:10" x14ac:dyDescent="0.35">
      <c r="A122" s="273"/>
      <c r="B122" s="222"/>
      <c r="C122" s="1" t="s">
        <v>316</v>
      </c>
      <c r="D122" s="275" t="s">
        <v>853</v>
      </c>
      <c r="E122" s="8" t="s">
        <v>769</v>
      </c>
      <c r="F122" s="21">
        <v>80.100000000000009</v>
      </c>
      <c r="G122" s="10">
        <v>79.75</v>
      </c>
      <c r="H122" s="12">
        <v>6387.9749999999995</v>
      </c>
      <c r="I122"/>
      <c r="J122"/>
    </row>
    <row r="123" spans="1:10" x14ac:dyDescent="0.35">
      <c r="A123" s="273"/>
      <c r="B123" s="223"/>
      <c r="C123" s="1" t="s">
        <v>319</v>
      </c>
      <c r="D123" s="1"/>
      <c r="E123" s="1"/>
      <c r="F123" s="21">
        <v>80.100000000000009</v>
      </c>
      <c r="G123" s="10">
        <v>79.75</v>
      </c>
      <c r="H123" s="12">
        <v>6387.9749999999995</v>
      </c>
      <c r="I123"/>
      <c r="J123"/>
    </row>
    <row r="124" spans="1:10" x14ac:dyDescent="0.35">
      <c r="A124" s="274"/>
      <c r="B124" s="82" t="s">
        <v>168</v>
      </c>
      <c r="C124" s="82"/>
      <c r="D124" s="82"/>
      <c r="E124" s="82"/>
      <c r="F124" s="83">
        <v>825.99999999999989</v>
      </c>
      <c r="G124" s="93">
        <v>79.938992586206894</v>
      </c>
      <c r="H124" s="84">
        <v>82307.634709999969</v>
      </c>
      <c r="I124"/>
      <c r="J124"/>
    </row>
    <row r="125" spans="1:10" x14ac:dyDescent="0.35">
      <c r="A125" s="76" t="s">
        <v>854</v>
      </c>
      <c r="B125" s="76"/>
      <c r="C125" s="76"/>
      <c r="D125" s="76"/>
      <c r="E125" s="76"/>
      <c r="F125" s="183">
        <v>825.99999999999989</v>
      </c>
      <c r="G125" s="194">
        <v>80.414941864406785</v>
      </c>
      <c r="H125" s="184">
        <v>93003.034709999964</v>
      </c>
      <c r="I125"/>
      <c r="J125"/>
    </row>
    <row r="126" spans="1:10" x14ac:dyDescent="0.35">
      <c r="A126" s="7" t="s">
        <v>174</v>
      </c>
      <c r="B126" s="7"/>
      <c r="C126" s="7"/>
      <c r="D126" s="7"/>
      <c r="F126" s="21">
        <v>1386.0000000000005</v>
      </c>
      <c r="G126" s="10">
        <v>82.264663854133374</v>
      </c>
      <c r="H126" s="12">
        <v>156821.00028113494</v>
      </c>
      <c r="I126"/>
      <c r="J126"/>
    </row>
    <row r="127" spans="1:10" x14ac:dyDescent="0.35">
      <c r="A127"/>
      <c r="B127"/>
      <c r="C127"/>
      <c r="D127"/>
      <c r="E127"/>
      <c r="F127"/>
      <c r="G127"/>
      <c r="H127"/>
      <c r="I127"/>
      <c r="J127"/>
    </row>
    <row r="128" spans="1:10" x14ac:dyDescent="0.35">
      <c r="A128"/>
      <c r="B128"/>
      <c r="C128"/>
      <c r="D128"/>
      <c r="E128"/>
      <c r="F128"/>
      <c r="G128"/>
      <c r="H128"/>
      <c r="I128"/>
      <c r="J128"/>
    </row>
    <row r="129" spans="1:10" x14ac:dyDescent="0.35">
      <c r="A129"/>
      <c r="B129"/>
      <c r="C129"/>
      <c r="D129"/>
      <c r="E129"/>
      <c r="F129"/>
      <c r="G129"/>
      <c r="H129"/>
      <c r="I129"/>
      <c r="J129"/>
    </row>
    <row r="130" spans="1:10" x14ac:dyDescent="0.35">
      <c r="A130"/>
      <c r="B130"/>
      <c r="C130"/>
      <c r="D130"/>
      <c r="E130"/>
      <c r="F130"/>
      <c r="G130"/>
      <c r="H130"/>
      <c r="I130"/>
      <c r="J130"/>
    </row>
    <row r="131" spans="1:10" x14ac:dyDescent="0.35">
      <c r="A131"/>
      <c r="B131"/>
      <c r="C131"/>
      <c r="D131"/>
      <c r="E131"/>
      <c r="F131"/>
      <c r="G131"/>
      <c r="H131"/>
      <c r="I131"/>
      <c r="J131"/>
    </row>
    <row r="132" spans="1:10" x14ac:dyDescent="0.35">
      <c r="A132"/>
      <c r="B132"/>
      <c r="C132"/>
      <c r="D132"/>
      <c r="E132"/>
      <c r="F132"/>
      <c r="G132"/>
      <c r="H132"/>
      <c r="I132"/>
      <c r="J132"/>
    </row>
    <row r="133" spans="1:10" x14ac:dyDescent="0.35">
      <c r="A133"/>
      <c r="B133"/>
      <c r="C133"/>
      <c r="D133"/>
      <c r="E133"/>
      <c r="F133"/>
      <c r="G133"/>
      <c r="H133"/>
      <c r="I133"/>
      <c r="J133"/>
    </row>
    <row r="134" spans="1:10" x14ac:dyDescent="0.35">
      <c r="A134"/>
      <c r="B134"/>
      <c r="C134"/>
      <c r="D134"/>
      <c r="E134"/>
      <c r="F134"/>
      <c r="G134"/>
      <c r="H134"/>
      <c r="I134"/>
      <c r="J134"/>
    </row>
    <row r="135" spans="1:10" x14ac:dyDescent="0.35">
      <c r="A135"/>
      <c r="B135"/>
      <c r="C135"/>
      <c r="D135"/>
      <c r="E135"/>
      <c r="F135"/>
      <c r="G135"/>
      <c r="H135"/>
      <c r="I135"/>
      <c r="J135"/>
    </row>
    <row r="136" spans="1:10" x14ac:dyDescent="0.35">
      <c r="A136"/>
      <c r="B136"/>
      <c r="C136"/>
      <c r="D136"/>
      <c r="E136"/>
      <c r="F136"/>
      <c r="G136"/>
      <c r="H136"/>
      <c r="I136"/>
      <c r="J136"/>
    </row>
    <row r="137" spans="1:10" x14ac:dyDescent="0.35">
      <c r="A137"/>
      <c r="B137"/>
      <c r="C137"/>
      <c r="D137"/>
      <c r="E137"/>
      <c r="F137"/>
      <c r="G137"/>
      <c r="H137"/>
      <c r="I137"/>
      <c r="J137"/>
    </row>
    <row r="138" spans="1:10" x14ac:dyDescent="0.35">
      <c r="A138"/>
      <c r="B138"/>
      <c r="C138"/>
      <c r="D138"/>
      <c r="E138"/>
      <c r="F138"/>
      <c r="G138"/>
      <c r="H138"/>
      <c r="I138"/>
      <c r="J138"/>
    </row>
    <row r="139" spans="1:10" x14ac:dyDescent="0.35">
      <c r="A139"/>
      <c r="B139"/>
      <c r="C139"/>
      <c r="D139"/>
      <c r="E139"/>
      <c r="F139"/>
      <c r="G139"/>
      <c r="H139"/>
      <c r="I139"/>
      <c r="J139"/>
    </row>
    <row r="140" spans="1:10" x14ac:dyDescent="0.35">
      <c r="A140"/>
      <c r="B140"/>
      <c r="C140"/>
      <c r="D140"/>
      <c r="E140"/>
      <c r="F140"/>
      <c r="G140" s="24"/>
      <c r="H140"/>
      <c r="I140"/>
      <c r="J140"/>
    </row>
    <row r="141" spans="1:10" x14ac:dyDescent="0.35">
      <c r="A141"/>
      <c r="B141"/>
      <c r="C141"/>
      <c r="D141"/>
      <c r="E141"/>
      <c r="F141"/>
      <c r="G141" s="24"/>
      <c r="H141"/>
      <c r="I141"/>
      <c r="J141"/>
    </row>
    <row r="142" spans="1:10" x14ac:dyDescent="0.35">
      <c r="A142"/>
      <c r="B142"/>
      <c r="C142"/>
      <c r="D142"/>
      <c r="E142"/>
      <c r="F142"/>
      <c r="G142" s="24"/>
      <c r="H142"/>
      <c r="I142"/>
      <c r="J142"/>
    </row>
    <row r="143" spans="1:10" x14ac:dyDescent="0.35">
      <c r="A143"/>
      <c r="B143"/>
      <c r="C143"/>
      <c r="D143"/>
      <c r="E143"/>
      <c r="F143"/>
      <c r="G143" s="24"/>
      <c r="H143"/>
      <c r="I143"/>
      <c r="J143"/>
    </row>
    <row r="144" spans="1:10" x14ac:dyDescent="0.35">
      <c r="A144"/>
      <c r="B144"/>
      <c r="C144"/>
      <c r="D144"/>
      <c r="E144"/>
      <c r="F144"/>
      <c r="G144" s="24"/>
      <c r="H144"/>
      <c r="I144"/>
      <c r="J144"/>
    </row>
    <row r="145" spans="1:10" x14ac:dyDescent="0.35">
      <c r="A145"/>
      <c r="B145"/>
      <c r="C145"/>
      <c r="D145"/>
      <c r="E145"/>
      <c r="F145"/>
      <c r="G145" s="24"/>
      <c r="H145"/>
      <c r="I145"/>
      <c r="J145"/>
    </row>
    <row r="146" spans="1:10" x14ac:dyDescent="0.35">
      <c r="A146"/>
      <c r="B146"/>
      <c r="C146"/>
      <c r="D146"/>
      <c r="E146"/>
      <c r="F146"/>
      <c r="G146" s="24"/>
      <c r="H146"/>
      <c r="I146"/>
      <c r="J146"/>
    </row>
    <row r="147" spans="1:10" x14ac:dyDescent="0.35">
      <c r="A147"/>
      <c r="B147"/>
      <c r="C147"/>
      <c r="D147"/>
      <c r="E147"/>
      <c r="F147"/>
      <c r="G147" s="24"/>
      <c r="H147"/>
      <c r="I147"/>
      <c r="J147"/>
    </row>
    <row r="148" spans="1:10" x14ac:dyDescent="0.35">
      <c r="A148"/>
      <c r="B148"/>
      <c r="C148"/>
      <c r="D148"/>
      <c r="E148"/>
      <c r="F148"/>
      <c r="G148" s="24"/>
      <c r="H148"/>
      <c r="I148"/>
      <c r="J148"/>
    </row>
    <row r="149" spans="1:10" x14ac:dyDescent="0.35">
      <c r="A149"/>
      <c r="B149"/>
      <c r="C149"/>
      <c r="D149"/>
      <c r="E149"/>
      <c r="F149"/>
      <c r="G149" s="24"/>
      <c r="H149"/>
      <c r="I149"/>
      <c r="J149"/>
    </row>
    <row r="150" spans="1:10" x14ac:dyDescent="0.35">
      <c r="A150"/>
      <c r="B150"/>
      <c r="C150"/>
      <c r="D150"/>
      <c r="E150"/>
      <c r="F150"/>
      <c r="G150" s="24"/>
      <c r="H150"/>
      <c r="I150"/>
      <c r="J150"/>
    </row>
    <row r="151" spans="1:10" x14ac:dyDescent="0.35">
      <c r="A151"/>
      <c r="B151"/>
      <c r="C151"/>
      <c r="D151"/>
      <c r="E151"/>
      <c r="F151"/>
      <c r="G151" s="24"/>
      <c r="H151"/>
      <c r="I151"/>
      <c r="J151"/>
    </row>
    <row r="152" spans="1:10" x14ac:dyDescent="0.35">
      <c r="A152"/>
      <c r="B152"/>
      <c r="C152"/>
      <c r="D152"/>
      <c r="E152"/>
      <c r="F152"/>
      <c r="G152" s="24"/>
      <c r="H152"/>
      <c r="I152"/>
      <c r="J152"/>
    </row>
    <row r="153" spans="1:10" x14ac:dyDescent="0.35">
      <c r="A153"/>
      <c r="B153"/>
      <c r="C153"/>
      <c r="D153"/>
      <c r="E153"/>
      <c r="F153"/>
      <c r="G153" s="24"/>
      <c r="H153"/>
      <c r="I153"/>
      <c r="J153"/>
    </row>
    <row r="154" spans="1:10" x14ac:dyDescent="0.35">
      <c r="A154"/>
      <c r="B154"/>
      <c r="C154"/>
      <c r="D154"/>
      <c r="E154"/>
      <c r="F154"/>
      <c r="G154" s="24"/>
      <c r="H154"/>
      <c r="I154"/>
      <c r="J154"/>
    </row>
    <row r="155" spans="1:10" x14ac:dyDescent="0.35">
      <c r="A155"/>
      <c r="B155"/>
      <c r="C155"/>
      <c r="D155"/>
      <c r="E155"/>
      <c r="F155"/>
      <c r="G155" s="24"/>
      <c r="H155"/>
      <c r="I155"/>
      <c r="J155"/>
    </row>
    <row r="156" spans="1:10" x14ac:dyDescent="0.35">
      <c r="A156"/>
      <c r="B156"/>
      <c r="C156"/>
      <c r="D156"/>
      <c r="E156"/>
      <c r="F156"/>
      <c r="G156" s="24"/>
      <c r="H156"/>
      <c r="I156"/>
      <c r="J156"/>
    </row>
    <row r="157" spans="1:10" x14ac:dyDescent="0.35">
      <c r="A157"/>
      <c r="B157"/>
      <c r="C157"/>
      <c r="D157"/>
      <c r="E157"/>
      <c r="F157"/>
      <c r="G157" s="24"/>
      <c r="H157"/>
      <c r="I157"/>
      <c r="J157"/>
    </row>
    <row r="158" spans="1:10" x14ac:dyDescent="0.35">
      <c r="A158"/>
      <c r="B158"/>
      <c r="C158"/>
      <c r="D158"/>
      <c r="E158"/>
      <c r="F158"/>
      <c r="G158" s="24"/>
      <c r="H158"/>
      <c r="I158"/>
      <c r="J158"/>
    </row>
    <row r="159" spans="1:10" x14ac:dyDescent="0.35">
      <c r="A159"/>
      <c r="B159"/>
      <c r="C159"/>
      <c r="D159"/>
      <c r="E159"/>
      <c r="F159"/>
      <c r="G159" s="24"/>
      <c r="H159"/>
      <c r="I159"/>
      <c r="J159"/>
    </row>
    <row r="160" spans="1:10" x14ac:dyDescent="0.35">
      <c r="A160"/>
      <c r="B160"/>
      <c r="C160"/>
      <c r="D160"/>
      <c r="E160"/>
      <c r="F160"/>
      <c r="G160" s="24"/>
      <c r="H160"/>
      <c r="I160"/>
      <c r="J160"/>
    </row>
    <row r="161" spans="1:10" x14ac:dyDescent="0.35">
      <c r="A161"/>
      <c r="B161"/>
      <c r="C161"/>
      <c r="D161"/>
      <c r="E161"/>
      <c r="F161"/>
      <c r="G161" s="24"/>
      <c r="H161"/>
      <c r="I161"/>
      <c r="J161"/>
    </row>
    <row r="162" spans="1:10" x14ac:dyDescent="0.35">
      <c r="A162"/>
      <c r="B162"/>
      <c r="C162"/>
      <c r="D162"/>
      <c r="E162"/>
      <c r="F162"/>
      <c r="G162" s="24"/>
      <c r="H162"/>
      <c r="I162"/>
      <c r="J162"/>
    </row>
    <row r="163" spans="1:10" x14ac:dyDescent="0.35">
      <c r="A163"/>
      <c r="B163"/>
      <c r="C163"/>
      <c r="D163"/>
      <c r="E163"/>
      <c r="F163"/>
      <c r="G163" s="24"/>
      <c r="H163"/>
      <c r="I163"/>
      <c r="J163"/>
    </row>
    <row r="164" spans="1:10" x14ac:dyDescent="0.35">
      <c r="A164"/>
      <c r="B164"/>
      <c r="C164"/>
      <c r="D164"/>
      <c r="E164"/>
      <c r="F164"/>
      <c r="G164" s="24"/>
      <c r="H164"/>
      <c r="I164"/>
      <c r="J164"/>
    </row>
    <row r="165" spans="1:10" x14ac:dyDescent="0.35">
      <c r="A165"/>
      <c r="B165"/>
      <c r="C165"/>
      <c r="D165"/>
      <c r="E165"/>
      <c r="F165"/>
      <c r="G165" s="24"/>
      <c r="H165"/>
      <c r="I165"/>
      <c r="J165"/>
    </row>
    <row r="166" spans="1:10" x14ac:dyDescent="0.35">
      <c r="A166"/>
      <c r="B166"/>
      <c r="C166"/>
      <c r="D166"/>
      <c r="E166"/>
      <c r="F166"/>
      <c r="G166" s="24"/>
      <c r="H166"/>
      <c r="I166"/>
      <c r="J166"/>
    </row>
    <row r="167" spans="1:10" x14ac:dyDescent="0.35">
      <c r="A167"/>
      <c r="B167"/>
      <c r="C167"/>
      <c r="D167"/>
      <c r="E167"/>
      <c r="F167"/>
      <c r="G167" s="24"/>
      <c r="H167"/>
      <c r="I167"/>
      <c r="J167"/>
    </row>
    <row r="168" spans="1:10" x14ac:dyDescent="0.35">
      <c r="A168"/>
      <c r="B168"/>
      <c r="C168"/>
      <c r="D168"/>
      <c r="E168"/>
      <c r="F168"/>
      <c r="G168" s="24"/>
      <c r="H168"/>
      <c r="I168"/>
      <c r="J168"/>
    </row>
    <row r="169" spans="1:10" x14ac:dyDescent="0.35">
      <c r="A169"/>
      <c r="B169"/>
      <c r="C169"/>
      <c r="D169"/>
      <c r="E169"/>
      <c r="F169"/>
      <c r="G169" s="24"/>
      <c r="H169"/>
      <c r="I169"/>
      <c r="J169"/>
    </row>
    <row r="170" spans="1:10" x14ac:dyDescent="0.35">
      <c r="A170"/>
      <c r="B170"/>
      <c r="C170"/>
      <c r="D170"/>
      <c r="E170"/>
      <c r="F170"/>
      <c r="G170" s="24"/>
      <c r="H170"/>
      <c r="I170"/>
      <c r="J170"/>
    </row>
    <row r="171" spans="1:10" x14ac:dyDescent="0.35">
      <c r="A171"/>
      <c r="B171"/>
      <c r="C171"/>
      <c r="D171"/>
      <c r="E171"/>
      <c r="F171"/>
      <c r="G171" s="24"/>
      <c r="H171"/>
      <c r="I171"/>
      <c r="J171"/>
    </row>
    <row r="172" spans="1:10" x14ac:dyDescent="0.35">
      <c r="A172"/>
      <c r="B172"/>
      <c r="C172"/>
      <c r="D172"/>
      <c r="E172"/>
      <c r="F172"/>
      <c r="G172" s="24"/>
      <c r="H172"/>
      <c r="I172"/>
      <c r="J172"/>
    </row>
    <row r="173" spans="1:10" x14ac:dyDescent="0.35">
      <c r="A173"/>
      <c r="B173"/>
      <c r="C173"/>
      <c r="D173"/>
      <c r="E173"/>
      <c r="F173"/>
      <c r="G173" s="24"/>
      <c r="H173"/>
      <c r="I173"/>
      <c r="J173"/>
    </row>
    <row r="174" spans="1:10" x14ac:dyDescent="0.35">
      <c r="A174"/>
      <c r="B174"/>
      <c r="C174"/>
      <c r="D174"/>
      <c r="E174"/>
      <c r="F174"/>
      <c r="G174" s="24"/>
      <c r="H174"/>
      <c r="I174"/>
      <c r="J174"/>
    </row>
    <row r="175" spans="1:10" x14ac:dyDescent="0.35">
      <c r="A175"/>
      <c r="B175"/>
      <c r="C175"/>
      <c r="D175"/>
      <c r="E175"/>
      <c r="F175"/>
      <c r="G175" s="24"/>
      <c r="H175"/>
      <c r="I175"/>
      <c r="J175"/>
    </row>
    <row r="176" spans="1:10" x14ac:dyDescent="0.35">
      <c r="A176"/>
      <c r="B176"/>
      <c r="C176"/>
      <c r="D176"/>
      <c r="E176"/>
      <c r="F176"/>
      <c r="G176" s="24"/>
      <c r="H176"/>
      <c r="I176"/>
      <c r="J176"/>
    </row>
    <row r="177" spans="1:10" x14ac:dyDescent="0.35">
      <c r="A177"/>
      <c r="B177"/>
      <c r="C177"/>
      <c r="D177"/>
      <c r="E177"/>
      <c r="F177"/>
      <c r="G177" s="24"/>
      <c r="H177"/>
      <c r="I177"/>
      <c r="J177"/>
    </row>
    <row r="178" spans="1:10" x14ac:dyDescent="0.35">
      <c r="A178"/>
      <c r="B178"/>
      <c r="C178"/>
      <c r="D178"/>
      <c r="E178"/>
      <c r="F178"/>
      <c r="G178" s="24"/>
      <c r="H178"/>
      <c r="I178"/>
      <c r="J178"/>
    </row>
    <row r="179" spans="1:10" x14ac:dyDescent="0.35">
      <c r="A179"/>
      <c r="B179"/>
      <c r="C179"/>
      <c r="D179"/>
      <c r="E179"/>
      <c r="F179"/>
      <c r="G179" s="24"/>
      <c r="H179"/>
      <c r="I179"/>
      <c r="J179"/>
    </row>
    <row r="180" spans="1:10" x14ac:dyDescent="0.35">
      <c r="A180"/>
      <c r="B180"/>
      <c r="C180"/>
      <c r="D180"/>
      <c r="E180"/>
      <c r="F180"/>
      <c r="G180" s="24"/>
      <c r="H180"/>
      <c r="I180"/>
      <c r="J180"/>
    </row>
    <row r="181" spans="1:10" x14ac:dyDescent="0.35">
      <c r="A181"/>
      <c r="B181"/>
      <c r="C181"/>
      <c r="D181"/>
      <c r="E181"/>
      <c r="F181"/>
      <c r="G181" s="24"/>
      <c r="H181"/>
      <c r="I181"/>
      <c r="J181"/>
    </row>
    <row r="182" spans="1:10" x14ac:dyDescent="0.35">
      <c r="A182"/>
      <c r="B182"/>
      <c r="C182"/>
      <c r="D182"/>
      <c r="E182"/>
      <c r="F182"/>
      <c r="G182" s="24"/>
      <c r="H182"/>
      <c r="I182"/>
      <c r="J182"/>
    </row>
    <row r="183" spans="1:10" x14ac:dyDescent="0.35">
      <c r="A183"/>
      <c r="B183"/>
      <c r="C183"/>
      <c r="D183"/>
      <c r="E183"/>
      <c r="F183"/>
      <c r="G183" s="24"/>
      <c r="H183"/>
      <c r="I183"/>
      <c r="J183"/>
    </row>
    <row r="184" spans="1:10" x14ac:dyDescent="0.35">
      <c r="A184"/>
      <c r="B184"/>
      <c r="C184"/>
      <c r="D184"/>
      <c r="E184"/>
      <c r="F184"/>
      <c r="G184" s="24"/>
      <c r="H184"/>
      <c r="I184"/>
      <c r="J184"/>
    </row>
    <row r="185" spans="1:10" x14ac:dyDescent="0.35">
      <c r="A185"/>
      <c r="B185"/>
      <c r="C185"/>
      <c r="D185"/>
      <c r="E185"/>
      <c r="F185"/>
      <c r="G185" s="24"/>
      <c r="H185"/>
      <c r="I185"/>
      <c r="J185"/>
    </row>
    <row r="186" spans="1:10" x14ac:dyDescent="0.35">
      <c r="A186"/>
      <c r="B186"/>
      <c r="C186"/>
      <c r="D186"/>
      <c r="E186"/>
      <c r="F186"/>
      <c r="G186" s="24"/>
      <c r="H186"/>
      <c r="I186"/>
      <c r="J186"/>
    </row>
    <row r="187" spans="1:10" x14ac:dyDescent="0.35">
      <c r="A187"/>
      <c r="B187"/>
      <c r="C187"/>
      <c r="D187"/>
      <c r="E187"/>
      <c r="F187"/>
      <c r="G187" s="24"/>
      <c r="H187"/>
      <c r="I187"/>
      <c r="J187"/>
    </row>
    <row r="188" spans="1:10" x14ac:dyDescent="0.35">
      <c r="A188"/>
      <c r="B188"/>
      <c r="C188"/>
      <c r="D188"/>
      <c r="E188"/>
      <c r="F188"/>
      <c r="G188" s="24"/>
      <c r="H188"/>
      <c r="I188"/>
      <c r="J188"/>
    </row>
    <row r="189" spans="1:10" x14ac:dyDescent="0.35">
      <c r="A189"/>
      <c r="B189"/>
      <c r="C189"/>
      <c r="D189"/>
      <c r="E189"/>
      <c r="F189"/>
      <c r="G189" s="24"/>
      <c r="H189"/>
      <c r="I189"/>
      <c r="J189"/>
    </row>
    <row r="190" spans="1:10" x14ac:dyDescent="0.35">
      <c r="A190"/>
      <c r="B190"/>
      <c r="C190"/>
      <c r="D190"/>
      <c r="E190"/>
      <c r="F190"/>
      <c r="G190" s="24"/>
      <c r="H190"/>
      <c r="I190"/>
      <c r="J190"/>
    </row>
    <row r="191" spans="1:10" x14ac:dyDescent="0.35">
      <c r="A191"/>
      <c r="B191"/>
      <c r="C191"/>
      <c r="D191"/>
      <c r="E191"/>
      <c r="F191"/>
      <c r="G191" s="24"/>
      <c r="H191"/>
      <c r="I191"/>
      <c r="J191"/>
    </row>
    <row r="192" spans="1:10" x14ac:dyDescent="0.35">
      <c r="A192"/>
      <c r="B192"/>
      <c r="C192"/>
      <c r="D192"/>
      <c r="E192"/>
      <c r="F192"/>
      <c r="G192" s="24"/>
      <c r="H192"/>
      <c r="I192"/>
      <c r="J192"/>
    </row>
    <row r="193" spans="1:10" x14ac:dyDescent="0.35">
      <c r="A193"/>
      <c r="B193"/>
      <c r="C193"/>
      <c r="D193"/>
      <c r="E193"/>
      <c r="F193"/>
      <c r="G193" s="24"/>
      <c r="H193"/>
      <c r="I193"/>
      <c r="J193"/>
    </row>
    <row r="194" spans="1:10" x14ac:dyDescent="0.35">
      <c r="A194"/>
      <c r="B194"/>
      <c r="C194"/>
      <c r="D194"/>
      <c r="E194"/>
      <c r="F194"/>
      <c r="G194" s="24"/>
      <c r="H194"/>
      <c r="I194"/>
      <c r="J194"/>
    </row>
    <row r="195" spans="1:10" x14ac:dyDescent="0.35">
      <c r="A195"/>
      <c r="B195"/>
      <c r="C195"/>
      <c r="D195"/>
      <c r="E195"/>
      <c r="F195"/>
      <c r="G195" s="24"/>
      <c r="H195"/>
      <c r="I195"/>
      <c r="J195"/>
    </row>
    <row r="196" spans="1:10" x14ac:dyDescent="0.35">
      <c r="A196"/>
      <c r="B196"/>
      <c r="C196"/>
      <c r="D196"/>
      <c r="E196"/>
      <c r="F196"/>
      <c r="G196" s="24"/>
      <c r="H196"/>
      <c r="I196"/>
      <c r="J196"/>
    </row>
    <row r="197" spans="1:10" x14ac:dyDescent="0.35">
      <c r="A197"/>
      <c r="B197"/>
      <c r="C197"/>
      <c r="D197"/>
      <c r="E197"/>
      <c r="F197"/>
      <c r="G197" s="24"/>
      <c r="H197"/>
      <c r="I197"/>
      <c r="J197"/>
    </row>
    <row r="198" spans="1:10" x14ac:dyDescent="0.35">
      <c r="A198"/>
      <c r="B198"/>
      <c r="C198"/>
      <c r="D198"/>
      <c r="E198"/>
      <c r="F198"/>
      <c r="G198" s="24"/>
      <c r="H198"/>
      <c r="I198"/>
      <c r="J198"/>
    </row>
    <row r="199" spans="1:10" x14ac:dyDescent="0.35">
      <c r="A199"/>
      <c r="B199"/>
      <c r="C199"/>
      <c r="D199"/>
      <c r="E199"/>
      <c r="F199"/>
      <c r="G199" s="24"/>
      <c r="H199"/>
      <c r="I199"/>
      <c r="J199"/>
    </row>
    <row r="200" spans="1:10" x14ac:dyDescent="0.35">
      <c r="A200"/>
      <c r="B200"/>
      <c r="C200"/>
      <c r="D200"/>
      <c r="E200"/>
      <c r="F200"/>
      <c r="G200" s="24"/>
      <c r="H200"/>
      <c r="I200"/>
      <c r="J200"/>
    </row>
    <row r="201" spans="1:10" x14ac:dyDescent="0.35">
      <c r="A201"/>
      <c r="B201"/>
      <c r="C201"/>
      <c r="D201"/>
      <c r="E201"/>
      <c r="F201"/>
      <c r="G201" s="24"/>
      <c r="H201"/>
      <c r="I201"/>
      <c r="J201"/>
    </row>
    <row r="202" spans="1:10" x14ac:dyDescent="0.35">
      <c r="A202"/>
      <c r="B202"/>
      <c r="C202"/>
      <c r="D202"/>
      <c r="E202"/>
      <c r="F202"/>
      <c r="G202" s="24"/>
      <c r="H202"/>
      <c r="I202"/>
      <c r="J202"/>
    </row>
    <row r="203" spans="1:10" x14ac:dyDescent="0.35">
      <c r="A203"/>
      <c r="B203"/>
      <c r="C203"/>
      <c r="D203"/>
      <c r="E203"/>
      <c r="F203"/>
      <c r="G203" s="24"/>
      <c r="H203"/>
      <c r="I203"/>
      <c r="J203"/>
    </row>
    <row r="204" spans="1:10" x14ac:dyDescent="0.35">
      <c r="A204"/>
      <c r="B204"/>
      <c r="C204"/>
      <c r="D204"/>
      <c r="E204"/>
      <c r="F204"/>
      <c r="G204" s="24"/>
      <c r="H204"/>
      <c r="I204"/>
      <c r="J204"/>
    </row>
    <row r="205" spans="1:10" x14ac:dyDescent="0.35">
      <c r="A205"/>
      <c r="B205"/>
      <c r="C205"/>
      <c r="D205"/>
      <c r="E205"/>
      <c r="F205"/>
      <c r="G205" s="24"/>
      <c r="H205"/>
      <c r="I205"/>
      <c r="J205"/>
    </row>
    <row r="206" spans="1:10" x14ac:dyDescent="0.35">
      <c r="A206"/>
      <c r="B206"/>
      <c r="C206"/>
      <c r="D206"/>
      <c r="E206"/>
      <c r="F206"/>
      <c r="G206" s="24"/>
      <c r="H206"/>
      <c r="I206"/>
      <c r="J206"/>
    </row>
    <row r="207" spans="1:10" x14ac:dyDescent="0.35">
      <c r="A207"/>
      <c r="B207"/>
      <c r="C207"/>
      <c r="D207"/>
      <c r="E207"/>
      <c r="F207"/>
      <c r="G207" s="24"/>
      <c r="H207"/>
      <c r="I207"/>
      <c r="J207"/>
    </row>
    <row r="208" spans="1:10" x14ac:dyDescent="0.35">
      <c r="A208"/>
      <c r="B208"/>
      <c r="C208"/>
      <c r="D208"/>
      <c r="E208"/>
      <c r="F208"/>
      <c r="G208" s="24"/>
      <c r="H208"/>
      <c r="I208"/>
      <c r="J208"/>
    </row>
    <row r="209" spans="1:10" x14ac:dyDescent="0.35">
      <c r="A209"/>
      <c r="B209"/>
      <c r="C209"/>
      <c r="D209"/>
      <c r="E209"/>
      <c r="F209"/>
      <c r="G209" s="24"/>
      <c r="H209"/>
      <c r="I209"/>
      <c r="J209"/>
    </row>
    <row r="210" spans="1:10" x14ac:dyDescent="0.35">
      <c r="A210"/>
      <c r="B210"/>
      <c r="C210"/>
      <c r="D210"/>
      <c r="E210"/>
      <c r="F210"/>
      <c r="G210" s="24"/>
      <c r="H210"/>
      <c r="I210"/>
      <c r="J210"/>
    </row>
    <row r="211" spans="1:10" x14ac:dyDescent="0.35">
      <c r="A211"/>
      <c r="B211"/>
      <c r="C211"/>
      <c r="D211"/>
      <c r="E211"/>
      <c r="F211"/>
      <c r="G211" s="24"/>
      <c r="H211"/>
      <c r="I211"/>
      <c r="J211"/>
    </row>
    <row r="212" spans="1:10" x14ac:dyDescent="0.35">
      <c r="A212"/>
      <c r="B212"/>
      <c r="C212"/>
      <c r="D212"/>
      <c r="E212"/>
      <c r="F212"/>
      <c r="G212" s="24"/>
      <c r="H212"/>
      <c r="I212"/>
      <c r="J212"/>
    </row>
    <row r="213" spans="1:10" x14ac:dyDescent="0.35">
      <c r="A213"/>
      <c r="B213"/>
      <c r="C213"/>
      <c r="D213"/>
      <c r="E213"/>
      <c r="F213"/>
      <c r="G213" s="24"/>
      <c r="H213"/>
      <c r="I213"/>
      <c r="J213"/>
    </row>
    <row r="214" spans="1:10" x14ac:dyDescent="0.35">
      <c r="A214"/>
      <c r="B214"/>
      <c r="C214"/>
      <c r="D214"/>
      <c r="E214"/>
      <c r="F214"/>
      <c r="G214" s="24"/>
      <c r="H214"/>
      <c r="I214"/>
      <c r="J214"/>
    </row>
    <row r="215" spans="1:10" x14ac:dyDescent="0.35">
      <c r="A215"/>
      <c r="B215"/>
      <c r="C215"/>
      <c r="D215"/>
      <c r="E215"/>
      <c r="F215"/>
      <c r="G215" s="24"/>
      <c r="H215"/>
      <c r="I215"/>
      <c r="J215"/>
    </row>
    <row r="216" spans="1:10" x14ac:dyDescent="0.35">
      <c r="A216"/>
      <c r="B216"/>
      <c r="C216"/>
      <c r="D216"/>
      <c r="E216"/>
      <c r="F216"/>
      <c r="G216" s="24"/>
      <c r="H216"/>
      <c r="I216"/>
      <c r="J216"/>
    </row>
    <row r="217" spans="1:10" x14ac:dyDescent="0.35">
      <c r="A217"/>
      <c r="B217"/>
      <c r="C217"/>
      <c r="D217"/>
      <c r="E217"/>
      <c r="F217"/>
      <c r="G217" s="24"/>
      <c r="H217"/>
      <c r="I217"/>
      <c r="J217"/>
    </row>
    <row r="218" spans="1:10" x14ac:dyDescent="0.35">
      <c r="A218"/>
      <c r="B218"/>
      <c r="C218"/>
      <c r="D218"/>
      <c r="E218"/>
      <c r="F218"/>
      <c r="G218" s="24"/>
      <c r="H218"/>
      <c r="I218"/>
      <c r="J218"/>
    </row>
    <row r="219" spans="1:10" x14ac:dyDescent="0.35">
      <c r="A219"/>
      <c r="B219"/>
      <c r="C219"/>
      <c r="D219"/>
      <c r="E219"/>
      <c r="F219"/>
      <c r="G219" s="24"/>
      <c r="H219"/>
      <c r="I219"/>
      <c r="J219"/>
    </row>
    <row r="220" spans="1:10" x14ac:dyDescent="0.35">
      <c r="A220"/>
      <c r="B220"/>
      <c r="C220"/>
      <c r="D220"/>
      <c r="E220"/>
      <c r="F220"/>
      <c r="G220" s="24"/>
      <c r="H220"/>
      <c r="I220"/>
      <c r="J220"/>
    </row>
    <row r="221" spans="1:10" x14ac:dyDescent="0.35">
      <c r="A221"/>
      <c r="B221"/>
      <c r="C221"/>
      <c r="D221"/>
      <c r="E221"/>
      <c r="F221"/>
      <c r="G221" s="24"/>
      <c r="H221"/>
      <c r="I221"/>
      <c r="J221"/>
    </row>
    <row r="222" spans="1:10" x14ac:dyDescent="0.35">
      <c r="A222"/>
      <c r="B222"/>
      <c r="C222"/>
      <c r="D222"/>
      <c r="E222"/>
      <c r="F222"/>
      <c r="G222" s="24"/>
      <c r="H222"/>
      <c r="I222"/>
      <c r="J222"/>
    </row>
    <row r="223" spans="1:10" x14ac:dyDescent="0.35">
      <c r="A223"/>
      <c r="B223"/>
      <c r="C223"/>
      <c r="D223"/>
      <c r="E223"/>
      <c r="F223"/>
      <c r="G223" s="24"/>
      <c r="H223"/>
      <c r="I223"/>
      <c r="J223"/>
    </row>
    <row r="224" spans="1:10" x14ac:dyDescent="0.35">
      <c r="A224"/>
      <c r="B224"/>
      <c r="C224"/>
      <c r="D224"/>
      <c r="E224"/>
      <c r="F224"/>
      <c r="G224" s="24"/>
      <c r="H224"/>
      <c r="I224"/>
      <c r="J224"/>
    </row>
    <row r="225" spans="1:10" x14ac:dyDescent="0.35">
      <c r="A225"/>
      <c r="B225"/>
      <c r="C225"/>
      <c r="D225"/>
      <c r="E225"/>
      <c r="F225"/>
      <c r="G225" s="24"/>
      <c r="H225"/>
      <c r="I225"/>
      <c r="J225"/>
    </row>
    <row r="226" spans="1:10" x14ac:dyDescent="0.35">
      <c r="A226"/>
      <c r="B226"/>
      <c r="C226"/>
      <c r="D226"/>
      <c r="E226"/>
      <c r="F226"/>
      <c r="G226" s="24"/>
      <c r="H226"/>
      <c r="I226"/>
      <c r="J226"/>
    </row>
    <row r="227" spans="1:10" x14ac:dyDescent="0.35">
      <c r="A227"/>
      <c r="B227"/>
      <c r="C227"/>
      <c r="D227"/>
      <c r="E227"/>
      <c r="F227"/>
      <c r="G227" s="24"/>
      <c r="H227"/>
      <c r="I227"/>
      <c r="J227"/>
    </row>
    <row r="228" spans="1:10" x14ac:dyDescent="0.35">
      <c r="A228"/>
      <c r="B228"/>
      <c r="C228"/>
      <c r="D228"/>
      <c r="E228"/>
      <c r="F228"/>
      <c r="G228" s="24"/>
      <c r="H228"/>
      <c r="I228"/>
      <c r="J228"/>
    </row>
    <row r="229" spans="1:10" x14ac:dyDescent="0.35">
      <c r="A229"/>
      <c r="B229"/>
      <c r="C229"/>
      <c r="D229"/>
      <c r="E229"/>
      <c r="F229"/>
      <c r="G229" s="24"/>
      <c r="H229"/>
      <c r="I229"/>
      <c r="J229"/>
    </row>
    <row r="230" spans="1:10" x14ac:dyDescent="0.35">
      <c r="A230"/>
      <c r="B230"/>
      <c r="C230"/>
      <c r="D230"/>
      <c r="E230"/>
      <c r="F230"/>
      <c r="G230" s="24"/>
      <c r="H230"/>
      <c r="I230"/>
      <c r="J230"/>
    </row>
    <row r="231" spans="1:10" x14ac:dyDescent="0.35">
      <c r="A231"/>
      <c r="B231"/>
      <c r="C231"/>
      <c r="D231"/>
      <c r="E231"/>
      <c r="F231"/>
      <c r="G231" s="24"/>
      <c r="H231"/>
      <c r="I231"/>
      <c r="J231"/>
    </row>
    <row r="232" spans="1:10" x14ac:dyDescent="0.35">
      <c r="A232"/>
      <c r="B232"/>
      <c r="C232"/>
      <c r="D232"/>
      <c r="E232"/>
      <c r="F232"/>
      <c r="G232" s="24"/>
      <c r="H232"/>
      <c r="I232"/>
      <c r="J232"/>
    </row>
    <row r="233" spans="1:10" x14ac:dyDescent="0.35">
      <c r="A233"/>
      <c r="B233"/>
      <c r="C233"/>
      <c r="D233"/>
      <c r="E233"/>
      <c r="F233"/>
      <c r="G233" s="24"/>
      <c r="H233"/>
      <c r="I233"/>
      <c r="J233"/>
    </row>
    <row r="234" spans="1:10" x14ac:dyDescent="0.35">
      <c r="A234"/>
      <c r="B234"/>
      <c r="C234"/>
      <c r="D234"/>
      <c r="E234"/>
      <c r="F234"/>
      <c r="G234" s="24"/>
      <c r="H234"/>
      <c r="I234"/>
      <c r="J234"/>
    </row>
    <row r="235" spans="1:10" x14ac:dyDescent="0.35">
      <c r="A235"/>
      <c r="B235"/>
      <c r="C235"/>
      <c r="D235"/>
      <c r="E235"/>
      <c r="F235"/>
      <c r="G235" s="24"/>
      <c r="H235"/>
      <c r="I235"/>
      <c r="J235"/>
    </row>
    <row r="236" spans="1:10" x14ac:dyDescent="0.35">
      <c r="A236"/>
      <c r="B236"/>
      <c r="C236"/>
      <c r="D236"/>
      <c r="E236"/>
      <c r="F236"/>
      <c r="G236" s="24"/>
      <c r="H236"/>
      <c r="I236"/>
      <c r="J236"/>
    </row>
    <row r="237" spans="1:10" x14ac:dyDescent="0.35">
      <c r="A237"/>
      <c r="B237"/>
      <c r="C237"/>
      <c r="D237"/>
      <c r="E237"/>
      <c r="F237"/>
      <c r="G237" s="24"/>
      <c r="H237"/>
      <c r="I237"/>
      <c r="J237"/>
    </row>
    <row r="238" spans="1:10" x14ac:dyDescent="0.35">
      <c r="A238"/>
      <c r="B238"/>
      <c r="C238"/>
      <c r="D238"/>
      <c r="E238"/>
      <c r="F238"/>
      <c r="G238" s="24"/>
      <c r="H238"/>
      <c r="I238"/>
      <c r="J238"/>
    </row>
    <row r="239" spans="1:10" x14ac:dyDescent="0.35">
      <c r="A239"/>
      <c r="B239"/>
      <c r="C239"/>
      <c r="D239"/>
      <c r="E239"/>
      <c r="F239"/>
      <c r="G239" s="24"/>
      <c r="H239"/>
      <c r="I239"/>
      <c r="J239"/>
    </row>
    <row r="240" spans="1:10" x14ac:dyDescent="0.35">
      <c r="A240"/>
      <c r="B240"/>
      <c r="C240"/>
      <c r="D240"/>
      <c r="E240"/>
      <c r="F240"/>
      <c r="G240" s="24"/>
      <c r="H240"/>
      <c r="I240"/>
      <c r="J240"/>
    </row>
    <row r="241" spans="1:10" x14ac:dyDescent="0.35">
      <c r="A241"/>
      <c r="B241"/>
      <c r="C241"/>
      <c r="D241"/>
      <c r="E241"/>
      <c r="F241"/>
      <c r="G241" s="24"/>
      <c r="H241"/>
      <c r="I241"/>
      <c r="J241"/>
    </row>
    <row r="242" spans="1:10" x14ac:dyDescent="0.35">
      <c r="A242"/>
      <c r="B242"/>
      <c r="C242"/>
      <c r="D242"/>
      <c r="E242"/>
      <c r="F242"/>
      <c r="G242" s="24"/>
      <c r="H242"/>
      <c r="I242"/>
      <c r="J242"/>
    </row>
    <row r="243" spans="1:10" x14ac:dyDescent="0.35">
      <c r="A243"/>
      <c r="B243"/>
      <c r="C243"/>
      <c r="D243"/>
      <c r="E243"/>
      <c r="F243"/>
      <c r="G243" s="24"/>
      <c r="H243"/>
      <c r="I243"/>
      <c r="J243"/>
    </row>
    <row r="244" spans="1:10" x14ac:dyDescent="0.35">
      <c r="A244"/>
      <c r="B244"/>
      <c r="C244"/>
      <c r="D244"/>
      <c r="E244"/>
      <c r="F244"/>
      <c r="G244" s="24"/>
      <c r="H244"/>
      <c r="I244"/>
      <c r="J244"/>
    </row>
    <row r="245" spans="1:10" x14ac:dyDescent="0.35">
      <c r="A245"/>
      <c r="B245"/>
      <c r="C245"/>
      <c r="D245"/>
      <c r="E245"/>
      <c r="F245"/>
      <c r="G245" s="24"/>
      <c r="H245"/>
      <c r="I245"/>
      <c r="J245"/>
    </row>
    <row r="246" spans="1:10" x14ac:dyDescent="0.35">
      <c r="A246"/>
      <c r="B246"/>
      <c r="C246"/>
      <c r="D246"/>
      <c r="E246"/>
      <c r="F246"/>
      <c r="G246" s="24"/>
      <c r="H246"/>
      <c r="I246"/>
      <c r="J246"/>
    </row>
    <row r="247" spans="1:10" x14ac:dyDescent="0.35">
      <c r="A247"/>
      <c r="B247"/>
      <c r="C247"/>
      <c r="D247"/>
      <c r="E247"/>
      <c r="F247"/>
      <c r="G247" s="24"/>
      <c r="H247"/>
      <c r="I247"/>
      <c r="J247"/>
    </row>
    <row r="248" spans="1:10" x14ac:dyDescent="0.35">
      <c r="A248"/>
      <c r="B248"/>
      <c r="C248"/>
      <c r="D248"/>
      <c r="E248"/>
      <c r="F248"/>
      <c r="G248" s="24"/>
      <c r="H248"/>
      <c r="I248"/>
      <c r="J248"/>
    </row>
    <row r="249" spans="1:10" x14ac:dyDescent="0.35">
      <c r="A249"/>
      <c r="B249"/>
      <c r="C249"/>
      <c r="D249"/>
      <c r="E249"/>
      <c r="F249"/>
      <c r="G249" s="24"/>
      <c r="H249"/>
      <c r="I249"/>
      <c r="J249"/>
    </row>
    <row r="250" spans="1:10" x14ac:dyDescent="0.35">
      <c r="A250"/>
      <c r="B250"/>
      <c r="C250"/>
      <c r="D250"/>
      <c r="E250"/>
      <c r="F250"/>
      <c r="G250" s="24"/>
      <c r="H250"/>
      <c r="I250"/>
      <c r="J250"/>
    </row>
    <row r="251" spans="1:10" x14ac:dyDescent="0.35">
      <c r="A251"/>
      <c r="B251"/>
      <c r="C251"/>
      <c r="D251"/>
      <c r="E251"/>
      <c r="F251"/>
      <c r="G251" s="24"/>
      <c r="H251"/>
      <c r="I251"/>
      <c r="J251"/>
    </row>
    <row r="252" spans="1:10" x14ac:dyDescent="0.35">
      <c r="A252"/>
      <c r="B252"/>
      <c r="C252"/>
      <c r="D252"/>
      <c r="E252"/>
      <c r="F252"/>
      <c r="G252" s="24"/>
      <c r="H252"/>
      <c r="I252"/>
      <c r="J252"/>
    </row>
    <row r="253" spans="1:10" x14ac:dyDescent="0.35">
      <c r="A253"/>
      <c r="B253"/>
      <c r="C253"/>
      <c r="D253"/>
      <c r="E253"/>
      <c r="F253"/>
      <c r="G253" s="24"/>
      <c r="H253"/>
      <c r="I253"/>
      <c r="J253"/>
    </row>
    <row r="254" spans="1:10" x14ac:dyDescent="0.35">
      <c r="A254"/>
      <c r="B254"/>
      <c r="C254"/>
      <c r="D254"/>
      <c r="E254"/>
      <c r="F254"/>
      <c r="G254" s="24"/>
      <c r="H254"/>
      <c r="I254"/>
      <c r="J254"/>
    </row>
    <row r="255" spans="1:10" x14ac:dyDescent="0.35">
      <c r="A255"/>
      <c r="B255"/>
      <c r="C255"/>
      <c r="D255"/>
      <c r="E255"/>
      <c r="F255"/>
      <c r="G255" s="24"/>
      <c r="H255"/>
      <c r="I255"/>
      <c r="J255"/>
    </row>
    <row r="256" spans="1:10" x14ac:dyDescent="0.35">
      <c r="A256"/>
      <c r="B256"/>
      <c r="C256"/>
      <c r="D256"/>
      <c r="E256"/>
      <c r="F256"/>
      <c r="G256" s="24"/>
      <c r="H256"/>
      <c r="I256"/>
      <c r="J256"/>
    </row>
    <row r="257" spans="1:10" x14ac:dyDescent="0.35">
      <c r="A257"/>
      <c r="B257"/>
      <c r="C257"/>
      <c r="D257"/>
      <c r="E257"/>
      <c r="F257"/>
      <c r="G257" s="24"/>
      <c r="H257"/>
      <c r="I257"/>
      <c r="J257"/>
    </row>
    <row r="258" spans="1:10" x14ac:dyDescent="0.35">
      <c r="A258"/>
      <c r="B258"/>
      <c r="C258"/>
      <c r="D258"/>
      <c r="E258"/>
      <c r="F258"/>
      <c r="G258" s="24"/>
      <c r="H258"/>
      <c r="I258"/>
      <c r="J258"/>
    </row>
    <row r="259" spans="1:10" x14ac:dyDescent="0.35">
      <c r="A259"/>
      <c r="B259"/>
      <c r="C259"/>
      <c r="D259"/>
      <c r="E259"/>
      <c r="F259"/>
      <c r="G259" s="24"/>
      <c r="H259"/>
      <c r="I259"/>
      <c r="J259"/>
    </row>
    <row r="260" spans="1:10" x14ac:dyDescent="0.35">
      <c r="A260"/>
      <c r="B260"/>
      <c r="C260"/>
      <c r="D260"/>
      <c r="E260"/>
      <c r="F260"/>
      <c r="G260" s="24"/>
      <c r="H260"/>
      <c r="I260"/>
      <c r="J260"/>
    </row>
    <row r="261" spans="1:10" x14ac:dyDescent="0.35">
      <c r="A261"/>
      <c r="B261"/>
      <c r="C261"/>
      <c r="D261"/>
      <c r="E261"/>
      <c r="F261"/>
      <c r="G261" s="24"/>
      <c r="H261"/>
      <c r="I261"/>
      <c r="J261"/>
    </row>
    <row r="262" spans="1:10" x14ac:dyDescent="0.35">
      <c r="A262"/>
      <c r="B262"/>
      <c r="C262"/>
      <c r="D262"/>
      <c r="E262"/>
      <c r="F262"/>
      <c r="G262" s="24"/>
      <c r="H262"/>
      <c r="I262"/>
      <c r="J262"/>
    </row>
    <row r="263" spans="1:10" x14ac:dyDescent="0.35">
      <c r="A263"/>
      <c r="B263"/>
      <c r="C263"/>
      <c r="D263"/>
      <c r="E263"/>
      <c r="F263"/>
      <c r="G263" s="24"/>
      <c r="H263"/>
      <c r="I263"/>
      <c r="J263"/>
    </row>
    <row r="264" spans="1:10" x14ac:dyDescent="0.35">
      <c r="A264"/>
      <c r="B264"/>
      <c r="C264"/>
      <c r="D264"/>
      <c r="E264"/>
      <c r="F264"/>
      <c r="G264" s="24"/>
      <c r="H264"/>
      <c r="I264"/>
      <c r="J264"/>
    </row>
    <row r="265" spans="1:10" x14ac:dyDescent="0.35">
      <c r="A265"/>
      <c r="B265"/>
      <c r="C265"/>
      <c r="D265"/>
      <c r="E265"/>
      <c r="F265"/>
      <c r="G265" s="24"/>
      <c r="H265"/>
      <c r="I265"/>
      <c r="J265"/>
    </row>
    <row r="266" spans="1:10" x14ac:dyDescent="0.35">
      <c r="A266"/>
      <c r="B266"/>
      <c r="C266"/>
      <c r="D266"/>
      <c r="E266"/>
      <c r="F266"/>
      <c r="G266" s="24"/>
      <c r="H266"/>
      <c r="I266"/>
      <c r="J266"/>
    </row>
    <row r="267" spans="1:10" x14ac:dyDescent="0.35">
      <c r="A267"/>
      <c r="B267"/>
      <c r="C267"/>
      <c r="D267"/>
      <c r="E267"/>
      <c r="F267"/>
      <c r="G267" s="24"/>
      <c r="H267"/>
      <c r="I267"/>
      <c r="J267"/>
    </row>
    <row r="268" spans="1:10" x14ac:dyDescent="0.35">
      <c r="A268"/>
      <c r="B268"/>
      <c r="C268"/>
      <c r="D268"/>
      <c r="E268"/>
      <c r="F268"/>
      <c r="G268" s="24"/>
      <c r="H268"/>
      <c r="I268"/>
      <c r="J268"/>
    </row>
    <row r="269" spans="1:10" x14ac:dyDescent="0.35">
      <c r="A269"/>
      <c r="B269"/>
      <c r="C269"/>
      <c r="D269"/>
      <c r="E269"/>
      <c r="F269"/>
      <c r="G269" s="24"/>
      <c r="H269"/>
      <c r="I269"/>
      <c r="J269"/>
    </row>
    <row r="270" spans="1:10" x14ac:dyDescent="0.35">
      <c r="A270"/>
      <c r="B270"/>
      <c r="C270"/>
      <c r="D270"/>
      <c r="E270"/>
      <c r="F270"/>
      <c r="G270" s="24"/>
      <c r="H270"/>
      <c r="I270"/>
      <c r="J270"/>
    </row>
    <row r="271" spans="1:10" x14ac:dyDescent="0.35">
      <c r="A271"/>
      <c r="B271"/>
      <c r="C271"/>
      <c r="D271"/>
      <c r="E271"/>
      <c r="F271"/>
      <c r="G271" s="24"/>
      <c r="H271"/>
      <c r="I271"/>
      <c r="J271"/>
    </row>
    <row r="272" spans="1:10" x14ac:dyDescent="0.35">
      <c r="A272"/>
      <c r="B272"/>
      <c r="C272"/>
      <c r="D272"/>
      <c r="E272"/>
      <c r="F272"/>
      <c r="G272" s="24"/>
      <c r="H272"/>
      <c r="I272"/>
      <c r="J272"/>
    </row>
    <row r="273" spans="1:10" x14ac:dyDescent="0.35">
      <c r="A273"/>
      <c r="B273"/>
      <c r="C273"/>
      <c r="D273"/>
      <c r="E273"/>
      <c r="F273"/>
      <c r="G273" s="24"/>
      <c r="H273"/>
      <c r="I273"/>
      <c r="J273"/>
    </row>
    <row r="274" spans="1:10" x14ac:dyDescent="0.35">
      <c r="A274"/>
      <c r="B274"/>
      <c r="C274"/>
      <c r="D274"/>
      <c r="E274"/>
      <c r="F274"/>
      <c r="G274" s="24"/>
      <c r="H274"/>
      <c r="I274"/>
      <c r="J274"/>
    </row>
    <row r="275" spans="1:10" x14ac:dyDescent="0.35">
      <c r="A275"/>
      <c r="B275"/>
      <c r="C275"/>
      <c r="D275"/>
      <c r="E275"/>
      <c r="F275"/>
      <c r="G275" s="24"/>
      <c r="H275"/>
      <c r="I275"/>
      <c r="J275"/>
    </row>
    <row r="276" spans="1:10" x14ac:dyDescent="0.35">
      <c r="A276"/>
      <c r="B276"/>
      <c r="C276"/>
      <c r="D276"/>
      <c r="E276"/>
      <c r="F276"/>
      <c r="G276" s="24"/>
      <c r="H276"/>
      <c r="I276"/>
      <c r="J276"/>
    </row>
    <row r="277" spans="1:10" x14ac:dyDescent="0.35">
      <c r="A277"/>
      <c r="B277"/>
      <c r="C277"/>
      <c r="D277"/>
      <c r="E277"/>
      <c r="F277"/>
      <c r="G277" s="24"/>
      <c r="H277"/>
      <c r="I277"/>
      <c r="J277"/>
    </row>
    <row r="278" spans="1:10" x14ac:dyDescent="0.35">
      <c r="A278"/>
      <c r="B278"/>
      <c r="C278"/>
      <c r="D278"/>
      <c r="E278"/>
      <c r="F278"/>
      <c r="G278" s="24"/>
      <c r="H278"/>
      <c r="I278"/>
      <c r="J278"/>
    </row>
    <row r="279" spans="1:10" x14ac:dyDescent="0.35">
      <c r="A279"/>
      <c r="B279"/>
      <c r="C279"/>
      <c r="D279"/>
      <c r="E279"/>
      <c r="F279"/>
      <c r="G279" s="24"/>
      <c r="H279"/>
      <c r="I279"/>
      <c r="J279"/>
    </row>
    <row r="280" spans="1:10" x14ac:dyDescent="0.35">
      <c r="A280"/>
      <c r="B280"/>
      <c r="C280"/>
      <c r="D280"/>
      <c r="E280"/>
      <c r="F280"/>
      <c r="G280" s="24"/>
      <c r="H280"/>
      <c r="I280"/>
      <c r="J280"/>
    </row>
    <row r="281" spans="1:10" x14ac:dyDescent="0.35">
      <c r="A281"/>
      <c r="B281"/>
      <c r="C281"/>
      <c r="D281"/>
      <c r="E281"/>
      <c r="F281"/>
      <c r="G281" s="24"/>
      <c r="H281"/>
      <c r="I281"/>
      <c r="J281"/>
    </row>
    <row r="282" spans="1:10" x14ac:dyDescent="0.35">
      <c r="A282"/>
      <c r="B282"/>
      <c r="C282"/>
      <c r="D282"/>
      <c r="E282"/>
      <c r="F282"/>
      <c r="G282" s="24"/>
      <c r="H282"/>
      <c r="I282"/>
      <c r="J282"/>
    </row>
    <row r="283" spans="1:10" x14ac:dyDescent="0.35">
      <c r="A283"/>
      <c r="B283"/>
      <c r="C283"/>
      <c r="D283"/>
      <c r="E283"/>
      <c r="F283"/>
      <c r="G283" s="24"/>
      <c r="H283"/>
      <c r="I283"/>
      <c r="J283"/>
    </row>
    <row r="284" spans="1:10" x14ac:dyDescent="0.35">
      <c r="A284"/>
      <c r="B284"/>
      <c r="C284"/>
      <c r="D284"/>
      <c r="E284"/>
      <c r="F284"/>
      <c r="G284" s="24"/>
      <c r="H284"/>
      <c r="I284"/>
      <c r="J284"/>
    </row>
    <row r="285" spans="1:10" x14ac:dyDescent="0.35">
      <c r="A285"/>
      <c r="B285"/>
      <c r="C285"/>
      <c r="D285"/>
      <c r="E285"/>
      <c r="F285"/>
      <c r="G285" s="24"/>
      <c r="H285"/>
      <c r="I285"/>
      <c r="J285"/>
    </row>
    <row r="286" spans="1:10" x14ac:dyDescent="0.35">
      <c r="A286"/>
      <c r="B286"/>
      <c r="C286"/>
      <c r="D286"/>
      <c r="E286"/>
      <c r="F286"/>
      <c r="G286" s="24"/>
      <c r="H286"/>
      <c r="I286"/>
      <c r="J286"/>
    </row>
    <row r="287" spans="1:10" x14ac:dyDescent="0.35">
      <c r="A287"/>
      <c r="B287"/>
      <c r="C287"/>
      <c r="D287"/>
      <c r="E287"/>
      <c r="F287"/>
      <c r="G287" s="24"/>
      <c r="H287"/>
      <c r="I287"/>
      <c r="J287"/>
    </row>
    <row r="288" spans="1:10" x14ac:dyDescent="0.35">
      <c r="A288"/>
      <c r="B288"/>
      <c r="C288"/>
      <c r="D288"/>
      <c r="E288"/>
      <c r="F288"/>
      <c r="G288" s="24"/>
      <c r="H288"/>
      <c r="I288"/>
      <c r="J288"/>
    </row>
    <row r="289" spans="1:10" x14ac:dyDescent="0.35">
      <c r="A289"/>
      <c r="B289"/>
      <c r="C289"/>
      <c r="D289"/>
      <c r="E289"/>
      <c r="F289"/>
      <c r="G289" s="24"/>
      <c r="H289"/>
      <c r="I289"/>
      <c r="J289"/>
    </row>
    <row r="290" spans="1:10" x14ac:dyDescent="0.35">
      <c r="A290"/>
      <c r="B290"/>
      <c r="C290"/>
      <c r="D290"/>
      <c r="E290"/>
      <c r="F290"/>
      <c r="G290" s="24"/>
      <c r="H290"/>
      <c r="I290"/>
      <c r="J290"/>
    </row>
    <row r="291" spans="1:10" x14ac:dyDescent="0.35">
      <c r="A291"/>
      <c r="B291"/>
      <c r="C291"/>
      <c r="D291"/>
      <c r="E291"/>
      <c r="F291"/>
      <c r="G291" s="24"/>
      <c r="H291"/>
      <c r="I291"/>
      <c r="J291"/>
    </row>
    <row r="292" spans="1:10" x14ac:dyDescent="0.35">
      <c r="A292"/>
      <c r="B292"/>
      <c r="C292"/>
      <c r="D292"/>
      <c r="E292"/>
      <c r="F292"/>
      <c r="G292" s="24"/>
      <c r="H292"/>
      <c r="I292"/>
      <c r="J292"/>
    </row>
    <row r="293" spans="1:10" x14ac:dyDescent="0.35">
      <c r="A293"/>
      <c r="B293"/>
      <c r="C293"/>
      <c r="D293"/>
      <c r="E293"/>
      <c r="F293"/>
      <c r="G293" s="24"/>
      <c r="H293"/>
      <c r="I293"/>
      <c r="J293"/>
    </row>
    <row r="294" spans="1:10" x14ac:dyDescent="0.35">
      <c r="A294"/>
      <c r="B294"/>
      <c r="C294"/>
      <c r="D294"/>
      <c r="E294"/>
      <c r="F294"/>
      <c r="G294" s="24"/>
      <c r="H294"/>
      <c r="I294"/>
      <c r="J294"/>
    </row>
    <row r="295" spans="1:10" x14ac:dyDescent="0.35">
      <c r="A295"/>
      <c r="B295"/>
      <c r="C295"/>
      <c r="D295"/>
      <c r="E295"/>
      <c r="F295"/>
      <c r="G295" s="24"/>
      <c r="H295"/>
      <c r="I295"/>
      <c r="J295"/>
    </row>
    <row r="296" spans="1:10" x14ac:dyDescent="0.35">
      <c r="A296"/>
      <c r="B296"/>
      <c r="C296"/>
      <c r="D296"/>
      <c r="E296"/>
      <c r="F296"/>
      <c r="G296" s="24"/>
      <c r="H296"/>
      <c r="I296"/>
      <c r="J296"/>
    </row>
    <row r="297" spans="1:10" x14ac:dyDescent="0.35">
      <c r="A297"/>
      <c r="B297"/>
      <c r="C297"/>
      <c r="D297"/>
      <c r="E297"/>
      <c r="F297"/>
      <c r="G297" s="24"/>
      <c r="H297"/>
      <c r="I297"/>
      <c r="J297"/>
    </row>
    <row r="298" spans="1:10" x14ac:dyDescent="0.35">
      <c r="A298"/>
      <c r="B298"/>
      <c r="C298"/>
      <c r="D298"/>
      <c r="E298"/>
      <c r="F298"/>
      <c r="G298" s="24"/>
      <c r="H298"/>
      <c r="I298"/>
      <c r="J298"/>
    </row>
    <row r="299" spans="1:10" x14ac:dyDescent="0.35">
      <c r="A299"/>
      <c r="B299"/>
      <c r="C299"/>
      <c r="D299"/>
      <c r="E299"/>
      <c r="F299"/>
      <c r="G299" s="24"/>
      <c r="H299"/>
      <c r="I299"/>
      <c r="J299"/>
    </row>
    <row r="300" spans="1:10" x14ac:dyDescent="0.35">
      <c r="A300"/>
      <c r="B300"/>
      <c r="C300"/>
      <c r="D300"/>
      <c r="E300"/>
      <c r="F300"/>
      <c r="G300" s="24"/>
      <c r="H300"/>
      <c r="I300"/>
      <c r="J300"/>
    </row>
    <row r="301" spans="1:10" x14ac:dyDescent="0.35">
      <c r="A301"/>
      <c r="B301"/>
      <c r="C301"/>
      <c r="D301"/>
      <c r="E301"/>
      <c r="F301"/>
      <c r="G301" s="24"/>
      <c r="H301"/>
      <c r="I301"/>
      <c r="J301"/>
    </row>
    <row r="302" spans="1:10" x14ac:dyDescent="0.35">
      <c r="A302"/>
      <c r="B302"/>
      <c r="C302"/>
      <c r="D302"/>
      <c r="E302"/>
      <c r="F302"/>
      <c r="G302" s="24"/>
      <c r="H302"/>
      <c r="I302"/>
      <c r="J302"/>
    </row>
    <row r="303" spans="1:10" x14ac:dyDescent="0.35">
      <c r="A303"/>
      <c r="B303"/>
      <c r="C303"/>
      <c r="D303"/>
      <c r="E303"/>
      <c r="F303"/>
      <c r="G303" s="24"/>
      <c r="H303"/>
      <c r="I303"/>
      <c r="J303"/>
    </row>
    <row r="304" spans="1:10" x14ac:dyDescent="0.35">
      <c r="A304"/>
      <c r="B304"/>
      <c r="C304"/>
      <c r="D304"/>
      <c r="E304"/>
      <c r="F304"/>
      <c r="G304" s="24"/>
      <c r="H304"/>
      <c r="I304"/>
      <c r="J304"/>
    </row>
    <row r="305" spans="1:10" x14ac:dyDescent="0.35">
      <c r="A305"/>
      <c r="B305"/>
      <c r="C305"/>
      <c r="D305"/>
      <c r="E305"/>
      <c r="F305"/>
      <c r="G305" s="24"/>
      <c r="H305"/>
      <c r="I305"/>
      <c r="J305"/>
    </row>
    <row r="306" spans="1:10" x14ac:dyDescent="0.35">
      <c r="A306"/>
      <c r="B306"/>
      <c r="C306"/>
      <c r="D306"/>
      <c r="E306"/>
      <c r="F306"/>
      <c r="G306" s="24"/>
      <c r="H306"/>
      <c r="I306"/>
      <c r="J306"/>
    </row>
    <row r="307" spans="1:10" x14ac:dyDescent="0.35">
      <c r="A307"/>
      <c r="B307"/>
      <c r="C307"/>
      <c r="D307"/>
      <c r="E307"/>
      <c r="F307"/>
      <c r="G307" s="24"/>
      <c r="H307"/>
      <c r="I307"/>
      <c r="J307"/>
    </row>
    <row r="308" spans="1:10" x14ac:dyDescent="0.35">
      <c r="A308"/>
      <c r="B308"/>
      <c r="C308"/>
      <c r="D308"/>
      <c r="E308"/>
      <c r="F308"/>
      <c r="G308" s="24"/>
      <c r="H308"/>
      <c r="I308"/>
      <c r="J308"/>
    </row>
    <row r="309" spans="1:10" x14ac:dyDescent="0.35">
      <c r="A309"/>
      <c r="B309"/>
      <c r="C309"/>
      <c r="D309"/>
      <c r="E309"/>
      <c r="F309"/>
      <c r="G309" s="24"/>
      <c r="H309"/>
      <c r="I309"/>
      <c r="J309"/>
    </row>
    <row r="310" spans="1:10" x14ac:dyDescent="0.35">
      <c r="A310"/>
      <c r="B310"/>
      <c r="C310"/>
      <c r="D310"/>
      <c r="E310"/>
      <c r="F310"/>
      <c r="G310" s="24"/>
      <c r="H310"/>
      <c r="I310"/>
      <c r="J310"/>
    </row>
    <row r="311" spans="1:10" x14ac:dyDescent="0.35">
      <c r="A311"/>
      <c r="B311"/>
      <c r="C311"/>
      <c r="D311"/>
      <c r="E311"/>
      <c r="F311"/>
      <c r="G311" s="24"/>
      <c r="H311"/>
      <c r="I311"/>
      <c r="J311"/>
    </row>
    <row r="312" spans="1:10" x14ac:dyDescent="0.35">
      <c r="A312"/>
      <c r="B312"/>
      <c r="C312"/>
      <c r="D312"/>
      <c r="E312"/>
      <c r="F312"/>
      <c r="G312" s="24"/>
      <c r="H312"/>
      <c r="I312"/>
      <c r="J312"/>
    </row>
    <row r="313" spans="1:10" x14ac:dyDescent="0.35">
      <c r="A313"/>
      <c r="B313"/>
      <c r="C313"/>
      <c r="D313"/>
      <c r="E313"/>
      <c r="F313"/>
      <c r="G313" s="24"/>
      <c r="H313"/>
      <c r="I313"/>
      <c r="J313"/>
    </row>
    <row r="314" spans="1:10" x14ac:dyDescent="0.35">
      <c r="A314"/>
      <c r="B314"/>
      <c r="C314"/>
      <c r="D314"/>
      <c r="E314"/>
      <c r="F314"/>
      <c r="G314" s="24"/>
      <c r="H314"/>
      <c r="I314"/>
      <c r="J314"/>
    </row>
    <row r="315" spans="1:10" x14ac:dyDescent="0.35">
      <c r="A315"/>
      <c r="B315"/>
      <c r="C315"/>
      <c r="D315"/>
      <c r="E315"/>
      <c r="F315"/>
      <c r="G315" s="24"/>
      <c r="H315"/>
      <c r="I315"/>
      <c r="J315"/>
    </row>
    <row r="316" spans="1:10" x14ac:dyDescent="0.35">
      <c r="A316"/>
      <c r="B316"/>
      <c r="C316"/>
      <c r="D316"/>
      <c r="E316"/>
      <c r="F316"/>
      <c r="G316" s="24"/>
      <c r="H316"/>
      <c r="I316"/>
      <c r="J316"/>
    </row>
    <row r="317" spans="1:10" x14ac:dyDescent="0.35">
      <c r="A317"/>
      <c r="B317"/>
      <c r="C317"/>
      <c r="D317"/>
      <c r="E317"/>
      <c r="F317"/>
      <c r="G317" s="24"/>
      <c r="H317"/>
      <c r="I317"/>
      <c r="J317"/>
    </row>
    <row r="318" spans="1:10" x14ac:dyDescent="0.35">
      <c r="A318"/>
      <c r="B318"/>
      <c r="C318"/>
      <c r="D318"/>
      <c r="E318"/>
      <c r="F318"/>
      <c r="G318" s="24"/>
      <c r="H318"/>
      <c r="I318"/>
      <c r="J318"/>
    </row>
    <row r="319" spans="1:10" x14ac:dyDescent="0.35">
      <c r="A319"/>
      <c r="B319"/>
      <c r="C319"/>
      <c r="D319"/>
      <c r="E319"/>
      <c r="F319"/>
      <c r="G319" s="24"/>
      <c r="H319"/>
      <c r="I319"/>
      <c r="J319"/>
    </row>
    <row r="320" spans="1:10" x14ac:dyDescent="0.35">
      <c r="A320"/>
      <c r="B320"/>
      <c r="C320"/>
      <c r="D320"/>
      <c r="E320"/>
      <c r="F320"/>
      <c r="G320" s="24"/>
      <c r="H320"/>
      <c r="I320"/>
      <c r="J320"/>
    </row>
    <row r="321" spans="1:10" x14ac:dyDescent="0.35">
      <c r="A321"/>
      <c r="B321"/>
      <c r="C321"/>
      <c r="D321"/>
      <c r="E321"/>
      <c r="F321"/>
      <c r="G321" s="24"/>
      <c r="H321"/>
      <c r="I321"/>
      <c r="J321"/>
    </row>
    <row r="322" spans="1:10" x14ac:dyDescent="0.35">
      <c r="A322"/>
      <c r="B322"/>
      <c r="C322"/>
      <c r="D322"/>
      <c r="E322"/>
      <c r="F322"/>
      <c r="G322" s="24"/>
      <c r="H322"/>
      <c r="I322"/>
      <c r="J322"/>
    </row>
    <row r="323" spans="1:10" x14ac:dyDescent="0.35">
      <c r="A323"/>
      <c r="B323"/>
      <c r="C323"/>
      <c r="D323"/>
      <c r="E323"/>
      <c r="F323"/>
      <c r="G323" s="24"/>
      <c r="H323"/>
      <c r="I323"/>
      <c r="J323"/>
    </row>
    <row r="324" spans="1:10" x14ac:dyDescent="0.35">
      <c r="A324"/>
      <c r="B324"/>
      <c r="C324"/>
      <c r="D324"/>
      <c r="E324"/>
      <c r="F324"/>
      <c r="G324" s="24"/>
      <c r="H324"/>
      <c r="I324"/>
      <c r="J324"/>
    </row>
    <row r="325" spans="1:10" x14ac:dyDescent="0.35">
      <c r="A325"/>
      <c r="B325"/>
      <c r="C325"/>
      <c r="D325"/>
      <c r="E325"/>
      <c r="F325"/>
      <c r="G325" s="24"/>
      <c r="H325"/>
      <c r="I325"/>
      <c r="J325"/>
    </row>
    <row r="326" spans="1:10" x14ac:dyDescent="0.35">
      <c r="A326"/>
      <c r="B326"/>
      <c r="C326"/>
      <c r="D326"/>
      <c r="E326"/>
      <c r="F326"/>
      <c r="G326" s="24"/>
      <c r="H326"/>
      <c r="I326"/>
      <c r="J326"/>
    </row>
    <row r="327" spans="1:10" x14ac:dyDescent="0.35">
      <c r="A327"/>
      <c r="B327"/>
      <c r="C327"/>
      <c r="D327"/>
      <c r="E327"/>
      <c r="F327"/>
      <c r="G327" s="24"/>
      <c r="H327"/>
      <c r="I327"/>
      <c r="J327"/>
    </row>
    <row r="328" spans="1:10" x14ac:dyDescent="0.35">
      <c r="A328"/>
      <c r="B328"/>
      <c r="C328"/>
      <c r="D328"/>
      <c r="E328"/>
      <c r="F328"/>
      <c r="G328" s="24"/>
      <c r="H328"/>
      <c r="I328"/>
      <c r="J328"/>
    </row>
    <row r="329" spans="1:10" x14ac:dyDescent="0.35">
      <c r="A329"/>
      <c r="B329"/>
      <c r="C329"/>
      <c r="D329"/>
      <c r="E329"/>
      <c r="F329"/>
      <c r="G329" s="24"/>
      <c r="H329"/>
      <c r="I329"/>
      <c r="J329"/>
    </row>
    <row r="330" spans="1:10" x14ac:dyDescent="0.35">
      <c r="A330"/>
      <c r="B330"/>
      <c r="C330"/>
      <c r="D330"/>
      <c r="E330"/>
      <c r="F330"/>
      <c r="G330" s="24"/>
      <c r="H330"/>
      <c r="I330"/>
      <c r="J330"/>
    </row>
    <row r="331" spans="1:10" x14ac:dyDescent="0.35">
      <c r="A331"/>
      <c r="B331"/>
      <c r="C331"/>
      <c r="D331"/>
      <c r="E331"/>
      <c r="F331"/>
      <c r="G331" s="24"/>
      <c r="H331"/>
      <c r="I331"/>
      <c r="J331"/>
    </row>
    <row r="332" spans="1:10" x14ac:dyDescent="0.35">
      <c r="A332"/>
      <c r="B332"/>
      <c r="C332"/>
      <c r="D332"/>
      <c r="E332"/>
      <c r="F332"/>
      <c r="G332" s="24"/>
      <c r="H332"/>
      <c r="I332"/>
      <c r="J332"/>
    </row>
    <row r="333" spans="1:10" x14ac:dyDescent="0.35">
      <c r="A333"/>
      <c r="B333"/>
      <c r="C333"/>
      <c r="D333"/>
      <c r="E333"/>
      <c r="F333"/>
      <c r="G333" s="24"/>
      <c r="H333"/>
      <c r="I333"/>
      <c r="J333"/>
    </row>
    <row r="334" spans="1:10" x14ac:dyDescent="0.35">
      <c r="A334"/>
      <c r="B334"/>
      <c r="C334"/>
      <c r="D334"/>
      <c r="E334"/>
      <c r="F334"/>
      <c r="G334" s="24"/>
      <c r="H334"/>
      <c r="I334"/>
      <c r="J334"/>
    </row>
    <row r="335" spans="1:10" x14ac:dyDescent="0.35">
      <c r="A335"/>
      <c r="B335"/>
      <c r="C335"/>
      <c r="D335"/>
      <c r="E335"/>
      <c r="F335"/>
      <c r="G335" s="24"/>
      <c r="H335"/>
      <c r="I335"/>
      <c r="J335"/>
    </row>
    <row r="336" spans="1:10" x14ac:dyDescent="0.35">
      <c r="A336"/>
      <c r="B336"/>
      <c r="C336"/>
      <c r="D336"/>
      <c r="E336"/>
      <c r="F336"/>
      <c r="G336" s="24"/>
      <c r="H336"/>
      <c r="I336"/>
      <c r="J336"/>
    </row>
    <row r="337" spans="1:10" x14ac:dyDescent="0.35">
      <c r="A337"/>
      <c r="B337"/>
      <c r="C337"/>
      <c r="D337"/>
      <c r="E337"/>
      <c r="F337"/>
      <c r="G337" s="24"/>
      <c r="H337"/>
      <c r="I337"/>
      <c r="J337"/>
    </row>
    <row r="338" spans="1:10" x14ac:dyDescent="0.35">
      <c r="A338"/>
      <c r="B338"/>
      <c r="C338"/>
      <c r="D338"/>
      <c r="E338"/>
      <c r="F338"/>
      <c r="G338" s="24"/>
      <c r="H338"/>
      <c r="I338"/>
      <c r="J338"/>
    </row>
    <row r="339" spans="1:10" x14ac:dyDescent="0.35">
      <c r="A339"/>
      <c r="B339"/>
      <c r="C339"/>
      <c r="D339"/>
      <c r="E339"/>
      <c r="F339"/>
      <c r="G339" s="24"/>
      <c r="H339"/>
      <c r="I339"/>
      <c r="J339"/>
    </row>
    <row r="340" spans="1:10" x14ac:dyDescent="0.35">
      <c r="A340"/>
      <c r="B340"/>
      <c r="C340"/>
      <c r="D340"/>
      <c r="E340"/>
      <c r="F340"/>
      <c r="G340" s="24"/>
      <c r="H340"/>
      <c r="I340"/>
      <c r="J340"/>
    </row>
    <row r="341" spans="1:10" x14ac:dyDescent="0.35">
      <c r="A341"/>
      <c r="B341"/>
      <c r="C341"/>
      <c r="D341"/>
      <c r="E341"/>
      <c r="F341"/>
      <c r="G341" s="24"/>
      <c r="H341"/>
      <c r="I341"/>
      <c r="J341"/>
    </row>
    <row r="342" spans="1:10" x14ac:dyDescent="0.35">
      <c r="A342"/>
      <c r="B342"/>
      <c r="C342"/>
      <c r="D342"/>
      <c r="E342"/>
      <c r="F342"/>
      <c r="G342" s="24"/>
      <c r="H342"/>
      <c r="I342"/>
      <c r="J342"/>
    </row>
    <row r="343" spans="1:10" x14ac:dyDescent="0.35">
      <c r="A343"/>
      <c r="B343"/>
      <c r="C343"/>
      <c r="D343"/>
      <c r="E343"/>
      <c r="F343"/>
      <c r="G343" s="24"/>
      <c r="H343"/>
      <c r="I343"/>
      <c r="J343"/>
    </row>
    <row r="344" spans="1:10" x14ac:dyDescent="0.35">
      <c r="A344"/>
      <c r="B344"/>
      <c r="C344"/>
      <c r="D344"/>
      <c r="E344"/>
      <c r="F344"/>
      <c r="G344" s="24"/>
      <c r="H344"/>
      <c r="I344"/>
      <c r="J344"/>
    </row>
    <row r="345" spans="1:10" x14ac:dyDescent="0.35">
      <c r="A345"/>
      <c r="B345"/>
      <c r="C345"/>
      <c r="D345"/>
      <c r="E345"/>
      <c r="F345"/>
      <c r="G345" s="24"/>
      <c r="H345"/>
      <c r="I345"/>
      <c r="J345"/>
    </row>
    <row r="346" spans="1:10" x14ac:dyDescent="0.35">
      <c r="A346"/>
      <c r="B346"/>
      <c r="C346"/>
      <c r="D346"/>
      <c r="E346"/>
      <c r="F346"/>
      <c r="G346" s="24"/>
      <c r="H346"/>
      <c r="I346"/>
      <c r="J346"/>
    </row>
    <row r="347" spans="1:10" x14ac:dyDescent="0.35">
      <c r="A347"/>
      <c r="B347"/>
      <c r="C347"/>
      <c r="D347"/>
      <c r="E347"/>
      <c r="F347"/>
      <c r="G347" s="24"/>
      <c r="H347"/>
      <c r="I347"/>
      <c r="J347"/>
    </row>
    <row r="348" spans="1:10" x14ac:dyDescent="0.35">
      <c r="A348"/>
      <c r="B348"/>
      <c r="C348"/>
      <c r="D348"/>
      <c r="E348"/>
      <c r="F348"/>
      <c r="G348" s="24"/>
      <c r="H348"/>
      <c r="I348"/>
      <c r="J348"/>
    </row>
    <row r="349" spans="1:10" x14ac:dyDescent="0.35">
      <c r="A349"/>
      <c r="B349"/>
      <c r="C349"/>
      <c r="D349"/>
      <c r="E349"/>
      <c r="F349"/>
      <c r="G349" s="24"/>
      <c r="H349"/>
      <c r="I349"/>
      <c r="J349"/>
    </row>
    <row r="350" spans="1:10" x14ac:dyDescent="0.35">
      <c r="A350"/>
      <c r="B350"/>
      <c r="C350"/>
      <c r="D350"/>
      <c r="E350"/>
      <c r="F350"/>
      <c r="G350" s="24"/>
      <c r="H350"/>
      <c r="I350"/>
      <c r="J350"/>
    </row>
    <row r="351" spans="1:10" x14ac:dyDescent="0.35">
      <c r="A351"/>
      <c r="B351"/>
      <c r="C351"/>
      <c r="D351"/>
      <c r="E351"/>
      <c r="F351"/>
      <c r="G351" s="24"/>
      <c r="H351"/>
      <c r="I351"/>
      <c r="J351"/>
    </row>
    <row r="352" spans="1:10" x14ac:dyDescent="0.35">
      <c r="A352"/>
      <c r="B352"/>
      <c r="C352"/>
      <c r="D352"/>
      <c r="E352"/>
      <c r="F352"/>
      <c r="G352" s="24"/>
      <c r="H352"/>
      <c r="I352"/>
      <c r="J352"/>
    </row>
    <row r="353" spans="1:10" x14ac:dyDescent="0.35">
      <c r="A353"/>
      <c r="B353"/>
      <c r="C353"/>
      <c r="D353"/>
      <c r="E353"/>
      <c r="F353"/>
      <c r="G353" s="24"/>
      <c r="H353"/>
      <c r="I353"/>
      <c r="J353"/>
    </row>
    <row r="354" spans="1:10" x14ac:dyDescent="0.35">
      <c r="A354"/>
      <c r="B354"/>
      <c r="C354"/>
      <c r="D354"/>
      <c r="E354"/>
      <c r="F354"/>
      <c r="G354" s="24"/>
      <c r="H354"/>
      <c r="I354"/>
      <c r="J354"/>
    </row>
    <row r="355" spans="1:10" x14ac:dyDescent="0.35">
      <c r="A355"/>
      <c r="B355"/>
      <c r="C355"/>
      <c r="D355"/>
      <c r="E355"/>
      <c r="F355"/>
      <c r="G355" s="24"/>
      <c r="H355"/>
      <c r="I355"/>
      <c r="J355"/>
    </row>
    <row r="356" spans="1:10" x14ac:dyDescent="0.35">
      <c r="A356"/>
      <c r="B356"/>
      <c r="C356"/>
      <c r="D356"/>
      <c r="E356"/>
      <c r="F356"/>
      <c r="G356" s="24"/>
      <c r="H356"/>
      <c r="I356"/>
      <c r="J356"/>
    </row>
    <row r="357" spans="1:10" x14ac:dyDescent="0.35">
      <c r="A357"/>
      <c r="B357"/>
      <c r="C357"/>
      <c r="D357"/>
      <c r="E357"/>
      <c r="F357"/>
      <c r="G357" s="24"/>
      <c r="H357"/>
      <c r="I357"/>
      <c r="J357"/>
    </row>
    <row r="358" spans="1:10" x14ac:dyDescent="0.35">
      <c r="A358"/>
      <c r="B358"/>
      <c r="C358"/>
      <c r="D358"/>
      <c r="E358"/>
      <c r="F358"/>
      <c r="G358" s="24"/>
      <c r="H358"/>
      <c r="I358"/>
      <c r="J358"/>
    </row>
    <row r="359" spans="1:10" x14ac:dyDescent="0.35">
      <c r="A359"/>
      <c r="B359"/>
      <c r="C359"/>
      <c r="D359"/>
      <c r="E359"/>
      <c r="F359"/>
      <c r="G359" s="24"/>
      <c r="H359"/>
      <c r="I359"/>
      <c r="J359"/>
    </row>
    <row r="360" spans="1:10" x14ac:dyDescent="0.35">
      <c r="A360"/>
      <c r="B360"/>
      <c r="C360"/>
      <c r="D360"/>
      <c r="E360"/>
      <c r="F360"/>
      <c r="G360" s="24"/>
      <c r="H360"/>
      <c r="I360"/>
      <c r="J360"/>
    </row>
    <row r="361" spans="1:10" x14ac:dyDescent="0.35">
      <c r="A361"/>
      <c r="B361"/>
      <c r="C361"/>
      <c r="D361"/>
      <c r="E361"/>
      <c r="F361"/>
      <c r="G361" s="24"/>
      <c r="H361"/>
      <c r="I361"/>
      <c r="J361"/>
    </row>
    <row r="362" spans="1:10" x14ac:dyDescent="0.35">
      <c r="A362"/>
      <c r="B362"/>
      <c r="C362"/>
      <c r="D362"/>
      <c r="E362"/>
      <c r="F362"/>
      <c r="G362" s="24"/>
      <c r="H362"/>
      <c r="I362"/>
      <c r="J362"/>
    </row>
    <row r="363" spans="1:10" x14ac:dyDescent="0.35">
      <c r="A363"/>
      <c r="B363"/>
      <c r="C363"/>
      <c r="D363"/>
      <c r="E363"/>
      <c r="F363"/>
      <c r="G363" s="24"/>
      <c r="H363"/>
      <c r="I363"/>
      <c r="J363"/>
    </row>
    <row r="364" spans="1:10" x14ac:dyDescent="0.35">
      <c r="A364"/>
      <c r="B364"/>
      <c r="C364"/>
      <c r="D364"/>
      <c r="E364"/>
      <c r="F364"/>
      <c r="G364" s="24"/>
      <c r="H364"/>
      <c r="I364"/>
      <c r="J364"/>
    </row>
    <row r="365" spans="1:10" x14ac:dyDescent="0.35">
      <c r="A365"/>
      <c r="B365"/>
      <c r="C365"/>
      <c r="D365"/>
      <c r="E365"/>
      <c r="F365"/>
      <c r="G365" s="24"/>
      <c r="H365"/>
      <c r="I365"/>
      <c r="J365"/>
    </row>
    <row r="366" spans="1:10" x14ac:dyDescent="0.35">
      <c r="A366"/>
      <c r="B366"/>
      <c r="C366"/>
      <c r="D366"/>
      <c r="E366"/>
      <c r="F366"/>
      <c r="G366" s="24"/>
      <c r="H366"/>
      <c r="I366"/>
      <c r="J366"/>
    </row>
    <row r="367" spans="1:10" x14ac:dyDescent="0.35">
      <c r="A367"/>
      <c r="B367"/>
      <c r="C367"/>
      <c r="D367"/>
      <c r="E367"/>
      <c r="F367"/>
      <c r="G367" s="24"/>
      <c r="H367"/>
      <c r="I367"/>
      <c r="J367"/>
    </row>
    <row r="368" spans="1:10" x14ac:dyDescent="0.35">
      <c r="A368"/>
      <c r="B368"/>
      <c r="C368"/>
      <c r="D368"/>
      <c r="E368"/>
      <c r="F368"/>
      <c r="G368" s="24"/>
      <c r="H368"/>
      <c r="I368"/>
      <c r="J368"/>
    </row>
    <row r="369" spans="1:10" x14ac:dyDescent="0.35">
      <c r="A369"/>
      <c r="B369"/>
      <c r="C369"/>
      <c r="D369"/>
      <c r="E369"/>
      <c r="F369"/>
      <c r="G369" s="24"/>
      <c r="H369"/>
      <c r="I369"/>
      <c r="J369"/>
    </row>
    <row r="370" spans="1:10" x14ac:dyDescent="0.35">
      <c r="A370"/>
      <c r="B370"/>
      <c r="C370"/>
      <c r="D370"/>
      <c r="E370"/>
      <c r="F370"/>
      <c r="G370" s="24"/>
      <c r="H370"/>
      <c r="I370"/>
      <c r="J370"/>
    </row>
    <row r="371" spans="1:10" x14ac:dyDescent="0.35">
      <c r="A371"/>
      <c r="B371"/>
      <c r="C371"/>
      <c r="D371"/>
      <c r="E371"/>
      <c r="F371"/>
      <c r="G371" s="24"/>
      <c r="H371"/>
      <c r="I371"/>
      <c r="J371"/>
    </row>
    <row r="372" spans="1:10" x14ac:dyDescent="0.35">
      <c r="A372"/>
      <c r="B372"/>
      <c r="C372"/>
      <c r="D372"/>
      <c r="E372"/>
      <c r="F372"/>
      <c r="G372" s="24"/>
      <c r="H372"/>
      <c r="I372"/>
      <c r="J372"/>
    </row>
    <row r="373" spans="1:10" x14ac:dyDescent="0.35">
      <c r="A373"/>
      <c r="B373"/>
      <c r="C373"/>
      <c r="D373"/>
      <c r="E373"/>
      <c r="F373"/>
      <c r="G373" s="24"/>
      <c r="H373"/>
      <c r="I373"/>
      <c r="J373"/>
    </row>
    <row r="374" spans="1:10" x14ac:dyDescent="0.35">
      <c r="A374"/>
      <c r="B374"/>
      <c r="C374"/>
      <c r="D374"/>
      <c r="E374"/>
      <c r="F374"/>
      <c r="G374" s="24"/>
      <c r="H374"/>
      <c r="I374"/>
      <c r="J374"/>
    </row>
    <row r="375" spans="1:10" x14ac:dyDescent="0.35">
      <c r="A375"/>
      <c r="B375"/>
      <c r="C375"/>
      <c r="D375"/>
      <c r="E375"/>
      <c r="F375"/>
      <c r="G375" s="24"/>
      <c r="H375"/>
      <c r="I375"/>
      <c r="J375"/>
    </row>
    <row r="376" spans="1:10" x14ac:dyDescent="0.35">
      <c r="A376"/>
      <c r="B376"/>
      <c r="C376"/>
      <c r="D376"/>
      <c r="E376"/>
      <c r="F376"/>
      <c r="G376" s="24"/>
      <c r="H376"/>
      <c r="I376"/>
      <c r="J376"/>
    </row>
    <row r="377" spans="1:10" x14ac:dyDescent="0.35">
      <c r="A377"/>
      <c r="B377"/>
      <c r="C377"/>
      <c r="D377"/>
      <c r="E377"/>
      <c r="F377"/>
      <c r="G377" s="24"/>
      <c r="H377"/>
      <c r="I377"/>
      <c r="J377"/>
    </row>
    <row r="378" spans="1:10" x14ac:dyDescent="0.35">
      <c r="A378"/>
      <c r="B378"/>
      <c r="C378"/>
      <c r="D378"/>
      <c r="E378"/>
      <c r="F378"/>
      <c r="G378" s="24"/>
      <c r="H378"/>
      <c r="I378"/>
      <c r="J378"/>
    </row>
    <row r="379" spans="1:10" x14ac:dyDescent="0.35">
      <c r="A379"/>
      <c r="B379"/>
      <c r="C379"/>
      <c r="D379"/>
      <c r="E379"/>
      <c r="F379"/>
      <c r="G379" s="24"/>
      <c r="H379"/>
      <c r="I379"/>
      <c r="J379"/>
    </row>
    <row r="380" spans="1:10" x14ac:dyDescent="0.35">
      <c r="A380"/>
      <c r="B380"/>
      <c r="C380"/>
      <c r="D380"/>
      <c r="E380"/>
      <c r="F380"/>
      <c r="G380" s="24"/>
      <c r="H380"/>
      <c r="I380"/>
      <c r="J380"/>
    </row>
    <row r="381" spans="1:10" x14ac:dyDescent="0.35">
      <c r="A381"/>
      <c r="B381"/>
      <c r="C381"/>
      <c r="D381"/>
      <c r="E381"/>
      <c r="F381"/>
      <c r="G381" s="24"/>
      <c r="H381"/>
      <c r="I381"/>
      <c r="J381"/>
    </row>
    <row r="382" spans="1:10" x14ac:dyDescent="0.35">
      <c r="A382"/>
      <c r="B382"/>
      <c r="C382"/>
      <c r="D382"/>
      <c r="E382"/>
      <c r="F382"/>
      <c r="G382" s="24"/>
      <c r="H382"/>
      <c r="I382"/>
      <c r="J382"/>
    </row>
    <row r="383" spans="1:10" x14ac:dyDescent="0.35">
      <c r="A383"/>
      <c r="B383"/>
      <c r="C383"/>
      <c r="D383"/>
      <c r="E383"/>
      <c r="F383"/>
      <c r="G383" s="24"/>
      <c r="H383"/>
      <c r="I383"/>
      <c r="J383"/>
    </row>
    <row r="384" spans="1:10" x14ac:dyDescent="0.35">
      <c r="A384"/>
      <c r="B384"/>
      <c r="C384"/>
      <c r="D384"/>
      <c r="E384"/>
      <c r="F384"/>
      <c r="G384" s="24"/>
      <c r="H384"/>
      <c r="I384"/>
      <c r="J384"/>
    </row>
    <row r="385" spans="1:10" x14ac:dyDescent="0.35">
      <c r="A385"/>
      <c r="B385"/>
      <c r="C385"/>
      <c r="D385"/>
      <c r="E385"/>
      <c r="F385"/>
      <c r="G385" s="24"/>
      <c r="H385"/>
      <c r="I385"/>
      <c r="J385"/>
    </row>
    <row r="386" spans="1:10" x14ac:dyDescent="0.35">
      <c r="A386"/>
      <c r="B386"/>
      <c r="C386"/>
      <c r="D386"/>
      <c r="E386"/>
      <c r="F386"/>
      <c r="G386" s="24"/>
      <c r="H386"/>
      <c r="I386"/>
      <c r="J386"/>
    </row>
    <row r="387" spans="1:10" x14ac:dyDescent="0.35">
      <c r="A387"/>
      <c r="B387"/>
      <c r="C387"/>
      <c r="D387"/>
      <c r="E387"/>
      <c r="F387"/>
      <c r="G387" s="24"/>
      <c r="H387"/>
      <c r="I387"/>
      <c r="J387"/>
    </row>
    <row r="388" spans="1:10" x14ac:dyDescent="0.35">
      <c r="A388"/>
      <c r="B388"/>
      <c r="C388"/>
      <c r="D388"/>
      <c r="E388"/>
      <c r="F388"/>
      <c r="G388" s="24"/>
      <c r="H388"/>
      <c r="I388"/>
      <c r="J388"/>
    </row>
    <row r="389" spans="1:10" x14ac:dyDescent="0.35">
      <c r="A389"/>
      <c r="B389"/>
      <c r="C389"/>
      <c r="D389"/>
      <c r="E389"/>
      <c r="F389"/>
      <c r="G389" s="24"/>
      <c r="H389"/>
      <c r="I389"/>
      <c r="J389"/>
    </row>
    <row r="390" spans="1:10" x14ac:dyDescent="0.35">
      <c r="A390"/>
      <c r="B390"/>
      <c r="C390"/>
      <c r="D390"/>
      <c r="E390"/>
      <c r="F390"/>
      <c r="G390" s="24"/>
      <c r="H390"/>
      <c r="I390"/>
      <c r="J390"/>
    </row>
    <row r="391" spans="1:10" x14ac:dyDescent="0.35">
      <c r="A391"/>
      <c r="B391"/>
      <c r="C391"/>
      <c r="D391"/>
      <c r="E391"/>
      <c r="F391"/>
      <c r="G391" s="24"/>
      <c r="H391"/>
      <c r="I391"/>
      <c r="J391"/>
    </row>
    <row r="392" spans="1:10" x14ac:dyDescent="0.35">
      <c r="A392"/>
      <c r="B392"/>
      <c r="C392"/>
      <c r="D392"/>
      <c r="E392"/>
      <c r="F392"/>
      <c r="G392" s="24"/>
      <c r="H392"/>
      <c r="I392"/>
      <c r="J392"/>
    </row>
    <row r="393" spans="1:10" x14ac:dyDescent="0.35">
      <c r="A393"/>
      <c r="B393"/>
      <c r="C393"/>
      <c r="D393"/>
      <c r="E393"/>
      <c r="F393"/>
      <c r="G393" s="24"/>
      <c r="H393"/>
      <c r="I393"/>
      <c r="J393"/>
    </row>
    <row r="394" spans="1:10" x14ac:dyDescent="0.35">
      <c r="A394"/>
      <c r="B394"/>
      <c r="C394"/>
      <c r="D394"/>
      <c r="E394"/>
      <c r="F394"/>
      <c r="G394" s="24"/>
      <c r="H394"/>
      <c r="I394"/>
      <c r="J394"/>
    </row>
    <row r="395" spans="1:10" x14ac:dyDescent="0.35">
      <c r="A395"/>
      <c r="B395"/>
      <c r="C395"/>
      <c r="D395"/>
      <c r="E395"/>
      <c r="F395"/>
      <c r="G395" s="24"/>
      <c r="H395"/>
      <c r="I395"/>
      <c r="J395"/>
    </row>
    <row r="396" spans="1:10" x14ac:dyDescent="0.35">
      <c r="A396"/>
      <c r="B396"/>
      <c r="C396"/>
      <c r="D396"/>
      <c r="E396"/>
      <c r="F396"/>
      <c r="G396" s="24"/>
      <c r="H396"/>
      <c r="I396"/>
      <c r="J396"/>
    </row>
    <row r="397" spans="1:10" x14ac:dyDescent="0.35">
      <c r="A397"/>
      <c r="B397"/>
      <c r="C397"/>
      <c r="D397"/>
      <c r="E397"/>
      <c r="F397"/>
      <c r="G397" s="24"/>
      <c r="H397"/>
      <c r="I397"/>
      <c r="J397"/>
    </row>
    <row r="398" spans="1:10" x14ac:dyDescent="0.35">
      <c r="A398"/>
      <c r="B398"/>
      <c r="C398"/>
      <c r="D398"/>
      <c r="E398"/>
      <c r="F398"/>
      <c r="G398" s="24"/>
      <c r="H398"/>
      <c r="I398"/>
      <c r="J398"/>
    </row>
    <row r="399" spans="1:10" x14ac:dyDescent="0.35">
      <c r="A399"/>
      <c r="B399"/>
      <c r="C399"/>
      <c r="D399"/>
      <c r="E399"/>
      <c r="F399"/>
      <c r="G399" s="24"/>
      <c r="H399"/>
      <c r="I399"/>
      <c r="J399"/>
    </row>
    <row r="400" spans="1:10" x14ac:dyDescent="0.35">
      <c r="A400"/>
      <c r="B400"/>
      <c r="C400"/>
      <c r="D400"/>
      <c r="E400"/>
      <c r="F400"/>
      <c r="G400" s="24"/>
      <c r="H400"/>
      <c r="I400"/>
      <c r="J400"/>
    </row>
    <row r="401" spans="1:10" x14ac:dyDescent="0.35">
      <c r="A401"/>
      <c r="B401"/>
      <c r="C401"/>
      <c r="D401"/>
      <c r="E401"/>
      <c r="F401"/>
      <c r="G401" s="24"/>
      <c r="H401"/>
      <c r="I401"/>
      <c r="J401"/>
    </row>
    <row r="402" spans="1:10" x14ac:dyDescent="0.35">
      <c r="A402"/>
      <c r="B402"/>
      <c r="C402"/>
      <c r="D402"/>
      <c r="E402"/>
      <c r="F402"/>
      <c r="G402" s="24"/>
      <c r="H402"/>
      <c r="I402"/>
      <c r="J402"/>
    </row>
    <row r="403" spans="1:10" x14ac:dyDescent="0.35">
      <c r="A403"/>
      <c r="B403"/>
      <c r="C403"/>
      <c r="D403"/>
      <c r="E403"/>
      <c r="F403"/>
      <c r="G403" s="24"/>
      <c r="H403"/>
      <c r="I403"/>
      <c r="J403"/>
    </row>
    <row r="404" spans="1:10" x14ac:dyDescent="0.35">
      <c r="A404"/>
      <c r="B404"/>
      <c r="C404"/>
      <c r="D404"/>
      <c r="E404"/>
      <c r="F404"/>
      <c r="G404" s="24"/>
      <c r="H404"/>
      <c r="I404"/>
      <c r="J404"/>
    </row>
    <row r="405" spans="1:10" x14ac:dyDescent="0.35">
      <c r="A405"/>
      <c r="B405"/>
      <c r="C405"/>
      <c r="D405"/>
      <c r="E405"/>
      <c r="F405"/>
      <c r="G405" s="24"/>
      <c r="H405"/>
      <c r="I405"/>
      <c r="J405"/>
    </row>
    <row r="406" spans="1:10" x14ac:dyDescent="0.35">
      <c r="A406"/>
      <c r="B406"/>
      <c r="C406"/>
      <c r="D406"/>
      <c r="E406"/>
      <c r="F406"/>
      <c r="G406" s="24"/>
      <c r="H406"/>
      <c r="I406"/>
      <c r="J406"/>
    </row>
    <row r="407" spans="1:10" x14ac:dyDescent="0.35">
      <c r="A407"/>
      <c r="B407"/>
      <c r="C407"/>
      <c r="D407"/>
      <c r="E407"/>
      <c r="F407"/>
      <c r="G407" s="24"/>
      <c r="H407"/>
      <c r="I407"/>
      <c r="J407"/>
    </row>
    <row r="408" spans="1:10" x14ac:dyDescent="0.35">
      <c r="A408"/>
      <c r="B408"/>
      <c r="C408"/>
      <c r="D408"/>
      <c r="E408"/>
      <c r="F408"/>
      <c r="G408" s="24"/>
      <c r="H408"/>
      <c r="I408"/>
      <c r="J408"/>
    </row>
    <row r="409" spans="1:10" x14ac:dyDescent="0.35">
      <c r="A409"/>
      <c r="B409"/>
      <c r="C409"/>
      <c r="D409"/>
      <c r="E409"/>
      <c r="F409"/>
      <c r="G409" s="24"/>
      <c r="H409"/>
      <c r="I409"/>
      <c r="J409"/>
    </row>
    <row r="410" spans="1:10" x14ac:dyDescent="0.35">
      <c r="A410"/>
      <c r="B410"/>
      <c r="C410"/>
      <c r="D410"/>
      <c r="E410"/>
      <c r="F410"/>
      <c r="G410" s="24"/>
      <c r="H410"/>
      <c r="I410"/>
      <c r="J410"/>
    </row>
    <row r="411" spans="1:10" x14ac:dyDescent="0.35">
      <c r="A411"/>
      <c r="B411"/>
      <c r="C411"/>
      <c r="D411"/>
      <c r="E411"/>
      <c r="F411"/>
      <c r="G411" s="24"/>
      <c r="H411"/>
      <c r="I411"/>
      <c r="J411"/>
    </row>
    <row r="412" spans="1:10" x14ac:dyDescent="0.35">
      <c r="A412"/>
      <c r="B412"/>
      <c r="C412"/>
      <c r="D412"/>
      <c r="E412"/>
      <c r="F412"/>
      <c r="G412" s="24"/>
      <c r="H412"/>
      <c r="I412"/>
      <c r="J412"/>
    </row>
    <row r="413" spans="1:10" x14ac:dyDescent="0.35">
      <c r="A413"/>
      <c r="B413"/>
      <c r="C413"/>
      <c r="D413"/>
      <c r="E413"/>
      <c r="F413"/>
      <c r="G413" s="24"/>
      <c r="H413"/>
      <c r="I413"/>
      <c r="J413"/>
    </row>
    <row r="414" spans="1:10" x14ac:dyDescent="0.35">
      <c r="A414"/>
      <c r="B414"/>
      <c r="C414"/>
      <c r="D414"/>
      <c r="E414"/>
      <c r="F414"/>
      <c r="G414" s="24"/>
      <c r="H414"/>
      <c r="I414"/>
      <c r="J414"/>
    </row>
    <row r="415" spans="1:10" x14ac:dyDescent="0.35">
      <c r="A415"/>
      <c r="B415"/>
      <c r="C415"/>
      <c r="D415"/>
      <c r="E415"/>
      <c r="F415"/>
      <c r="G415" s="24"/>
      <c r="H415"/>
      <c r="I415"/>
      <c r="J415"/>
    </row>
    <row r="416" spans="1:10" x14ac:dyDescent="0.35">
      <c r="A416"/>
      <c r="B416"/>
      <c r="C416"/>
      <c r="D416"/>
      <c r="E416"/>
      <c r="F416"/>
      <c r="G416" s="24"/>
      <c r="H416"/>
      <c r="I416"/>
      <c r="J416"/>
    </row>
    <row r="417" spans="1:10" x14ac:dyDescent="0.35">
      <c r="A417"/>
      <c r="B417"/>
      <c r="C417"/>
      <c r="D417"/>
      <c r="E417"/>
      <c r="F417"/>
      <c r="G417" s="24"/>
      <c r="H417"/>
      <c r="I417"/>
      <c r="J417"/>
    </row>
    <row r="418" spans="1:10" x14ac:dyDescent="0.35">
      <c r="A418"/>
      <c r="B418"/>
      <c r="C418"/>
      <c r="D418"/>
      <c r="E418"/>
      <c r="F418"/>
      <c r="G418" s="24"/>
      <c r="H418"/>
      <c r="I418"/>
      <c r="J418"/>
    </row>
    <row r="419" spans="1:10" x14ac:dyDescent="0.35">
      <c r="A419"/>
      <c r="B419"/>
      <c r="C419"/>
      <c r="D419"/>
      <c r="E419"/>
      <c r="F419"/>
      <c r="G419" s="24"/>
      <c r="H419"/>
      <c r="I419"/>
      <c r="J419"/>
    </row>
    <row r="420" spans="1:10" x14ac:dyDescent="0.35">
      <c r="A420"/>
      <c r="B420"/>
      <c r="C420"/>
      <c r="D420"/>
      <c r="E420"/>
      <c r="F420"/>
      <c r="G420" s="24"/>
      <c r="H420"/>
      <c r="I420"/>
      <c r="J420"/>
    </row>
    <row r="421" spans="1:10" x14ac:dyDescent="0.35">
      <c r="A421"/>
      <c r="B421"/>
      <c r="C421"/>
      <c r="D421"/>
      <c r="E421"/>
      <c r="F421"/>
      <c r="G421" s="24"/>
      <c r="H421"/>
      <c r="I421"/>
      <c r="J421"/>
    </row>
    <row r="422" spans="1:10" x14ac:dyDescent="0.35">
      <c r="A422"/>
      <c r="B422"/>
      <c r="C422"/>
      <c r="D422"/>
      <c r="E422"/>
      <c r="F422"/>
      <c r="G422" s="24"/>
      <c r="H422"/>
      <c r="I422"/>
      <c r="J422"/>
    </row>
    <row r="423" spans="1:10" x14ac:dyDescent="0.35">
      <c r="A423"/>
      <c r="B423"/>
      <c r="C423"/>
      <c r="D423"/>
      <c r="E423"/>
      <c r="F423"/>
      <c r="G423" s="24"/>
      <c r="H423"/>
      <c r="I423"/>
      <c r="J423"/>
    </row>
    <row r="424" spans="1:10" x14ac:dyDescent="0.35">
      <c r="A424"/>
      <c r="B424"/>
      <c r="C424"/>
      <c r="D424"/>
      <c r="E424"/>
      <c r="F424"/>
      <c r="G424" s="24"/>
      <c r="H424"/>
      <c r="I424"/>
      <c r="J424"/>
    </row>
    <row r="425" spans="1:10" x14ac:dyDescent="0.35">
      <c r="A425"/>
      <c r="B425"/>
      <c r="C425"/>
      <c r="D425"/>
      <c r="E425"/>
      <c r="F425"/>
      <c r="G425" s="24"/>
      <c r="H425"/>
      <c r="I425"/>
      <c r="J425"/>
    </row>
    <row r="426" spans="1:10" x14ac:dyDescent="0.35">
      <c r="A426"/>
      <c r="B426"/>
      <c r="C426"/>
      <c r="D426"/>
      <c r="E426"/>
      <c r="F426"/>
      <c r="G426" s="24"/>
      <c r="H426"/>
      <c r="I426"/>
      <c r="J426"/>
    </row>
    <row r="427" spans="1:10" x14ac:dyDescent="0.35">
      <c r="A427"/>
      <c r="B427"/>
      <c r="C427"/>
      <c r="D427"/>
      <c r="E427"/>
      <c r="F427"/>
      <c r="G427" s="24"/>
      <c r="H427"/>
      <c r="I427"/>
      <c r="J427"/>
    </row>
    <row r="428" spans="1:10" x14ac:dyDescent="0.35">
      <c r="A428"/>
      <c r="B428"/>
      <c r="C428"/>
      <c r="D428"/>
      <c r="E428"/>
      <c r="F428"/>
      <c r="G428" s="24"/>
      <c r="H428"/>
      <c r="I428"/>
      <c r="J428"/>
    </row>
    <row r="429" spans="1:10" x14ac:dyDescent="0.35">
      <c r="A429"/>
      <c r="B429"/>
      <c r="C429"/>
      <c r="D429"/>
      <c r="E429"/>
      <c r="F429"/>
      <c r="G429" s="24"/>
      <c r="H429"/>
      <c r="I429"/>
      <c r="J429"/>
    </row>
    <row r="430" spans="1:10" x14ac:dyDescent="0.35">
      <c r="A430"/>
      <c r="B430"/>
      <c r="C430"/>
      <c r="D430"/>
      <c r="E430"/>
      <c r="F430"/>
      <c r="G430" s="24"/>
      <c r="H430"/>
      <c r="I430"/>
      <c r="J430"/>
    </row>
    <row r="431" spans="1:10" x14ac:dyDescent="0.35">
      <c r="A431"/>
      <c r="B431"/>
      <c r="C431"/>
      <c r="D431"/>
      <c r="E431"/>
      <c r="F431"/>
      <c r="G431" s="24"/>
      <c r="H431"/>
      <c r="I431"/>
      <c r="J431"/>
    </row>
    <row r="432" spans="1:10" x14ac:dyDescent="0.35">
      <c r="A432"/>
      <c r="B432"/>
      <c r="C432"/>
      <c r="D432"/>
      <c r="E432"/>
      <c r="F432"/>
      <c r="G432" s="24"/>
      <c r="H432"/>
      <c r="I432"/>
      <c r="J432"/>
    </row>
    <row r="433" spans="1:10" x14ac:dyDescent="0.35">
      <c r="A433"/>
      <c r="B433"/>
      <c r="C433"/>
      <c r="D433"/>
      <c r="E433"/>
      <c r="F433"/>
      <c r="G433" s="24"/>
      <c r="H433"/>
      <c r="I433"/>
      <c r="J433"/>
    </row>
    <row r="434" spans="1:10" x14ac:dyDescent="0.35">
      <c r="A434"/>
      <c r="B434"/>
      <c r="C434"/>
      <c r="D434"/>
      <c r="E434"/>
      <c r="F434"/>
      <c r="G434" s="24"/>
      <c r="H434"/>
      <c r="I434"/>
      <c r="J434"/>
    </row>
    <row r="435" spans="1:10" x14ac:dyDescent="0.35">
      <c r="A435"/>
      <c r="B435"/>
      <c r="C435"/>
      <c r="D435"/>
      <c r="E435"/>
      <c r="F435"/>
      <c r="G435" s="24"/>
      <c r="H435"/>
      <c r="I435"/>
      <c r="J435"/>
    </row>
    <row r="436" spans="1:10" x14ac:dyDescent="0.35">
      <c r="A436"/>
      <c r="B436"/>
      <c r="C436"/>
      <c r="D436"/>
      <c r="E436"/>
      <c r="F436"/>
      <c r="G436" s="24"/>
      <c r="H436"/>
      <c r="I436"/>
      <c r="J436"/>
    </row>
    <row r="437" spans="1:10" x14ac:dyDescent="0.35">
      <c r="A437"/>
      <c r="B437"/>
      <c r="C437"/>
      <c r="D437"/>
      <c r="E437"/>
      <c r="F437"/>
      <c r="G437" s="24"/>
      <c r="H437"/>
      <c r="I437"/>
      <c r="J437"/>
    </row>
    <row r="438" spans="1:10" x14ac:dyDescent="0.35">
      <c r="A438"/>
      <c r="B438"/>
      <c r="C438"/>
      <c r="D438"/>
      <c r="E438"/>
      <c r="F438"/>
      <c r="G438" s="24"/>
      <c r="H438"/>
      <c r="I438"/>
      <c r="J438"/>
    </row>
    <row r="439" spans="1:10" x14ac:dyDescent="0.35">
      <c r="A439"/>
      <c r="B439"/>
      <c r="C439"/>
      <c r="D439"/>
      <c r="E439"/>
      <c r="F439"/>
      <c r="G439" s="24"/>
      <c r="H439"/>
      <c r="I439"/>
      <c r="J439"/>
    </row>
    <row r="440" spans="1:10" x14ac:dyDescent="0.35">
      <c r="A440"/>
      <c r="B440"/>
      <c r="C440"/>
      <c r="D440"/>
      <c r="E440"/>
      <c r="F440"/>
      <c r="G440" s="24"/>
      <c r="H440"/>
      <c r="I440"/>
      <c r="J440"/>
    </row>
    <row r="441" spans="1:10" x14ac:dyDescent="0.35">
      <c r="A441"/>
      <c r="B441"/>
      <c r="C441"/>
      <c r="D441"/>
      <c r="E441"/>
      <c r="F441"/>
      <c r="G441" s="24"/>
      <c r="H441"/>
      <c r="I441"/>
      <c r="J441"/>
    </row>
    <row r="442" spans="1:10" x14ac:dyDescent="0.35">
      <c r="A442"/>
      <c r="B442"/>
      <c r="C442"/>
      <c r="D442"/>
      <c r="E442"/>
      <c r="F442"/>
      <c r="G442" s="24"/>
      <c r="H442"/>
      <c r="I442"/>
      <c r="J442"/>
    </row>
    <row r="443" spans="1:10" x14ac:dyDescent="0.35">
      <c r="A443"/>
      <c r="B443"/>
      <c r="C443"/>
      <c r="D443"/>
      <c r="E443"/>
      <c r="F443"/>
      <c r="G443" s="24"/>
      <c r="H443"/>
      <c r="I443"/>
      <c r="J443"/>
    </row>
    <row r="444" spans="1:10" x14ac:dyDescent="0.35">
      <c r="A444"/>
      <c r="B444"/>
      <c r="C444"/>
      <c r="D444"/>
      <c r="E444"/>
      <c r="F444"/>
      <c r="G444" s="24"/>
      <c r="H444"/>
      <c r="I444"/>
      <c r="J444"/>
    </row>
    <row r="445" spans="1:10" x14ac:dyDescent="0.35">
      <c r="A445"/>
      <c r="B445"/>
      <c r="C445"/>
      <c r="D445"/>
      <c r="E445"/>
      <c r="F445"/>
      <c r="G445" s="24"/>
      <c r="H445"/>
      <c r="I445"/>
      <c r="J445"/>
    </row>
    <row r="446" spans="1:10" x14ac:dyDescent="0.35">
      <c r="A446"/>
      <c r="B446"/>
      <c r="C446"/>
      <c r="D446"/>
      <c r="E446"/>
      <c r="F446"/>
      <c r="G446" s="24"/>
      <c r="H446"/>
      <c r="I446"/>
      <c r="J446"/>
    </row>
    <row r="447" spans="1:10" x14ac:dyDescent="0.35">
      <c r="A447"/>
      <c r="B447"/>
      <c r="C447"/>
      <c r="D447"/>
      <c r="E447"/>
      <c r="F447"/>
      <c r="G447" s="24"/>
      <c r="H447"/>
      <c r="I447"/>
      <c r="J447"/>
    </row>
    <row r="448" spans="1:10" x14ac:dyDescent="0.35">
      <c r="A448"/>
      <c r="B448"/>
      <c r="C448"/>
      <c r="D448"/>
      <c r="E448"/>
      <c r="F448"/>
      <c r="G448" s="24"/>
      <c r="H448"/>
      <c r="I448"/>
      <c r="J448"/>
    </row>
    <row r="449" spans="1:10" x14ac:dyDescent="0.35">
      <c r="A449"/>
      <c r="B449"/>
      <c r="C449"/>
      <c r="D449"/>
      <c r="E449"/>
      <c r="F449"/>
      <c r="G449" s="24"/>
      <c r="H449"/>
      <c r="I449"/>
      <c r="J449"/>
    </row>
    <row r="450" spans="1:10" x14ac:dyDescent="0.35">
      <c r="A450"/>
      <c r="B450"/>
      <c r="C450"/>
      <c r="D450"/>
      <c r="E450"/>
      <c r="F450"/>
      <c r="G450" s="24"/>
      <c r="H450"/>
      <c r="I450"/>
      <c r="J450"/>
    </row>
    <row r="451" spans="1:10" x14ac:dyDescent="0.35">
      <c r="A451"/>
      <c r="B451"/>
      <c r="C451"/>
      <c r="D451"/>
      <c r="E451"/>
      <c r="F451"/>
      <c r="G451" s="24"/>
      <c r="H451"/>
      <c r="I451"/>
      <c r="J451"/>
    </row>
    <row r="452" spans="1:10" x14ac:dyDescent="0.35">
      <c r="A452"/>
      <c r="B452"/>
      <c r="C452"/>
      <c r="D452"/>
      <c r="E452"/>
      <c r="F452"/>
      <c r="G452" s="24"/>
      <c r="H452"/>
      <c r="I452"/>
      <c r="J452"/>
    </row>
    <row r="453" spans="1:10" x14ac:dyDescent="0.35">
      <c r="A453"/>
      <c r="B453"/>
      <c r="C453"/>
      <c r="D453"/>
      <c r="E453"/>
      <c r="F453"/>
      <c r="G453" s="24"/>
      <c r="H453"/>
      <c r="I453"/>
      <c r="J453"/>
    </row>
    <row r="454" spans="1:10" x14ac:dyDescent="0.35">
      <c r="A454"/>
      <c r="B454"/>
      <c r="C454"/>
      <c r="D454"/>
      <c r="E454"/>
      <c r="F454"/>
      <c r="G454" s="24"/>
      <c r="H454"/>
      <c r="I454"/>
      <c r="J454"/>
    </row>
    <row r="455" spans="1:10" x14ac:dyDescent="0.35">
      <c r="A455"/>
      <c r="B455"/>
      <c r="C455"/>
      <c r="D455"/>
      <c r="E455"/>
      <c r="F455"/>
      <c r="G455" s="24"/>
      <c r="H455"/>
      <c r="I455"/>
      <c r="J455"/>
    </row>
    <row r="456" spans="1:10" x14ac:dyDescent="0.35">
      <c r="A456"/>
      <c r="B456"/>
      <c r="C456"/>
      <c r="D456"/>
      <c r="E456"/>
      <c r="F456"/>
      <c r="G456" s="24"/>
      <c r="H456"/>
      <c r="I456"/>
      <c r="J456"/>
    </row>
    <row r="457" spans="1:10" x14ac:dyDescent="0.35">
      <c r="A457"/>
      <c r="B457"/>
      <c r="C457"/>
      <c r="D457"/>
      <c r="E457"/>
      <c r="F457"/>
      <c r="G457" s="24"/>
      <c r="H457"/>
      <c r="I457"/>
      <c r="J457"/>
    </row>
    <row r="458" spans="1:10" x14ac:dyDescent="0.35">
      <c r="A458"/>
      <c r="B458"/>
      <c r="C458"/>
      <c r="D458"/>
      <c r="E458"/>
      <c r="F458"/>
      <c r="G458" s="24"/>
      <c r="H458"/>
      <c r="I458"/>
      <c r="J458"/>
    </row>
    <row r="459" spans="1:10" x14ac:dyDescent="0.35">
      <c r="A459"/>
      <c r="B459"/>
      <c r="C459"/>
      <c r="D459"/>
      <c r="E459"/>
      <c r="F459"/>
      <c r="G459" s="24"/>
      <c r="H459"/>
      <c r="I459"/>
      <c r="J459"/>
    </row>
    <row r="460" spans="1:10" x14ac:dyDescent="0.35">
      <c r="A460"/>
      <c r="B460"/>
      <c r="C460"/>
      <c r="D460"/>
      <c r="E460"/>
      <c r="F460"/>
      <c r="G460" s="24"/>
      <c r="H460"/>
      <c r="I460"/>
      <c r="J460"/>
    </row>
    <row r="461" spans="1:10" x14ac:dyDescent="0.35">
      <c r="A461"/>
      <c r="B461"/>
      <c r="C461"/>
      <c r="D461"/>
      <c r="E461"/>
      <c r="F461"/>
      <c r="G461" s="24"/>
      <c r="H461"/>
      <c r="I461"/>
      <c r="J461"/>
    </row>
    <row r="462" spans="1:10" x14ac:dyDescent="0.35">
      <c r="A462"/>
      <c r="B462"/>
      <c r="C462"/>
      <c r="D462"/>
      <c r="E462"/>
      <c r="F462"/>
      <c r="G462" s="24"/>
      <c r="H462"/>
      <c r="I462"/>
      <c r="J462"/>
    </row>
    <row r="463" spans="1:10" x14ac:dyDescent="0.35">
      <c r="A463"/>
      <c r="B463"/>
      <c r="C463"/>
      <c r="D463"/>
      <c r="E463"/>
      <c r="F463"/>
      <c r="G463" s="24"/>
      <c r="H463"/>
      <c r="I463"/>
      <c r="J463"/>
    </row>
    <row r="464" spans="1:10" x14ac:dyDescent="0.35">
      <c r="A464"/>
      <c r="B464"/>
      <c r="C464"/>
      <c r="D464"/>
      <c r="E464"/>
      <c r="F464"/>
      <c r="G464" s="24"/>
      <c r="H464"/>
      <c r="I464"/>
      <c r="J464"/>
    </row>
    <row r="465" spans="1:10" x14ac:dyDescent="0.35">
      <c r="A465"/>
      <c r="B465"/>
      <c r="C465"/>
      <c r="D465"/>
      <c r="E465"/>
      <c r="F465"/>
      <c r="G465" s="24"/>
      <c r="H465"/>
      <c r="I465"/>
      <c r="J465"/>
    </row>
    <row r="466" spans="1:10" x14ac:dyDescent="0.35">
      <c r="A466"/>
      <c r="B466"/>
      <c r="C466"/>
      <c r="D466"/>
      <c r="E466"/>
      <c r="F466"/>
      <c r="G466" s="24"/>
      <c r="H466"/>
      <c r="I466"/>
      <c r="J466"/>
    </row>
    <row r="467" spans="1:10" x14ac:dyDescent="0.35">
      <c r="A467"/>
      <c r="B467"/>
      <c r="C467"/>
      <c r="D467"/>
      <c r="E467"/>
      <c r="F467"/>
      <c r="G467" s="24"/>
      <c r="H467"/>
      <c r="I467"/>
      <c r="J467"/>
    </row>
    <row r="468" spans="1:10" x14ac:dyDescent="0.35">
      <c r="A468"/>
      <c r="B468"/>
      <c r="C468"/>
      <c r="D468"/>
      <c r="E468"/>
      <c r="F468"/>
      <c r="G468" s="24"/>
      <c r="H468"/>
      <c r="I468"/>
      <c r="J468"/>
    </row>
    <row r="469" spans="1:10" x14ac:dyDescent="0.35">
      <c r="A469"/>
      <c r="B469"/>
      <c r="C469"/>
      <c r="D469"/>
      <c r="E469"/>
      <c r="F469"/>
      <c r="G469" s="24"/>
      <c r="H469"/>
      <c r="I469"/>
      <c r="J469"/>
    </row>
    <row r="470" spans="1:10" x14ac:dyDescent="0.35">
      <c r="A470"/>
      <c r="B470"/>
      <c r="C470"/>
      <c r="D470"/>
      <c r="E470"/>
      <c r="F470"/>
      <c r="G470" s="24"/>
      <c r="H470"/>
      <c r="I470"/>
      <c r="J470"/>
    </row>
    <row r="471" spans="1:10" x14ac:dyDescent="0.35">
      <c r="A471"/>
      <c r="B471"/>
      <c r="C471"/>
      <c r="D471"/>
      <c r="E471"/>
      <c r="F471"/>
      <c r="G471" s="24"/>
      <c r="H471"/>
      <c r="I471"/>
      <c r="J471"/>
    </row>
    <row r="472" spans="1:10" x14ac:dyDescent="0.35">
      <c r="A472"/>
      <c r="B472"/>
      <c r="C472"/>
      <c r="D472"/>
      <c r="E472"/>
      <c r="F472"/>
      <c r="G472" s="24"/>
      <c r="H472"/>
      <c r="I472"/>
      <c r="J472"/>
    </row>
    <row r="473" spans="1:10" x14ac:dyDescent="0.35">
      <c r="A473"/>
      <c r="B473"/>
      <c r="C473"/>
      <c r="D473"/>
      <c r="E473"/>
      <c r="F473"/>
      <c r="G473" s="24"/>
      <c r="H473"/>
      <c r="I473"/>
      <c r="J473"/>
    </row>
    <row r="474" spans="1:10" x14ac:dyDescent="0.35">
      <c r="A474"/>
      <c r="B474"/>
      <c r="C474"/>
      <c r="D474"/>
      <c r="E474"/>
      <c r="F474"/>
      <c r="G474" s="24"/>
      <c r="H474"/>
      <c r="I474"/>
      <c r="J474"/>
    </row>
    <row r="475" spans="1:10" x14ac:dyDescent="0.35">
      <c r="A475"/>
      <c r="B475"/>
      <c r="C475"/>
      <c r="D475"/>
      <c r="E475"/>
      <c r="F475"/>
      <c r="G475" s="24"/>
      <c r="H475"/>
      <c r="I475"/>
      <c r="J475"/>
    </row>
    <row r="476" spans="1:10" x14ac:dyDescent="0.35">
      <c r="A476"/>
      <c r="B476"/>
      <c r="C476"/>
      <c r="D476"/>
      <c r="E476"/>
      <c r="F476"/>
      <c r="G476" s="24"/>
      <c r="H476"/>
      <c r="I476"/>
      <c r="J476"/>
    </row>
    <row r="477" spans="1:10" x14ac:dyDescent="0.35">
      <c r="A477"/>
      <c r="B477"/>
      <c r="C477"/>
      <c r="D477"/>
      <c r="E477"/>
      <c r="F477"/>
      <c r="G477" s="24"/>
      <c r="H477"/>
      <c r="I477"/>
      <c r="J477"/>
    </row>
    <row r="478" spans="1:10" x14ac:dyDescent="0.35">
      <c r="A478"/>
      <c r="B478"/>
      <c r="C478"/>
      <c r="D478"/>
      <c r="E478"/>
      <c r="F478"/>
      <c r="G478" s="24"/>
      <c r="H478"/>
      <c r="I478"/>
      <c r="J478"/>
    </row>
    <row r="479" spans="1:10" x14ac:dyDescent="0.35">
      <c r="A479"/>
      <c r="B479"/>
      <c r="C479"/>
      <c r="D479"/>
      <c r="E479"/>
      <c r="F479"/>
      <c r="G479" s="24"/>
      <c r="H479"/>
      <c r="I479"/>
      <c r="J479"/>
    </row>
    <row r="480" spans="1:10" x14ac:dyDescent="0.35">
      <c r="A480"/>
      <c r="B480"/>
      <c r="C480"/>
      <c r="D480"/>
      <c r="E480"/>
      <c r="F480"/>
      <c r="G480" s="24"/>
      <c r="H480"/>
      <c r="I480"/>
      <c r="J480"/>
    </row>
    <row r="481" spans="1:10" x14ac:dyDescent="0.35">
      <c r="A481"/>
      <c r="B481"/>
      <c r="C481"/>
      <c r="D481"/>
      <c r="E481"/>
      <c r="F481"/>
      <c r="G481" s="24"/>
      <c r="H481"/>
      <c r="I481"/>
      <c r="J481"/>
    </row>
    <row r="482" spans="1:10" x14ac:dyDescent="0.35">
      <c r="A482"/>
      <c r="B482"/>
      <c r="C482"/>
      <c r="D482"/>
      <c r="E482"/>
      <c r="F482"/>
      <c r="G482" s="24"/>
      <c r="H482"/>
      <c r="I482"/>
      <c r="J482"/>
    </row>
    <row r="483" spans="1:10" x14ac:dyDescent="0.35">
      <c r="A483"/>
      <c r="B483"/>
      <c r="C483"/>
      <c r="D483"/>
      <c r="E483"/>
      <c r="F483"/>
      <c r="G483" s="24"/>
      <c r="H483"/>
      <c r="I483"/>
      <c r="J483"/>
    </row>
    <row r="484" spans="1:10" x14ac:dyDescent="0.35">
      <c r="A484"/>
      <c r="B484"/>
      <c r="C484"/>
      <c r="D484"/>
      <c r="E484"/>
      <c r="F484"/>
      <c r="G484" s="24"/>
      <c r="H484"/>
      <c r="I484"/>
      <c r="J484"/>
    </row>
    <row r="485" spans="1:10" x14ac:dyDescent="0.35">
      <c r="A485"/>
      <c r="B485"/>
      <c r="C485"/>
      <c r="D485"/>
      <c r="E485"/>
      <c r="F485"/>
      <c r="G485" s="24"/>
      <c r="H485"/>
      <c r="I485"/>
      <c r="J485"/>
    </row>
    <row r="486" spans="1:10" x14ac:dyDescent="0.35">
      <c r="A486"/>
      <c r="B486"/>
      <c r="C486"/>
      <c r="D486"/>
      <c r="E486"/>
      <c r="F486"/>
      <c r="G486" s="24"/>
      <c r="H486"/>
      <c r="I486"/>
      <c r="J486"/>
    </row>
    <row r="487" spans="1:10" x14ac:dyDescent="0.35">
      <c r="A487"/>
      <c r="B487"/>
      <c r="C487"/>
      <c r="D487"/>
      <c r="E487"/>
      <c r="F487"/>
      <c r="G487" s="24"/>
      <c r="H487"/>
      <c r="I487"/>
      <c r="J487"/>
    </row>
    <row r="488" spans="1:10" x14ac:dyDescent="0.35">
      <c r="A488"/>
      <c r="B488"/>
      <c r="C488"/>
      <c r="D488"/>
      <c r="E488"/>
      <c r="F488"/>
      <c r="G488" s="24"/>
      <c r="H488"/>
      <c r="I488"/>
      <c r="J488"/>
    </row>
    <row r="489" spans="1:10" x14ac:dyDescent="0.35">
      <c r="A489"/>
      <c r="B489"/>
      <c r="C489"/>
      <c r="D489"/>
      <c r="E489"/>
      <c r="F489"/>
      <c r="G489" s="24"/>
      <c r="H489"/>
      <c r="I489"/>
      <c r="J489"/>
    </row>
    <row r="490" spans="1:10" x14ac:dyDescent="0.35">
      <c r="A490"/>
      <c r="B490"/>
      <c r="C490"/>
      <c r="D490"/>
      <c r="E490"/>
      <c r="F490"/>
      <c r="G490" s="24"/>
      <c r="H490"/>
      <c r="I490"/>
      <c r="J490"/>
    </row>
    <row r="491" spans="1:10" x14ac:dyDescent="0.35">
      <c r="A491"/>
      <c r="B491"/>
      <c r="C491"/>
      <c r="D491"/>
      <c r="E491"/>
      <c r="F491"/>
      <c r="G491" s="24"/>
      <c r="H491"/>
      <c r="I491"/>
      <c r="J491"/>
    </row>
    <row r="492" spans="1:10" x14ac:dyDescent="0.35">
      <c r="A492"/>
      <c r="B492"/>
      <c r="C492"/>
      <c r="D492"/>
      <c r="E492"/>
      <c r="F492"/>
      <c r="G492" s="24"/>
      <c r="H492"/>
      <c r="I492"/>
      <c r="J492"/>
    </row>
    <row r="493" spans="1:10" x14ac:dyDescent="0.35">
      <c r="A493"/>
      <c r="B493"/>
      <c r="C493"/>
      <c r="D493"/>
      <c r="E493"/>
      <c r="F493"/>
      <c r="G493" s="24"/>
      <c r="H493"/>
      <c r="I493"/>
      <c r="J493"/>
    </row>
    <row r="494" spans="1:10" x14ac:dyDescent="0.35">
      <c r="A494"/>
      <c r="B494"/>
      <c r="C494"/>
      <c r="D494"/>
      <c r="E494"/>
      <c r="F494"/>
      <c r="G494" s="24"/>
      <c r="H494"/>
      <c r="I494"/>
      <c r="J494"/>
    </row>
    <row r="495" spans="1:10" x14ac:dyDescent="0.35">
      <c r="A495"/>
      <c r="B495"/>
      <c r="C495"/>
      <c r="D495"/>
      <c r="E495"/>
      <c r="F495"/>
      <c r="G495" s="24"/>
      <c r="H495"/>
      <c r="I495"/>
      <c r="J495"/>
    </row>
    <row r="496" spans="1:10" x14ac:dyDescent="0.35">
      <c r="A496"/>
      <c r="B496"/>
      <c r="C496"/>
      <c r="D496"/>
      <c r="E496"/>
      <c r="F496"/>
      <c r="G496" s="24"/>
      <c r="H496"/>
      <c r="I496"/>
      <c r="J496"/>
    </row>
    <row r="497" spans="1:10" x14ac:dyDescent="0.35">
      <c r="A497"/>
      <c r="B497"/>
      <c r="C497"/>
      <c r="D497"/>
      <c r="E497"/>
      <c r="F497"/>
      <c r="G497" s="24"/>
      <c r="H497"/>
      <c r="I497"/>
      <c r="J497"/>
    </row>
    <row r="498" spans="1:10" x14ac:dyDescent="0.35">
      <c r="A498"/>
      <c r="B498"/>
      <c r="C498"/>
      <c r="D498"/>
      <c r="E498"/>
      <c r="F498"/>
      <c r="G498" s="24"/>
      <c r="H498"/>
      <c r="I498"/>
      <c r="J498"/>
    </row>
    <row r="499" spans="1:10" x14ac:dyDescent="0.35">
      <c r="A499"/>
      <c r="B499"/>
      <c r="C499"/>
      <c r="D499"/>
      <c r="E499"/>
      <c r="F499"/>
      <c r="G499" s="24"/>
      <c r="H499"/>
      <c r="I499"/>
      <c r="J499"/>
    </row>
    <row r="500" spans="1:10" x14ac:dyDescent="0.35">
      <c r="A500"/>
      <c r="B500"/>
      <c r="C500"/>
      <c r="D500"/>
      <c r="E500"/>
      <c r="F500"/>
      <c r="G500" s="24"/>
      <c r="H500"/>
      <c r="I500"/>
      <c r="J500"/>
    </row>
    <row r="501" spans="1:10" x14ac:dyDescent="0.35">
      <c r="A501"/>
      <c r="B501"/>
      <c r="C501"/>
      <c r="D501"/>
      <c r="E501"/>
      <c r="F501"/>
      <c r="G501" s="24"/>
      <c r="H501"/>
      <c r="I501"/>
      <c r="J501"/>
    </row>
    <row r="502" spans="1:10" x14ac:dyDescent="0.35">
      <c r="A502"/>
      <c r="B502"/>
      <c r="C502"/>
      <c r="D502"/>
      <c r="E502"/>
      <c r="F502"/>
      <c r="G502" s="24"/>
      <c r="H502"/>
      <c r="I502"/>
      <c r="J502"/>
    </row>
    <row r="503" spans="1:10" x14ac:dyDescent="0.35">
      <c r="A503"/>
      <c r="B503"/>
      <c r="C503"/>
      <c r="D503"/>
      <c r="E503"/>
      <c r="F503"/>
      <c r="G503" s="24"/>
      <c r="H503"/>
      <c r="I503"/>
      <c r="J503"/>
    </row>
    <row r="504" spans="1:10" x14ac:dyDescent="0.35">
      <c r="A504"/>
      <c r="B504"/>
      <c r="C504"/>
      <c r="D504"/>
      <c r="E504"/>
      <c r="F504"/>
      <c r="G504" s="24"/>
      <c r="H504"/>
      <c r="I504"/>
      <c r="J504"/>
    </row>
    <row r="505" spans="1:10" x14ac:dyDescent="0.35">
      <c r="A505"/>
      <c r="B505"/>
      <c r="C505"/>
      <c r="D505"/>
      <c r="E505"/>
      <c r="F505"/>
      <c r="G505" s="24"/>
      <c r="H505"/>
      <c r="I505"/>
      <c r="J505"/>
    </row>
    <row r="506" spans="1:10" x14ac:dyDescent="0.35">
      <c r="A506"/>
      <c r="B506"/>
      <c r="C506"/>
      <c r="D506"/>
      <c r="E506"/>
      <c r="F506"/>
      <c r="G506" s="24"/>
      <c r="H506"/>
      <c r="I506"/>
      <c r="J506"/>
    </row>
    <row r="507" spans="1:10" x14ac:dyDescent="0.35">
      <c r="A507"/>
      <c r="B507"/>
      <c r="C507"/>
      <c r="D507"/>
      <c r="E507"/>
      <c r="F507"/>
      <c r="G507" s="24"/>
      <c r="H507"/>
      <c r="I507"/>
      <c r="J507"/>
    </row>
    <row r="508" spans="1:10" x14ac:dyDescent="0.35">
      <c r="A508"/>
      <c r="B508"/>
      <c r="C508"/>
      <c r="D508"/>
      <c r="E508"/>
      <c r="F508"/>
      <c r="G508" s="24"/>
      <c r="H508"/>
      <c r="I508"/>
      <c r="J508"/>
    </row>
    <row r="509" spans="1:10" x14ac:dyDescent="0.35">
      <c r="A509"/>
      <c r="B509"/>
      <c r="C509"/>
      <c r="D509"/>
      <c r="E509"/>
      <c r="F509"/>
      <c r="G509" s="24"/>
      <c r="H509"/>
      <c r="I509"/>
      <c r="J509"/>
    </row>
    <row r="510" spans="1:10" x14ac:dyDescent="0.35">
      <c r="A510"/>
      <c r="B510"/>
      <c r="C510"/>
      <c r="D510"/>
      <c r="E510"/>
      <c r="F510"/>
      <c r="G510" s="24"/>
      <c r="H510"/>
      <c r="I510"/>
      <c r="J510"/>
    </row>
    <row r="511" spans="1:10" x14ac:dyDescent="0.35">
      <c r="A511"/>
      <c r="B511"/>
      <c r="C511"/>
      <c r="D511"/>
      <c r="E511"/>
      <c r="F511"/>
      <c r="G511" s="24"/>
      <c r="H511"/>
      <c r="I511"/>
      <c r="J511"/>
    </row>
    <row r="512" spans="1:10" x14ac:dyDescent="0.35">
      <c r="A512"/>
      <c r="B512"/>
      <c r="C512"/>
      <c r="D512"/>
      <c r="E512"/>
      <c r="F512"/>
      <c r="G512" s="24"/>
      <c r="H512"/>
      <c r="I512"/>
      <c r="J512"/>
    </row>
    <row r="513" spans="1:10" x14ac:dyDescent="0.35">
      <c r="A513"/>
      <c r="B513"/>
      <c r="C513"/>
      <c r="D513"/>
      <c r="E513"/>
      <c r="F513"/>
      <c r="G513" s="24"/>
      <c r="H513"/>
      <c r="I513"/>
      <c r="J513"/>
    </row>
    <row r="514" spans="1:10" x14ac:dyDescent="0.35">
      <c r="A514"/>
      <c r="B514"/>
      <c r="C514"/>
      <c r="D514"/>
      <c r="E514"/>
      <c r="F514"/>
      <c r="G514" s="24"/>
      <c r="H514"/>
      <c r="I514"/>
      <c r="J514"/>
    </row>
    <row r="515" spans="1:10" x14ac:dyDescent="0.35">
      <c r="A515"/>
      <c r="B515"/>
      <c r="C515"/>
      <c r="D515"/>
      <c r="E515"/>
      <c r="F515"/>
      <c r="G515" s="24"/>
      <c r="H515"/>
      <c r="I515"/>
      <c r="J515"/>
    </row>
    <row r="516" spans="1:10" x14ac:dyDescent="0.35">
      <c r="A516"/>
      <c r="B516"/>
      <c r="C516"/>
      <c r="D516"/>
      <c r="E516"/>
      <c r="F516"/>
      <c r="G516" s="24"/>
      <c r="H516"/>
      <c r="I516"/>
      <c r="J516"/>
    </row>
    <row r="517" spans="1:10" x14ac:dyDescent="0.35">
      <c r="A517"/>
      <c r="B517"/>
      <c r="C517"/>
      <c r="D517"/>
      <c r="E517"/>
      <c r="F517"/>
      <c r="G517" s="24"/>
      <c r="H517"/>
      <c r="I517"/>
      <c r="J517"/>
    </row>
    <row r="518" spans="1:10" x14ac:dyDescent="0.35">
      <c r="A518"/>
      <c r="B518"/>
      <c r="C518"/>
      <c r="D518"/>
      <c r="E518"/>
      <c r="F518"/>
      <c r="G518" s="24"/>
      <c r="H518"/>
      <c r="I518"/>
      <c r="J518"/>
    </row>
    <row r="519" spans="1:10" x14ac:dyDescent="0.35">
      <c r="A519"/>
      <c r="B519"/>
      <c r="C519"/>
      <c r="D519"/>
      <c r="E519"/>
      <c r="F519"/>
      <c r="G519" s="24"/>
      <c r="H519"/>
      <c r="I519"/>
      <c r="J519"/>
    </row>
    <row r="520" spans="1:10" x14ac:dyDescent="0.35">
      <c r="A520"/>
      <c r="B520"/>
      <c r="C520"/>
      <c r="D520"/>
      <c r="E520"/>
      <c r="F520"/>
      <c r="G520" s="24"/>
      <c r="H520"/>
      <c r="I520"/>
      <c r="J520"/>
    </row>
    <row r="521" spans="1:10" x14ac:dyDescent="0.35">
      <c r="A521"/>
      <c r="B521"/>
      <c r="C521"/>
      <c r="D521"/>
      <c r="E521"/>
      <c r="F521"/>
      <c r="G521" s="24"/>
      <c r="H521"/>
      <c r="I521"/>
      <c r="J521"/>
    </row>
    <row r="522" spans="1:10" x14ac:dyDescent="0.35">
      <c r="A522"/>
      <c r="B522"/>
      <c r="C522"/>
      <c r="D522"/>
      <c r="E522"/>
      <c r="F522"/>
      <c r="G522" s="24"/>
      <c r="H522"/>
      <c r="I522"/>
      <c r="J522"/>
    </row>
    <row r="523" spans="1:10" x14ac:dyDescent="0.35">
      <c r="A523"/>
      <c r="B523"/>
      <c r="C523"/>
      <c r="D523"/>
      <c r="E523"/>
      <c r="F523"/>
      <c r="G523" s="24"/>
      <c r="H523"/>
      <c r="I523"/>
      <c r="J523"/>
    </row>
    <row r="524" spans="1:10" x14ac:dyDescent="0.35">
      <c r="A524"/>
      <c r="B524"/>
      <c r="C524"/>
      <c r="D524"/>
      <c r="E524"/>
      <c r="F524"/>
      <c r="G524" s="24"/>
      <c r="H524"/>
      <c r="I524"/>
      <c r="J524"/>
    </row>
    <row r="525" spans="1:10" x14ac:dyDescent="0.35">
      <c r="A525"/>
      <c r="B525"/>
      <c r="C525"/>
      <c r="D525"/>
      <c r="E525"/>
      <c r="F525"/>
      <c r="G525" s="24"/>
      <c r="H525"/>
      <c r="I525"/>
      <c r="J525"/>
    </row>
    <row r="526" spans="1:10" x14ac:dyDescent="0.35">
      <c r="A526"/>
      <c r="B526"/>
      <c r="C526"/>
      <c r="D526"/>
      <c r="E526"/>
      <c r="F526"/>
      <c r="G526" s="24"/>
      <c r="H526"/>
      <c r="I526"/>
      <c r="J526"/>
    </row>
    <row r="527" spans="1:10" x14ac:dyDescent="0.35">
      <c r="A527"/>
      <c r="B527"/>
      <c r="C527"/>
      <c r="D527"/>
      <c r="E527"/>
      <c r="F527"/>
      <c r="G527" s="24"/>
      <c r="H527"/>
      <c r="I527"/>
      <c r="J527"/>
    </row>
    <row r="528" spans="1:10" x14ac:dyDescent="0.35">
      <c r="A528"/>
      <c r="B528"/>
      <c r="C528"/>
      <c r="D528"/>
      <c r="E528"/>
      <c r="F528"/>
      <c r="G528" s="24"/>
      <c r="H528"/>
      <c r="I528"/>
      <c r="J528"/>
    </row>
    <row r="529" spans="1:10" x14ac:dyDescent="0.35">
      <c r="A529"/>
      <c r="B529"/>
      <c r="C529"/>
      <c r="D529"/>
      <c r="E529"/>
      <c r="F529"/>
      <c r="G529" s="24"/>
      <c r="H529"/>
      <c r="I529"/>
      <c r="J529"/>
    </row>
    <row r="530" spans="1:10" x14ac:dyDescent="0.35">
      <c r="A530"/>
      <c r="B530"/>
      <c r="C530"/>
      <c r="D530"/>
      <c r="E530"/>
      <c r="F530"/>
      <c r="G530" s="24"/>
      <c r="H530"/>
      <c r="I530"/>
      <c r="J530"/>
    </row>
    <row r="531" spans="1:10" x14ac:dyDescent="0.35">
      <c r="A531"/>
      <c r="B531"/>
      <c r="C531"/>
      <c r="D531"/>
      <c r="E531"/>
      <c r="F531"/>
      <c r="G531" s="24"/>
      <c r="H531"/>
      <c r="I531"/>
      <c r="J531"/>
    </row>
    <row r="532" spans="1:10" x14ac:dyDescent="0.35">
      <c r="A532"/>
      <c r="B532"/>
      <c r="C532"/>
      <c r="D532"/>
      <c r="E532"/>
      <c r="F532"/>
      <c r="G532" s="24"/>
      <c r="H532"/>
      <c r="I532"/>
      <c r="J532"/>
    </row>
    <row r="533" spans="1:10" x14ac:dyDescent="0.35">
      <c r="A533"/>
      <c r="B533"/>
      <c r="C533"/>
      <c r="D533"/>
      <c r="E533"/>
      <c r="F533"/>
      <c r="G533" s="24"/>
      <c r="H533"/>
      <c r="I533"/>
      <c r="J533"/>
    </row>
    <row r="534" spans="1:10" x14ac:dyDescent="0.35">
      <c r="A534"/>
      <c r="B534"/>
      <c r="C534"/>
      <c r="D534"/>
      <c r="E534"/>
      <c r="F534"/>
      <c r="G534" s="24"/>
      <c r="H534"/>
      <c r="I534"/>
      <c r="J534"/>
    </row>
    <row r="535" spans="1:10" x14ac:dyDescent="0.35">
      <c r="A535"/>
      <c r="B535"/>
      <c r="C535"/>
      <c r="D535"/>
      <c r="E535"/>
      <c r="F535"/>
      <c r="G535" s="24"/>
      <c r="H535"/>
      <c r="I535"/>
      <c r="J535"/>
    </row>
    <row r="536" spans="1:10" x14ac:dyDescent="0.35">
      <c r="A536"/>
      <c r="B536"/>
      <c r="C536"/>
      <c r="D536"/>
      <c r="E536"/>
      <c r="F536"/>
      <c r="G536" s="24"/>
      <c r="H536"/>
      <c r="I536"/>
      <c r="J536"/>
    </row>
    <row r="537" spans="1:10" x14ac:dyDescent="0.35">
      <c r="A537"/>
      <c r="B537"/>
      <c r="C537"/>
      <c r="D537"/>
      <c r="E537"/>
      <c r="F537"/>
      <c r="G537" s="24"/>
      <c r="H537"/>
      <c r="I537"/>
      <c r="J537"/>
    </row>
    <row r="538" spans="1:10" x14ac:dyDescent="0.35">
      <c r="A538"/>
      <c r="B538"/>
      <c r="C538"/>
      <c r="D538"/>
      <c r="E538"/>
      <c r="F538"/>
      <c r="G538" s="24"/>
      <c r="H538"/>
      <c r="I538"/>
      <c r="J538"/>
    </row>
    <row r="539" spans="1:10" x14ac:dyDescent="0.35">
      <c r="A539"/>
      <c r="B539"/>
      <c r="C539"/>
      <c r="D539"/>
      <c r="E539"/>
      <c r="F539"/>
      <c r="G539" s="24"/>
      <c r="H539"/>
      <c r="I539"/>
      <c r="J539"/>
    </row>
    <row r="540" spans="1:10" x14ac:dyDescent="0.35">
      <c r="A540"/>
      <c r="B540"/>
      <c r="C540"/>
      <c r="D540"/>
      <c r="E540"/>
      <c r="F540"/>
      <c r="G540" s="24"/>
      <c r="H540"/>
      <c r="I540"/>
      <c r="J540"/>
    </row>
    <row r="541" spans="1:10" x14ac:dyDescent="0.35">
      <c r="A541"/>
      <c r="B541"/>
      <c r="C541"/>
      <c r="D541"/>
      <c r="E541"/>
      <c r="F541"/>
      <c r="G541" s="24"/>
      <c r="H541"/>
      <c r="I541"/>
      <c r="J541"/>
    </row>
    <row r="542" spans="1:10" x14ac:dyDescent="0.35">
      <c r="A542"/>
      <c r="B542"/>
      <c r="C542"/>
      <c r="D542"/>
      <c r="E542"/>
      <c r="F542"/>
      <c r="G542" s="24"/>
      <c r="H542"/>
      <c r="I542"/>
      <c r="J542"/>
    </row>
    <row r="543" spans="1:10" x14ac:dyDescent="0.35">
      <c r="A543"/>
      <c r="B543"/>
      <c r="C543"/>
      <c r="D543"/>
      <c r="E543"/>
      <c r="F543"/>
      <c r="G543" s="24"/>
      <c r="H543"/>
      <c r="I543"/>
      <c r="J543"/>
    </row>
    <row r="544" spans="1:10" x14ac:dyDescent="0.35">
      <c r="A544"/>
      <c r="B544"/>
      <c r="C544"/>
      <c r="D544"/>
      <c r="E544"/>
      <c r="F544"/>
      <c r="G544" s="24"/>
      <c r="H544"/>
      <c r="I544"/>
      <c r="J544"/>
    </row>
    <row r="545" spans="1:10" x14ac:dyDescent="0.35">
      <c r="A545"/>
      <c r="B545"/>
      <c r="C545"/>
      <c r="D545"/>
      <c r="E545"/>
      <c r="F545"/>
      <c r="G545" s="24"/>
      <c r="H545"/>
      <c r="I545"/>
      <c r="J545"/>
    </row>
    <row r="546" spans="1:10" x14ac:dyDescent="0.35">
      <c r="A546"/>
      <c r="B546"/>
      <c r="C546"/>
      <c r="D546"/>
      <c r="E546"/>
      <c r="F546"/>
      <c r="G546" s="24"/>
      <c r="H546"/>
      <c r="I546"/>
      <c r="J546"/>
    </row>
    <row r="547" spans="1:10" x14ac:dyDescent="0.35">
      <c r="A547"/>
      <c r="B547"/>
      <c r="C547"/>
      <c r="D547"/>
      <c r="E547"/>
      <c r="F547"/>
      <c r="G547" s="24"/>
      <c r="H547"/>
      <c r="I547"/>
      <c r="J547"/>
    </row>
    <row r="548" spans="1:10" x14ac:dyDescent="0.35">
      <c r="A548"/>
      <c r="B548"/>
      <c r="C548"/>
      <c r="D548"/>
      <c r="E548"/>
      <c r="F548"/>
      <c r="G548" s="24"/>
      <c r="H548"/>
      <c r="I548"/>
      <c r="J548"/>
    </row>
    <row r="549" spans="1:10" x14ac:dyDescent="0.35">
      <c r="A549"/>
      <c r="B549"/>
      <c r="C549"/>
      <c r="D549"/>
      <c r="E549"/>
      <c r="F549"/>
      <c r="G549" s="24"/>
      <c r="H549"/>
      <c r="I549"/>
      <c r="J549"/>
    </row>
    <row r="550" spans="1:10" x14ac:dyDescent="0.35">
      <c r="A550"/>
      <c r="B550"/>
      <c r="C550"/>
      <c r="D550"/>
      <c r="E550"/>
      <c r="F550"/>
      <c r="G550" s="24"/>
      <c r="H550"/>
      <c r="I550"/>
      <c r="J550"/>
    </row>
    <row r="551" spans="1:10" x14ac:dyDescent="0.35">
      <c r="A551"/>
      <c r="B551"/>
      <c r="C551"/>
      <c r="D551"/>
      <c r="E551"/>
      <c r="F551"/>
      <c r="G551" s="24"/>
      <c r="H551"/>
      <c r="I551"/>
      <c r="J551"/>
    </row>
    <row r="552" spans="1:10" x14ac:dyDescent="0.35">
      <c r="A552"/>
      <c r="B552"/>
      <c r="C552"/>
      <c r="D552"/>
      <c r="E552"/>
      <c r="F552"/>
      <c r="G552" s="24"/>
      <c r="H552"/>
      <c r="I552"/>
      <c r="J552"/>
    </row>
    <row r="553" spans="1:10" x14ac:dyDescent="0.35">
      <c r="A553"/>
      <c r="B553"/>
      <c r="C553"/>
      <c r="D553"/>
      <c r="E553"/>
      <c r="F553"/>
      <c r="G553" s="24"/>
      <c r="H553"/>
      <c r="I553"/>
      <c r="J553"/>
    </row>
    <row r="554" spans="1:10" x14ac:dyDescent="0.35">
      <c r="A554"/>
      <c r="B554"/>
      <c r="C554"/>
      <c r="D554"/>
      <c r="E554"/>
      <c r="F554"/>
      <c r="G554" s="24"/>
      <c r="H554"/>
      <c r="I554"/>
      <c r="J554"/>
    </row>
    <row r="555" spans="1:10" x14ac:dyDescent="0.35">
      <c r="A555"/>
      <c r="B555"/>
      <c r="C555"/>
      <c r="D555"/>
      <c r="E555"/>
      <c r="F555"/>
      <c r="G555" s="24"/>
      <c r="H555"/>
      <c r="I555"/>
      <c r="J555"/>
    </row>
    <row r="556" spans="1:10" x14ac:dyDescent="0.35">
      <c r="A556"/>
      <c r="B556"/>
      <c r="C556"/>
      <c r="D556"/>
      <c r="E556"/>
      <c r="F556"/>
      <c r="G556" s="24"/>
      <c r="H556"/>
      <c r="I556"/>
      <c r="J556"/>
    </row>
    <row r="557" spans="1:10" x14ac:dyDescent="0.35">
      <c r="A557"/>
      <c r="B557"/>
      <c r="C557"/>
      <c r="D557"/>
      <c r="E557"/>
      <c r="F557"/>
      <c r="G557" s="24"/>
      <c r="H557"/>
      <c r="I557"/>
      <c r="J557"/>
    </row>
    <row r="558" spans="1:10" x14ac:dyDescent="0.35">
      <c r="A558"/>
      <c r="B558"/>
      <c r="C558"/>
      <c r="D558"/>
      <c r="E558"/>
      <c r="F558"/>
      <c r="G558" s="24"/>
      <c r="H558"/>
      <c r="I558"/>
      <c r="J558"/>
    </row>
    <row r="559" spans="1:10" x14ac:dyDescent="0.35">
      <c r="A559"/>
      <c r="B559"/>
      <c r="C559"/>
      <c r="D559"/>
      <c r="E559"/>
      <c r="F559"/>
      <c r="G559" s="24"/>
      <c r="H559"/>
      <c r="I559"/>
      <c r="J559"/>
    </row>
    <row r="560" spans="1:10" x14ac:dyDescent="0.35">
      <c r="A560"/>
      <c r="B560"/>
      <c r="C560"/>
      <c r="D560"/>
      <c r="E560"/>
      <c r="F560"/>
      <c r="G560" s="24"/>
      <c r="H560"/>
      <c r="I560"/>
      <c r="J560"/>
    </row>
    <row r="561" spans="1:10" x14ac:dyDescent="0.35">
      <c r="A561"/>
      <c r="B561"/>
      <c r="C561"/>
      <c r="D561"/>
      <c r="E561"/>
      <c r="F561"/>
      <c r="G561" s="24"/>
      <c r="H561"/>
      <c r="I561"/>
      <c r="J561"/>
    </row>
    <row r="562" spans="1:10" x14ac:dyDescent="0.35">
      <c r="A562"/>
      <c r="B562"/>
      <c r="C562"/>
      <c r="D562"/>
      <c r="E562"/>
      <c r="F562"/>
      <c r="G562" s="24"/>
      <c r="H562"/>
      <c r="I562"/>
      <c r="J562"/>
    </row>
    <row r="563" spans="1:10" x14ac:dyDescent="0.35">
      <c r="A563"/>
      <c r="B563"/>
      <c r="C563"/>
      <c r="D563"/>
      <c r="E563"/>
      <c r="F563"/>
      <c r="G563" s="24"/>
      <c r="H563"/>
      <c r="I563"/>
      <c r="J563"/>
    </row>
    <row r="564" spans="1:10" x14ac:dyDescent="0.35">
      <c r="A564"/>
      <c r="B564"/>
      <c r="C564"/>
      <c r="D564"/>
      <c r="E564"/>
      <c r="F564"/>
      <c r="G564" s="24"/>
      <c r="H564"/>
      <c r="I564"/>
      <c r="J564"/>
    </row>
    <row r="565" spans="1:10" x14ac:dyDescent="0.35">
      <c r="A565"/>
      <c r="B565"/>
      <c r="C565"/>
      <c r="D565"/>
      <c r="E565"/>
      <c r="F565"/>
      <c r="G565" s="24"/>
      <c r="H565"/>
      <c r="I565"/>
      <c r="J565"/>
    </row>
    <row r="566" spans="1:10" x14ac:dyDescent="0.35">
      <c r="A566"/>
      <c r="B566"/>
      <c r="C566"/>
      <c r="D566"/>
      <c r="E566"/>
      <c r="F566"/>
      <c r="G566" s="24"/>
      <c r="H566"/>
      <c r="I566"/>
      <c r="J566"/>
    </row>
    <row r="567" spans="1:10" x14ac:dyDescent="0.35">
      <c r="A567"/>
      <c r="B567"/>
      <c r="C567"/>
      <c r="D567"/>
      <c r="E567"/>
      <c r="F567"/>
      <c r="G567" s="24"/>
      <c r="H567"/>
      <c r="I567"/>
      <c r="J567"/>
    </row>
    <row r="568" spans="1:10" x14ac:dyDescent="0.35">
      <c r="A568"/>
      <c r="B568"/>
      <c r="C568"/>
      <c r="D568"/>
      <c r="E568"/>
      <c r="F568"/>
      <c r="G568" s="24"/>
      <c r="H568"/>
      <c r="I568"/>
      <c r="J568"/>
    </row>
    <row r="569" spans="1:10" x14ac:dyDescent="0.35">
      <c r="A569"/>
      <c r="B569"/>
      <c r="C569"/>
      <c r="D569"/>
      <c r="E569"/>
      <c r="F569"/>
      <c r="G569" s="24"/>
      <c r="H569"/>
      <c r="I569"/>
      <c r="J569"/>
    </row>
    <row r="570" spans="1:10" x14ac:dyDescent="0.35">
      <c r="A570"/>
      <c r="B570"/>
      <c r="C570"/>
      <c r="D570"/>
      <c r="E570"/>
      <c r="F570"/>
      <c r="G570" s="24"/>
      <c r="H570"/>
      <c r="I570"/>
      <c r="J570"/>
    </row>
    <row r="571" spans="1:10" x14ac:dyDescent="0.35">
      <c r="A571"/>
      <c r="B571"/>
      <c r="C571"/>
      <c r="D571"/>
      <c r="E571"/>
      <c r="F571"/>
      <c r="G571" s="24"/>
      <c r="H571"/>
      <c r="I571"/>
      <c r="J571"/>
    </row>
    <row r="572" spans="1:10" x14ac:dyDescent="0.35">
      <c r="A572"/>
      <c r="B572"/>
      <c r="C572"/>
      <c r="D572"/>
      <c r="E572"/>
      <c r="F572"/>
      <c r="G572" s="24"/>
      <c r="H572"/>
      <c r="I572"/>
      <c r="J572"/>
    </row>
    <row r="573" spans="1:10" x14ac:dyDescent="0.35">
      <c r="A573"/>
      <c r="B573"/>
      <c r="C573"/>
      <c r="D573"/>
      <c r="E573"/>
      <c r="F573"/>
      <c r="G573" s="24"/>
      <c r="H573"/>
      <c r="I573"/>
      <c r="J573"/>
    </row>
    <row r="574" spans="1:10" x14ac:dyDescent="0.35">
      <c r="A574"/>
      <c r="B574"/>
      <c r="C574"/>
      <c r="D574"/>
      <c r="E574"/>
      <c r="F574"/>
      <c r="G574" s="24"/>
      <c r="H574"/>
      <c r="I574"/>
      <c r="J574"/>
    </row>
    <row r="575" spans="1:10" x14ac:dyDescent="0.35">
      <c r="A575"/>
      <c r="B575"/>
      <c r="C575"/>
      <c r="D575"/>
      <c r="E575"/>
      <c r="F575"/>
      <c r="G575" s="24"/>
      <c r="H575"/>
      <c r="I575"/>
      <c r="J575"/>
    </row>
    <row r="576" spans="1:10" x14ac:dyDescent="0.35">
      <c r="A576"/>
      <c r="B576"/>
      <c r="C576"/>
      <c r="D576"/>
      <c r="E576"/>
      <c r="F576"/>
      <c r="G576" s="24"/>
      <c r="H576"/>
      <c r="I576"/>
      <c r="J576"/>
    </row>
    <row r="577" spans="1:10" x14ac:dyDescent="0.35">
      <c r="A577"/>
      <c r="B577"/>
      <c r="C577"/>
      <c r="D577"/>
      <c r="E577"/>
      <c r="F577"/>
      <c r="G577" s="24"/>
      <c r="H577"/>
      <c r="I577"/>
      <c r="J577"/>
    </row>
    <row r="578" spans="1:10" x14ac:dyDescent="0.35">
      <c r="A578"/>
      <c r="B578"/>
      <c r="C578"/>
      <c r="D578"/>
      <c r="E578"/>
      <c r="F578"/>
      <c r="G578" s="24"/>
      <c r="H578"/>
      <c r="I578"/>
      <c r="J578"/>
    </row>
    <row r="579" spans="1:10" x14ac:dyDescent="0.35">
      <c r="A579"/>
      <c r="B579"/>
      <c r="C579"/>
      <c r="D579"/>
      <c r="E579"/>
      <c r="F579"/>
      <c r="G579" s="24"/>
      <c r="H579"/>
      <c r="I579"/>
      <c r="J579"/>
    </row>
    <row r="580" spans="1:10" x14ac:dyDescent="0.35">
      <c r="A580"/>
      <c r="B580"/>
      <c r="C580"/>
      <c r="D580"/>
      <c r="E580"/>
      <c r="F580"/>
      <c r="G580" s="24"/>
      <c r="H580"/>
      <c r="I580"/>
      <c r="J580"/>
    </row>
    <row r="581" spans="1:10" x14ac:dyDescent="0.35">
      <c r="A581"/>
      <c r="B581"/>
      <c r="C581"/>
      <c r="D581"/>
      <c r="E581"/>
      <c r="F581"/>
      <c r="G581" s="24"/>
      <c r="H581"/>
      <c r="I581"/>
      <c r="J581"/>
    </row>
    <row r="582" spans="1:10" x14ac:dyDescent="0.35">
      <c r="A582"/>
      <c r="B582"/>
      <c r="C582"/>
      <c r="D582"/>
      <c r="E582"/>
      <c r="F582"/>
      <c r="G582" s="24"/>
      <c r="H582"/>
      <c r="I582"/>
      <c r="J582"/>
    </row>
    <row r="583" spans="1:10" x14ac:dyDescent="0.35">
      <c r="A583"/>
      <c r="B583"/>
      <c r="C583"/>
      <c r="D583"/>
      <c r="E583"/>
      <c r="F583"/>
      <c r="G583" s="24"/>
      <c r="H583"/>
      <c r="I583"/>
      <c r="J583"/>
    </row>
    <row r="584" spans="1:10" x14ac:dyDescent="0.35">
      <c r="A584"/>
      <c r="B584"/>
      <c r="C584"/>
      <c r="D584"/>
      <c r="E584"/>
      <c r="F584"/>
      <c r="G584" s="24"/>
      <c r="H584"/>
      <c r="I584"/>
      <c r="J584"/>
    </row>
    <row r="585" spans="1:10" x14ac:dyDescent="0.35">
      <c r="A585"/>
      <c r="B585"/>
      <c r="C585"/>
      <c r="D585"/>
      <c r="E585"/>
      <c r="F585"/>
      <c r="G585" s="24"/>
      <c r="H585"/>
      <c r="I585"/>
      <c r="J585"/>
    </row>
    <row r="586" spans="1:10" x14ac:dyDescent="0.35">
      <c r="A586"/>
      <c r="B586"/>
      <c r="C586"/>
      <c r="D586"/>
      <c r="E586"/>
      <c r="F586"/>
      <c r="G586" s="24"/>
      <c r="H586"/>
      <c r="I586"/>
      <c r="J586"/>
    </row>
    <row r="587" spans="1:10" x14ac:dyDescent="0.35">
      <c r="A587"/>
      <c r="B587"/>
      <c r="C587"/>
      <c r="D587"/>
      <c r="E587"/>
      <c r="F587"/>
      <c r="G587" s="24"/>
      <c r="H587"/>
      <c r="I587"/>
      <c r="J587"/>
    </row>
    <row r="588" spans="1:10" x14ac:dyDescent="0.35">
      <c r="A588"/>
      <c r="B588"/>
      <c r="C588"/>
      <c r="D588"/>
      <c r="E588"/>
      <c r="F588"/>
      <c r="G588" s="24"/>
      <c r="H588"/>
      <c r="I588"/>
      <c r="J588"/>
    </row>
    <row r="589" spans="1:10" x14ac:dyDescent="0.35">
      <c r="A589"/>
      <c r="B589"/>
      <c r="C589"/>
      <c r="D589"/>
      <c r="E589"/>
      <c r="F589"/>
      <c r="G589" s="24"/>
      <c r="H589"/>
      <c r="I589"/>
      <c r="J589"/>
    </row>
    <row r="590" spans="1:10" x14ac:dyDescent="0.35">
      <c r="A590"/>
      <c r="B590"/>
      <c r="C590"/>
      <c r="D590"/>
      <c r="E590"/>
      <c r="F590"/>
      <c r="G590" s="24"/>
      <c r="H590"/>
      <c r="I590"/>
      <c r="J590"/>
    </row>
    <row r="591" spans="1:10" x14ac:dyDescent="0.35">
      <c r="A591"/>
      <c r="B591"/>
      <c r="C591"/>
      <c r="D591"/>
      <c r="E591"/>
      <c r="F591"/>
      <c r="G591" s="24"/>
      <c r="H591"/>
      <c r="I591"/>
      <c r="J591"/>
    </row>
    <row r="592" spans="1:10" x14ac:dyDescent="0.35">
      <c r="A592"/>
      <c r="B592"/>
      <c r="C592"/>
      <c r="D592"/>
      <c r="E592"/>
      <c r="F592"/>
      <c r="G592" s="24"/>
      <c r="H592"/>
      <c r="I592"/>
      <c r="J592"/>
    </row>
    <row r="593" spans="1:10" x14ac:dyDescent="0.35">
      <c r="A593"/>
      <c r="B593"/>
      <c r="C593"/>
      <c r="D593"/>
      <c r="E593"/>
      <c r="F593"/>
      <c r="G593" s="24"/>
      <c r="H593"/>
      <c r="I593"/>
      <c r="J593"/>
    </row>
    <row r="594" spans="1:10" x14ac:dyDescent="0.35">
      <c r="A594"/>
      <c r="B594"/>
      <c r="C594"/>
      <c r="D594"/>
      <c r="E594"/>
      <c r="F594"/>
      <c r="G594" s="24"/>
      <c r="H594"/>
      <c r="I594"/>
      <c r="J594"/>
    </row>
    <row r="595" spans="1:10" x14ac:dyDescent="0.35">
      <c r="A595"/>
      <c r="B595"/>
      <c r="C595"/>
      <c r="D595"/>
      <c r="E595"/>
      <c r="F595"/>
      <c r="G595" s="24"/>
      <c r="H595"/>
      <c r="I595"/>
      <c r="J595"/>
    </row>
    <row r="596" spans="1:10" x14ac:dyDescent="0.35">
      <c r="A596"/>
      <c r="B596"/>
      <c r="C596"/>
      <c r="D596"/>
      <c r="E596"/>
      <c r="F596"/>
      <c r="G596" s="24"/>
      <c r="H596"/>
      <c r="I596"/>
      <c r="J596"/>
    </row>
    <row r="597" spans="1:10" x14ac:dyDescent="0.35">
      <c r="A597"/>
      <c r="B597"/>
      <c r="C597"/>
      <c r="D597"/>
      <c r="E597"/>
      <c r="F597"/>
      <c r="G597" s="24"/>
      <c r="H597"/>
      <c r="I597"/>
      <c r="J597"/>
    </row>
    <row r="598" spans="1:10" x14ac:dyDescent="0.35">
      <c r="A598"/>
      <c r="B598"/>
      <c r="C598"/>
      <c r="D598"/>
      <c r="E598"/>
      <c r="F598"/>
      <c r="G598" s="24"/>
      <c r="H598"/>
      <c r="I598"/>
      <c r="J598"/>
    </row>
    <row r="599" spans="1:10" x14ac:dyDescent="0.35">
      <c r="A599"/>
      <c r="B599"/>
      <c r="C599"/>
      <c r="D599"/>
      <c r="E599"/>
      <c r="F599"/>
      <c r="G599" s="24"/>
      <c r="H599"/>
      <c r="I599"/>
      <c r="J599"/>
    </row>
    <row r="600" spans="1:10" x14ac:dyDescent="0.35">
      <c r="A600"/>
      <c r="B600"/>
      <c r="C600"/>
      <c r="D600"/>
      <c r="E600"/>
      <c r="F600"/>
      <c r="G600" s="24"/>
      <c r="H600"/>
      <c r="I600"/>
      <c r="J600"/>
    </row>
    <row r="601" spans="1:10" x14ac:dyDescent="0.35">
      <c r="A601"/>
      <c r="B601"/>
      <c r="C601"/>
      <c r="D601"/>
      <c r="E601"/>
      <c r="F601"/>
      <c r="G601" s="24"/>
      <c r="H601"/>
      <c r="I601"/>
      <c r="J601"/>
    </row>
    <row r="602" spans="1:10" x14ac:dyDescent="0.35">
      <c r="A602"/>
      <c r="B602"/>
      <c r="C602"/>
      <c r="D602"/>
      <c r="E602"/>
      <c r="F602"/>
      <c r="G602" s="24"/>
      <c r="H602"/>
      <c r="I602"/>
      <c r="J602"/>
    </row>
    <row r="603" spans="1:10" x14ac:dyDescent="0.35">
      <c r="A603"/>
      <c r="B603"/>
      <c r="C603"/>
      <c r="D603"/>
      <c r="E603"/>
      <c r="F603"/>
      <c r="G603" s="24"/>
      <c r="H603"/>
      <c r="I603"/>
      <c r="J603"/>
    </row>
    <row r="604" spans="1:10" x14ac:dyDescent="0.35">
      <c r="A604"/>
      <c r="B604"/>
      <c r="C604"/>
      <c r="D604"/>
      <c r="E604"/>
      <c r="F604"/>
      <c r="G604" s="24"/>
      <c r="H604"/>
      <c r="I604"/>
      <c r="J604"/>
    </row>
    <row r="605" spans="1:10" x14ac:dyDescent="0.35">
      <c r="A605"/>
      <c r="B605"/>
      <c r="C605"/>
      <c r="D605"/>
      <c r="E605"/>
      <c r="F605"/>
      <c r="G605" s="24"/>
      <c r="H605"/>
      <c r="I605"/>
      <c r="J605"/>
    </row>
    <row r="606" spans="1:10" x14ac:dyDescent="0.35">
      <c r="A606"/>
      <c r="B606"/>
      <c r="C606"/>
      <c r="D606"/>
      <c r="E606"/>
      <c r="F606"/>
      <c r="G606" s="24"/>
      <c r="H606"/>
      <c r="I606"/>
      <c r="J606"/>
    </row>
    <row r="607" spans="1:10" x14ac:dyDescent="0.35">
      <c r="A607"/>
      <c r="B607"/>
      <c r="C607"/>
      <c r="D607"/>
      <c r="E607"/>
      <c r="F607"/>
      <c r="G607" s="24"/>
      <c r="H607"/>
      <c r="I607"/>
      <c r="J607"/>
    </row>
    <row r="608" spans="1:10" x14ac:dyDescent="0.35">
      <c r="A608"/>
      <c r="B608"/>
      <c r="C608"/>
      <c r="D608"/>
      <c r="E608"/>
      <c r="F608"/>
      <c r="G608" s="24"/>
      <c r="H608"/>
      <c r="I608"/>
      <c r="J608"/>
    </row>
    <row r="609" spans="1:10" x14ac:dyDescent="0.35">
      <c r="A609"/>
      <c r="B609"/>
      <c r="C609"/>
      <c r="D609"/>
      <c r="E609"/>
      <c r="F609"/>
      <c r="G609" s="24"/>
      <c r="H609"/>
      <c r="I609"/>
      <c r="J609"/>
    </row>
    <row r="610" spans="1:10" x14ac:dyDescent="0.35">
      <c r="A610"/>
      <c r="B610"/>
      <c r="C610"/>
      <c r="D610"/>
      <c r="E610"/>
      <c r="F610"/>
      <c r="G610" s="24"/>
      <c r="H610"/>
      <c r="I610"/>
      <c r="J610"/>
    </row>
    <row r="611" spans="1:10" x14ac:dyDescent="0.35">
      <c r="A611"/>
      <c r="B611"/>
      <c r="C611"/>
      <c r="D611"/>
      <c r="E611"/>
      <c r="F611"/>
      <c r="G611" s="24"/>
      <c r="H611"/>
      <c r="I611"/>
      <c r="J611"/>
    </row>
    <row r="612" spans="1:10" x14ac:dyDescent="0.35">
      <c r="A612"/>
      <c r="B612"/>
      <c r="C612"/>
      <c r="D612"/>
      <c r="E612"/>
      <c r="F612"/>
      <c r="G612" s="24"/>
      <c r="H612"/>
      <c r="I612"/>
      <c r="J612"/>
    </row>
    <row r="613" spans="1:10" x14ac:dyDescent="0.35">
      <c r="A613"/>
      <c r="B613"/>
      <c r="C613"/>
      <c r="D613"/>
      <c r="E613"/>
      <c r="F613"/>
      <c r="G613" s="24"/>
      <c r="H613"/>
      <c r="I613"/>
      <c r="J613"/>
    </row>
    <row r="614" spans="1:10" x14ac:dyDescent="0.35">
      <c r="A614"/>
      <c r="B614"/>
      <c r="C614"/>
      <c r="D614"/>
      <c r="E614"/>
      <c r="F614"/>
      <c r="G614" s="24"/>
      <c r="H614"/>
      <c r="I614"/>
      <c r="J614"/>
    </row>
    <row r="615" spans="1:10" x14ac:dyDescent="0.35">
      <c r="A615"/>
      <c r="B615"/>
      <c r="C615"/>
      <c r="D615"/>
      <c r="E615"/>
      <c r="F615"/>
      <c r="G615" s="24"/>
      <c r="H615"/>
      <c r="I615"/>
      <c r="J615"/>
    </row>
    <row r="616" spans="1:10" x14ac:dyDescent="0.35">
      <c r="A616"/>
      <c r="B616"/>
      <c r="C616"/>
      <c r="D616"/>
      <c r="E616"/>
      <c r="F616"/>
      <c r="G616" s="24"/>
      <c r="H616"/>
      <c r="I616"/>
      <c r="J616"/>
    </row>
    <row r="617" spans="1:10" x14ac:dyDescent="0.35">
      <c r="A617"/>
      <c r="B617"/>
      <c r="C617"/>
      <c r="D617"/>
      <c r="E617"/>
      <c r="F617"/>
      <c r="G617" s="24"/>
      <c r="H617"/>
      <c r="I617"/>
      <c r="J617"/>
    </row>
    <row r="618" spans="1:10" x14ac:dyDescent="0.35">
      <c r="A618"/>
      <c r="B618"/>
      <c r="C618"/>
      <c r="D618"/>
      <c r="E618"/>
      <c r="F618"/>
      <c r="G618" s="24"/>
      <c r="H618"/>
      <c r="I618"/>
      <c r="J618"/>
    </row>
    <row r="619" spans="1:10" x14ac:dyDescent="0.35">
      <c r="A619"/>
      <c r="B619"/>
      <c r="C619"/>
      <c r="D619"/>
      <c r="E619"/>
      <c r="F619"/>
      <c r="G619" s="24"/>
      <c r="H619"/>
      <c r="I619"/>
      <c r="J619"/>
    </row>
    <row r="620" spans="1:10" x14ac:dyDescent="0.35">
      <c r="A620"/>
      <c r="B620"/>
      <c r="C620"/>
      <c r="D620"/>
      <c r="E620"/>
      <c r="F620"/>
      <c r="G620" s="24"/>
      <c r="H620"/>
      <c r="I620"/>
      <c r="J620"/>
    </row>
    <row r="621" spans="1:10" x14ac:dyDescent="0.35">
      <c r="A621"/>
      <c r="B621"/>
      <c r="C621"/>
      <c r="D621"/>
      <c r="E621"/>
      <c r="F621"/>
      <c r="G621" s="24"/>
      <c r="H621"/>
      <c r="I621"/>
      <c r="J621"/>
    </row>
    <row r="622" spans="1:10" x14ac:dyDescent="0.35">
      <c r="A622"/>
      <c r="B622"/>
      <c r="C622"/>
      <c r="D622"/>
      <c r="E622"/>
      <c r="F622"/>
      <c r="G622" s="24"/>
      <c r="H622"/>
      <c r="I622"/>
      <c r="J622"/>
    </row>
    <row r="623" spans="1:10" x14ac:dyDescent="0.35">
      <c r="A623"/>
      <c r="B623"/>
      <c r="C623"/>
      <c r="D623"/>
      <c r="E623"/>
      <c r="F623"/>
      <c r="G623" s="24"/>
      <c r="H623"/>
      <c r="I623"/>
      <c r="J623"/>
    </row>
    <row r="624" spans="1:10" x14ac:dyDescent="0.35">
      <c r="A624"/>
      <c r="B624"/>
      <c r="C624"/>
      <c r="D624"/>
      <c r="E624"/>
      <c r="F624"/>
      <c r="G624" s="24"/>
      <c r="H624"/>
      <c r="I624"/>
      <c r="J624"/>
    </row>
    <row r="625" spans="1:10" x14ac:dyDescent="0.35">
      <c r="A625"/>
      <c r="B625"/>
      <c r="C625"/>
      <c r="D625"/>
      <c r="E625"/>
      <c r="F625"/>
      <c r="G625" s="24"/>
      <c r="H625"/>
      <c r="I625"/>
      <c r="J625"/>
    </row>
    <row r="626" spans="1:10" x14ac:dyDescent="0.35">
      <c r="A626"/>
      <c r="B626"/>
      <c r="C626"/>
      <c r="D626"/>
      <c r="E626"/>
      <c r="F626"/>
      <c r="G626" s="24"/>
      <c r="H626"/>
      <c r="I626"/>
      <c r="J626"/>
    </row>
    <row r="627" spans="1:10" x14ac:dyDescent="0.35">
      <c r="A627"/>
      <c r="B627"/>
      <c r="C627"/>
      <c r="D627"/>
      <c r="E627"/>
      <c r="F627"/>
      <c r="G627" s="24"/>
      <c r="H627"/>
      <c r="I627"/>
      <c r="J627"/>
    </row>
    <row r="628" spans="1:10" x14ac:dyDescent="0.35">
      <c r="A628"/>
      <c r="B628"/>
      <c r="C628"/>
      <c r="D628"/>
      <c r="E628"/>
      <c r="F628"/>
      <c r="G628" s="24"/>
      <c r="H628"/>
      <c r="I628"/>
      <c r="J628"/>
    </row>
    <row r="629" spans="1:10" x14ac:dyDescent="0.35">
      <c r="A629"/>
      <c r="B629"/>
      <c r="C629"/>
      <c r="D629"/>
      <c r="E629"/>
      <c r="F629"/>
      <c r="G629" s="24"/>
      <c r="H629"/>
      <c r="I629"/>
      <c r="J629"/>
    </row>
    <row r="630" spans="1:10" x14ac:dyDescent="0.35">
      <c r="A630"/>
      <c r="B630"/>
      <c r="C630"/>
      <c r="D630"/>
      <c r="E630"/>
      <c r="F630"/>
      <c r="G630" s="24"/>
      <c r="H630"/>
      <c r="I630"/>
      <c r="J630"/>
    </row>
    <row r="631" spans="1:10" x14ac:dyDescent="0.35">
      <c r="A631"/>
      <c r="B631"/>
      <c r="C631"/>
      <c r="D631"/>
      <c r="E631"/>
      <c r="F631"/>
      <c r="G631" s="24"/>
      <c r="H631"/>
      <c r="I631"/>
      <c r="J631"/>
    </row>
    <row r="632" spans="1:10" x14ac:dyDescent="0.35">
      <c r="A632"/>
      <c r="B632"/>
      <c r="C632"/>
      <c r="D632"/>
      <c r="E632"/>
      <c r="F632"/>
      <c r="G632" s="24"/>
      <c r="H632"/>
      <c r="I632"/>
      <c r="J632"/>
    </row>
    <row r="633" spans="1:10" x14ac:dyDescent="0.35">
      <c r="A633"/>
      <c r="B633"/>
      <c r="C633"/>
      <c r="D633"/>
      <c r="E633"/>
      <c r="F633"/>
      <c r="G633" s="24"/>
      <c r="H633"/>
      <c r="I633"/>
      <c r="J633"/>
    </row>
    <row r="634" spans="1:10" x14ac:dyDescent="0.35">
      <c r="A634"/>
      <c r="B634"/>
      <c r="C634"/>
      <c r="D634"/>
      <c r="E634"/>
      <c r="F634"/>
      <c r="G634" s="24"/>
      <c r="H634"/>
      <c r="I634"/>
      <c r="J634"/>
    </row>
    <row r="635" spans="1:10" x14ac:dyDescent="0.35">
      <c r="A635"/>
      <c r="B635"/>
      <c r="C635"/>
      <c r="D635"/>
      <c r="E635"/>
      <c r="F635"/>
      <c r="G635" s="24"/>
      <c r="H635"/>
      <c r="I635"/>
      <c r="J635"/>
    </row>
    <row r="636" spans="1:10" x14ac:dyDescent="0.35">
      <c r="A636"/>
      <c r="B636"/>
      <c r="C636"/>
      <c r="D636"/>
      <c r="E636"/>
      <c r="F636"/>
      <c r="G636" s="24"/>
      <c r="H636"/>
      <c r="I636"/>
      <c r="J636"/>
    </row>
    <row r="637" spans="1:10" x14ac:dyDescent="0.35">
      <c r="A637"/>
      <c r="B637"/>
      <c r="C637"/>
      <c r="D637"/>
      <c r="E637"/>
      <c r="F637"/>
      <c r="G637" s="24"/>
      <c r="H637"/>
      <c r="I637"/>
      <c r="J637"/>
    </row>
    <row r="638" spans="1:10" x14ac:dyDescent="0.35">
      <c r="A638"/>
      <c r="B638"/>
      <c r="C638"/>
      <c r="D638"/>
      <c r="E638"/>
      <c r="F638"/>
      <c r="G638" s="24"/>
      <c r="H638"/>
      <c r="I638"/>
      <c r="J638"/>
    </row>
    <row r="639" spans="1:10" x14ac:dyDescent="0.35">
      <c r="A639"/>
      <c r="B639"/>
      <c r="C639"/>
      <c r="D639"/>
      <c r="E639"/>
      <c r="F639"/>
      <c r="G639" s="24"/>
      <c r="H639"/>
      <c r="I639"/>
      <c r="J639"/>
    </row>
    <row r="640" spans="1:10" x14ac:dyDescent="0.35">
      <c r="A640"/>
      <c r="B640"/>
      <c r="C640"/>
      <c r="D640"/>
      <c r="E640"/>
      <c r="F640"/>
      <c r="G640" s="24"/>
      <c r="H640"/>
      <c r="I640"/>
      <c r="J640"/>
    </row>
    <row r="641" spans="1:10" x14ac:dyDescent="0.35">
      <c r="A641"/>
      <c r="B641"/>
      <c r="C641"/>
      <c r="D641"/>
      <c r="E641"/>
      <c r="F641"/>
      <c r="G641" s="24"/>
      <c r="H641"/>
      <c r="I641"/>
      <c r="J641"/>
    </row>
    <row r="642" spans="1:10" x14ac:dyDescent="0.35">
      <c r="A642"/>
      <c r="B642"/>
      <c r="C642"/>
      <c r="D642"/>
      <c r="E642"/>
      <c r="F642"/>
      <c r="G642" s="24"/>
      <c r="H642"/>
      <c r="I642"/>
      <c r="J642"/>
    </row>
    <row r="643" spans="1:10" x14ac:dyDescent="0.35">
      <c r="A643"/>
      <c r="B643"/>
      <c r="C643"/>
      <c r="D643"/>
      <c r="E643"/>
      <c r="F643"/>
      <c r="G643" s="24"/>
      <c r="H643"/>
      <c r="I643"/>
      <c r="J643"/>
    </row>
    <row r="644" spans="1:10" x14ac:dyDescent="0.35">
      <c r="A644"/>
      <c r="B644"/>
      <c r="C644"/>
      <c r="D644"/>
      <c r="E644"/>
      <c r="F644"/>
      <c r="G644" s="24"/>
      <c r="H644"/>
      <c r="I644"/>
      <c r="J644"/>
    </row>
    <row r="645" spans="1:10" x14ac:dyDescent="0.35">
      <c r="A645"/>
      <c r="B645"/>
      <c r="C645"/>
      <c r="D645"/>
      <c r="E645"/>
      <c r="F645"/>
      <c r="G645" s="24"/>
      <c r="H645"/>
      <c r="I645"/>
      <c r="J645"/>
    </row>
    <row r="646" spans="1:10" x14ac:dyDescent="0.35">
      <c r="A646"/>
      <c r="B646"/>
      <c r="C646"/>
      <c r="D646"/>
      <c r="E646"/>
      <c r="F646"/>
      <c r="G646" s="24"/>
      <c r="H646"/>
      <c r="I646"/>
      <c r="J646"/>
    </row>
    <row r="647" spans="1:10" x14ac:dyDescent="0.35">
      <c r="A647"/>
      <c r="B647"/>
      <c r="C647"/>
      <c r="D647"/>
      <c r="E647"/>
      <c r="F647"/>
      <c r="G647" s="24"/>
      <c r="H647"/>
      <c r="I647"/>
      <c r="J647"/>
    </row>
    <row r="648" spans="1:10" x14ac:dyDescent="0.35">
      <c r="A648"/>
      <c r="B648"/>
      <c r="C648"/>
      <c r="D648"/>
      <c r="E648"/>
      <c r="F648"/>
      <c r="G648" s="24"/>
      <c r="H648"/>
      <c r="I648"/>
      <c r="J648"/>
    </row>
    <row r="649" spans="1:10" x14ac:dyDescent="0.35">
      <c r="A649"/>
      <c r="B649"/>
      <c r="C649"/>
      <c r="D649"/>
      <c r="E649"/>
      <c r="F649"/>
      <c r="G649" s="24"/>
      <c r="H649"/>
      <c r="I649"/>
      <c r="J649"/>
    </row>
    <row r="650" spans="1:10" x14ac:dyDescent="0.35">
      <c r="A650"/>
      <c r="B650"/>
      <c r="C650"/>
      <c r="D650"/>
      <c r="E650"/>
      <c r="F650"/>
      <c r="G650" s="24"/>
      <c r="H650"/>
      <c r="I650"/>
      <c r="J650"/>
    </row>
    <row r="651" spans="1:10" x14ac:dyDescent="0.35">
      <c r="A651"/>
      <c r="B651"/>
      <c r="C651"/>
      <c r="D651"/>
      <c r="E651"/>
      <c r="F651"/>
      <c r="G651" s="24"/>
      <c r="H651"/>
      <c r="I651"/>
      <c r="J651"/>
    </row>
    <row r="652" spans="1:10" x14ac:dyDescent="0.35">
      <c r="A652"/>
      <c r="B652"/>
      <c r="C652"/>
      <c r="D652"/>
      <c r="E652"/>
      <c r="F652"/>
      <c r="G652" s="24"/>
      <c r="H652"/>
      <c r="I652"/>
      <c r="J652"/>
    </row>
    <row r="653" spans="1:10" x14ac:dyDescent="0.35">
      <c r="A653"/>
      <c r="B653"/>
      <c r="C653"/>
      <c r="D653"/>
      <c r="E653"/>
      <c r="F653"/>
      <c r="G653" s="24"/>
      <c r="H653"/>
      <c r="I653"/>
      <c r="J653"/>
    </row>
    <row r="654" spans="1:10" x14ac:dyDescent="0.35">
      <c r="A654"/>
      <c r="B654"/>
      <c r="C654"/>
      <c r="D654"/>
      <c r="E654"/>
      <c r="F654"/>
      <c r="G654" s="24"/>
      <c r="H654"/>
      <c r="I654"/>
      <c r="J654"/>
    </row>
    <row r="655" spans="1:10" x14ac:dyDescent="0.35">
      <c r="A655"/>
      <c r="B655"/>
      <c r="C655"/>
      <c r="D655"/>
      <c r="E655"/>
      <c r="F655"/>
      <c r="G655" s="24"/>
      <c r="H655"/>
      <c r="I655"/>
      <c r="J655"/>
    </row>
    <row r="656" spans="1:10" x14ac:dyDescent="0.35">
      <c r="A656"/>
      <c r="B656"/>
      <c r="C656"/>
      <c r="D656"/>
      <c r="E656"/>
      <c r="F656"/>
      <c r="G656" s="24"/>
      <c r="H656"/>
      <c r="I656"/>
      <c r="J656"/>
    </row>
    <row r="657" spans="1:10" x14ac:dyDescent="0.35">
      <c r="A657"/>
      <c r="B657"/>
      <c r="C657"/>
      <c r="D657"/>
      <c r="E657"/>
      <c r="F657"/>
      <c r="G657" s="24"/>
      <c r="H657"/>
      <c r="I657"/>
      <c r="J657"/>
    </row>
    <row r="658" spans="1:10" x14ac:dyDescent="0.35">
      <c r="A658"/>
      <c r="B658"/>
      <c r="C658"/>
      <c r="D658"/>
      <c r="E658"/>
      <c r="F658"/>
      <c r="G658" s="24"/>
      <c r="H658"/>
      <c r="I658"/>
      <c r="J658"/>
    </row>
    <row r="659" spans="1:10" x14ac:dyDescent="0.35">
      <c r="A659"/>
      <c r="B659"/>
      <c r="C659"/>
      <c r="D659"/>
      <c r="E659"/>
      <c r="F659"/>
      <c r="G659" s="24"/>
      <c r="H659"/>
      <c r="I659"/>
      <c r="J659"/>
    </row>
    <row r="660" spans="1:10" x14ac:dyDescent="0.35">
      <c r="A660"/>
      <c r="B660"/>
      <c r="C660"/>
      <c r="D660"/>
      <c r="E660"/>
      <c r="F660"/>
      <c r="G660" s="24"/>
      <c r="H660"/>
      <c r="I660"/>
      <c r="J660"/>
    </row>
    <row r="661" spans="1:10" x14ac:dyDescent="0.35">
      <c r="A661"/>
      <c r="B661"/>
      <c r="C661"/>
      <c r="D661"/>
      <c r="E661"/>
      <c r="F661"/>
      <c r="G661" s="24"/>
      <c r="H661"/>
      <c r="I661"/>
      <c r="J661"/>
    </row>
    <row r="662" spans="1:10" x14ac:dyDescent="0.35">
      <c r="A662"/>
      <c r="B662"/>
      <c r="C662"/>
      <c r="D662"/>
      <c r="E662"/>
      <c r="F662"/>
      <c r="G662" s="24"/>
      <c r="H662"/>
      <c r="I662"/>
      <c r="J662"/>
    </row>
    <row r="663" spans="1:10" x14ac:dyDescent="0.35">
      <c r="A663"/>
      <c r="B663"/>
      <c r="C663"/>
      <c r="D663"/>
      <c r="E663"/>
      <c r="F663"/>
      <c r="G663" s="24"/>
      <c r="H663"/>
      <c r="I663"/>
      <c r="J663"/>
    </row>
    <row r="664" spans="1:10" x14ac:dyDescent="0.35">
      <c r="A664"/>
      <c r="B664"/>
      <c r="C664"/>
      <c r="D664"/>
      <c r="E664"/>
      <c r="F664"/>
      <c r="G664" s="24"/>
      <c r="H664"/>
      <c r="I664"/>
      <c r="J664"/>
    </row>
    <row r="665" spans="1:10" x14ac:dyDescent="0.35">
      <c r="A665"/>
      <c r="B665"/>
      <c r="C665"/>
      <c r="D665"/>
      <c r="E665"/>
      <c r="F665"/>
      <c r="G665" s="24"/>
      <c r="H665"/>
      <c r="I665"/>
      <c r="J665"/>
    </row>
    <row r="666" spans="1:10" x14ac:dyDescent="0.35">
      <c r="A666"/>
      <c r="B666"/>
      <c r="C666"/>
      <c r="D666"/>
      <c r="E666"/>
      <c r="F666"/>
      <c r="G666" s="24"/>
      <c r="H666"/>
      <c r="I666"/>
      <c r="J666"/>
    </row>
    <row r="667" spans="1:10" x14ac:dyDescent="0.35">
      <c r="A667"/>
      <c r="B667"/>
      <c r="C667"/>
      <c r="D667"/>
      <c r="E667"/>
      <c r="F667"/>
      <c r="G667" s="24"/>
      <c r="H667"/>
      <c r="I667"/>
      <c r="J667"/>
    </row>
    <row r="668" spans="1:10" x14ac:dyDescent="0.35">
      <c r="A668"/>
      <c r="B668"/>
      <c r="C668"/>
      <c r="D668"/>
      <c r="E668"/>
      <c r="F668"/>
      <c r="G668" s="24"/>
      <c r="H668"/>
      <c r="I668"/>
      <c r="J668"/>
    </row>
    <row r="669" spans="1:10" x14ac:dyDescent="0.35">
      <c r="A669"/>
      <c r="B669"/>
      <c r="C669"/>
      <c r="D669"/>
      <c r="E669"/>
      <c r="F669"/>
      <c r="G669" s="24"/>
      <c r="H669"/>
      <c r="I669"/>
      <c r="J669"/>
    </row>
    <row r="670" spans="1:10" x14ac:dyDescent="0.35">
      <c r="A670"/>
      <c r="B670"/>
      <c r="C670"/>
      <c r="D670"/>
      <c r="E670"/>
      <c r="F670"/>
      <c r="G670" s="24"/>
      <c r="H670"/>
      <c r="I670"/>
      <c r="J670"/>
    </row>
    <row r="671" spans="1:10" x14ac:dyDescent="0.35">
      <c r="A671"/>
      <c r="B671"/>
      <c r="C671"/>
      <c r="D671"/>
      <c r="E671"/>
      <c r="F671"/>
      <c r="G671" s="24"/>
      <c r="H671"/>
      <c r="I671"/>
      <c r="J671"/>
    </row>
    <row r="672" spans="1:10" x14ac:dyDescent="0.35">
      <c r="A672"/>
      <c r="B672"/>
      <c r="C672"/>
      <c r="D672"/>
      <c r="E672"/>
      <c r="F672"/>
      <c r="G672" s="24"/>
      <c r="H672"/>
      <c r="I672"/>
      <c r="J672"/>
    </row>
    <row r="673" spans="1:10" x14ac:dyDescent="0.35">
      <c r="A673"/>
      <c r="B673"/>
      <c r="C673"/>
      <c r="D673"/>
      <c r="E673"/>
      <c r="F673"/>
      <c r="G673" s="24"/>
      <c r="H673"/>
      <c r="I673"/>
      <c r="J673"/>
    </row>
    <row r="674" spans="1:10" x14ac:dyDescent="0.35">
      <c r="A674"/>
      <c r="B674"/>
      <c r="C674"/>
      <c r="D674"/>
      <c r="E674"/>
      <c r="F674"/>
      <c r="G674" s="24"/>
      <c r="H674"/>
      <c r="I674"/>
      <c r="J674"/>
    </row>
    <row r="675" spans="1:10" x14ac:dyDescent="0.35">
      <c r="A675"/>
      <c r="B675"/>
      <c r="C675"/>
      <c r="D675"/>
      <c r="E675"/>
      <c r="F675"/>
      <c r="G675" s="24"/>
      <c r="H675"/>
      <c r="I675"/>
      <c r="J675"/>
    </row>
    <row r="676" spans="1:10" x14ac:dyDescent="0.35">
      <c r="A676"/>
      <c r="B676"/>
      <c r="C676"/>
      <c r="D676"/>
      <c r="E676"/>
      <c r="F676"/>
      <c r="G676" s="24"/>
      <c r="H676"/>
      <c r="I676"/>
      <c r="J676"/>
    </row>
    <row r="677" spans="1:10" x14ac:dyDescent="0.35">
      <c r="A677"/>
      <c r="B677"/>
      <c r="C677"/>
      <c r="D677"/>
      <c r="E677"/>
      <c r="F677"/>
      <c r="G677" s="24"/>
      <c r="H677"/>
      <c r="I677"/>
      <c r="J677"/>
    </row>
    <row r="678" spans="1:10" x14ac:dyDescent="0.35">
      <c r="A678"/>
      <c r="B678"/>
      <c r="C678"/>
      <c r="D678"/>
      <c r="E678"/>
      <c r="F678"/>
      <c r="G678" s="24"/>
      <c r="H678"/>
      <c r="I678"/>
      <c r="J678"/>
    </row>
    <row r="679" spans="1:10" x14ac:dyDescent="0.35">
      <c r="A679"/>
      <c r="B679"/>
      <c r="C679"/>
      <c r="D679"/>
      <c r="E679"/>
      <c r="F679"/>
      <c r="G679" s="24"/>
      <c r="H679"/>
      <c r="I679"/>
      <c r="J679"/>
    </row>
    <row r="680" spans="1:10" x14ac:dyDescent="0.35">
      <c r="A680"/>
      <c r="B680"/>
      <c r="C680"/>
      <c r="D680"/>
      <c r="E680"/>
      <c r="F680"/>
      <c r="G680" s="24"/>
      <c r="H680"/>
      <c r="I680"/>
      <c r="J680"/>
    </row>
    <row r="681" spans="1:10" x14ac:dyDescent="0.35">
      <c r="A681"/>
      <c r="B681"/>
      <c r="C681"/>
      <c r="D681"/>
      <c r="E681"/>
      <c r="F681"/>
      <c r="G681" s="24"/>
      <c r="H681"/>
      <c r="I681"/>
      <c r="J681"/>
    </row>
    <row r="682" spans="1:10" x14ac:dyDescent="0.35">
      <c r="A682"/>
      <c r="B682"/>
      <c r="C682"/>
      <c r="D682"/>
      <c r="E682"/>
      <c r="F682"/>
      <c r="G682" s="24"/>
      <c r="H682"/>
      <c r="I682"/>
      <c r="J682"/>
    </row>
    <row r="683" spans="1:10" x14ac:dyDescent="0.35">
      <c r="A683"/>
      <c r="B683"/>
      <c r="C683"/>
      <c r="D683"/>
      <c r="E683"/>
      <c r="F683"/>
      <c r="G683" s="24"/>
      <c r="H683"/>
      <c r="I683"/>
      <c r="J683"/>
    </row>
    <row r="684" spans="1:10" x14ac:dyDescent="0.35">
      <c r="A684"/>
      <c r="B684"/>
      <c r="C684"/>
      <c r="D684"/>
      <c r="E684"/>
      <c r="F684"/>
      <c r="G684" s="24"/>
      <c r="H684"/>
      <c r="I684"/>
      <c r="J684"/>
    </row>
    <row r="685" spans="1:10" x14ac:dyDescent="0.35">
      <c r="A685"/>
      <c r="B685"/>
      <c r="C685"/>
      <c r="D685"/>
      <c r="E685"/>
      <c r="F685"/>
      <c r="G685" s="24"/>
      <c r="H685"/>
      <c r="I685"/>
      <c r="J685"/>
    </row>
    <row r="686" spans="1:10" x14ac:dyDescent="0.35">
      <c r="A686"/>
      <c r="B686"/>
      <c r="C686"/>
      <c r="D686"/>
      <c r="E686"/>
      <c r="F686"/>
      <c r="G686" s="24"/>
      <c r="H686"/>
      <c r="I686"/>
      <c r="J686"/>
    </row>
    <row r="687" spans="1:10" x14ac:dyDescent="0.35">
      <c r="A687"/>
      <c r="B687"/>
      <c r="C687"/>
      <c r="D687"/>
      <c r="E687"/>
      <c r="F687"/>
      <c r="G687" s="24"/>
      <c r="H687"/>
      <c r="I687"/>
      <c r="J687"/>
    </row>
    <row r="688" spans="1:10" x14ac:dyDescent="0.35">
      <c r="A688"/>
      <c r="B688"/>
      <c r="C688"/>
      <c r="D688"/>
      <c r="E688"/>
      <c r="F688"/>
      <c r="G688" s="24"/>
      <c r="H688"/>
      <c r="I688"/>
      <c r="J688"/>
    </row>
    <row r="689" spans="1:10" x14ac:dyDescent="0.35">
      <c r="A689"/>
      <c r="B689"/>
      <c r="C689"/>
      <c r="D689"/>
      <c r="E689"/>
      <c r="F689"/>
      <c r="G689" s="24"/>
      <c r="H689"/>
      <c r="I689"/>
      <c r="J689"/>
    </row>
    <row r="690" spans="1:10" x14ac:dyDescent="0.35">
      <c r="A690"/>
      <c r="B690"/>
      <c r="C690"/>
      <c r="D690"/>
      <c r="E690"/>
      <c r="F690"/>
      <c r="G690" s="24"/>
      <c r="H690"/>
      <c r="I690"/>
      <c r="J690"/>
    </row>
    <row r="691" spans="1:10" x14ac:dyDescent="0.35">
      <c r="A691"/>
      <c r="B691"/>
      <c r="C691"/>
      <c r="D691"/>
      <c r="E691"/>
      <c r="F691"/>
      <c r="G691" s="24"/>
      <c r="H691"/>
      <c r="I691"/>
      <c r="J691"/>
    </row>
    <row r="692" spans="1:10" x14ac:dyDescent="0.35">
      <c r="A692"/>
      <c r="B692"/>
      <c r="C692"/>
      <c r="D692"/>
      <c r="E692"/>
      <c r="F692"/>
      <c r="G692" s="24"/>
      <c r="H692"/>
      <c r="I692"/>
      <c r="J692"/>
    </row>
    <row r="693" spans="1:10" x14ac:dyDescent="0.35">
      <c r="A693"/>
      <c r="B693"/>
      <c r="C693"/>
      <c r="D693"/>
      <c r="E693"/>
      <c r="F693"/>
      <c r="G693" s="24"/>
      <c r="H693"/>
      <c r="I693"/>
      <c r="J693"/>
    </row>
    <row r="694" spans="1:10" x14ac:dyDescent="0.35">
      <c r="A694"/>
      <c r="B694"/>
      <c r="C694"/>
      <c r="D694"/>
      <c r="E694"/>
      <c r="F694"/>
      <c r="G694" s="24"/>
      <c r="H694"/>
      <c r="I694"/>
      <c r="J694"/>
    </row>
    <row r="695" spans="1:10" x14ac:dyDescent="0.35">
      <c r="A695"/>
      <c r="B695"/>
      <c r="C695"/>
      <c r="D695"/>
      <c r="E695"/>
      <c r="F695"/>
      <c r="G695" s="24"/>
      <c r="H695"/>
      <c r="I695"/>
      <c r="J695"/>
    </row>
    <row r="696" spans="1:10" x14ac:dyDescent="0.35">
      <c r="A696"/>
      <c r="B696"/>
      <c r="C696"/>
      <c r="D696"/>
      <c r="E696"/>
      <c r="F696"/>
      <c r="G696" s="24"/>
      <c r="H696"/>
      <c r="I696"/>
      <c r="J696"/>
    </row>
    <row r="697" spans="1:10" x14ac:dyDescent="0.35">
      <c r="A697"/>
      <c r="B697"/>
      <c r="C697"/>
      <c r="D697"/>
      <c r="E697"/>
      <c r="F697"/>
      <c r="G697" s="24"/>
      <c r="H697"/>
      <c r="I697"/>
      <c r="J697"/>
    </row>
    <row r="698" spans="1:10" x14ac:dyDescent="0.35">
      <c r="A698"/>
      <c r="B698"/>
      <c r="C698"/>
      <c r="D698"/>
      <c r="E698"/>
      <c r="F698"/>
      <c r="G698" s="24"/>
      <c r="H698"/>
      <c r="I698"/>
      <c r="J698"/>
    </row>
    <row r="699" spans="1:10" x14ac:dyDescent="0.35">
      <c r="A699"/>
      <c r="B699"/>
      <c r="C699"/>
      <c r="D699"/>
      <c r="E699"/>
      <c r="F699"/>
      <c r="G699" s="24"/>
      <c r="H699"/>
      <c r="I699"/>
      <c r="J699"/>
    </row>
    <row r="700" spans="1:10" x14ac:dyDescent="0.35">
      <c r="A700"/>
      <c r="B700"/>
      <c r="C700"/>
      <c r="D700"/>
      <c r="E700"/>
      <c r="F700"/>
      <c r="G700" s="24"/>
      <c r="H700"/>
      <c r="I700"/>
      <c r="J700"/>
    </row>
    <row r="701" spans="1:10" x14ac:dyDescent="0.35">
      <c r="A701"/>
      <c r="B701"/>
      <c r="C701"/>
      <c r="D701"/>
      <c r="E701"/>
      <c r="F701"/>
      <c r="G701" s="24"/>
      <c r="H701"/>
      <c r="I701"/>
      <c r="J701"/>
    </row>
    <row r="702" spans="1:10" x14ac:dyDescent="0.35">
      <c r="A702"/>
      <c r="B702"/>
      <c r="C702"/>
      <c r="D702"/>
      <c r="E702"/>
      <c r="F702"/>
      <c r="G702" s="24"/>
      <c r="H702"/>
      <c r="I702"/>
      <c r="J702"/>
    </row>
    <row r="703" spans="1:10" x14ac:dyDescent="0.35">
      <c r="A703"/>
      <c r="B703"/>
      <c r="C703"/>
      <c r="D703"/>
      <c r="E703"/>
      <c r="F703"/>
      <c r="G703" s="24"/>
      <c r="H703"/>
      <c r="I703"/>
      <c r="J703"/>
    </row>
    <row r="704" spans="1:10" x14ac:dyDescent="0.35">
      <c r="A704"/>
      <c r="B704"/>
      <c r="C704"/>
      <c r="D704"/>
      <c r="E704"/>
      <c r="F704"/>
      <c r="G704" s="24"/>
      <c r="H704"/>
      <c r="I704"/>
      <c r="J704"/>
    </row>
    <row r="705" spans="1:10" x14ac:dyDescent="0.35">
      <c r="A705"/>
      <c r="B705"/>
      <c r="C705"/>
      <c r="D705"/>
      <c r="E705"/>
      <c r="F705"/>
      <c r="G705" s="24"/>
      <c r="H705"/>
      <c r="I705"/>
      <c r="J705"/>
    </row>
    <row r="706" spans="1:10" x14ac:dyDescent="0.35">
      <c r="A706"/>
      <c r="B706"/>
      <c r="C706"/>
      <c r="D706"/>
      <c r="E706"/>
      <c r="F706"/>
      <c r="G706" s="24"/>
      <c r="H706"/>
      <c r="I706"/>
      <c r="J706"/>
    </row>
    <row r="707" spans="1:10" x14ac:dyDescent="0.35">
      <c r="A707"/>
      <c r="B707"/>
      <c r="C707"/>
      <c r="D707"/>
      <c r="E707"/>
      <c r="F707"/>
      <c r="G707" s="24"/>
      <c r="H707"/>
      <c r="I707"/>
      <c r="J707"/>
    </row>
    <row r="708" spans="1:10" x14ac:dyDescent="0.35">
      <c r="A708"/>
      <c r="B708"/>
      <c r="C708"/>
      <c r="D708"/>
      <c r="E708"/>
      <c r="F708"/>
      <c r="G708" s="24"/>
      <c r="H708"/>
      <c r="I708"/>
      <c r="J708"/>
    </row>
    <row r="709" spans="1:10" x14ac:dyDescent="0.35">
      <c r="A709"/>
      <c r="B709"/>
      <c r="C709"/>
      <c r="D709"/>
      <c r="E709"/>
      <c r="F709"/>
      <c r="G709" s="24"/>
      <c r="H709"/>
      <c r="I709"/>
      <c r="J709"/>
    </row>
    <row r="710" spans="1:10" x14ac:dyDescent="0.35">
      <c r="A710"/>
      <c r="B710"/>
      <c r="C710"/>
      <c r="D710"/>
      <c r="E710"/>
      <c r="F710"/>
      <c r="G710" s="24"/>
      <c r="H710"/>
      <c r="I710"/>
      <c r="J710"/>
    </row>
    <row r="711" spans="1:10" x14ac:dyDescent="0.35">
      <c r="A711"/>
      <c r="B711"/>
      <c r="C711"/>
      <c r="D711"/>
      <c r="E711"/>
      <c r="F711"/>
      <c r="G711" s="24"/>
      <c r="H711"/>
      <c r="I711"/>
      <c r="J711"/>
    </row>
    <row r="712" spans="1:10" x14ac:dyDescent="0.35">
      <c r="A712"/>
      <c r="B712"/>
      <c r="C712"/>
      <c r="D712"/>
      <c r="E712"/>
      <c r="F712"/>
      <c r="G712" s="24"/>
      <c r="H712"/>
      <c r="I712"/>
      <c r="J712"/>
    </row>
    <row r="713" spans="1:10" x14ac:dyDescent="0.35">
      <c r="A713"/>
      <c r="B713"/>
      <c r="C713"/>
      <c r="D713"/>
      <c r="E713"/>
      <c r="F713"/>
      <c r="G713" s="24"/>
      <c r="H713"/>
      <c r="I713"/>
      <c r="J713"/>
    </row>
    <row r="714" spans="1:10" x14ac:dyDescent="0.35">
      <c r="A714"/>
      <c r="B714"/>
      <c r="C714"/>
      <c r="D714"/>
      <c r="E714"/>
      <c r="F714"/>
      <c r="G714" s="24"/>
      <c r="H714"/>
      <c r="I714"/>
      <c r="J714"/>
    </row>
    <row r="715" spans="1:10" x14ac:dyDescent="0.35">
      <c r="A715"/>
      <c r="B715"/>
      <c r="C715"/>
      <c r="D715"/>
      <c r="E715"/>
      <c r="F715"/>
      <c r="G715" s="24"/>
      <c r="H715"/>
      <c r="I715"/>
      <c r="J715"/>
    </row>
    <row r="716" spans="1:10" x14ac:dyDescent="0.35">
      <c r="A716"/>
      <c r="B716"/>
      <c r="C716"/>
      <c r="D716"/>
      <c r="E716"/>
      <c r="F716"/>
      <c r="G716" s="24"/>
      <c r="H716"/>
      <c r="I716"/>
      <c r="J716"/>
    </row>
    <row r="717" spans="1:10" x14ac:dyDescent="0.35">
      <c r="A717"/>
      <c r="B717"/>
      <c r="C717"/>
      <c r="D717"/>
      <c r="E717"/>
      <c r="F717"/>
      <c r="G717" s="24"/>
      <c r="H717"/>
      <c r="I717"/>
      <c r="J717"/>
    </row>
    <row r="718" spans="1:10" x14ac:dyDescent="0.35">
      <c r="A718"/>
      <c r="B718"/>
      <c r="C718"/>
      <c r="D718"/>
      <c r="E718"/>
      <c r="F718"/>
      <c r="G718" s="24"/>
      <c r="H718"/>
      <c r="I718"/>
      <c r="J718"/>
    </row>
    <row r="719" spans="1:10" x14ac:dyDescent="0.35">
      <c r="A719"/>
      <c r="B719"/>
      <c r="C719"/>
      <c r="D719"/>
      <c r="E719"/>
      <c r="F719"/>
      <c r="G719" s="24"/>
      <c r="H719"/>
      <c r="I719"/>
      <c r="J719"/>
    </row>
    <row r="720" spans="1:10" x14ac:dyDescent="0.35">
      <c r="A720"/>
      <c r="B720"/>
      <c r="C720"/>
      <c r="D720"/>
      <c r="E720"/>
      <c r="F720"/>
      <c r="G720" s="24"/>
      <c r="H720"/>
      <c r="I720"/>
      <c r="J720"/>
    </row>
    <row r="721" spans="1:10" x14ac:dyDescent="0.35">
      <c r="A721"/>
      <c r="B721"/>
      <c r="C721"/>
      <c r="D721"/>
      <c r="E721"/>
      <c r="F721"/>
      <c r="G721" s="24"/>
      <c r="H721"/>
      <c r="I721"/>
      <c r="J721"/>
    </row>
    <row r="722" spans="1:10" x14ac:dyDescent="0.35">
      <c r="A722"/>
      <c r="B722"/>
      <c r="C722"/>
      <c r="D722"/>
      <c r="E722"/>
      <c r="F722"/>
      <c r="G722" s="24"/>
      <c r="H722"/>
      <c r="I722"/>
      <c r="J722"/>
    </row>
    <row r="723" spans="1:10" x14ac:dyDescent="0.35">
      <c r="A723"/>
      <c r="B723"/>
      <c r="C723"/>
      <c r="D723"/>
      <c r="E723"/>
      <c r="F723"/>
      <c r="G723" s="24"/>
      <c r="H723"/>
      <c r="I723"/>
      <c r="J723"/>
    </row>
    <row r="724" spans="1:10" x14ac:dyDescent="0.35">
      <c r="A724"/>
      <c r="B724"/>
      <c r="C724"/>
      <c r="D724"/>
      <c r="E724"/>
      <c r="F724"/>
      <c r="G724" s="24"/>
      <c r="H724"/>
      <c r="I724"/>
      <c r="J724"/>
    </row>
    <row r="725" spans="1:10" x14ac:dyDescent="0.35">
      <c r="A725"/>
      <c r="B725"/>
      <c r="C725"/>
      <c r="D725"/>
      <c r="E725"/>
      <c r="F725"/>
      <c r="G725" s="24"/>
      <c r="H725"/>
      <c r="I725"/>
      <c r="J725"/>
    </row>
    <row r="726" spans="1:10" x14ac:dyDescent="0.35">
      <c r="A726"/>
      <c r="B726"/>
      <c r="C726"/>
      <c r="D726"/>
      <c r="E726"/>
      <c r="F726"/>
      <c r="G726" s="24"/>
      <c r="H726"/>
      <c r="I726"/>
      <c r="J726"/>
    </row>
    <row r="727" spans="1:10" x14ac:dyDescent="0.35">
      <c r="A727"/>
      <c r="B727"/>
      <c r="C727"/>
      <c r="D727"/>
      <c r="E727"/>
      <c r="F727"/>
      <c r="G727" s="24"/>
      <c r="H727"/>
      <c r="I727"/>
      <c r="J727"/>
    </row>
    <row r="728" spans="1:10" x14ac:dyDescent="0.35">
      <c r="A728"/>
      <c r="B728"/>
      <c r="C728"/>
      <c r="D728"/>
      <c r="E728"/>
      <c r="F728"/>
      <c r="G728" s="24"/>
      <c r="H728"/>
      <c r="I728"/>
      <c r="J728"/>
    </row>
    <row r="729" spans="1:10" x14ac:dyDescent="0.35">
      <c r="A729"/>
      <c r="B729"/>
      <c r="C729"/>
      <c r="D729"/>
      <c r="E729"/>
      <c r="F729"/>
      <c r="G729" s="24"/>
      <c r="H729"/>
      <c r="I729"/>
      <c r="J729"/>
    </row>
    <row r="730" spans="1:10" x14ac:dyDescent="0.35">
      <c r="A730"/>
      <c r="B730"/>
      <c r="C730"/>
      <c r="D730"/>
      <c r="E730"/>
      <c r="F730"/>
      <c r="G730" s="24"/>
      <c r="H730"/>
      <c r="I730"/>
      <c r="J730"/>
    </row>
    <row r="731" spans="1:10" x14ac:dyDescent="0.35">
      <c r="A731"/>
      <c r="B731"/>
      <c r="C731"/>
      <c r="D731"/>
      <c r="E731"/>
      <c r="F731"/>
      <c r="G731" s="24"/>
      <c r="H731"/>
      <c r="I731"/>
      <c r="J731"/>
    </row>
    <row r="732" spans="1:10" x14ac:dyDescent="0.35">
      <c r="A732"/>
      <c r="B732"/>
      <c r="C732"/>
      <c r="D732"/>
      <c r="E732"/>
      <c r="F732"/>
      <c r="G732" s="24"/>
      <c r="H732"/>
      <c r="I732"/>
      <c r="J732"/>
    </row>
    <row r="733" spans="1:10" x14ac:dyDescent="0.35">
      <c r="A733"/>
      <c r="B733"/>
      <c r="C733"/>
      <c r="D733"/>
      <c r="E733"/>
      <c r="F733"/>
      <c r="G733" s="24"/>
      <c r="H733"/>
      <c r="I733"/>
      <c r="J733"/>
    </row>
    <row r="734" spans="1:10" x14ac:dyDescent="0.35">
      <c r="A734"/>
      <c r="B734"/>
      <c r="C734"/>
      <c r="D734"/>
      <c r="E734"/>
      <c r="F734"/>
      <c r="G734" s="24"/>
      <c r="H734"/>
      <c r="I734"/>
      <c r="J734"/>
    </row>
    <row r="735" spans="1:10" x14ac:dyDescent="0.35">
      <c r="A735"/>
      <c r="B735"/>
      <c r="C735"/>
      <c r="D735"/>
      <c r="E735"/>
      <c r="F735"/>
      <c r="G735" s="24"/>
      <c r="H735"/>
      <c r="I735"/>
      <c r="J735"/>
    </row>
    <row r="736" spans="1:10" x14ac:dyDescent="0.35">
      <c r="A736"/>
      <c r="B736"/>
      <c r="C736"/>
      <c r="D736"/>
      <c r="E736"/>
      <c r="F736"/>
      <c r="G736" s="24"/>
      <c r="H736"/>
      <c r="I736"/>
      <c r="J736"/>
    </row>
    <row r="737" spans="1:10" x14ac:dyDescent="0.35">
      <c r="A737"/>
      <c r="B737"/>
      <c r="C737"/>
      <c r="D737"/>
      <c r="E737"/>
      <c r="F737"/>
      <c r="G737" s="24"/>
      <c r="H737"/>
      <c r="I737"/>
      <c r="J737"/>
    </row>
    <row r="738" spans="1:10" x14ac:dyDescent="0.35">
      <c r="A738"/>
      <c r="B738"/>
      <c r="C738"/>
      <c r="D738"/>
      <c r="E738"/>
      <c r="F738"/>
      <c r="G738" s="24"/>
      <c r="H738"/>
      <c r="I738"/>
      <c r="J738"/>
    </row>
    <row r="739" spans="1:10" x14ac:dyDescent="0.35">
      <c r="A739"/>
      <c r="B739"/>
      <c r="C739"/>
      <c r="D739"/>
      <c r="E739"/>
      <c r="F739"/>
      <c r="G739" s="24"/>
      <c r="H739"/>
      <c r="I739"/>
      <c r="J739"/>
    </row>
    <row r="740" spans="1:10" x14ac:dyDescent="0.35">
      <c r="A740"/>
      <c r="B740"/>
      <c r="C740"/>
      <c r="D740"/>
      <c r="E740"/>
      <c r="F740"/>
      <c r="G740" s="24"/>
      <c r="H740"/>
      <c r="I740"/>
      <c r="J740"/>
    </row>
    <row r="741" spans="1:10" x14ac:dyDescent="0.35">
      <c r="A741"/>
      <c r="B741"/>
      <c r="C741"/>
      <c r="D741"/>
      <c r="E741"/>
      <c r="F741"/>
      <c r="G741" s="24"/>
      <c r="H741"/>
      <c r="I741"/>
      <c r="J741"/>
    </row>
    <row r="742" spans="1:10" x14ac:dyDescent="0.35">
      <c r="A742"/>
      <c r="B742"/>
      <c r="C742"/>
      <c r="D742"/>
      <c r="E742"/>
      <c r="F742"/>
      <c r="G742" s="24"/>
      <c r="H742"/>
      <c r="I742"/>
      <c r="J742"/>
    </row>
    <row r="743" spans="1:10" x14ac:dyDescent="0.35">
      <c r="A743"/>
      <c r="B743"/>
      <c r="C743"/>
      <c r="D743"/>
      <c r="E743"/>
      <c r="F743"/>
      <c r="G743" s="24"/>
      <c r="H743"/>
      <c r="I743"/>
      <c r="J743"/>
    </row>
    <row r="744" spans="1:10" x14ac:dyDescent="0.35">
      <c r="A744"/>
      <c r="B744"/>
      <c r="C744"/>
      <c r="D744"/>
      <c r="E744"/>
      <c r="F744"/>
      <c r="G744" s="24"/>
      <c r="H744"/>
      <c r="I744"/>
      <c r="J744"/>
    </row>
    <row r="745" spans="1:10" x14ac:dyDescent="0.35">
      <c r="A745"/>
      <c r="B745"/>
      <c r="C745"/>
      <c r="D745"/>
      <c r="E745"/>
      <c r="F745"/>
      <c r="G745" s="24"/>
      <c r="H745"/>
      <c r="I745"/>
      <c r="J745"/>
    </row>
    <row r="746" spans="1:10" x14ac:dyDescent="0.35">
      <c r="A746"/>
      <c r="B746"/>
      <c r="C746"/>
      <c r="D746"/>
      <c r="E746"/>
      <c r="F746"/>
      <c r="G746" s="24"/>
      <c r="H746"/>
      <c r="I746"/>
      <c r="J746"/>
    </row>
    <row r="747" spans="1:10" x14ac:dyDescent="0.35">
      <c r="A747"/>
      <c r="B747"/>
      <c r="C747"/>
      <c r="D747"/>
      <c r="E747"/>
      <c r="F747"/>
      <c r="G747" s="24"/>
      <c r="H747"/>
      <c r="I747"/>
      <c r="J747"/>
    </row>
    <row r="748" spans="1:10" x14ac:dyDescent="0.35">
      <c r="A748"/>
      <c r="B748"/>
      <c r="C748"/>
      <c r="D748"/>
      <c r="E748"/>
      <c r="F748"/>
      <c r="G748" s="24"/>
      <c r="H748"/>
      <c r="I748"/>
      <c r="J748"/>
    </row>
    <row r="749" spans="1:10" x14ac:dyDescent="0.35">
      <c r="A749"/>
      <c r="B749"/>
      <c r="C749"/>
      <c r="D749"/>
      <c r="E749"/>
      <c r="F749"/>
      <c r="G749" s="24"/>
      <c r="H749"/>
      <c r="I749"/>
      <c r="J749"/>
    </row>
    <row r="750" spans="1:10" x14ac:dyDescent="0.35">
      <c r="A750"/>
      <c r="B750"/>
      <c r="C750"/>
      <c r="D750"/>
      <c r="E750"/>
      <c r="F750"/>
      <c r="G750" s="24"/>
      <c r="H750"/>
      <c r="I750"/>
      <c r="J750"/>
    </row>
    <row r="751" spans="1:10" x14ac:dyDescent="0.35">
      <c r="A751"/>
      <c r="B751"/>
      <c r="C751"/>
      <c r="D751"/>
      <c r="E751"/>
      <c r="F751"/>
      <c r="G751" s="24"/>
      <c r="H751"/>
      <c r="I751"/>
      <c r="J751"/>
    </row>
    <row r="752" spans="1:10" x14ac:dyDescent="0.35">
      <c r="A752"/>
      <c r="B752"/>
      <c r="C752"/>
      <c r="D752"/>
      <c r="E752"/>
      <c r="F752"/>
      <c r="G752" s="24"/>
      <c r="H752"/>
      <c r="I752"/>
      <c r="J752"/>
    </row>
    <row r="753" spans="1:10" x14ac:dyDescent="0.35">
      <c r="A753"/>
      <c r="B753"/>
      <c r="C753"/>
      <c r="D753"/>
      <c r="E753"/>
      <c r="F753"/>
      <c r="G753" s="24"/>
      <c r="H753"/>
      <c r="I753"/>
      <c r="J753"/>
    </row>
    <row r="754" spans="1:10" x14ac:dyDescent="0.35">
      <c r="A754"/>
      <c r="B754"/>
      <c r="C754"/>
      <c r="D754"/>
      <c r="E754"/>
      <c r="F754"/>
      <c r="G754" s="24"/>
      <c r="H754"/>
      <c r="I754"/>
      <c r="J754"/>
    </row>
    <row r="755" spans="1:10" x14ac:dyDescent="0.35">
      <c r="A755"/>
      <c r="B755"/>
      <c r="C755"/>
      <c r="D755"/>
      <c r="E755"/>
      <c r="F755"/>
      <c r="G755" s="24"/>
      <c r="H755"/>
      <c r="I755"/>
      <c r="J755"/>
    </row>
    <row r="756" spans="1:10" x14ac:dyDescent="0.35">
      <c r="A756"/>
      <c r="B756"/>
      <c r="C756"/>
      <c r="D756"/>
      <c r="E756"/>
      <c r="F756"/>
      <c r="G756" s="24"/>
      <c r="H756"/>
      <c r="I756"/>
      <c r="J756"/>
    </row>
    <row r="757" spans="1:10" x14ac:dyDescent="0.35">
      <c r="A757"/>
      <c r="B757"/>
      <c r="C757"/>
      <c r="D757"/>
      <c r="E757"/>
      <c r="F757"/>
      <c r="G757" s="24"/>
      <c r="H757"/>
      <c r="I757"/>
      <c r="J757"/>
    </row>
    <row r="758" spans="1:10" x14ac:dyDescent="0.35">
      <c r="A758"/>
      <c r="B758"/>
      <c r="C758"/>
      <c r="D758"/>
      <c r="E758"/>
      <c r="F758"/>
      <c r="G758" s="24"/>
      <c r="H758"/>
      <c r="I758"/>
      <c r="J758"/>
    </row>
    <row r="759" spans="1:10" x14ac:dyDescent="0.35">
      <c r="A759"/>
      <c r="B759"/>
      <c r="C759"/>
      <c r="D759"/>
      <c r="E759"/>
      <c r="F759"/>
      <c r="G759" s="24"/>
      <c r="H759"/>
      <c r="I759"/>
      <c r="J759"/>
    </row>
    <row r="760" spans="1:10" x14ac:dyDescent="0.35">
      <c r="A760"/>
      <c r="B760"/>
      <c r="C760"/>
      <c r="D760"/>
      <c r="E760"/>
      <c r="F760"/>
      <c r="G760" s="24"/>
      <c r="H760"/>
      <c r="I760"/>
      <c r="J760"/>
    </row>
    <row r="761" spans="1:10" x14ac:dyDescent="0.35">
      <c r="A761"/>
      <c r="B761"/>
      <c r="C761"/>
      <c r="D761"/>
      <c r="E761"/>
      <c r="F761"/>
      <c r="G761" s="24"/>
      <c r="H761"/>
      <c r="I761"/>
      <c r="J761"/>
    </row>
    <row r="762" spans="1:10" x14ac:dyDescent="0.35">
      <c r="A762"/>
      <c r="B762"/>
      <c r="C762"/>
      <c r="D762"/>
      <c r="E762"/>
      <c r="F762"/>
      <c r="G762" s="24"/>
      <c r="H762"/>
      <c r="I762"/>
      <c r="J762"/>
    </row>
    <row r="763" spans="1:10" x14ac:dyDescent="0.35">
      <c r="A763"/>
      <c r="B763"/>
      <c r="C763"/>
      <c r="D763"/>
      <c r="E763"/>
      <c r="F763"/>
      <c r="G763" s="24"/>
      <c r="H763"/>
      <c r="I763"/>
      <c r="J763"/>
    </row>
    <row r="764" spans="1:10" x14ac:dyDescent="0.35">
      <c r="A764"/>
      <c r="B764"/>
      <c r="C764"/>
      <c r="D764"/>
      <c r="E764"/>
      <c r="F764"/>
      <c r="G764" s="24"/>
      <c r="H764"/>
      <c r="I764"/>
      <c r="J764"/>
    </row>
    <row r="765" spans="1:10" x14ac:dyDescent="0.35">
      <c r="A765"/>
      <c r="B765"/>
      <c r="C765"/>
      <c r="D765"/>
      <c r="E765"/>
      <c r="F765"/>
      <c r="G765" s="24"/>
      <c r="H765"/>
      <c r="I765"/>
      <c r="J765"/>
    </row>
    <row r="766" spans="1:10" x14ac:dyDescent="0.35">
      <c r="A766"/>
      <c r="B766"/>
      <c r="C766"/>
      <c r="D766"/>
      <c r="E766"/>
      <c r="F766"/>
      <c r="G766" s="24"/>
      <c r="H766"/>
      <c r="I766"/>
      <c r="J766"/>
    </row>
    <row r="767" spans="1:10" x14ac:dyDescent="0.35">
      <c r="A767"/>
      <c r="B767"/>
      <c r="C767"/>
      <c r="D767"/>
      <c r="E767"/>
      <c r="F767"/>
      <c r="G767" s="24"/>
      <c r="H767"/>
      <c r="I767"/>
      <c r="J767"/>
    </row>
    <row r="768" spans="1:10" x14ac:dyDescent="0.35">
      <c r="A768"/>
      <c r="B768"/>
      <c r="C768"/>
      <c r="D768"/>
      <c r="E768"/>
      <c r="F768"/>
      <c r="G768" s="24"/>
      <c r="H768"/>
      <c r="I768"/>
      <c r="J768"/>
    </row>
    <row r="769" spans="1:10" x14ac:dyDescent="0.35">
      <c r="A769"/>
      <c r="B769"/>
      <c r="C769"/>
      <c r="D769"/>
      <c r="E769"/>
      <c r="F769"/>
      <c r="G769" s="24"/>
      <c r="H769"/>
      <c r="I769"/>
      <c r="J769"/>
    </row>
    <row r="770" spans="1:10" x14ac:dyDescent="0.35">
      <c r="A770"/>
      <c r="B770"/>
      <c r="C770"/>
      <c r="D770"/>
      <c r="E770"/>
      <c r="F770"/>
      <c r="G770" s="24"/>
      <c r="H770"/>
      <c r="I770"/>
      <c r="J770"/>
    </row>
    <row r="771" spans="1:10" x14ac:dyDescent="0.35">
      <c r="A771"/>
      <c r="B771"/>
      <c r="C771"/>
      <c r="D771"/>
      <c r="E771"/>
      <c r="F771"/>
      <c r="G771" s="24"/>
      <c r="H771"/>
      <c r="I771"/>
      <c r="J771"/>
    </row>
    <row r="772" spans="1:10" x14ac:dyDescent="0.35">
      <c r="A772"/>
      <c r="B772"/>
      <c r="C772"/>
      <c r="D772"/>
      <c r="E772"/>
      <c r="F772"/>
      <c r="G772" s="24"/>
      <c r="H772"/>
      <c r="I772"/>
      <c r="J772"/>
    </row>
    <row r="773" spans="1:10" x14ac:dyDescent="0.35">
      <c r="A773"/>
      <c r="B773"/>
      <c r="C773"/>
      <c r="D773"/>
      <c r="E773"/>
      <c r="F773"/>
      <c r="G773" s="24"/>
      <c r="H773"/>
      <c r="I773"/>
      <c r="J773"/>
    </row>
    <row r="774" spans="1:10" x14ac:dyDescent="0.35">
      <c r="A774"/>
      <c r="B774"/>
      <c r="C774"/>
      <c r="D774"/>
      <c r="E774"/>
      <c r="F774"/>
      <c r="G774" s="24"/>
      <c r="H774"/>
      <c r="I774"/>
      <c r="J774"/>
    </row>
    <row r="775" spans="1:10" x14ac:dyDescent="0.35">
      <c r="A775"/>
      <c r="B775"/>
      <c r="C775"/>
      <c r="D775"/>
      <c r="E775"/>
      <c r="F775"/>
      <c r="G775" s="24"/>
      <c r="H775"/>
      <c r="I775"/>
      <c r="J775"/>
    </row>
    <row r="776" spans="1:10" x14ac:dyDescent="0.35">
      <c r="A776"/>
      <c r="B776"/>
      <c r="C776"/>
      <c r="D776"/>
      <c r="E776"/>
      <c r="F776"/>
      <c r="G776" s="24"/>
      <c r="H776"/>
      <c r="I776"/>
      <c r="J776"/>
    </row>
    <row r="777" spans="1:10" x14ac:dyDescent="0.35">
      <c r="A777"/>
      <c r="B777"/>
      <c r="C777"/>
      <c r="D777"/>
      <c r="E777"/>
      <c r="F777"/>
      <c r="G777" s="24"/>
      <c r="H777"/>
      <c r="I777"/>
      <c r="J777"/>
    </row>
    <row r="778" spans="1:10" x14ac:dyDescent="0.35">
      <c r="A778"/>
      <c r="B778"/>
      <c r="C778"/>
      <c r="D778"/>
      <c r="E778"/>
      <c r="F778"/>
      <c r="G778" s="24"/>
      <c r="H778"/>
      <c r="I778"/>
      <c r="J778"/>
    </row>
    <row r="779" spans="1:10" x14ac:dyDescent="0.35">
      <c r="A779"/>
      <c r="B779"/>
      <c r="C779"/>
      <c r="D779"/>
      <c r="E779"/>
      <c r="F779"/>
      <c r="G779" s="24"/>
      <c r="H779"/>
      <c r="I779"/>
      <c r="J779"/>
    </row>
    <row r="780" spans="1:10" x14ac:dyDescent="0.35">
      <c r="A780"/>
      <c r="B780"/>
      <c r="C780"/>
      <c r="D780"/>
      <c r="E780"/>
      <c r="F780"/>
      <c r="G780" s="24"/>
      <c r="H780"/>
      <c r="I780"/>
      <c r="J780"/>
    </row>
    <row r="781" spans="1:10" x14ac:dyDescent="0.35">
      <c r="A781"/>
      <c r="B781"/>
      <c r="C781"/>
      <c r="D781"/>
      <c r="E781"/>
      <c r="F781"/>
      <c r="G781" s="24"/>
      <c r="H781"/>
      <c r="I781"/>
      <c r="J781"/>
    </row>
    <row r="782" spans="1:10" x14ac:dyDescent="0.35">
      <c r="A782"/>
      <c r="B782"/>
      <c r="C782"/>
      <c r="D782"/>
      <c r="E782"/>
      <c r="F782"/>
      <c r="G782" s="24"/>
      <c r="H782"/>
      <c r="I782"/>
      <c r="J782"/>
    </row>
    <row r="783" spans="1:10" x14ac:dyDescent="0.35">
      <c r="A783"/>
      <c r="B783"/>
      <c r="C783"/>
      <c r="D783"/>
      <c r="E783"/>
      <c r="F783"/>
      <c r="G783" s="24"/>
      <c r="H783"/>
      <c r="I783"/>
      <c r="J783"/>
    </row>
    <row r="784" spans="1:10" x14ac:dyDescent="0.35">
      <c r="A784"/>
      <c r="B784"/>
      <c r="C784"/>
      <c r="D784"/>
      <c r="E784"/>
      <c r="F784"/>
      <c r="G784" s="24"/>
      <c r="H784"/>
      <c r="I784"/>
      <c r="J784"/>
    </row>
    <row r="785" spans="1:10" x14ac:dyDescent="0.35">
      <c r="A785"/>
      <c r="B785"/>
      <c r="C785"/>
      <c r="D785"/>
      <c r="E785"/>
      <c r="F785"/>
      <c r="G785" s="24"/>
      <c r="H785"/>
      <c r="I785"/>
      <c r="J785"/>
    </row>
    <row r="786" spans="1:10" x14ac:dyDescent="0.35">
      <c r="A786"/>
      <c r="B786"/>
      <c r="C786"/>
      <c r="D786"/>
      <c r="E786"/>
      <c r="F786"/>
      <c r="G786" s="24"/>
      <c r="H786"/>
      <c r="I786"/>
      <c r="J786"/>
    </row>
    <row r="787" spans="1:10" x14ac:dyDescent="0.35">
      <c r="A787"/>
      <c r="B787"/>
      <c r="C787"/>
      <c r="D787"/>
      <c r="E787"/>
      <c r="F787"/>
      <c r="G787" s="24"/>
      <c r="H787"/>
      <c r="I787"/>
      <c r="J787"/>
    </row>
    <row r="788" spans="1:10" x14ac:dyDescent="0.35">
      <c r="A788"/>
      <c r="B788"/>
      <c r="C788"/>
      <c r="D788"/>
      <c r="E788"/>
      <c r="F788"/>
      <c r="G788" s="24"/>
      <c r="H788"/>
      <c r="I788"/>
      <c r="J788"/>
    </row>
    <row r="789" spans="1:10" x14ac:dyDescent="0.35">
      <c r="A789"/>
      <c r="B789"/>
      <c r="C789"/>
      <c r="D789"/>
      <c r="E789"/>
      <c r="F789"/>
      <c r="G789" s="24"/>
      <c r="H789"/>
      <c r="I789"/>
      <c r="J789"/>
    </row>
    <row r="790" spans="1:10" x14ac:dyDescent="0.35">
      <c r="A790"/>
      <c r="B790"/>
      <c r="C790"/>
      <c r="D790"/>
      <c r="E790"/>
      <c r="F790"/>
      <c r="G790" s="24"/>
      <c r="H790"/>
      <c r="I790"/>
      <c r="J790"/>
    </row>
    <row r="791" spans="1:10" x14ac:dyDescent="0.35">
      <c r="A791"/>
      <c r="B791"/>
      <c r="C791"/>
      <c r="D791"/>
      <c r="E791"/>
      <c r="F791"/>
      <c r="G791" s="24"/>
      <c r="H791"/>
      <c r="I791"/>
      <c r="J791"/>
    </row>
    <row r="792" spans="1:10" x14ac:dyDescent="0.35">
      <c r="A792"/>
      <c r="B792"/>
      <c r="C792"/>
      <c r="D792"/>
      <c r="E792"/>
      <c r="F792"/>
      <c r="G792" s="24"/>
      <c r="H792"/>
      <c r="I792"/>
      <c r="J792"/>
    </row>
    <row r="793" spans="1:10" x14ac:dyDescent="0.35">
      <c r="A793"/>
      <c r="B793"/>
      <c r="C793"/>
      <c r="D793"/>
      <c r="E793"/>
      <c r="F793"/>
      <c r="G793" s="24"/>
      <c r="H793"/>
      <c r="I793"/>
      <c r="J793"/>
    </row>
    <row r="794" spans="1:10" x14ac:dyDescent="0.35">
      <c r="A794"/>
      <c r="B794"/>
      <c r="C794"/>
      <c r="D794"/>
      <c r="E794"/>
      <c r="F794"/>
      <c r="G794" s="24"/>
      <c r="H794"/>
      <c r="I794"/>
      <c r="J794"/>
    </row>
    <row r="795" spans="1:10" x14ac:dyDescent="0.35">
      <c r="A795"/>
      <c r="B795"/>
      <c r="C795"/>
      <c r="D795"/>
      <c r="E795"/>
      <c r="F795"/>
      <c r="G795" s="24"/>
      <c r="H795"/>
      <c r="I795"/>
      <c r="J795"/>
    </row>
    <row r="796" spans="1:10" x14ac:dyDescent="0.35">
      <c r="A796"/>
      <c r="B796"/>
      <c r="C796"/>
      <c r="D796"/>
      <c r="E796"/>
      <c r="F796"/>
      <c r="G796" s="24"/>
      <c r="H796"/>
      <c r="I796"/>
      <c r="J796"/>
    </row>
    <row r="797" spans="1:10" x14ac:dyDescent="0.35">
      <c r="A797"/>
      <c r="B797"/>
      <c r="C797"/>
      <c r="D797"/>
      <c r="E797"/>
      <c r="F797"/>
      <c r="G797" s="24"/>
      <c r="H797"/>
      <c r="I797"/>
      <c r="J797"/>
    </row>
    <row r="798" spans="1:10" x14ac:dyDescent="0.35">
      <c r="A798"/>
      <c r="B798"/>
      <c r="C798"/>
      <c r="D798"/>
      <c r="E798"/>
      <c r="F798"/>
      <c r="G798" s="24"/>
      <c r="H798"/>
      <c r="I798"/>
      <c r="J798"/>
    </row>
    <row r="799" spans="1:10" x14ac:dyDescent="0.35">
      <c r="A799"/>
      <c r="B799"/>
      <c r="C799"/>
      <c r="D799"/>
      <c r="E799"/>
      <c r="F799"/>
      <c r="G799" s="24"/>
      <c r="H799"/>
      <c r="I799"/>
      <c r="J799"/>
    </row>
    <row r="800" spans="1:10" x14ac:dyDescent="0.35">
      <c r="A800"/>
      <c r="B800"/>
      <c r="C800"/>
      <c r="D800"/>
      <c r="E800"/>
      <c r="F800"/>
      <c r="G800" s="24"/>
      <c r="H800"/>
      <c r="I800"/>
      <c r="J800"/>
    </row>
    <row r="801" spans="1:10" x14ac:dyDescent="0.35">
      <c r="A801"/>
      <c r="B801"/>
      <c r="C801"/>
      <c r="D801"/>
      <c r="E801"/>
      <c r="F801"/>
      <c r="G801" s="24"/>
      <c r="H801"/>
      <c r="I801"/>
      <c r="J801"/>
    </row>
    <row r="802" spans="1:10" x14ac:dyDescent="0.35">
      <c r="A802"/>
      <c r="B802"/>
      <c r="C802"/>
      <c r="D802"/>
      <c r="E802"/>
      <c r="F802"/>
      <c r="G802" s="24"/>
      <c r="H802"/>
      <c r="I802"/>
      <c r="J802"/>
    </row>
    <row r="803" spans="1:10" x14ac:dyDescent="0.35">
      <c r="A803"/>
      <c r="B803"/>
      <c r="C803"/>
      <c r="D803"/>
      <c r="E803"/>
      <c r="F803"/>
      <c r="G803" s="24"/>
      <c r="H803"/>
      <c r="I803"/>
      <c r="J803"/>
    </row>
    <row r="804" spans="1:10" x14ac:dyDescent="0.35">
      <c r="A804"/>
      <c r="B804"/>
      <c r="C804"/>
      <c r="D804"/>
      <c r="E804"/>
      <c r="F804"/>
      <c r="G804" s="24"/>
      <c r="H804"/>
      <c r="I804"/>
      <c r="J804"/>
    </row>
    <row r="805" spans="1:10" x14ac:dyDescent="0.35">
      <c r="A805"/>
      <c r="B805"/>
      <c r="C805"/>
      <c r="D805"/>
      <c r="E805"/>
      <c r="F805"/>
      <c r="G805" s="24"/>
      <c r="H805"/>
      <c r="I805"/>
      <c r="J805"/>
    </row>
    <row r="806" spans="1:10" x14ac:dyDescent="0.35">
      <c r="A806"/>
      <c r="B806"/>
      <c r="C806"/>
      <c r="D806"/>
      <c r="E806"/>
      <c r="F806"/>
      <c r="G806" s="24"/>
      <c r="H806"/>
      <c r="I806"/>
      <c r="J806"/>
    </row>
    <row r="807" spans="1:10" x14ac:dyDescent="0.35">
      <c r="A807"/>
      <c r="B807"/>
      <c r="C807"/>
      <c r="D807"/>
      <c r="E807"/>
      <c r="F807"/>
      <c r="G807" s="24"/>
      <c r="H807"/>
      <c r="I807"/>
      <c r="J807"/>
    </row>
    <row r="808" spans="1:10" x14ac:dyDescent="0.35">
      <c r="A808"/>
      <c r="B808"/>
      <c r="C808"/>
      <c r="D808"/>
      <c r="E808"/>
      <c r="F808"/>
      <c r="G808" s="24"/>
      <c r="H808"/>
      <c r="I808"/>
      <c r="J808"/>
    </row>
    <row r="809" spans="1:10" x14ac:dyDescent="0.35">
      <c r="A809"/>
      <c r="B809"/>
      <c r="C809"/>
      <c r="D809"/>
      <c r="E809"/>
      <c r="F809"/>
      <c r="G809" s="24"/>
      <c r="H809"/>
      <c r="I809"/>
      <c r="J809"/>
    </row>
    <row r="810" spans="1:10" x14ac:dyDescent="0.35">
      <c r="A810"/>
      <c r="B810"/>
      <c r="C810"/>
      <c r="D810"/>
      <c r="E810"/>
      <c r="F810"/>
      <c r="G810" s="24"/>
      <c r="H810"/>
      <c r="I810"/>
      <c r="J810"/>
    </row>
    <row r="811" spans="1:10" x14ac:dyDescent="0.35">
      <c r="A811"/>
      <c r="B811"/>
      <c r="C811"/>
      <c r="D811"/>
      <c r="E811"/>
      <c r="F811"/>
      <c r="G811" s="24"/>
      <c r="H811"/>
      <c r="I811"/>
      <c r="J811"/>
    </row>
    <row r="812" spans="1:10" x14ac:dyDescent="0.35">
      <c r="A812"/>
      <c r="B812"/>
      <c r="C812"/>
      <c r="D812"/>
      <c r="E812"/>
      <c r="F812"/>
      <c r="G812" s="24"/>
      <c r="H812"/>
      <c r="I812"/>
      <c r="J812"/>
    </row>
    <row r="813" spans="1:10" x14ac:dyDescent="0.35">
      <c r="A813"/>
      <c r="B813"/>
      <c r="C813"/>
      <c r="D813"/>
      <c r="E813"/>
      <c r="F813"/>
      <c r="G813" s="24"/>
      <c r="H813"/>
      <c r="I813"/>
      <c r="J813"/>
    </row>
    <row r="814" spans="1:10" x14ac:dyDescent="0.35">
      <c r="A814"/>
      <c r="B814"/>
      <c r="C814"/>
      <c r="D814"/>
      <c r="E814"/>
      <c r="F814"/>
      <c r="G814" s="24"/>
      <c r="H814"/>
      <c r="I814"/>
      <c r="J814"/>
    </row>
    <row r="815" spans="1:10" x14ac:dyDescent="0.35">
      <c r="A815"/>
      <c r="B815"/>
      <c r="C815"/>
      <c r="D815"/>
      <c r="E815"/>
      <c r="F815"/>
      <c r="G815" s="24"/>
      <c r="H815"/>
      <c r="I815"/>
      <c r="J815"/>
    </row>
    <row r="816" spans="1:10" x14ac:dyDescent="0.35">
      <c r="A816"/>
      <c r="B816"/>
      <c r="C816"/>
      <c r="D816"/>
      <c r="E816"/>
      <c r="F816"/>
      <c r="G816" s="24"/>
      <c r="H816"/>
      <c r="I816"/>
      <c r="J816"/>
    </row>
    <row r="817" spans="1:10" x14ac:dyDescent="0.35">
      <c r="A817"/>
      <c r="B817"/>
      <c r="C817"/>
      <c r="D817"/>
      <c r="E817"/>
      <c r="F817"/>
      <c r="G817" s="24"/>
      <c r="H817"/>
      <c r="I817"/>
      <c r="J817"/>
    </row>
    <row r="818" spans="1:10" x14ac:dyDescent="0.35">
      <c r="A818"/>
      <c r="B818"/>
      <c r="C818"/>
      <c r="D818"/>
      <c r="E818"/>
      <c r="F818"/>
      <c r="G818" s="24"/>
      <c r="H818"/>
      <c r="I818"/>
      <c r="J818"/>
    </row>
    <row r="819" spans="1:10" x14ac:dyDescent="0.35">
      <c r="A819"/>
      <c r="B819"/>
      <c r="C819"/>
      <c r="D819"/>
      <c r="E819"/>
      <c r="F819"/>
      <c r="G819" s="24"/>
      <c r="H819"/>
      <c r="I819"/>
      <c r="J819"/>
    </row>
    <row r="820" spans="1:10" x14ac:dyDescent="0.35">
      <c r="A820"/>
      <c r="B820"/>
      <c r="C820"/>
      <c r="D820"/>
      <c r="E820"/>
      <c r="F820"/>
      <c r="G820" s="24"/>
      <c r="H820"/>
      <c r="I820"/>
      <c r="J820"/>
    </row>
    <row r="821" spans="1:10" x14ac:dyDescent="0.35">
      <c r="A821"/>
      <c r="B821"/>
      <c r="C821"/>
      <c r="D821"/>
      <c r="E821"/>
      <c r="F821"/>
      <c r="G821" s="24"/>
      <c r="H821"/>
      <c r="I821"/>
      <c r="J821"/>
    </row>
    <row r="822" spans="1:10" x14ac:dyDescent="0.35">
      <c r="A822"/>
      <c r="B822"/>
      <c r="C822"/>
      <c r="D822"/>
      <c r="E822"/>
      <c r="F822"/>
      <c r="G822" s="24"/>
      <c r="H822"/>
      <c r="I822"/>
      <c r="J822"/>
    </row>
    <row r="823" spans="1:10" x14ac:dyDescent="0.35">
      <c r="A823"/>
      <c r="B823"/>
      <c r="C823"/>
      <c r="D823"/>
      <c r="E823"/>
      <c r="F823"/>
      <c r="G823" s="24"/>
      <c r="H823"/>
      <c r="I823"/>
      <c r="J823"/>
    </row>
    <row r="824" spans="1:10" x14ac:dyDescent="0.35">
      <c r="A824"/>
      <c r="B824"/>
      <c r="C824"/>
      <c r="D824"/>
      <c r="E824"/>
      <c r="F824"/>
      <c r="G824" s="24"/>
      <c r="H824"/>
      <c r="I824"/>
      <c r="J824"/>
    </row>
    <row r="825" spans="1:10" x14ac:dyDescent="0.35">
      <c r="A825"/>
      <c r="B825"/>
      <c r="C825"/>
      <c r="D825"/>
      <c r="E825"/>
      <c r="F825"/>
      <c r="G825" s="24"/>
      <c r="H825"/>
      <c r="I825"/>
      <c r="J825"/>
    </row>
    <row r="826" spans="1:10" x14ac:dyDescent="0.35">
      <c r="A826"/>
      <c r="B826"/>
      <c r="C826"/>
      <c r="D826"/>
      <c r="E826"/>
      <c r="F826"/>
      <c r="G826" s="24"/>
      <c r="H826"/>
      <c r="I826"/>
      <c r="J826"/>
    </row>
    <row r="827" spans="1:10" x14ac:dyDescent="0.35">
      <c r="A827"/>
      <c r="B827"/>
      <c r="C827"/>
      <c r="D827"/>
      <c r="E827"/>
      <c r="F827"/>
      <c r="G827" s="24"/>
      <c r="H827"/>
      <c r="I827"/>
      <c r="J827"/>
    </row>
    <row r="828" spans="1:10" x14ac:dyDescent="0.35">
      <c r="A828"/>
      <c r="B828"/>
      <c r="C828"/>
      <c r="D828"/>
      <c r="E828"/>
      <c r="F828"/>
      <c r="G828" s="24"/>
      <c r="H828"/>
      <c r="I828"/>
      <c r="J828"/>
    </row>
    <row r="829" spans="1:10" x14ac:dyDescent="0.35">
      <c r="A829"/>
      <c r="B829"/>
      <c r="C829"/>
      <c r="D829"/>
      <c r="E829"/>
      <c r="F829"/>
      <c r="G829" s="24"/>
      <c r="H829"/>
      <c r="I829"/>
      <c r="J829"/>
    </row>
    <row r="830" spans="1:10" x14ac:dyDescent="0.35">
      <c r="A830"/>
      <c r="B830"/>
      <c r="C830"/>
      <c r="D830"/>
      <c r="E830"/>
      <c r="F830"/>
      <c r="G830" s="24"/>
      <c r="H830"/>
      <c r="I830"/>
      <c r="J830"/>
    </row>
    <row r="831" spans="1:10" x14ac:dyDescent="0.35">
      <c r="A831"/>
      <c r="B831"/>
      <c r="C831"/>
      <c r="D831"/>
      <c r="E831"/>
      <c r="F831"/>
      <c r="G831" s="24"/>
      <c r="H831"/>
      <c r="I831"/>
      <c r="J831"/>
    </row>
    <row r="832" spans="1:10" x14ac:dyDescent="0.35">
      <c r="A832"/>
      <c r="B832"/>
      <c r="C832"/>
      <c r="D832"/>
      <c r="E832"/>
      <c r="F832"/>
      <c r="G832" s="24"/>
      <c r="H832"/>
      <c r="I832"/>
      <c r="J832"/>
    </row>
    <row r="833" spans="1:10" x14ac:dyDescent="0.35">
      <c r="A833"/>
      <c r="B833"/>
      <c r="C833"/>
      <c r="D833"/>
      <c r="E833"/>
      <c r="F833"/>
      <c r="G833" s="24"/>
      <c r="H833"/>
      <c r="I833"/>
      <c r="J833"/>
    </row>
    <row r="834" spans="1:10" x14ac:dyDescent="0.35">
      <c r="A834"/>
      <c r="B834"/>
      <c r="C834"/>
      <c r="D834"/>
      <c r="E834"/>
      <c r="F834"/>
      <c r="G834" s="24"/>
      <c r="H834"/>
      <c r="I834"/>
      <c r="J834"/>
    </row>
    <row r="835" spans="1:10" x14ac:dyDescent="0.35">
      <c r="A835"/>
      <c r="B835"/>
      <c r="C835"/>
      <c r="D835"/>
      <c r="E835"/>
      <c r="F835"/>
      <c r="G835" s="24"/>
      <c r="H835"/>
      <c r="I835"/>
      <c r="J835"/>
    </row>
    <row r="836" spans="1:10" x14ac:dyDescent="0.35">
      <c r="A836"/>
      <c r="B836"/>
      <c r="C836"/>
      <c r="D836"/>
      <c r="E836"/>
      <c r="F836"/>
      <c r="G836" s="24"/>
      <c r="H836"/>
      <c r="I836"/>
      <c r="J836"/>
    </row>
    <row r="837" spans="1:10" x14ac:dyDescent="0.35">
      <c r="A837"/>
      <c r="B837"/>
      <c r="C837"/>
      <c r="D837"/>
      <c r="E837"/>
      <c r="F837"/>
      <c r="G837" s="24"/>
      <c r="H837"/>
      <c r="I837"/>
      <c r="J837"/>
    </row>
    <row r="838" spans="1:10" x14ac:dyDescent="0.35">
      <c r="A838"/>
      <c r="B838"/>
      <c r="C838"/>
      <c r="D838"/>
      <c r="E838"/>
      <c r="F838"/>
      <c r="G838" s="24"/>
      <c r="H838"/>
      <c r="I838"/>
      <c r="J838"/>
    </row>
    <row r="839" spans="1:10" x14ac:dyDescent="0.35">
      <c r="A839"/>
      <c r="B839"/>
      <c r="C839"/>
      <c r="D839"/>
      <c r="E839"/>
      <c r="F839"/>
      <c r="G839" s="24"/>
      <c r="H839"/>
      <c r="I839"/>
      <c r="J839"/>
    </row>
    <row r="840" spans="1:10" x14ac:dyDescent="0.35">
      <c r="A840"/>
      <c r="B840"/>
      <c r="C840"/>
      <c r="D840"/>
      <c r="E840"/>
      <c r="F840"/>
      <c r="G840" s="24"/>
      <c r="H840"/>
      <c r="I840"/>
      <c r="J840"/>
    </row>
    <row r="841" spans="1:10" x14ac:dyDescent="0.35">
      <c r="A841"/>
      <c r="B841"/>
      <c r="C841"/>
      <c r="D841"/>
      <c r="E841"/>
      <c r="F841"/>
      <c r="G841" s="24"/>
      <c r="H841"/>
      <c r="I841"/>
      <c r="J841"/>
    </row>
    <row r="842" spans="1:10" x14ac:dyDescent="0.35">
      <c r="A842"/>
      <c r="B842"/>
      <c r="C842"/>
      <c r="D842"/>
      <c r="E842"/>
      <c r="F842"/>
      <c r="G842" s="24"/>
      <c r="H842"/>
      <c r="I842"/>
      <c r="J842"/>
    </row>
    <row r="843" spans="1:10" x14ac:dyDescent="0.35">
      <c r="A843"/>
      <c r="B843"/>
      <c r="C843"/>
      <c r="D843"/>
      <c r="E843"/>
      <c r="F843"/>
      <c r="G843" s="24"/>
      <c r="H843"/>
      <c r="I843"/>
      <c r="J843"/>
    </row>
    <row r="844" spans="1:10" x14ac:dyDescent="0.35">
      <c r="A844"/>
      <c r="B844"/>
      <c r="C844"/>
      <c r="D844"/>
      <c r="E844"/>
      <c r="F844"/>
      <c r="G844" s="24"/>
      <c r="H844"/>
      <c r="I844"/>
      <c r="J844"/>
    </row>
    <row r="845" spans="1:10" x14ac:dyDescent="0.35">
      <c r="A845"/>
      <c r="B845"/>
      <c r="C845"/>
      <c r="D845"/>
      <c r="E845"/>
      <c r="F845"/>
      <c r="G845" s="24"/>
      <c r="H845"/>
      <c r="I845"/>
      <c r="J845"/>
    </row>
    <row r="846" spans="1:10" x14ac:dyDescent="0.35">
      <c r="A846"/>
      <c r="B846"/>
      <c r="C846"/>
      <c r="D846"/>
      <c r="E846"/>
      <c r="F846"/>
      <c r="G846" s="24"/>
      <c r="H846"/>
      <c r="I846"/>
      <c r="J846"/>
    </row>
    <row r="847" spans="1:10" x14ac:dyDescent="0.35">
      <c r="A847"/>
      <c r="B847"/>
      <c r="C847"/>
      <c r="D847"/>
      <c r="E847"/>
      <c r="F847"/>
      <c r="G847" s="24"/>
      <c r="H847"/>
      <c r="I847"/>
      <c r="J847"/>
    </row>
    <row r="848" spans="1:10" x14ac:dyDescent="0.35">
      <c r="A848"/>
      <c r="B848"/>
      <c r="C848"/>
      <c r="D848"/>
      <c r="E848"/>
      <c r="F848"/>
      <c r="G848" s="24"/>
      <c r="H848"/>
      <c r="I848"/>
      <c r="J848"/>
    </row>
    <row r="849" spans="1:10" x14ac:dyDescent="0.35">
      <c r="A849"/>
      <c r="B849"/>
      <c r="C849"/>
      <c r="D849"/>
      <c r="E849"/>
      <c r="F849"/>
      <c r="G849" s="24"/>
      <c r="H849"/>
      <c r="I849"/>
      <c r="J849"/>
    </row>
    <row r="850" spans="1:10" x14ac:dyDescent="0.35">
      <c r="A850"/>
      <c r="B850"/>
      <c r="C850"/>
      <c r="D850"/>
      <c r="E850"/>
      <c r="F850"/>
      <c r="G850" s="24"/>
      <c r="H850"/>
      <c r="I850"/>
      <c r="J850"/>
    </row>
    <row r="851" spans="1:10" x14ac:dyDescent="0.35">
      <c r="A851"/>
      <c r="B851"/>
      <c r="C851"/>
      <c r="D851"/>
      <c r="E851"/>
      <c r="F851"/>
      <c r="G851" s="24"/>
      <c r="H851"/>
      <c r="I851"/>
      <c r="J851"/>
    </row>
    <row r="852" spans="1:10" x14ac:dyDescent="0.35">
      <c r="A852"/>
      <c r="B852"/>
      <c r="C852"/>
      <c r="D852"/>
      <c r="E852"/>
      <c r="F852"/>
      <c r="G852" s="24"/>
      <c r="H852"/>
      <c r="I852"/>
      <c r="J852"/>
    </row>
    <row r="853" spans="1:10" x14ac:dyDescent="0.35">
      <c r="A853"/>
      <c r="B853"/>
      <c r="C853"/>
      <c r="D853"/>
      <c r="E853"/>
      <c r="F853"/>
      <c r="G853" s="24"/>
      <c r="H853"/>
      <c r="I853"/>
      <c r="J853"/>
    </row>
    <row r="854" spans="1:10" x14ac:dyDescent="0.35">
      <c r="A854"/>
      <c r="B854"/>
      <c r="C854"/>
      <c r="D854"/>
      <c r="E854"/>
      <c r="F854"/>
      <c r="G854" s="24"/>
      <c r="H854"/>
      <c r="I854"/>
      <c r="J854"/>
    </row>
    <row r="855" spans="1:10" x14ac:dyDescent="0.35">
      <c r="A855"/>
      <c r="B855"/>
      <c r="C855"/>
      <c r="D855"/>
      <c r="E855"/>
      <c r="F855"/>
      <c r="G855" s="24"/>
      <c r="H855"/>
      <c r="I855"/>
      <c r="J855"/>
    </row>
    <row r="856" spans="1:10" x14ac:dyDescent="0.35">
      <c r="A856"/>
      <c r="B856"/>
      <c r="C856"/>
      <c r="D856"/>
      <c r="E856"/>
      <c r="F856"/>
      <c r="G856" s="24"/>
      <c r="H856"/>
      <c r="I856"/>
      <c r="J856"/>
    </row>
    <row r="857" spans="1:10" x14ac:dyDescent="0.35">
      <c r="A857"/>
      <c r="B857"/>
      <c r="C857"/>
      <c r="D857"/>
      <c r="E857"/>
      <c r="F857"/>
      <c r="G857" s="24"/>
      <c r="H857"/>
      <c r="I857"/>
      <c r="J857"/>
    </row>
    <row r="858" spans="1:10" x14ac:dyDescent="0.35">
      <c r="A858"/>
      <c r="B858"/>
      <c r="C858"/>
      <c r="D858"/>
      <c r="E858"/>
      <c r="F858"/>
      <c r="G858" s="24"/>
      <c r="H858"/>
      <c r="I858"/>
      <c r="J858"/>
    </row>
    <row r="859" spans="1:10" x14ac:dyDescent="0.35">
      <c r="A859"/>
      <c r="B859"/>
      <c r="C859"/>
      <c r="D859"/>
      <c r="E859"/>
      <c r="F859"/>
      <c r="G859" s="24"/>
      <c r="H859"/>
      <c r="I859"/>
      <c r="J859"/>
    </row>
    <row r="860" spans="1:10" x14ac:dyDescent="0.35">
      <c r="A860"/>
      <c r="B860"/>
      <c r="C860"/>
      <c r="D860"/>
      <c r="E860"/>
      <c r="F860"/>
      <c r="G860" s="24"/>
      <c r="H860"/>
      <c r="I860"/>
      <c r="J860"/>
    </row>
    <row r="861" spans="1:10" x14ac:dyDescent="0.35">
      <c r="A861"/>
      <c r="B861"/>
      <c r="C861"/>
      <c r="D861"/>
      <c r="E861"/>
      <c r="F861"/>
      <c r="G861" s="24"/>
      <c r="H861"/>
      <c r="I861"/>
      <c r="J861"/>
    </row>
    <row r="862" spans="1:10" x14ac:dyDescent="0.35">
      <c r="A862"/>
      <c r="B862"/>
      <c r="C862"/>
      <c r="D862"/>
      <c r="E862"/>
      <c r="F862"/>
      <c r="G862" s="24"/>
      <c r="H862"/>
      <c r="I862"/>
      <c r="J862"/>
    </row>
    <row r="863" spans="1:10" x14ac:dyDescent="0.35">
      <c r="A863"/>
      <c r="B863"/>
      <c r="C863"/>
      <c r="D863"/>
      <c r="E863"/>
      <c r="F863"/>
      <c r="G863" s="24"/>
      <c r="H863"/>
      <c r="I863"/>
      <c r="J863"/>
    </row>
    <row r="864" spans="1:10" x14ac:dyDescent="0.35">
      <c r="A864"/>
      <c r="B864"/>
      <c r="C864"/>
      <c r="D864"/>
      <c r="E864"/>
      <c r="F864"/>
      <c r="G864" s="24"/>
      <c r="H864"/>
      <c r="I864"/>
      <c r="J864"/>
    </row>
    <row r="865" spans="1:10" x14ac:dyDescent="0.35">
      <c r="A865"/>
      <c r="B865"/>
      <c r="C865"/>
      <c r="D865"/>
      <c r="E865"/>
      <c r="F865"/>
      <c r="G865" s="24"/>
      <c r="H865"/>
      <c r="I865"/>
      <c r="J865"/>
    </row>
    <row r="866" spans="1:10" x14ac:dyDescent="0.35">
      <c r="A866"/>
      <c r="B866"/>
      <c r="C866"/>
      <c r="D866"/>
      <c r="E866"/>
      <c r="F866"/>
      <c r="G866" s="24"/>
      <c r="H866"/>
      <c r="I866"/>
      <c r="J866"/>
    </row>
    <row r="867" spans="1:10" x14ac:dyDescent="0.35">
      <c r="A867"/>
      <c r="B867"/>
      <c r="C867"/>
      <c r="D867"/>
      <c r="E867"/>
      <c r="F867"/>
      <c r="G867" s="24"/>
      <c r="H867"/>
      <c r="I867"/>
      <c r="J867"/>
    </row>
    <row r="868" spans="1:10" x14ac:dyDescent="0.35">
      <c r="A868"/>
      <c r="B868"/>
      <c r="C868"/>
      <c r="D868"/>
      <c r="E868"/>
      <c r="F868"/>
      <c r="G868" s="24"/>
      <c r="H868"/>
      <c r="I868"/>
      <c r="J868"/>
    </row>
    <row r="869" spans="1:10" x14ac:dyDescent="0.35">
      <c r="A869"/>
      <c r="B869"/>
      <c r="C869"/>
      <c r="D869"/>
      <c r="E869"/>
      <c r="F869"/>
      <c r="G869" s="24"/>
      <c r="H869"/>
      <c r="I869"/>
      <c r="J869"/>
    </row>
    <row r="870" spans="1:10" x14ac:dyDescent="0.35">
      <c r="A870"/>
      <c r="B870"/>
      <c r="C870"/>
      <c r="D870"/>
      <c r="E870"/>
      <c r="F870"/>
      <c r="G870" s="24"/>
      <c r="H870"/>
      <c r="I870"/>
      <c r="J870"/>
    </row>
    <row r="871" spans="1:10" x14ac:dyDescent="0.35">
      <c r="A871"/>
      <c r="B871"/>
      <c r="C871"/>
      <c r="D871"/>
      <c r="E871"/>
      <c r="F871"/>
      <c r="G871" s="24"/>
      <c r="H871"/>
      <c r="I871"/>
      <c r="J871"/>
    </row>
    <row r="872" spans="1:10" x14ac:dyDescent="0.35">
      <c r="A872"/>
      <c r="B872"/>
      <c r="C872"/>
      <c r="D872"/>
      <c r="E872"/>
      <c r="F872"/>
      <c r="G872" s="24"/>
      <c r="H872"/>
      <c r="I872"/>
      <c r="J872"/>
    </row>
    <row r="873" spans="1:10" x14ac:dyDescent="0.35">
      <c r="A873"/>
      <c r="B873"/>
      <c r="C873"/>
      <c r="D873"/>
      <c r="E873"/>
      <c r="F873"/>
      <c r="G873" s="24"/>
      <c r="H873"/>
      <c r="I873"/>
      <c r="J873"/>
    </row>
    <row r="874" spans="1:10" x14ac:dyDescent="0.35">
      <c r="A874"/>
      <c r="B874"/>
      <c r="C874"/>
      <c r="D874"/>
      <c r="E874"/>
      <c r="F874"/>
      <c r="G874" s="24"/>
      <c r="H874"/>
      <c r="I874"/>
      <c r="J874"/>
    </row>
    <row r="875" spans="1:10" x14ac:dyDescent="0.35">
      <c r="A875"/>
      <c r="B875"/>
      <c r="C875"/>
      <c r="D875"/>
      <c r="E875"/>
      <c r="F875"/>
      <c r="G875" s="24"/>
      <c r="H875"/>
      <c r="I875"/>
      <c r="J875"/>
    </row>
    <row r="876" spans="1:10" x14ac:dyDescent="0.35">
      <c r="A876"/>
      <c r="B876"/>
      <c r="C876"/>
      <c r="D876"/>
      <c r="E876"/>
      <c r="F876"/>
      <c r="G876" s="24"/>
      <c r="H876"/>
      <c r="I876"/>
      <c r="J876"/>
    </row>
    <row r="877" spans="1:10" x14ac:dyDescent="0.35">
      <c r="A877"/>
      <c r="B877"/>
      <c r="C877"/>
      <c r="D877"/>
      <c r="E877"/>
      <c r="F877"/>
      <c r="G877" s="24"/>
      <c r="H877"/>
      <c r="I877"/>
      <c r="J877"/>
    </row>
    <row r="878" spans="1:10" x14ac:dyDescent="0.35">
      <c r="A878"/>
      <c r="B878"/>
      <c r="C878"/>
      <c r="D878"/>
      <c r="E878"/>
      <c r="F878"/>
      <c r="G878" s="24"/>
      <c r="H878"/>
      <c r="I878"/>
      <c r="J878"/>
    </row>
    <row r="879" spans="1:10" x14ac:dyDescent="0.35">
      <c r="A879"/>
      <c r="B879"/>
      <c r="C879"/>
      <c r="D879"/>
      <c r="E879"/>
      <c r="F879"/>
      <c r="G879" s="24"/>
      <c r="H879"/>
      <c r="I879"/>
      <c r="J879"/>
    </row>
    <row r="880" spans="1:10" x14ac:dyDescent="0.35">
      <c r="A880"/>
      <c r="B880"/>
      <c r="C880"/>
      <c r="D880"/>
      <c r="E880"/>
      <c r="F880"/>
      <c r="G880" s="24"/>
      <c r="H880"/>
      <c r="I880"/>
      <c r="J880"/>
    </row>
    <row r="881" spans="1:10" x14ac:dyDescent="0.35">
      <c r="A881"/>
      <c r="B881"/>
      <c r="C881"/>
      <c r="D881"/>
      <c r="E881"/>
      <c r="F881"/>
      <c r="G881" s="24"/>
      <c r="H881"/>
      <c r="I881"/>
      <c r="J881"/>
    </row>
    <row r="882" spans="1:10" x14ac:dyDescent="0.35">
      <c r="A882"/>
      <c r="B882"/>
      <c r="C882"/>
      <c r="D882"/>
      <c r="E882"/>
      <c r="F882"/>
      <c r="G882" s="24"/>
      <c r="H882"/>
      <c r="I882"/>
      <c r="J882"/>
    </row>
    <row r="883" spans="1:10" x14ac:dyDescent="0.35">
      <c r="A883"/>
      <c r="B883"/>
      <c r="C883"/>
      <c r="D883"/>
      <c r="E883"/>
      <c r="F883"/>
      <c r="G883" s="24"/>
      <c r="H883"/>
      <c r="I883"/>
      <c r="J883"/>
    </row>
    <row r="884" spans="1:10" x14ac:dyDescent="0.35">
      <c r="A884"/>
      <c r="B884"/>
      <c r="C884"/>
      <c r="D884"/>
      <c r="E884"/>
      <c r="F884"/>
      <c r="G884" s="24"/>
      <c r="H884"/>
      <c r="I884"/>
      <c r="J884"/>
    </row>
    <row r="885" spans="1:10" x14ac:dyDescent="0.35">
      <c r="A885"/>
      <c r="B885"/>
      <c r="C885"/>
      <c r="D885"/>
      <c r="E885"/>
      <c r="F885"/>
      <c r="G885" s="24"/>
      <c r="H885"/>
      <c r="I885"/>
      <c r="J885"/>
    </row>
    <row r="886" spans="1:10" x14ac:dyDescent="0.35">
      <c r="A886"/>
      <c r="B886"/>
      <c r="C886"/>
      <c r="D886"/>
      <c r="E886"/>
      <c r="F886"/>
      <c r="G886" s="24"/>
      <c r="H886"/>
      <c r="I886"/>
      <c r="J886"/>
    </row>
    <row r="887" spans="1:10" x14ac:dyDescent="0.35">
      <c r="A887"/>
      <c r="B887"/>
      <c r="C887"/>
      <c r="D887"/>
      <c r="E887"/>
      <c r="F887"/>
      <c r="G887" s="24"/>
      <c r="H887"/>
      <c r="I887"/>
      <c r="J887"/>
    </row>
    <row r="888" spans="1:10" x14ac:dyDescent="0.35">
      <c r="A888"/>
      <c r="B888"/>
      <c r="C888"/>
      <c r="D888"/>
      <c r="E888"/>
      <c r="F888"/>
      <c r="G888" s="24"/>
      <c r="H888"/>
      <c r="I888"/>
      <c r="J888"/>
    </row>
    <row r="889" spans="1:10" x14ac:dyDescent="0.35">
      <c r="A889"/>
      <c r="B889"/>
      <c r="C889"/>
      <c r="D889"/>
      <c r="E889"/>
      <c r="F889"/>
      <c r="G889" s="24"/>
      <c r="H889"/>
      <c r="I889"/>
      <c r="J889"/>
    </row>
    <row r="890" spans="1:10" x14ac:dyDescent="0.35">
      <c r="A890"/>
      <c r="B890"/>
      <c r="C890"/>
      <c r="D890"/>
      <c r="E890"/>
      <c r="F890"/>
      <c r="G890" s="24"/>
      <c r="H890"/>
      <c r="I890"/>
      <c r="J890"/>
    </row>
    <row r="891" spans="1:10" x14ac:dyDescent="0.35">
      <c r="A891"/>
      <c r="B891"/>
      <c r="C891"/>
      <c r="D891"/>
      <c r="E891"/>
      <c r="F891"/>
      <c r="G891" s="24"/>
      <c r="H891"/>
      <c r="I891"/>
      <c r="J891"/>
    </row>
    <row r="892" spans="1:10" x14ac:dyDescent="0.35">
      <c r="A892"/>
      <c r="B892"/>
      <c r="C892"/>
      <c r="D892"/>
      <c r="E892"/>
      <c r="F892"/>
      <c r="G892" s="24"/>
      <c r="H892"/>
      <c r="I892"/>
      <c r="J892"/>
    </row>
    <row r="893" spans="1:10" x14ac:dyDescent="0.35">
      <c r="A893"/>
      <c r="B893"/>
      <c r="C893"/>
      <c r="D893"/>
      <c r="E893"/>
      <c r="F893"/>
      <c r="G893" s="24"/>
      <c r="H893"/>
      <c r="I893"/>
      <c r="J893"/>
    </row>
    <row r="894" spans="1:10" x14ac:dyDescent="0.35">
      <c r="A894"/>
      <c r="B894"/>
      <c r="C894"/>
      <c r="D894"/>
      <c r="E894"/>
      <c r="F894"/>
      <c r="G894" s="24"/>
      <c r="H894"/>
      <c r="I894"/>
      <c r="J894"/>
    </row>
    <row r="895" spans="1:10" x14ac:dyDescent="0.35">
      <c r="A895"/>
      <c r="B895"/>
      <c r="C895"/>
      <c r="D895"/>
      <c r="E895"/>
      <c r="F895"/>
      <c r="G895" s="24"/>
      <c r="H895"/>
      <c r="I895"/>
      <c r="J895"/>
    </row>
    <row r="896" spans="1:10" x14ac:dyDescent="0.35">
      <c r="A896"/>
      <c r="B896"/>
      <c r="C896"/>
      <c r="D896"/>
      <c r="E896"/>
      <c r="F896"/>
      <c r="G896" s="24"/>
      <c r="H896"/>
      <c r="I896"/>
      <c r="J896"/>
    </row>
    <row r="897" spans="1:10" x14ac:dyDescent="0.35">
      <c r="A897"/>
      <c r="B897"/>
      <c r="C897"/>
      <c r="D897"/>
      <c r="E897"/>
      <c r="F897"/>
      <c r="G897" s="24"/>
      <c r="H897"/>
      <c r="I897"/>
      <c r="J897"/>
    </row>
    <row r="898" spans="1:10" x14ac:dyDescent="0.35">
      <c r="A898"/>
      <c r="B898"/>
      <c r="C898"/>
      <c r="D898"/>
      <c r="E898"/>
      <c r="F898"/>
      <c r="G898" s="24"/>
      <c r="H898"/>
      <c r="I898"/>
      <c r="J898"/>
    </row>
    <row r="899" spans="1:10" x14ac:dyDescent="0.35">
      <c r="A899"/>
      <c r="B899"/>
      <c r="C899"/>
      <c r="D899"/>
      <c r="E899"/>
      <c r="F899"/>
      <c r="G899" s="24"/>
      <c r="H899"/>
      <c r="I899"/>
      <c r="J899"/>
    </row>
    <row r="900" spans="1:10" x14ac:dyDescent="0.35">
      <c r="A900"/>
      <c r="B900"/>
      <c r="C900"/>
      <c r="D900"/>
      <c r="E900"/>
      <c r="F900"/>
      <c r="G900" s="24"/>
      <c r="H900"/>
      <c r="I900"/>
      <c r="J900"/>
    </row>
    <row r="901" spans="1:10" x14ac:dyDescent="0.35">
      <c r="A901"/>
      <c r="B901"/>
      <c r="C901"/>
      <c r="D901"/>
      <c r="E901"/>
      <c r="F901"/>
      <c r="G901" s="24"/>
      <c r="H901"/>
      <c r="I901"/>
      <c r="J901"/>
    </row>
    <row r="902" spans="1:10" x14ac:dyDescent="0.35">
      <c r="A902"/>
      <c r="B902"/>
      <c r="C902"/>
      <c r="D902"/>
      <c r="E902"/>
      <c r="F902"/>
      <c r="G902" s="24"/>
      <c r="H902"/>
      <c r="I902"/>
      <c r="J902"/>
    </row>
    <row r="903" spans="1:10" x14ac:dyDescent="0.35">
      <c r="A903"/>
      <c r="B903"/>
      <c r="C903"/>
      <c r="D903"/>
      <c r="E903"/>
      <c r="F903"/>
      <c r="G903" s="24"/>
      <c r="H903"/>
      <c r="I903"/>
      <c r="J903"/>
    </row>
    <row r="904" spans="1:10" x14ac:dyDescent="0.35">
      <c r="A904"/>
      <c r="B904"/>
      <c r="C904"/>
      <c r="D904"/>
      <c r="E904"/>
      <c r="F904"/>
      <c r="G904" s="24"/>
      <c r="H904"/>
      <c r="I904"/>
      <c r="J904"/>
    </row>
    <row r="905" spans="1:10" x14ac:dyDescent="0.35">
      <c r="A905"/>
      <c r="B905"/>
      <c r="C905"/>
      <c r="D905"/>
      <c r="E905"/>
      <c r="F905"/>
      <c r="G905" s="24"/>
      <c r="H905"/>
      <c r="I905"/>
      <c r="J905"/>
    </row>
    <row r="906" spans="1:10" x14ac:dyDescent="0.35">
      <c r="A906"/>
      <c r="B906"/>
      <c r="C906"/>
      <c r="D906"/>
      <c r="E906"/>
      <c r="F906"/>
      <c r="G906" s="24"/>
      <c r="H906"/>
      <c r="I906"/>
      <c r="J906"/>
    </row>
    <row r="907" spans="1:10" x14ac:dyDescent="0.35">
      <c r="A907"/>
      <c r="B907"/>
      <c r="C907"/>
      <c r="D907"/>
      <c r="E907"/>
      <c r="F907"/>
      <c r="G907" s="24"/>
      <c r="H907"/>
      <c r="I907"/>
      <c r="J907"/>
    </row>
    <row r="908" spans="1:10" x14ac:dyDescent="0.35">
      <c r="A908"/>
      <c r="B908"/>
      <c r="C908"/>
      <c r="D908"/>
      <c r="E908"/>
      <c r="F908"/>
      <c r="G908" s="24"/>
      <c r="H908"/>
      <c r="I908"/>
      <c r="J908"/>
    </row>
    <row r="909" spans="1:10" x14ac:dyDescent="0.35">
      <c r="A909"/>
      <c r="B909"/>
      <c r="C909"/>
      <c r="D909"/>
      <c r="E909"/>
      <c r="F909"/>
      <c r="G909" s="24"/>
      <c r="H909"/>
      <c r="I909"/>
      <c r="J909"/>
    </row>
    <row r="910" spans="1:10" x14ac:dyDescent="0.35">
      <c r="A910"/>
      <c r="B910"/>
      <c r="C910"/>
      <c r="D910"/>
      <c r="E910"/>
      <c r="F910"/>
      <c r="G910" s="24"/>
      <c r="H910"/>
      <c r="I910"/>
      <c r="J910"/>
    </row>
    <row r="911" spans="1:10" x14ac:dyDescent="0.35">
      <c r="A911"/>
      <c r="B911"/>
      <c r="C911"/>
      <c r="D911"/>
      <c r="E911"/>
      <c r="F911"/>
      <c r="G911" s="24"/>
      <c r="H911"/>
      <c r="I911"/>
      <c r="J911"/>
    </row>
    <row r="912" spans="1:10" x14ac:dyDescent="0.35">
      <c r="A912"/>
      <c r="B912"/>
      <c r="C912"/>
      <c r="D912"/>
      <c r="E912"/>
      <c r="F912"/>
      <c r="G912" s="24"/>
      <c r="H912"/>
      <c r="I912"/>
      <c r="J912"/>
    </row>
    <row r="913" spans="1:10" x14ac:dyDescent="0.35">
      <c r="A913"/>
      <c r="B913"/>
      <c r="C913"/>
      <c r="D913"/>
      <c r="E913"/>
      <c r="F913"/>
      <c r="G913" s="24"/>
      <c r="H913"/>
      <c r="I913"/>
      <c r="J913"/>
    </row>
    <row r="914" spans="1:10" x14ac:dyDescent="0.35">
      <c r="A914"/>
      <c r="B914"/>
      <c r="C914"/>
      <c r="D914"/>
      <c r="E914"/>
      <c r="F914"/>
      <c r="G914" s="24"/>
      <c r="H914"/>
      <c r="I914"/>
      <c r="J914"/>
    </row>
    <row r="915" spans="1:10" x14ac:dyDescent="0.35">
      <c r="A915"/>
      <c r="B915"/>
      <c r="C915"/>
      <c r="D915"/>
      <c r="E915"/>
      <c r="F915"/>
      <c r="G915" s="24"/>
      <c r="H915"/>
      <c r="I915"/>
      <c r="J915"/>
    </row>
    <row r="916" spans="1:10" x14ac:dyDescent="0.35">
      <c r="A916"/>
      <c r="B916"/>
      <c r="C916"/>
      <c r="D916"/>
      <c r="E916"/>
      <c r="F916"/>
      <c r="G916" s="24"/>
      <c r="H916"/>
      <c r="I916"/>
      <c r="J916"/>
    </row>
    <row r="917" spans="1:10" x14ac:dyDescent="0.35">
      <c r="A917"/>
      <c r="B917"/>
      <c r="C917"/>
      <c r="D917"/>
      <c r="E917"/>
      <c r="F917"/>
      <c r="G917" s="24"/>
      <c r="H917"/>
      <c r="I917"/>
      <c r="J917"/>
    </row>
    <row r="918" spans="1:10" x14ac:dyDescent="0.35">
      <c r="A918"/>
      <c r="B918"/>
      <c r="C918"/>
      <c r="D918"/>
      <c r="E918"/>
      <c r="F918"/>
      <c r="G918" s="24"/>
      <c r="H918"/>
      <c r="I918"/>
      <c r="J918"/>
    </row>
    <row r="919" spans="1:10" x14ac:dyDescent="0.35">
      <c r="A919"/>
      <c r="B919"/>
      <c r="C919"/>
      <c r="D919"/>
      <c r="E919"/>
      <c r="F919"/>
      <c r="G919" s="24"/>
      <c r="H919"/>
      <c r="I919"/>
      <c r="J919"/>
    </row>
    <row r="920" spans="1:10" x14ac:dyDescent="0.35">
      <c r="A920"/>
      <c r="B920"/>
      <c r="C920"/>
      <c r="D920"/>
      <c r="E920"/>
      <c r="F920"/>
      <c r="G920" s="24"/>
      <c r="H920"/>
      <c r="I920"/>
      <c r="J920"/>
    </row>
    <row r="921" spans="1:10" x14ac:dyDescent="0.35">
      <c r="A921"/>
      <c r="B921"/>
      <c r="C921"/>
      <c r="D921"/>
      <c r="E921"/>
      <c r="F921"/>
      <c r="G921" s="24"/>
      <c r="H921"/>
      <c r="I921"/>
      <c r="J921"/>
    </row>
    <row r="922" spans="1:10" x14ac:dyDescent="0.35">
      <c r="A922"/>
      <c r="B922"/>
      <c r="C922"/>
      <c r="D922"/>
      <c r="E922"/>
      <c r="F922"/>
      <c r="G922" s="24"/>
      <c r="H922"/>
      <c r="I922"/>
      <c r="J922"/>
    </row>
    <row r="923" spans="1:10" x14ac:dyDescent="0.35">
      <c r="A923"/>
      <c r="B923"/>
      <c r="C923"/>
      <c r="D923"/>
      <c r="E923"/>
      <c r="F923"/>
      <c r="G923" s="24"/>
      <c r="H923"/>
      <c r="I923"/>
      <c r="J923"/>
    </row>
    <row r="924" spans="1:10" x14ac:dyDescent="0.35">
      <c r="A924"/>
      <c r="B924"/>
      <c r="C924"/>
      <c r="D924"/>
      <c r="E924"/>
      <c r="F924"/>
      <c r="G924" s="24"/>
      <c r="H924"/>
      <c r="I924"/>
      <c r="J924"/>
    </row>
    <row r="925" spans="1:10" x14ac:dyDescent="0.35">
      <c r="A925"/>
      <c r="B925"/>
      <c r="C925"/>
      <c r="D925"/>
      <c r="E925"/>
      <c r="F925"/>
      <c r="G925" s="24"/>
      <c r="H925"/>
      <c r="I925"/>
      <c r="J925"/>
    </row>
    <row r="926" spans="1:10" x14ac:dyDescent="0.35">
      <c r="A926"/>
      <c r="B926"/>
      <c r="C926"/>
      <c r="D926"/>
      <c r="E926"/>
      <c r="F926"/>
      <c r="G926" s="24"/>
      <c r="H926"/>
      <c r="I926"/>
      <c r="J926"/>
    </row>
    <row r="927" spans="1:10" x14ac:dyDescent="0.35">
      <c r="A927"/>
      <c r="B927"/>
      <c r="C927"/>
      <c r="D927"/>
      <c r="E927"/>
      <c r="F927"/>
      <c r="G927" s="24"/>
      <c r="H927"/>
      <c r="I927"/>
      <c r="J927"/>
    </row>
    <row r="928" spans="1:10" x14ac:dyDescent="0.35">
      <c r="A928"/>
      <c r="B928"/>
      <c r="C928"/>
      <c r="D928"/>
      <c r="E928"/>
      <c r="F928"/>
      <c r="G928" s="24"/>
      <c r="H928"/>
      <c r="I928"/>
      <c r="J928"/>
    </row>
    <row r="929" spans="1:10" x14ac:dyDescent="0.35">
      <c r="A929"/>
      <c r="B929"/>
      <c r="C929"/>
      <c r="D929"/>
      <c r="E929"/>
      <c r="F929"/>
      <c r="G929" s="24"/>
      <c r="H929"/>
      <c r="I929"/>
      <c r="J929"/>
    </row>
    <row r="930" spans="1:10" x14ac:dyDescent="0.35">
      <c r="A930"/>
      <c r="B930"/>
      <c r="C930"/>
      <c r="D930"/>
      <c r="E930"/>
      <c r="F930"/>
      <c r="G930" s="24"/>
      <c r="H930"/>
      <c r="I930"/>
      <c r="J930"/>
    </row>
    <row r="931" spans="1:10" x14ac:dyDescent="0.35">
      <c r="A931"/>
      <c r="B931"/>
      <c r="C931"/>
      <c r="D931"/>
      <c r="E931"/>
      <c r="F931"/>
      <c r="G931" s="24"/>
      <c r="H931"/>
      <c r="I931"/>
      <c r="J931"/>
    </row>
    <row r="932" spans="1:10" x14ac:dyDescent="0.35">
      <c r="A932"/>
      <c r="B932"/>
      <c r="C932"/>
      <c r="D932"/>
      <c r="E932"/>
      <c r="F932"/>
      <c r="G932" s="24"/>
      <c r="H932"/>
      <c r="I932"/>
      <c r="J932"/>
    </row>
    <row r="933" spans="1:10" x14ac:dyDescent="0.35">
      <c r="A933"/>
      <c r="B933"/>
      <c r="C933"/>
      <c r="D933"/>
      <c r="E933"/>
      <c r="F933"/>
      <c r="G933" s="24"/>
      <c r="H933"/>
      <c r="I933"/>
      <c r="J933"/>
    </row>
    <row r="934" spans="1:10" x14ac:dyDescent="0.35">
      <c r="A934"/>
      <c r="B934"/>
      <c r="C934"/>
      <c r="D934"/>
      <c r="E934"/>
      <c r="F934"/>
      <c r="G934" s="24"/>
      <c r="H934"/>
      <c r="I934"/>
      <c r="J934"/>
    </row>
    <row r="935" spans="1:10" x14ac:dyDescent="0.35">
      <c r="A935"/>
      <c r="B935"/>
      <c r="C935"/>
      <c r="D935"/>
      <c r="E935"/>
      <c r="F935"/>
      <c r="G935" s="24"/>
      <c r="H935"/>
      <c r="I935"/>
      <c r="J935"/>
    </row>
    <row r="936" spans="1:10" x14ac:dyDescent="0.35">
      <c r="A936"/>
      <c r="B936"/>
      <c r="C936"/>
      <c r="D936"/>
      <c r="E936"/>
      <c r="F936"/>
      <c r="G936" s="24"/>
      <c r="H936"/>
      <c r="I936"/>
      <c r="J936"/>
    </row>
    <row r="937" spans="1:10" x14ac:dyDescent="0.35">
      <c r="A937"/>
      <c r="B937"/>
      <c r="C937"/>
      <c r="D937"/>
      <c r="E937"/>
      <c r="F937"/>
      <c r="G937" s="24"/>
      <c r="H937"/>
      <c r="I937"/>
      <c r="J937"/>
    </row>
    <row r="938" spans="1:10" x14ac:dyDescent="0.35">
      <c r="A938"/>
      <c r="B938"/>
      <c r="C938"/>
      <c r="D938"/>
      <c r="E938"/>
      <c r="F938"/>
      <c r="G938" s="24"/>
      <c r="H938"/>
      <c r="I938"/>
      <c r="J938"/>
    </row>
    <row r="939" spans="1:10" x14ac:dyDescent="0.35">
      <c r="A939"/>
      <c r="B939"/>
      <c r="C939"/>
      <c r="D939"/>
      <c r="E939"/>
      <c r="F939"/>
      <c r="G939" s="24"/>
      <c r="H939"/>
      <c r="I939"/>
      <c r="J939"/>
    </row>
    <row r="940" spans="1:10" x14ac:dyDescent="0.35">
      <c r="A940"/>
      <c r="B940"/>
      <c r="C940"/>
      <c r="D940"/>
      <c r="E940"/>
      <c r="F940"/>
      <c r="G940" s="24"/>
      <c r="H940"/>
      <c r="I940"/>
      <c r="J940"/>
    </row>
    <row r="941" spans="1:10" x14ac:dyDescent="0.35">
      <c r="A941"/>
      <c r="B941"/>
      <c r="C941"/>
      <c r="D941"/>
      <c r="E941"/>
      <c r="F941"/>
      <c r="G941" s="24"/>
      <c r="H941"/>
      <c r="I941"/>
      <c r="J941"/>
    </row>
    <row r="942" spans="1:10" x14ac:dyDescent="0.35">
      <c r="A942"/>
      <c r="B942"/>
      <c r="C942"/>
      <c r="D942"/>
      <c r="E942"/>
      <c r="F942"/>
      <c r="G942" s="24"/>
      <c r="H942"/>
      <c r="I942"/>
      <c r="J942"/>
    </row>
    <row r="943" spans="1:10" x14ac:dyDescent="0.35">
      <c r="A943"/>
      <c r="B943"/>
      <c r="C943"/>
      <c r="D943"/>
      <c r="E943"/>
      <c r="F943"/>
      <c r="G943" s="24"/>
      <c r="H943"/>
      <c r="I943"/>
      <c r="J943"/>
    </row>
    <row r="944" spans="1:10" x14ac:dyDescent="0.35">
      <c r="A944"/>
      <c r="B944"/>
      <c r="C944"/>
      <c r="D944"/>
      <c r="E944"/>
      <c r="F944"/>
      <c r="G944" s="24"/>
      <c r="H944"/>
      <c r="I944"/>
      <c r="J944"/>
    </row>
    <row r="945" spans="1:10" x14ac:dyDescent="0.35">
      <c r="A945"/>
      <c r="B945"/>
      <c r="C945"/>
      <c r="D945"/>
      <c r="E945"/>
      <c r="F945"/>
      <c r="G945" s="24"/>
      <c r="H945"/>
      <c r="I945"/>
      <c r="J945"/>
    </row>
    <row r="946" spans="1:10" x14ac:dyDescent="0.35">
      <c r="A946"/>
      <c r="B946"/>
      <c r="C946"/>
      <c r="D946"/>
      <c r="E946"/>
      <c r="F946"/>
      <c r="G946" s="24"/>
      <c r="H946"/>
      <c r="I946"/>
      <c r="J946"/>
    </row>
    <row r="947" spans="1:10" x14ac:dyDescent="0.35">
      <c r="A947"/>
      <c r="B947"/>
      <c r="C947"/>
      <c r="D947"/>
      <c r="E947"/>
      <c r="F947"/>
      <c r="G947" s="24"/>
      <c r="H947"/>
      <c r="I947"/>
      <c r="J947"/>
    </row>
    <row r="948" spans="1:10" x14ac:dyDescent="0.35">
      <c r="A948"/>
      <c r="B948"/>
      <c r="C948"/>
      <c r="D948"/>
      <c r="E948"/>
      <c r="F948"/>
      <c r="G948" s="24"/>
      <c r="H948"/>
      <c r="I948"/>
      <c r="J948"/>
    </row>
    <row r="949" spans="1:10" x14ac:dyDescent="0.35">
      <c r="A949"/>
      <c r="B949"/>
      <c r="C949"/>
      <c r="D949"/>
      <c r="E949"/>
      <c r="F949"/>
      <c r="G949" s="24"/>
      <c r="H949"/>
      <c r="I949"/>
      <c r="J949"/>
    </row>
    <row r="950" spans="1:10" x14ac:dyDescent="0.35">
      <c r="A950"/>
      <c r="B950"/>
      <c r="C950"/>
      <c r="D950"/>
      <c r="E950"/>
      <c r="F950"/>
      <c r="G950" s="24"/>
      <c r="H950"/>
      <c r="I950"/>
      <c r="J950"/>
    </row>
    <row r="951" spans="1:10" x14ac:dyDescent="0.35">
      <c r="A951"/>
      <c r="B951"/>
      <c r="C951"/>
      <c r="D951"/>
      <c r="E951"/>
      <c r="F951"/>
      <c r="G951" s="24"/>
      <c r="H951"/>
      <c r="I951"/>
      <c r="J951"/>
    </row>
    <row r="952" spans="1:10" x14ac:dyDescent="0.35">
      <c r="A952"/>
      <c r="B952"/>
      <c r="C952"/>
      <c r="D952"/>
      <c r="E952"/>
      <c r="F952"/>
      <c r="G952" s="24"/>
      <c r="H952"/>
      <c r="I952"/>
      <c r="J952"/>
    </row>
    <row r="953" spans="1:10" x14ac:dyDescent="0.35">
      <c r="A953"/>
      <c r="B953"/>
      <c r="C953"/>
      <c r="D953"/>
      <c r="E953"/>
      <c r="F953"/>
      <c r="G953" s="24"/>
      <c r="H953"/>
      <c r="I953"/>
      <c r="J953"/>
    </row>
    <row r="954" spans="1:10" x14ac:dyDescent="0.35">
      <c r="A954"/>
      <c r="B954"/>
      <c r="C954"/>
      <c r="D954"/>
      <c r="E954"/>
      <c r="F954"/>
      <c r="G954" s="24"/>
      <c r="H954"/>
      <c r="I954"/>
      <c r="J954"/>
    </row>
    <row r="955" spans="1:10" x14ac:dyDescent="0.35">
      <c r="A955"/>
      <c r="B955"/>
      <c r="C955"/>
      <c r="D955"/>
      <c r="E955"/>
      <c r="F955"/>
      <c r="G955" s="24"/>
      <c r="H955"/>
      <c r="I955"/>
      <c r="J955"/>
    </row>
    <row r="956" spans="1:10" x14ac:dyDescent="0.35">
      <c r="A956"/>
      <c r="B956"/>
      <c r="C956"/>
      <c r="D956"/>
      <c r="E956"/>
      <c r="F956"/>
      <c r="G956" s="24"/>
      <c r="H956"/>
      <c r="I956"/>
      <c r="J956"/>
    </row>
    <row r="957" spans="1:10" x14ac:dyDescent="0.35">
      <c r="A957"/>
      <c r="B957"/>
      <c r="C957"/>
      <c r="D957"/>
      <c r="E957"/>
      <c r="F957"/>
      <c r="G957" s="24"/>
      <c r="H957"/>
      <c r="I957"/>
      <c r="J957"/>
    </row>
    <row r="958" spans="1:10" x14ac:dyDescent="0.35">
      <c r="A958"/>
      <c r="B958"/>
      <c r="C958"/>
      <c r="D958"/>
      <c r="E958"/>
      <c r="F958"/>
      <c r="G958" s="24"/>
      <c r="H958"/>
      <c r="I958"/>
      <c r="J958"/>
    </row>
    <row r="959" spans="1:10" x14ac:dyDescent="0.35">
      <c r="A959"/>
      <c r="B959"/>
      <c r="C959"/>
      <c r="D959"/>
      <c r="E959"/>
      <c r="F959"/>
      <c r="G959" s="24"/>
      <c r="H959"/>
      <c r="I959"/>
      <c r="J959"/>
    </row>
    <row r="960" spans="1:10" x14ac:dyDescent="0.35">
      <c r="A960"/>
      <c r="B960"/>
      <c r="C960"/>
      <c r="D960"/>
      <c r="E960"/>
      <c r="F960"/>
      <c r="G960" s="24"/>
      <c r="H960"/>
      <c r="I960"/>
      <c r="J960"/>
    </row>
    <row r="961" spans="1:10" x14ac:dyDescent="0.35">
      <c r="A961"/>
      <c r="B961"/>
      <c r="C961"/>
      <c r="D961"/>
      <c r="E961"/>
      <c r="F961"/>
      <c r="G961" s="24"/>
      <c r="H961"/>
      <c r="I961"/>
      <c r="J961"/>
    </row>
    <row r="962" spans="1:10" x14ac:dyDescent="0.35">
      <c r="A962"/>
      <c r="B962"/>
      <c r="C962"/>
      <c r="D962"/>
      <c r="E962"/>
      <c r="F962"/>
      <c r="G962" s="24"/>
      <c r="H962"/>
      <c r="I962"/>
      <c r="J962"/>
    </row>
    <row r="963" spans="1:10" x14ac:dyDescent="0.35">
      <c r="A963"/>
      <c r="B963"/>
      <c r="C963"/>
      <c r="D963"/>
      <c r="E963"/>
      <c r="F963"/>
      <c r="G963" s="24"/>
      <c r="H963"/>
      <c r="I963"/>
      <c r="J963"/>
    </row>
    <row r="964" spans="1:10" x14ac:dyDescent="0.35">
      <c r="A964"/>
      <c r="B964"/>
      <c r="C964"/>
      <c r="D964"/>
      <c r="E964"/>
      <c r="F964"/>
      <c r="G964" s="24"/>
      <c r="H964"/>
      <c r="I964"/>
      <c r="J964"/>
    </row>
    <row r="965" spans="1:10" x14ac:dyDescent="0.35">
      <c r="A965"/>
      <c r="B965"/>
      <c r="C965"/>
      <c r="D965"/>
      <c r="E965"/>
      <c r="F965"/>
      <c r="G965" s="24"/>
      <c r="H965"/>
      <c r="I965"/>
      <c r="J965"/>
    </row>
    <row r="966" spans="1:10" x14ac:dyDescent="0.35">
      <c r="A966"/>
      <c r="B966"/>
      <c r="C966"/>
      <c r="D966"/>
      <c r="E966"/>
      <c r="F966"/>
      <c r="G966" s="24"/>
      <c r="H966"/>
      <c r="I966"/>
      <c r="J966"/>
    </row>
    <row r="967" spans="1:10" x14ac:dyDescent="0.35">
      <c r="A967"/>
      <c r="B967"/>
      <c r="C967"/>
      <c r="D967"/>
      <c r="E967"/>
      <c r="F967"/>
      <c r="G967" s="24"/>
      <c r="H967"/>
      <c r="I967"/>
      <c r="J967"/>
    </row>
    <row r="968" spans="1:10" x14ac:dyDescent="0.35">
      <c r="A968"/>
      <c r="B968"/>
      <c r="C968"/>
      <c r="D968"/>
      <c r="E968"/>
      <c r="F968"/>
      <c r="G968" s="24"/>
      <c r="H968"/>
      <c r="I968"/>
      <c r="J968"/>
    </row>
    <row r="969" spans="1:10" x14ac:dyDescent="0.35">
      <c r="A969"/>
      <c r="B969"/>
      <c r="C969"/>
      <c r="D969"/>
      <c r="E969"/>
      <c r="F969"/>
      <c r="G969" s="24"/>
      <c r="H969"/>
      <c r="I969"/>
      <c r="J969"/>
    </row>
    <row r="970" spans="1:10" x14ac:dyDescent="0.35">
      <c r="A970"/>
      <c r="B970"/>
      <c r="C970"/>
      <c r="D970"/>
      <c r="E970"/>
      <c r="F970"/>
      <c r="G970" s="24"/>
      <c r="H970"/>
      <c r="I970"/>
      <c r="J970"/>
    </row>
    <row r="971" spans="1:10" x14ac:dyDescent="0.35">
      <c r="A971"/>
      <c r="B971"/>
      <c r="C971"/>
      <c r="D971"/>
      <c r="E971"/>
      <c r="F971"/>
      <c r="G971" s="24"/>
      <c r="H971"/>
      <c r="I971"/>
      <c r="J971"/>
    </row>
    <row r="972" spans="1:10" x14ac:dyDescent="0.35">
      <c r="A972"/>
      <c r="B972"/>
      <c r="C972"/>
      <c r="D972"/>
      <c r="E972"/>
      <c r="F972"/>
      <c r="G972" s="24"/>
      <c r="H972"/>
      <c r="I972"/>
      <c r="J972"/>
    </row>
    <row r="973" spans="1:10" x14ac:dyDescent="0.35">
      <c r="A973"/>
      <c r="B973"/>
      <c r="C973"/>
      <c r="D973"/>
      <c r="E973"/>
      <c r="F973"/>
      <c r="G973" s="24"/>
      <c r="H973"/>
      <c r="I973"/>
      <c r="J973"/>
    </row>
    <row r="974" spans="1:10" x14ac:dyDescent="0.35">
      <c r="A974"/>
      <c r="B974"/>
      <c r="C974"/>
      <c r="D974"/>
      <c r="E974"/>
      <c r="F974"/>
      <c r="G974" s="24"/>
      <c r="H974"/>
      <c r="I974"/>
      <c r="J974"/>
    </row>
    <row r="975" spans="1:10" x14ac:dyDescent="0.35">
      <c r="A975"/>
      <c r="B975"/>
      <c r="C975"/>
      <c r="D975"/>
      <c r="E975"/>
      <c r="F975"/>
      <c r="G975" s="24"/>
      <c r="H975"/>
      <c r="I975"/>
      <c r="J975"/>
    </row>
    <row r="976" spans="1:10" x14ac:dyDescent="0.35">
      <c r="A976"/>
      <c r="B976"/>
      <c r="C976"/>
      <c r="D976"/>
      <c r="E976"/>
      <c r="F976"/>
      <c r="G976" s="24"/>
      <c r="H976"/>
      <c r="I976"/>
      <c r="J976"/>
    </row>
    <row r="977" spans="1:10" x14ac:dyDescent="0.35">
      <c r="A977"/>
      <c r="B977"/>
      <c r="C977"/>
      <c r="D977"/>
      <c r="E977"/>
      <c r="F977"/>
      <c r="G977" s="24"/>
      <c r="H977"/>
      <c r="I977"/>
      <c r="J977"/>
    </row>
    <row r="978" spans="1:10" x14ac:dyDescent="0.35">
      <c r="A978"/>
      <c r="B978"/>
      <c r="C978"/>
      <c r="D978"/>
      <c r="E978"/>
      <c r="F978"/>
      <c r="G978" s="24"/>
      <c r="H978"/>
      <c r="I978"/>
      <c r="J978"/>
    </row>
    <row r="979" spans="1:10" x14ac:dyDescent="0.35">
      <c r="A979"/>
      <c r="B979"/>
      <c r="C979"/>
      <c r="D979"/>
      <c r="E979"/>
      <c r="F979"/>
      <c r="G979" s="24"/>
      <c r="H979"/>
      <c r="I979"/>
      <c r="J979"/>
    </row>
    <row r="980" spans="1:10" x14ac:dyDescent="0.35">
      <c r="A980"/>
      <c r="B980"/>
      <c r="C980"/>
      <c r="D980"/>
      <c r="E980"/>
      <c r="F980"/>
      <c r="G980" s="24"/>
      <c r="H980"/>
      <c r="I980"/>
      <c r="J980"/>
    </row>
    <row r="981" spans="1:10" x14ac:dyDescent="0.35">
      <c r="A981"/>
      <c r="B981"/>
      <c r="C981"/>
      <c r="D981"/>
      <c r="E981"/>
      <c r="F981"/>
      <c r="G981" s="24"/>
      <c r="H981"/>
      <c r="I981"/>
      <c r="J981"/>
    </row>
    <row r="982" spans="1:10" x14ac:dyDescent="0.35">
      <c r="A982"/>
      <c r="B982"/>
      <c r="C982"/>
      <c r="D982"/>
      <c r="E982"/>
      <c r="F982"/>
      <c r="G982" s="24"/>
      <c r="H982"/>
      <c r="I982"/>
      <c r="J982"/>
    </row>
    <row r="983" spans="1:10" x14ac:dyDescent="0.35">
      <c r="A983"/>
      <c r="B983"/>
      <c r="C983"/>
      <c r="D983"/>
      <c r="E983"/>
      <c r="F983"/>
      <c r="G983" s="24"/>
      <c r="H983"/>
      <c r="I983"/>
      <c r="J983"/>
    </row>
    <row r="984" spans="1:10" x14ac:dyDescent="0.35">
      <c r="A984"/>
      <c r="B984"/>
      <c r="C984"/>
      <c r="D984"/>
      <c r="E984"/>
      <c r="F984"/>
      <c r="G984" s="24"/>
      <c r="H984"/>
      <c r="I984"/>
      <c r="J984"/>
    </row>
    <row r="985" spans="1:10" x14ac:dyDescent="0.35">
      <c r="A985"/>
      <c r="B985"/>
      <c r="C985"/>
      <c r="D985"/>
      <c r="E985"/>
      <c r="F985"/>
      <c r="G985" s="24"/>
      <c r="H985"/>
      <c r="I985"/>
      <c r="J985"/>
    </row>
    <row r="986" spans="1:10" x14ac:dyDescent="0.35">
      <c r="A986"/>
      <c r="B986"/>
      <c r="C986"/>
      <c r="D986"/>
      <c r="E986"/>
      <c r="F986"/>
      <c r="G986" s="24"/>
      <c r="H986"/>
      <c r="I986"/>
      <c r="J986"/>
    </row>
    <row r="987" spans="1:10" x14ac:dyDescent="0.35">
      <c r="A987"/>
      <c r="B987"/>
      <c r="C987"/>
      <c r="D987"/>
      <c r="E987"/>
      <c r="F987"/>
      <c r="G987" s="24"/>
      <c r="H987"/>
      <c r="I987"/>
      <c r="J987"/>
    </row>
    <row r="988" spans="1:10" x14ac:dyDescent="0.35">
      <c r="A988"/>
      <c r="B988"/>
      <c r="C988"/>
      <c r="D988"/>
      <c r="E988"/>
      <c r="F988"/>
      <c r="G988" s="24"/>
      <c r="H988"/>
      <c r="I988"/>
      <c r="J988"/>
    </row>
    <row r="989" spans="1:10" x14ac:dyDescent="0.35">
      <c r="A989"/>
      <c r="B989"/>
      <c r="C989"/>
      <c r="D989"/>
      <c r="E989"/>
      <c r="F989"/>
      <c r="G989" s="24"/>
      <c r="H989"/>
      <c r="I989"/>
      <c r="J989"/>
    </row>
    <row r="990" spans="1:10" x14ac:dyDescent="0.35">
      <c r="A990"/>
      <c r="B990"/>
      <c r="C990"/>
      <c r="D990"/>
      <c r="E990"/>
      <c r="F990"/>
      <c r="G990" s="24"/>
      <c r="H990"/>
      <c r="I990"/>
      <c r="J990"/>
    </row>
    <row r="991" spans="1:10" x14ac:dyDescent="0.35">
      <c r="A991"/>
      <c r="B991"/>
      <c r="C991"/>
      <c r="D991"/>
      <c r="E991"/>
      <c r="F991"/>
      <c r="G991" s="24"/>
      <c r="H991"/>
      <c r="I991"/>
      <c r="J991"/>
    </row>
    <row r="992" spans="1:10" x14ac:dyDescent="0.35">
      <c r="A992"/>
      <c r="B992"/>
      <c r="C992"/>
      <c r="D992"/>
      <c r="E992"/>
      <c r="F992"/>
      <c r="G992" s="24"/>
      <c r="H992"/>
      <c r="I992"/>
      <c r="J992"/>
    </row>
    <row r="993" spans="1:10" x14ac:dyDescent="0.35">
      <c r="A993"/>
      <c r="B993"/>
      <c r="C993"/>
      <c r="D993"/>
      <c r="E993"/>
      <c r="F993"/>
      <c r="G993" s="24"/>
      <c r="H993"/>
      <c r="I993"/>
      <c r="J993"/>
    </row>
    <row r="994" spans="1:10" x14ac:dyDescent="0.35">
      <c r="A994"/>
      <c r="B994"/>
      <c r="C994"/>
      <c r="D994"/>
      <c r="E994"/>
      <c r="F994"/>
      <c r="G994" s="24"/>
      <c r="H994"/>
      <c r="I994"/>
      <c r="J994"/>
    </row>
    <row r="995" spans="1:10" x14ac:dyDescent="0.35">
      <c r="A995"/>
      <c r="B995"/>
      <c r="C995"/>
      <c r="D995"/>
      <c r="E995"/>
      <c r="F995"/>
      <c r="G995" s="24"/>
      <c r="H995"/>
      <c r="I995"/>
      <c r="J995"/>
    </row>
    <row r="996" spans="1:10" x14ac:dyDescent="0.35">
      <c r="A996"/>
      <c r="B996"/>
      <c r="C996"/>
      <c r="D996"/>
      <c r="E996"/>
      <c r="F996"/>
      <c r="G996" s="24"/>
      <c r="H996"/>
      <c r="I996"/>
      <c r="J996"/>
    </row>
    <row r="997" spans="1:10" x14ac:dyDescent="0.35">
      <c r="A997"/>
      <c r="B997"/>
      <c r="C997"/>
      <c r="D997"/>
      <c r="E997"/>
      <c r="F997"/>
      <c r="G997" s="24"/>
      <c r="H997"/>
      <c r="I997"/>
      <c r="J997"/>
    </row>
    <row r="998" spans="1:10" x14ac:dyDescent="0.35">
      <c r="A998"/>
      <c r="B998"/>
      <c r="C998"/>
      <c r="D998"/>
      <c r="E998"/>
      <c r="F998"/>
      <c r="G998" s="24"/>
      <c r="H998"/>
      <c r="I998"/>
      <c r="J998"/>
    </row>
    <row r="999" spans="1:10" x14ac:dyDescent="0.35">
      <c r="A999"/>
      <c r="B999"/>
      <c r="C999"/>
      <c r="D999"/>
      <c r="E999"/>
      <c r="F999"/>
      <c r="G999" s="24"/>
      <c r="H999"/>
      <c r="I999"/>
      <c r="J999"/>
    </row>
    <row r="1000" spans="1:10" x14ac:dyDescent="0.35">
      <c r="A1000"/>
      <c r="B1000"/>
      <c r="C1000"/>
      <c r="D1000"/>
      <c r="E1000"/>
      <c r="F1000"/>
      <c r="G1000" s="24"/>
      <c r="H1000"/>
      <c r="I1000"/>
      <c r="J1000"/>
    </row>
    <row r="1001" spans="1:10" x14ac:dyDescent="0.35">
      <c r="A1001"/>
      <c r="B1001"/>
      <c r="C1001"/>
      <c r="D1001"/>
      <c r="E1001"/>
      <c r="F1001"/>
      <c r="G1001" s="24"/>
      <c r="H1001"/>
      <c r="I1001"/>
      <c r="J1001"/>
    </row>
    <row r="1002" spans="1:10" x14ac:dyDescent="0.35">
      <c r="A1002"/>
      <c r="B1002"/>
      <c r="C1002"/>
      <c r="D1002"/>
      <c r="E1002"/>
      <c r="F1002"/>
      <c r="G1002" s="24"/>
      <c r="H1002"/>
      <c r="I1002"/>
      <c r="J1002"/>
    </row>
    <row r="1003" spans="1:10" x14ac:dyDescent="0.35">
      <c r="A1003"/>
      <c r="B1003"/>
      <c r="C1003"/>
      <c r="D1003"/>
      <c r="E1003"/>
      <c r="F1003"/>
      <c r="G1003" s="24"/>
      <c r="H1003"/>
      <c r="I1003"/>
      <c r="J1003"/>
    </row>
    <row r="1004" spans="1:10" x14ac:dyDescent="0.35">
      <c r="A1004"/>
      <c r="B1004"/>
      <c r="C1004"/>
      <c r="D1004"/>
      <c r="E1004"/>
      <c r="F1004"/>
      <c r="G1004" s="24"/>
      <c r="H1004"/>
      <c r="I1004"/>
      <c r="J1004"/>
    </row>
    <row r="1005" spans="1:10" x14ac:dyDescent="0.35">
      <c r="A1005"/>
      <c r="B1005"/>
      <c r="C1005"/>
      <c r="D1005"/>
      <c r="E1005"/>
      <c r="F1005"/>
      <c r="G1005" s="24"/>
      <c r="H1005"/>
      <c r="I1005"/>
      <c r="J1005"/>
    </row>
    <row r="1006" spans="1:10" x14ac:dyDescent="0.35">
      <c r="A1006"/>
      <c r="B1006"/>
      <c r="C1006"/>
      <c r="D1006"/>
      <c r="E1006"/>
      <c r="F1006"/>
      <c r="G1006" s="24"/>
      <c r="H1006"/>
      <c r="I1006"/>
      <c r="J1006"/>
    </row>
    <row r="1007" spans="1:10" x14ac:dyDescent="0.35">
      <c r="A1007"/>
      <c r="B1007"/>
      <c r="C1007"/>
      <c r="D1007"/>
      <c r="E1007"/>
      <c r="F1007"/>
      <c r="G1007" s="24"/>
      <c r="H1007"/>
      <c r="I1007"/>
      <c r="J1007"/>
    </row>
    <row r="1008" spans="1:10" x14ac:dyDescent="0.35">
      <c r="A1008"/>
      <c r="B1008"/>
      <c r="C1008"/>
      <c r="D1008"/>
      <c r="E1008"/>
      <c r="F1008"/>
      <c r="G1008" s="24"/>
      <c r="H1008"/>
      <c r="I1008"/>
      <c r="J1008"/>
    </row>
    <row r="1009" spans="1:10" x14ac:dyDescent="0.35">
      <c r="A1009"/>
      <c r="B1009"/>
      <c r="C1009"/>
      <c r="D1009"/>
      <c r="E1009"/>
      <c r="F1009"/>
      <c r="G1009" s="24"/>
      <c r="H1009"/>
      <c r="I1009"/>
      <c r="J1009"/>
    </row>
    <row r="1010" spans="1:10" x14ac:dyDescent="0.35">
      <c r="A1010"/>
      <c r="B1010"/>
      <c r="C1010"/>
      <c r="D1010"/>
      <c r="E1010"/>
      <c r="F1010"/>
      <c r="G1010" s="24"/>
      <c r="H1010"/>
      <c r="I1010"/>
      <c r="J1010"/>
    </row>
    <row r="1011" spans="1:10" x14ac:dyDescent="0.35">
      <c r="A1011"/>
      <c r="B1011"/>
      <c r="C1011"/>
      <c r="D1011"/>
      <c r="E1011"/>
      <c r="F1011"/>
      <c r="G1011" s="24"/>
      <c r="H1011"/>
      <c r="I1011"/>
      <c r="J1011"/>
    </row>
    <row r="1012" spans="1:10" x14ac:dyDescent="0.35">
      <c r="A1012"/>
      <c r="B1012"/>
      <c r="C1012"/>
      <c r="D1012"/>
      <c r="E1012"/>
      <c r="F1012"/>
      <c r="G1012" s="24"/>
      <c r="H1012"/>
      <c r="I1012"/>
      <c r="J1012"/>
    </row>
    <row r="1013" spans="1:10" x14ac:dyDescent="0.35">
      <c r="A1013"/>
      <c r="B1013"/>
      <c r="C1013"/>
      <c r="D1013"/>
      <c r="E1013"/>
      <c r="F1013"/>
      <c r="G1013" s="24"/>
      <c r="H1013"/>
      <c r="I1013"/>
      <c r="J1013"/>
    </row>
    <row r="1014" spans="1:10" x14ac:dyDescent="0.35">
      <c r="A1014"/>
      <c r="B1014"/>
      <c r="C1014"/>
      <c r="D1014"/>
      <c r="E1014"/>
      <c r="F1014"/>
      <c r="G1014" s="24"/>
      <c r="H1014"/>
      <c r="I1014"/>
      <c r="J1014"/>
    </row>
    <row r="1015" spans="1:10" x14ac:dyDescent="0.35">
      <c r="A1015"/>
      <c r="B1015"/>
      <c r="C1015"/>
      <c r="D1015"/>
      <c r="E1015"/>
      <c r="F1015"/>
      <c r="G1015" s="24"/>
      <c r="H1015"/>
      <c r="I1015"/>
      <c r="J1015"/>
    </row>
    <row r="1016" spans="1:10" x14ac:dyDescent="0.35">
      <c r="A1016"/>
      <c r="B1016"/>
      <c r="C1016"/>
      <c r="D1016"/>
      <c r="E1016"/>
      <c r="F1016"/>
      <c r="G1016" s="24"/>
      <c r="H1016"/>
      <c r="I1016"/>
      <c r="J1016"/>
    </row>
    <row r="1017" spans="1:10" x14ac:dyDescent="0.35">
      <c r="A1017"/>
      <c r="B1017"/>
      <c r="C1017"/>
      <c r="D1017"/>
      <c r="E1017"/>
      <c r="F1017"/>
      <c r="G1017" s="24"/>
      <c r="H1017"/>
      <c r="I1017"/>
      <c r="J1017"/>
    </row>
    <row r="1018" spans="1:10" x14ac:dyDescent="0.35">
      <c r="A1018"/>
      <c r="B1018"/>
      <c r="C1018"/>
      <c r="D1018"/>
      <c r="E1018"/>
      <c r="F1018"/>
      <c r="G1018" s="24"/>
      <c r="H1018"/>
      <c r="I1018"/>
      <c r="J1018"/>
    </row>
    <row r="1019" spans="1:10" x14ac:dyDescent="0.35">
      <c r="A1019"/>
      <c r="B1019"/>
      <c r="C1019"/>
      <c r="D1019"/>
      <c r="E1019"/>
      <c r="F1019"/>
      <c r="G1019" s="24"/>
      <c r="H1019"/>
      <c r="I1019"/>
      <c r="J1019"/>
    </row>
    <row r="1020" spans="1:10" x14ac:dyDescent="0.35">
      <c r="A1020"/>
      <c r="B1020"/>
      <c r="C1020"/>
      <c r="D1020"/>
      <c r="E1020"/>
      <c r="F1020"/>
      <c r="G1020" s="24"/>
      <c r="H1020"/>
      <c r="I1020"/>
      <c r="J1020"/>
    </row>
    <row r="1021" spans="1:10" x14ac:dyDescent="0.35">
      <c r="A1021"/>
      <c r="B1021"/>
      <c r="C1021"/>
      <c r="D1021"/>
      <c r="E1021"/>
      <c r="F1021"/>
      <c r="G1021" s="24"/>
      <c r="H1021"/>
      <c r="I1021"/>
      <c r="J1021"/>
    </row>
    <row r="1022" spans="1:10" x14ac:dyDescent="0.35">
      <c r="A1022"/>
      <c r="B1022"/>
      <c r="C1022"/>
      <c r="D1022"/>
      <c r="E1022"/>
      <c r="F1022"/>
      <c r="G1022" s="24"/>
      <c r="H1022"/>
      <c r="I1022"/>
      <c r="J1022"/>
    </row>
    <row r="1023" spans="1:10" x14ac:dyDescent="0.35">
      <c r="A1023"/>
      <c r="B1023"/>
      <c r="C1023"/>
      <c r="D1023"/>
      <c r="E1023"/>
      <c r="F1023"/>
      <c r="G1023" s="24"/>
      <c r="H1023"/>
      <c r="I1023"/>
      <c r="J1023"/>
    </row>
    <row r="1024" spans="1:10" x14ac:dyDescent="0.35">
      <c r="A1024"/>
      <c r="B1024"/>
      <c r="C1024"/>
      <c r="D1024"/>
      <c r="E1024"/>
      <c r="F1024"/>
      <c r="G1024" s="24"/>
      <c r="H1024"/>
      <c r="I1024"/>
      <c r="J1024"/>
    </row>
    <row r="1025" spans="1:10" x14ac:dyDescent="0.35">
      <c r="A1025"/>
      <c r="B1025"/>
      <c r="C1025"/>
      <c r="D1025"/>
      <c r="E1025"/>
      <c r="F1025"/>
      <c r="G1025" s="24"/>
      <c r="H1025"/>
      <c r="I1025"/>
      <c r="J1025"/>
    </row>
    <row r="1026" spans="1:10" x14ac:dyDescent="0.35">
      <c r="A1026"/>
      <c r="B1026"/>
      <c r="C1026"/>
      <c r="D1026"/>
      <c r="E1026"/>
      <c r="F1026"/>
      <c r="G1026" s="24"/>
      <c r="H1026"/>
      <c r="I1026"/>
      <c r="J1026"/>
    </row>
    <row r="1027" spans="1:10" x14ac:dyDescent="0.35">
      <c r="A1027"/>
      <c r="B1027"/>
      <c r="C1027"/>
      <c r="D1027"/>
      <c r="E1027"/>
      <c r="F1027"/>
      <c r="G1027" s="24"/>
      <c r="H1027"/>
      <c r="I1027"/>
      <c r="J1027"/>
    </row>
    <row r="1028" spans="1:10" x14ac:dyDescent="0.35">
      <c r="A1028"/>
      <c r="B1028"/>
      <c r="C1028"/>
      <c r="D1028"/>
      <c r="E1028"/>
      <c r="F1028"/>
      <c r="G1028" s="24"/>
      <c r="H1028"/>
      <c r="I1028"/>
      <c r="J1028"/>
    </row>
    <row r="1029" spans="1:10" x14ac:dyDescent="0.35">
      <c r="A1029"/>
      <c r="B1029"/>
      <c r="C1029"/>
      <c r="D1029"/>
      <c r="E1029"/>
      <c r="F1029"/>
      <c r="G1029" s="24"/>
      <c r="H1029"/>
      <c r="I1029"/>
      <c r="J1029"/>
    </row>
    <row r="1030" spans="1:10" x14ac:dyDescent="0.35">
      <c r="A1030"/>
      <c r="B1030"/>
      <c r="C1030"/>
      <c r="D1030"/>
      <c r="E1030"/>
      <c r="F1030"/>
      <c r="G1030" s="24"/>
      <c r="H1030"/>
      <c r="I1030"/>
      <c r="J1030"/>
    </row>
    <row r="1031" spans="1:10" x14ac:dyDescent="0.35">
      <c r="A1031"/>
      <c r="B1031"/>
      <c r="C1031"/>
      <c r="D1031"/>
      <c r="E1031"/>
      <c r="F1031"/>
      <c r="G1031" s="24"/>
      <c r="H1031"/>
      <c r="I1031"/>
      <c r="J1031"/>
    </row>
    <row r="1032" spans="1:10" x14ac:dyDescent="0.35">
      <c r="A1032"/>
      <c r="B1032"/>
      <c r="C1032"/>
      <c r="D1032"/>
      <c r="E1032"/>
      <c r="F1032"/>
      <c r="G1032" s="24"/>
      <c r="H1032"/>
      <c r="I1032"/>
      <c r="J1032"/>
    </row>
    <row r="1033" spans="1:10" x14ac:dyDescent="0.35">
      <c r="A1033"/>
      <c r="B1033"/>
      <c r="C1033"/>
      <c r="D1033"/>
      <c r="E1033"/>
      <c r="F1033"/>
      <c r="G1033" s="24"/>
      <c r="H1033"/>
      <c r="I1033"/>
      <c r="J1033"/>
    </row>
    <row r="1034" spans="1:10" x14ac:dyDescent="0.35">
      <c r="A1034"/>
      <c r="B1034"/>
      <c r="C1034"/>
      <c r="D1034"/>
      <c r="E1034"/>
      <c r="F1034"/>
      <c r="G1034" s="24"/>
      <c r="H1034"/>
      <c r="I1034"/>
      <c r="J1034"/>
    </row>
    <row r="1035" spans="1:10" x14ac:dyDescent="0.35">
      <c r="A1035"/>
      <c r="B1035"/>
      <c r="C1035"/>
      <c r="D1035"/>
      <c r="E1035"/>
      <c r="F1035"/>
      <c r="G1035" s="24"/>
      <c r="H1035"/>
      <c r="I1035"/>
      <c r="J1035"/>
    </row>
    <row r="1036" spans="1:10" x14ac:dyDescent="0.35">
      <c r="A1036"/>
      <c r="B1036"/>
      <c r="C1036"/>
      <c r="D1036"/>
      <c r="E1036"/>
      <c r="F1036"/>
      <c r="G1036" s="24"/>
      <c r="H1036"/>
      <c r="I1036"/>
      <c r="J1036"/>
    </row>
    <row r="1037" spans="1:10" x14ac:dyDescent="0.35">
      <c r="A1037"/>
      <c r="B1037"/>
      <c r="C1037"/>
      <c r="D1037"/>
      <c r="E1037"/>
      <c r="F1037"/>
      <c r="G1037" s="24"/>
      <c r="H1037"/>
      <c r="I1037"/>
      <c r="J1037"/>
    </row>
    <row r="1038" spans="1:10" x14ac:dyDescent="0.35">
      <c r="A1038"/>
      <c r="B1038"/>
      <c r="C1038"/>
      <c r="D1038"/>
      <c r="E1038"/>
      <c r="F1038"/>
      <c r="G1038" s="24"/>
      <c r="H1038"/>
      <c r="I1038"/>
      <c r="J1038"/>
    </row>
    <row r="1039" spans="1:10" x14ac:dyDescent="0.35">
      <c r="A1039"/>
      <c r="B1039"/>
      <c r="C1039"/>
      <c r="D1039"/>
      <c r="E1039"/>
      <c r="F1039"/>
      <c r="G1039" s="24"/>
      <c r="H1039"/>
      <c r="I1039"/>
      <c r="J1039"/>
    </row>
    <row r="1040" spans="1:10" x14ac:dyDescent="0.35">
      <c r="A1040"/>
      <c r="B1040"/>
      <c r="C1040"/>
      <c r="D1040"/>
      <c r="E1040"/>
      <c r="F1040"/>
      <c r="G1040" s="24"/>
      <c r="H1040"/>
      <c r="I1040"/>
      <c r="J1040"/>
    </row>
    <row r="1041" spans="1:10" x14ac:dyDescent="0.35">
      <c r="A1041"/>
      <c r="B1041"/>
      <c r="C1041"/>
      <c r="D1041"/>
      <c r="E1041"/>
      <c r="F1041"/>
      <c r="G1041" s="24"/>
      <c r="H1041"/>
      <c r="I1041"/>
      <c r="J1041"/>
    </row>
    <row r="1042" spans="1:10" x14ac:dyDescent="0.35">
      <c r="A1042"/>
      <c r="B1042"/>
      <c r="C1042"/>
      <c r="D1042"/>
      <c r="E1042"/>
      <c r="F1042"/>
      <c r="G1042" s="24"/>
      <c r="H1042"/>
      <c r="I1042"/>
      <c r="J1042"/>
    </row>
    <row r="1043" spans="1:10" x14ac:dyDescent="0.35">
      <c r="A1043"/>
      <c r="B1043"/>
      <c r="C1043"/>
      <c r="D1043"/>
      <c r="E1043"/>
      <c r="F1043"/>
      <c r="G1043" s="24"/>
      <c r="H1043"/>
      <c r="I1043"/>
      <c r="J1043"/>
    </row>
    <row r="1044" spans="1:10" x14ac:dyDescent="0.35">
      <c r="A1044"/>
      <c r="B1044"/>
      <c r="C1044"/>
      <c r="D1044"/>
      <c r="E1044"/>
      <c r="F1044"/>
      <c r="G1044" s="24"/>
      <c r="H1044"/>
      <c r="I1044"/>
      <c r="J1044"/>
    </row>
    <row r="1045" spans="1:10" x14ac:dyDescent="0.35">
      <c r="A1045"/>
      <c r="B1045"/>
      <c r="C1045"/>
      <c r="D1045"/>
      <c r="E1045"/>
      <c r="F1045"/>
      <c r="G1045" s="24"/>
      <c r="H1045"/>
      <c r="I1045"/>
      <c r="J1045"/>
    </row>
    <row r="1046" spans="1:10" x14ac:dyDescent="0.35">
      <c r="A1046"/>
      <c r="B1046"/>
      <c r="C1046"/>
      <c r="D1046"/>
      <c r="E1046"/>
      <c r="F1046"/>
      <c r="G1046" s="24"/>
      <c r="H1046"/>
      <c r="I1046"/>
      <c r="J1046"/>
    </row>
    <row r="1047" spans="1:10" x14ac:dyDescent="0.35">
      <c r="A1047"/>
      <c r="B1047"/>
      <c r="C1047"/>
      <c r="D1047"/>
      <c r="E1047"/>
      <c r="F1047"/>
      <c r="G1047" s="24"/>
      <c r="H1047"/>
      <c r="I1047"/>
      <c r="J1047"/>
    </row>
    <row r="1048" spans="1:10" x14ac:dyDescent="0.35">
      <c r="A1048"/>
      <c r="B1048"/>
      <c r="C1048"/>
      <c r="D1048"/>
      <c r="E1048"/>
      <c r="F1048"/>
      <c r="G1048" s="24"/>
      <c r="H1048"/>
      <c r="I1048"/>
      <c r="J1048"/>
    </row>
    <row r="1049" spans="1:10" x14ac:dyDescent="0.35">
      <c r="A1049"/>
      <c r="B1049"/>
      <c r="C1049"/>
      <c r="D1049"/>
      <c r="E1049"/>
      <c r="F1049"/>
      <c r="G1049" s="24"/>
      <c r="H1049"/>
      <c r="I1049"/>
      <c r="J1049"/>
    </row>
    <row r="1050" spans="1:10" x14ac:dyDescent="0.35">
      <c r="A1050"/>
      <c r="B1050"/>
      <c r="C1050"/>
      <c r="D1050"/>
      <c r="E1050"/>
      <c r="F1050"/>
      <c r="G1050" s="24"/>
      <c r="H1050"/>
      <c r="I1050"/>
      <c r="J1050"/>
    </row>
    <row r="1051" spans="1:10" x14ac:dyDescent="0.35">
      <c r="A1051"/>
      <c r="B1051"/>
      <c r="C1051"/>
      <c r="D1051"/>
      <c r="E1051"/>
      <c r="F1051"/>
      <c r="G1051" s="24"/>
      <c r="H1051"/>
      <c r="I1051"/>
      <c r="J1051"/>
    </row>
    <row r="1052" spans="1:10" x14ac:dyDescent="0.35">
      <c r="A1052"/>
      <c r="B1052"/>
      <c r="C1052"/>
      <c r="D1052"/>
      <c r="E1052"/>
      <c r="F1052"/>
      <c r="G1052" s="24"/>
      <c r="H1052"/>
      <c r="I1052"/>
      <c r="J1052"/>
    </row>
    <row r="1053" spans="1:10" x14ac:dyDescent="0.35">
      <c r="A1053"/>
      <c r="B1053"/>
      <c r="C1053"/>
      <c r="D1053"/>
      <c r="E1053"/>
      <c r="F1053"/>
      <c r="G1053" s="24"/>
      <c r="H1053"/>
      <c r="I1053"/>
      <c r="J1053"/>
    </row>
    <row r="1054" spans="1:10" x14ac:dyDescent="0.35">
      <c r="A1054"/>
      <c r="B1054"/>
      <c r="C1054"/>
      <c r="D1054"/>
      <c r="E1054"/>
      <c r="F1054"/>
      <c r="G1054" s="24"/>
      <c r="H1054"/>
      <c r="I1054"/>
      <c r="J1054"/>
    </row>
    <row r="1055" spans="1:10" x14ac:dyDescent="0.35">
      <c r="A1055"/>
      <c r="B1055"/>
      <c r="C1055"/>
      <c r="D1055"/>
      <c r="E1055"/>
      <c r="F1055"/>
      <c r="G1055" s="24"/>
      <c r="H1055"/>
      <c r="I1055"/>
      <c r="J1055"/>
    </row>
    <row r="1056" spans="1:10" x14ac:dyDescent="0.35">
      <c r="A1056"/>
      <c r="B1056"/>
      <c r="C1056"/>
      <c r="D1056"/>
      <c r="E1056"/>
      <c r="F1056"/>
      <c r="G1056" s="24"/>
      <c r="H1056"/>
      <c r="I1056"/>
      <c r="J1056"/>
    </row>
    <row r="1057" spans="1:10" x14ac:dyDescent="0.35">
      <c r="A1057"/>
      <c r="B1057"/>
      <c r="C1057"/>
      <c r="D1057"/>
      <c r="E1057"/>
      <c r="F1057"/>
      <c r="G1057" s="24"/>
      <c r="H1057"/>
      <c r="I1057"/>
      <c r="J1057"/>
    </row>
    <row r="1058" spans="1:10" x14ac:dyDescent="0.35">
      <c r="A1058"/>
      <c r="B1058"/>
      <c r="C1058"/>
      <c r="D1058"/>
      <c r="E1058"/>
      <c r="F1058"/>
      <c r="G1058" s="24"/>
      <c r="H1058"/>
      <c r="I1058"/>
      <c r="J1058"/>
    </row>
    <row r="1059" spans="1:10" x14ac:dyDescent="0.35">
      <c r="A1059"/>
      <c r="B1059"/>
      <c r="C1059"/>
      <c r="D1059"/>
      <c r="E1059"/>
      <c r="F1059"/>
      <c r="G1059" s="24"/>
      <c r="H1059"/>
      <c r="I1059"/>
      <c r="J1059"/>
    </row>
    <row r="1060" spans="1:10" x14ac:dyDescent="0.35">
      <c r="A1060"/>
      <c r="B1060"/>
      <c r="C1060"/>
      <c r="D1060"/>
      <c r="E1060"/>
      <c r="F1060"/>
      <c r="G1060" s="24"/>
      <c r="H1060"/>
      <c r="I1060"/>
      <c r="J1060"/>
    </row>
    <row r="1061" spans="1:10" x14ac:dyDescent="0.35">
      <c r="A1061"/>
      <c r="B1061"/>
      <c r="C1061"/>
      <c r="D1061"/>
      <c r="E1061"/>
      <c r="F1061"/>
      <c r="G1061" s="24"/>
      <c r="H1061"/>
      <c r="I1061"/>
      <c r="J1061"/>
    </row>
    <row r="1062" spans="1:10" x14ac:dyDescent="0.35">
      <c r="A1062"/>
      <c r="B1062"/>
      <c r="C1062"/>
      <c r="D1062"/>
      <c r="E1062"/>
      <c r="F1062"/>
      <c r="G1062" s="24"/>
      <c r="H1062"/>
      <c r="I1062"/>
      <c r="J1062"/>
    </row>
    <row r="1063" spans="1:10" x14ac:dyDescent="0.35">
      <c r="A1063"/>
      <c r="B1063"/>
      <c r="C1063"/>
      <c r="D1063"/>
      <c r="E1063"/>
      <c r="F1063"/>
      <c r="G1063" s="24"/>
      <c r="H1063"/>
      <c r="I1063"/>
      <c r="J1063"/>
    </row>
    <row r="1064" spans="1:10" x14ac:dyDescent="0.35">
      <c r="A1064"/>
      <c r="B1064"/>
      <c r="C1064"/>
      <c r="D1064"/>
      <c r="E1064"/>
      <c r="F1064"/>
      <c r="G1064" s="24"/>
      <c r="H1064"/>
      <c r="I1064"/>
      <c r="J1064"/>
    </row>
    <row r="1065" spans="1:10" x14ac:dyDescent="0.35">
      <c r="A1065"/>
      <c r="B1065"/>
      <c r="C1065"/>
      <c r="D1065"/>
      <c r="E1065"/>
      <c r="F1065"/>
      <c r="G1065" s="24"/>
      <c r="H1065"/>
      <c r="I1065"/>
      <c r="J1065"/>
    </row>
    <row r="1066" spans="1:10" x14ac:dyDescent="0.35">
      <c r="A1066"/>
      <c r="B1066"/>
      <c r="C1066"/>
      <c r="D1066"/>
      <c r="E1066"/>
      <c r="F1066"/>
      <c r="G1066" s="24"/>
      <c r="H1066"/>
      <c r="I1066"/>
      <c r="J1066"/>
    </row>
    <row r="1067" spans="1:10" x14ac:dyDescent="0.35">
      <c r="A1067"/>
      <c r="B1067"/>
      <c r="C1067"/>
      <c r="D1067"/>
      <c r="E1067"/>
      <c r="F1067"/>
      <c r="G1067" s="24"/>
      <c r="H1067"/>
      <c r="I1067"/>
      <c r="J1067"/>
    </row>
    <row r="1068" spans="1:10" x14ac:dyDescent="0.35">
      <c r="A1068"/>
      <c r="B1068"/>
      <c r="C1068"/>
      <c r="D1068"/>
      <c r="E1068"/>
      <c r="F1068"/>
      <c r="G1068" s="24"/>
      <c r="H1068"/>
      <c r="I1068"/>
      <c r="J1068"/>
    </row>
    <row r="1069" spans="1:10" x14ac:dyDescent="0.35">
      <c r="A1069"/>
      <c r="B1069"/>
      <c r="C1069"/>
      <c r="D1069"/>
      <c r="E1069"/>
      <c r="F1069"/>
      <c r="G1069" s="24"/>
      <c r="H1069"/>
      <c r="I1069"/>
      <c r="J1069"/>
    </row>
    <row r="1070" spans="1:10" x14ac:dyDescent="0.35">
      <c r="A1070"/>
      <c r="B1070"/>
      <c r="C1070"/>
      <c r="D1070"/>
      <c r="E1070"/>
      <c r="F1070"/>
      <c r="G1070" s="24"/>
      <c r="H1070"/>
      <c r="I1070"/>
      <c r="J1070"/>
    </row>
    <row r="1071" spans="1:10" x14ac:dyDescent="0.35">
      <c r="A1071"/>
      <c r="B1071"/>
      <c r="C1071"/>
      <c r="D1071"/>
      <c r="E1071"/>
      <c r="F1071"/>
      <c r="G1071" s="24"/>
      <c r="H1071"/>
      <c r="I1071"/>
      <c r="J1071"/>
    </row>
    <row r="1072" spans="1:10" x14ac:dyDescent="0.35">
      <c r="A1072"/>
      <c r="B1072"/>
      <c r="C1072"/>
      <c r="D1072"/>
      <c r="E1072"/>
      <c r="F1072"/>
      <c r="G1072" s="24"/>
      <c r="H1072"/>
      <c r="I1072"/>
      <c r="J1072"/>
    </row>
    <row r="1073" spans="1:10" x14ac:dyDescent="0.35">
      <c r="A1073"/>
      <c r="B1073"/>
      <c r="C1073"/>
      <c r="D1073"/>
      <c r="E1073"/>
      <c r="F1073"/>
      <c r="G1073" s="24"/>
      <c r="H1073"/>
      <c r="I1073"/>
      <c r="J1073"/>
    </row>
    <row r="1074" spans="1:10" x14ac:dyDescent="0.35">
      <c r="A1074"/>
      <c r="B1074"/>
      <c r="C1074"/>
      <c r="D1074"/>
      <c r="E1074"/>
      <c r="F1074"/>
      <c r="G1074" s="24"/>
      <c r="H1074"/>
      <c r="I1074"/>
      <c r="J1074"/>
    </row>
    <row r="1075" spans="1:10" x14ac:dyDescent="0.35">
      <c r="A1075"/>
      <c r="B1075"/>
      <c r="C1075"/>
      <c r="D1075"/>
      <c r="E1075"/>
      <c r="F1075"/>
      <c r="G1075" s="24"/>
      <c r="H1075"/>
      <c r="I1075"/>
      <c r="J1075"/>
    </row>
    <row r="1076" spans="1:10" x14ac:dyDescent="0.35">
      <c r="A1076"/>
      <c r="B1076"/>
      <c r="C1076"/>
      <c r="D1076"/>
      <c r="E1076"/>
      <c r="F1076"/>
      <c r="G1076" s="24"/>
      <c r="H1076"/>
      <c r="I1076"/>
      <c r="J1076"/>
    </row>
    <row r="1077" spans="1:10" x14ac:dyDescent="0.35">
      <c r="A1077"/>
      <c r="B1077"/>
      <c r="C1077"/>
      <c r="D1077"/>
      <c r="E1077"/>
      <c r="F1077"/>
      <c r="G1077" s="24"/>
      <c r="H1077"/>
      <c r="I1077"/>
      <c r="J1077"/>
    </row>
    <row r="1078" spans="1:10" x14ac:dyDescent="0.35">
      <c r="A1078"/>
      <c r="B1078"/>
      <c r="C1078"/>
      <c r="D1078"/>
      <c r="E1078"/>
      <c r="F1078"/>
      <c r="G1078" s="24"/>
      <c r="H1078"/>
      <c r="I1078"/>
      <c r="J1078"/>
    </row>
    <row r="1079" spans="1:10" x14ac:dyDescent="0.35">
      <c r="A1079"/>
      <c r="B1079"/>
      <c r="C1079"/>
      <c r="D1079"/>
      <c r="E1079"/>
      <c r="F1079"/>
      <c r="G1079" s="24"/>
      <c r="H1079"/>
      <c r="I1079"/>
      <c r="J1079"/>
    </row>
    <row r="1080" spans="1:10" x14ac:dyDescent="0.35">
      <c r="A1080"/>
      <c r="B1080"/>
      <c r="C1080"/>
      <c r="D1080"/>
      <c r="E1080"/>
      <c r="F1080"/>
      <c r="G1080" s="24"/>
      <c r="H1080"/>
      <c r="I1080"/>
      <c r="J1080"/>
    </row>
    <row r="1081" spans="1:10" x14ac:dyDescent="0.35">
      <c r="A1081"/>
      <c r="B1081"/>
      <c r="C1081"/>
      <c r="D1081"/>
      <c r="E1081"/>
      <c r="F1081"/>
      <c r="G1081" s="24"/>
      <c r="H1081"/>
      <c r="I1081"/>
      <c r="J1081"/>
    </row>
    <row r="1082" spans="1:10" x14ac:dyDescent="0.35">
      <c r="A1082"/>
      <c r="B1082"/>
      <c r="C1082"/>
      <c r="D1082"/>
      <c r="E1082"/>
      <c r="F1082"/>
      <c r="G1082" s="24"/>
      <c r="H1082"/>
      <c r="I1082"/>
      <c r="J1082"/>
    </row>
    <row r="1083" spans="1:10" x14ac:dyDescent="0.35">
      <c r="A1083"/>
      <c r="B1083"/>
      <c r="C1083"/>
      <c r="D1083"/>
      <c r="E1083"/>
      <c r="F1083"/>
      <c r="G1083" s="24"/>
      <c r="H1083"/>
      <c r="I1083"/>
      <c r="J1083"/>
    </row>
    <row r="1084" spans="1:10" x14ac:dyDescent="0.35">
      <c r="A1084"/>
      <c r="B1084"/>
      <c r="C1084"/>
      <c r="D1084"/>
      <c r="E1084"/>
      <c r="F1084"/>
      <c r="G1084" s="24"/>
      <c r="H1084"/>
      <c r="I1084"/>
      <c r="J1084"/>
    </row>
    <row r="1085" spans="1:10" x14ac:dyDescent="0.35">
      <c r="A1085"/>
      <c r="B1085"/>
      <c r="C1085"/>
      <c r="D1085"/>
      <c r="E1085"/>
      <c r="F1085"/>
      <c r="G1085" s="24"/>
      <c r="H1085"/>
      <c r="I1085"/>
      <c r="J1085"/>
    </row>
    <row r="1086" spans="1:10" x14ac:dyDescent="0.35">
      <c r="A1086"/>
      <c r="B1086"/>
      <c r="C1086"/>
      <c r="D1086"/>
      <c r="E1086"/>
      <c r="F1086"/>
      <c r="G1086" s="24"/>
      <c r="H1086"/>
      <c r="I1086"/>
      <c r="J1086"/>
    </row>
    <row r="1087" spans="1:10" x14ac:dyDescent="0.35">
      <c r="A1087"/>
      <c r="B1087"/>
      <c r="C1087"/>
      <c r="D1087"/>
      <c r="E1087"/>
      <c r="F1087"/>
      <c r="G1087" s="24"/>
      <c r="H1087"/>
      <c r="I1087"/>
      <c r="J1087"/>
    </row>
    <row r="1088" spans="1:10" x14ac:dyDescent="0.35">
      <c r="A1088"/>
      <c r="B1088"/>
      <c r="C1088"/>
      <c r="D1088"/>
      <c r="E1088"/>
      <c r="F1088"/>
      <c r="G1088" s="24"/>
      <c r="H1088"/>
      <c r="I1088"/>
      <c r="J1088"/>
    </row>
    <row r="1089" spans="1:10" x14ac:dyDescent="0.35">
      <c r="A1089"/>
      <c r="B1089"/>
      <c r="C1089"/>
      <c r="D1089"/>
      <c r="E1089"/>
      <c r="F1089"/>
      <c r="G1089" s="24"/>
      <c r="H1089"/>
      <c r="I1089"/>
      <c r="J1089"/>
    </row>
    <row r="1090" spans="1:10" x14ac:dyDescent="0.35">
      <c r="A1090"/>
      <c r="B1090"/>
      <c r="C1090"/>
      <c r="D1090"/>
      <c r="E1090"/>
      <c r="F1090"/>
      <c r="G1090" s="24"/>
      <c r="H1090"/>
      <c r="I1090"/>
      <c r="J1090"/>
    </row>
    <row r="1091" spans="1:10" x14ac:dyDescent="0.35">
      <c r="A1091"/>
      <c r="B1091"/>
      <c r="C1091"/>
      <c r="D1091"/>
      <c r="E1091"/>
      <c r="F1091"/>
      <c r="G1091" s="24"/>
      <c r="H1091"/>
      <c r="I1091"/>
      <c r="J1091"/>
    </row>
    <row r="1092" spans="1:10" x14ac:dyDescent="0.35">
      <c r="A1092"/>
      <c r="B1092"/>
      <c r="C1092"/>
      <c r="D1092"/>
      <c r="E1092"/>
      <c r="F1092"/>
      <c r="G1092" s="24"/>
      <c r="H1092"/>
      <c r="I1092"/>
      <c r="J1092"/>
    </row>
    <row r="1093" spans="1:10" x14ac:dyDescent="0.35">
      <c r="A1093"/>
      <c r="B1093"/>
      <c r="C1093"/>
      <c r="D1093"/>
      <c r="E1093"/>
      <c r="F1093"/>
      <c r="G1093" s="24"/>
      <c r="H1093"/>
      <c r="I1093"/>
      <c r="J1093"/>
    </row>
    <row r="1094" spans="1:10" x14ac:dyDescent="0.35">
      <c r="A1094"/>
      <c r="B1094"/>
      <c r="C1094"/>
      <c r="D1094"/>
      <c r="E1094"/>
      <c r="F1094"/>
      <c r="G1094" s="24"/>
      <c r="H1094"/>
      <c r="I1094"/>
      <c r="J1094"/>
    </row>
    <row r="1095" spans="1:10" x14ac:dyDescent="0.35">
      <c r="A1095"/>
      <c r="B1095"/>
      <c r="C1095"/>
      <c r="D1095"/>
      <c r="E1095"/>
      <c r="F1095"/>
      <c r="G1095" s="24"/>
      <c r="H1095"/>
      <c r="I1095"/>
      <c r="J1095"/>
    </row>
    <row r="1096" spans="1:10" x14ac:dyDescent="0.35">
      <c r="A1096"/>
      <c r="B1096"/>
      <c r="C1096"/>
      <c r="D1096"/>
      <c r="E1096"/>
      <c r="F1096"/>
      <c r="G1096" s="24"/>
      <c r="H1096"/>
      <c r="I1096"/>
      <c r="J1096"/>
    </row>
    <row r="1097" spans="1:10" x14ac:dyDescent="0.35">
      <c r="A1097"/>
      <c r="B1097"/>
      <c r="C1097"/>
      <c r="D1097"/>
      <c r="E1097"/>
      <c r="F1097"/>
      <c r="G1097" s="24"/>
      <c r="H1097"/>
      <c r="I1097"/>
      <c r="J1097"/>
    </row>
    <row r="1098" spans="1:10" x14ac:dyDescent="0.35">
      <c r="A1098"/>
      <c r="B1098"/>
      <c r="C1098"/>
      <c r="D1098"/>
      <c r="E1098"/>
      <c r="F1098"/>
      <c r="G1098" s="24"/>
      <c r="H1098"/>
      <c r="I1098"/>
      <c r="J1098"/>
    </row>
    <row r="1099" spans="1:10" x14ac:dyDescent="0.35">
      <c r="A1099"/>
      <c r="B1099"/>
      <c r="C1099"/>
      <c r="D1099"/>
      <c r="E1099"/>
      <c r="F1099"/>
      <c r="G1099" s="24"/>
      <c r="H1099"/>
      <c r="I1099"/>
      <c r="J1099"/>
    </row>
    <row r="1100" spans="1:10" x14ac:dyDescent="0.35">
      <c r="A1100"/>
      <c r="B1100"/>
      <c r="C1100"/>
      <c r="D1100"/>
      <c r="E1100"/>
      <c r="F1100"/>
      <c r="G1100" s="24"/>
      <c r="H1100"/>
      <c r="I1100"/>
      <c r="J1100"/>
    </row>
    <row r="1101" spans="1:10" x14ac:dyDescent="0.35">
      <c r="A1101"/>
      <c r="B1101"/>
      <c r="C1101"/>
      <c r="D1101"/>
      <c r="E1101"/>
      <c r="F1101"/>
      <c r="G1101" s="24"/>
      <c r="H1101"/>
      <c r="I1101"/>
      <c r="J1101"/>
    </row>
    <row r="1102" spans="1:10" x14ac:dyDescent="0.35">
      <c r="A1102"/>
      <c r="B1102"/>
      <c r="C1102"/>
      <c r="D1102"/>
      <c r="E1102"/>
      <c r="F1102"/>
      <c r="G1102" s="24"/>
      <c r="H1102"/>
      <c r="I1102"/>
      <c r="J1102"/>
    </row>
    <row r="1103" spans="1:10" x14ac:dyDescent="0.35">
      <c r="A1103"/>
      <c r="B1103"/>
      <c r="C1103"/>
      <c r="D1103"/>
      <c r="E1103"/>
      <c r="F1103"/>
      <c r="G1103" s="24"/>
      <c r="H1103"/>
      <c r="I1103"/>
      <c r="J1103"/>
    </row>
    <row r="1104" spans="1:10" x14ac:dyDescent="0.35">
      <c r="A1104"/>
      <c r="B1104"/>
      <c r="C1104"/>
      <c r="D1104"/>
      <c r="E1104"/>
      <c r="F1104"/>
      <c r="G1104" s="24"/>
      <c r="H1104"/>
      <c r="I1104"/>
      <c r="J1104"/>
    </row>
    <row r="1105" spans="1:10" x14ac:dyDescent="0.35">
      <c r="A1105"/>
      <c r="B1105"/>
      <c r="C1105"/>
      <c r="D1105"/>
      <c r="E1105"/>
      <c r="F1105"/>
      <c r="G1105" s="24"/>
      <c r="H1105"/>
      <c r="I1105"/>
      <c r="J1105"/>
    </row>
    <row r="1106" spans="1:10" x14ac:dyDescent="0.35">
      <c r="A1106"/>
      <c r="B1106"/>
      <c r="C1106"/>
      <c r="D1106"/>
      <c r="E1106"/>
      <c r="F1106"/>
      <c r="G1106" s="24"/>
      <c r="H1106"/>
      <c r="I1106"/>
      <c r="J1106"/>
    </row>
    <row r="1107" spans="1:10" x14ac:dyDescent="0.35">
      <c r="A1107"/>
      <c r="B1107"/>
      <c r="C1107"/>
      <c r="D1107"/>
      <c r="E1107"/>
      <c r="F1107"/>
      <c r="G1107" s="24"/>
      <c r="H1107"/>
      <c r="I1107"/>
      <c r="J1107"/>
    </row>
    <row r="1108" spans="1:10" x14ac:dyDescent="0.35">
      <c r="A1108"/>
      <c r="B1108"/>
      <c r="C1108"/>
      <c r="D1108"/>
      <c r="E1108"/>
      <c r="F1108"/>
      <c r="G1108" s="24"/>
      <c r="H1108"/>
      <c r="I1108"/>
      <c r="J1108"/>
    </row>
    <row r="1109" spans="1:10" x14ac:dyDescent="0.35">
      <c r="A1109"/>
      <c r="B1109"/>
      <c r="C1109"/>
      <c r="D1109"/>
      <c r="E1109"/>
      <c r="F1109"/>
      <c r="G1109" s="24"/>
      <c r="H1109"/>
      <c r="I1109"/>
      <c r="J1109"/>
    </row>
    <row r="1110" spans="1:10" x14ac:dyDescent="0.35">
      <c r="A1110"/>
      <c r="B1110"/>
      <c r="C1110"/>
      <c r="D1110"/>
      <c r="E1110"/>
      <c r="F1110"/>
      <c r="G1110" s="24"/>
      <c r="H1110"/>
      <c r="I1110"/>
      <c r="J1110"/>
    </row>
    <row r="1111" spans="1:10" x14ac:dyDescent="0.35">
      <c r="A1111"/>
      <c r="B1111"/>
      <c r="C1111"/>
      <c r="D1111"/>
      <c r="E1111"/>
      <c r="F1111"/>
      <c r="G1111" s="24"/>
      <c r="H1111"/>
      <c r="I1111"/>
      <c r="J1111"/>
    </row>
    <row r="1112" spans="1:10" x14ac:dyDescent="0.35">
      <c r="A1112"/>
      <c r="B1112"/>
      <c r="C1112"/>
      <c r="D1112"/>
      <c r="E1112"/>
      <c r="F1112"/>
      <c r="G1112" s="24"/>
      <c r="H1112"/>
      <c r="I1112"/>
      <c r="J1112"/>
    </row>
    <row r="1113" spans="1:10" x14ac:dyDescent="0.35">
      <c r="A1113"/>
      <c r="B1113"/>
      <c r="C1113"/>
      <c r="D1113"/>
      <c r="E1113"/>
      <c r="F1113"/>
      <c r="G1113" s="24"/>
      <c r="H1113"/>
      <c r="I1113"/>
      <c r="J1113"/>
    </row>
    <row r="1114" spans="1:10" x14ac:dyDescent="0.35">
      <c r="A1114"/>
      <c r="B1114"/>
      <c r="C1114"/>
      <c r="D1114"/>
      <c r="E1114"/>
      <c r="F1114"/>
      <c r="G1114" s="24"/>
      <c r="H1114"/>
      <c r="I1114"/>
      <c r="J1114"/>
    </row>
    <row r="1115" spans="1:10" x14ac:dyDescent="0.35">
      <c r="A1115"/>
      <c r="B1115"/>
      <c r="C1115"/>
      <c r="D1115"/>
      <c r="E1115"/>
      <c r="F1115"/>
      <c r="G1115" s="24"/>
      <c r="H1115"/>
      <c r="I1115"/>
      <c r="J1115"/>
    </row>
    <row r="1116" spans="1:10" x14ac:dyDescent="0.35">
      <c r="A1116"/>
      <c r="B1116"/>
      <c r="C1116"/>
      <c r="D1116"/>
      <c r="E1116"/>
      <c r="F1116"/>
      <c r="G1116" s="24"/>
      <c r="H1116"/>
      <c r="I1116"/>
      <c r="J1116"/>
    </row>
    <row r="1117" spans="1:10" x14ac:dyDescent="0.35">
      <c r="A1117"/>
      <c r="B1117"/>
      <c r="C1117"/>
      <c r="D1117"/>
      <c r="E1117"/>
      <c r="F1117"/>
      <c r="G1117" s="24"/>
      <c r="H1117"/>
      <c r="I1117"/>
      <c r="J1117"/>
    </row>
    <row r="1118" spans="1:10" x14ac:dyDescent="0.35">
      <c r="A1118"/>
      <c r="B1118"/>
      <c r="C1118"/>
      <c r="D1118"/>
      <c r="E1118"/>
      <c r="F1118"/>
      <c r="G1118" s="24"/>
      <c r="H1118"/>
      <c r="I1118"/>
      <c r="J1118"/>
    </row>
    <row r="1119" spans="1:10" x14ac:dyDescent="0.35">
      <c r="A1119"/>
      <c r="B1119"/>
      <c r="C1119"/>
      <c r="D1119"/>
      <c r="E1119"/>
      <c r="F1119"/>
      <c r="G1119" s="24"/>
      <c r="H1119"/>
      <c r="I1119"/>
      <c r="J1119"/>
    </row>
    <row r="1120" spans="1:10" x14ac:dyDescent="0.35">
      <c r="A1120"/>
      <c r="B1120"/>
      <c r="C1120"/>
      <c r="D1120"/>
      <c r="E1120"/>
      <c r="F1120"/>
      <c r="G1120" s="24"/>
      <c r="H1120"/>
      <c r="I1120"/>
      <c r="J1120"/>
    </row>
    <row r="1121" spans="1:10" x14ac:dyDescent="0.35">
      <c r="A1121"/>
      <c r="B1121"/>
      <c r="C1121"/>
      <c r="D1121"/>
      <c r="E1121"/>
      <c r="F1121"/>
      <c r="G1121" s="24"/>
      <c r="H1121"/>
      <c r="I1121"/>
      <c r="J1121"/>
    </row>
    <row r="1122" spans="1:10" x14ac:dyDescent="0.35">
      <c r="A1122"/>
      <c r="B1122"/>
      <c r="C1122"/>
      <c r="D1122"/>
      <c r="E1122"/>
      <c r="F1122"/>
      <c r="G1122" s="24"/>
      <c r="H1122"/>
      <c r="I1122"/>
      <c r="J1122"/>
    </row>
    <row r="1123" spans="1:10" x14ac:dyDescent="0.35">
      <c r="A1123"/>
      <c r="B1123"/>
      <c r="C1123"/>
      <c r="D1123"/>
      <c r="E1123"/>
      <c r="F1123"/>
      <c r="G1123" s="24"/>
      <c r="H1123"/>
      <c r="I1123"/>
      <c r="J1123"/>
    </row>
    <row r="1124" spans="1:10" x14ac:dyDescent="0.35">
      <c r="A1124"/>
      <c r="B1124"/>
      <c r="C1124"/>
      <c r="D1124"/>
      <c r="E1124"/>
      <c r="F1124"/>
      <c r="G1124" s="24"/>
      <c r="H1124"/>
      <c r="I1124"/>
      <c r="J1124"/>
    </row>
    <row r="1125" spans="1:10" x14ac:dyDescent="0.35">
      <c r="A1125"/>
      <c r="B1125"/>
      <c r="C1125"/>
      <c r="D1125"/>
      <c r="E1125"/>
      <c r="F1125"/>
      <c r="G1125" s="24"/>
      <c r="H1125"/>
      <c r="I1125"/>
      <c r="J1125"/>
    </row>
    <row r="1126" spans="1:10" x14ac:dyDescent="0.35">
      <c r="A1126"/>
      <c r="B1126"/>
      <c r="C1126"/>
      <c r="D1126"/>
      <c r="E1126"/>
      <c r="F1126"/>
      <c r="G1126" s="24"/>
      <c r="H1126"/>
      <c r="I1126"/>
      <c r="J1126"/>
    </row>
    <row r="1127" spans="1:10" x14ac:dyDescent="0.35">
      <c r="A1127"/>
      <c r="B1127"/>
      <c r="C1127"/>
      <c r="D1127"/>
      <c r="E1127"/>
      <c r="F1127"/>
      <c r="G1127" s="24"/>
      <c r="H1127"/>
      <c r="I1127"/>
      <c r="J1127"/>
    </row>
    <row r="1128" spans="1:10" x14ac:dyDescent="0.35">
      <c r="A1128"/>
      <c r="B1128"/>
      <c r="C1128"/>
      <c r="D1128"/>
      <c r="E1128"/>
      <c r="F1128"/>
      <c r="G1128" s="24"/>
      <c r="H1128"/>
      <c r="I1128"/>
      <c r="J1128"/>
    </row>
    <row r="1129" spans="1:10" x14ac:dyDescent="0.35">
      <c r="A1129"/>
      <c r="B1129"/>
      <c r="C1129"/>
      <c r="D1129"/>
      <c r="E1129"/>
      <c r="F1129"/>
      <c r="G1129" s="24"/>
      <c r="H1129"/>
      <c r="I1129"/>
      <c r="J1129"/>
    </row>
    <row r="1130" spans="1:10" x14ac:dyDescent="0.35">
      <c r="A1130"/>
      <c r="B1130"/>
      <c r="C1130"/>
      <c r="D1130"/>
      <c r="E1130"/>
      <c r="F1130"/>
      <c r="G1130" s="24"/>
      <c r="H1130"/>
      <c r="I1130"/>
      <c r="J1130"/>
    </row>
    <row r="1131" spans="1:10" x14ac:dyDescent="0.35">
      <c r="A1131"/>
      <c r="B1131"/>
      <c r="C1131"/>
      <c r="D1131"/>
      <c r="E1131"/>
      <c r="F1131"/>
      <c r="G1131" s="24"/>
      <c r="H1131"/>
      <c r="I1131"/>
      <c r="J1131"/>
    </row>
    <row r="1132" spans="1:10" x14ac:dyDescent="0.35">
      <c r="A1132"/>
      <c r="B1132"/>
      <c r="C1132"/>
      <c r="D1132"/>
      <c r="E1132"/>
      <c r="F1132"/>
      <c r="G1132" s="24"/>
      <c r="H1132"/>
      <c r="I1132"/>
      <c r="J1132"/>
    </row>
    <row r="1133" spans="1:10" x14ac:dyDescent="0.35">
      <c r="A1133"/>
      <c r="B1133"/>
      <c r="C1133"/>
      <c r="D1133"/>
      <c r="E1133"/>
      <c r="F1133"/>
      <c r="G1133" s="24"/>
      <c r="H1133"/>
      <c r="I1133"/>
      <c r="J1133"/>
    </row>
    <row r="1134" spans="1:10" x14ac:dyDescent="0.35">
      <c r="A1134"/>
      <c r="B1134"/>
      <c r="C1134"/>
      <c r="D1134"/>
      <c r="E1134"/>
      <c r="F1134"/>
      <c r="G1134" s="24"/>
      <c r="H1134"/>
      <c r="I1134"/>
      <c r="J1134"/>
    </row>
    <row r="1135" spans="1:10" x14ac:dyDescent="0.35">
      <c r="A1135"/>
      <c r="B1135"/>
      <c r="C1135"/>
      <c r="D1135"/>
      <c r="E1135"/>
      <c r="F1135"/>
      <c r="G1135" s="24"/>
      <c r="H1135"/>
      <c r="I1135"/>
      <c r="J1135"/>
    </row>
    <row r="1136" spans="1:10" x14ac:dyDescent="0.35">
      <c r="A1136"/>
      <c r="B1136"/>
      <c r="C1136"/>
      <c r="D1136"/>
      <c r="E1136"/>
      <c r="F1136"/>
      <c r="G1136" s="24"/>
      <c r="H1136"/>
      <c r="I1136"/>
      <c r="J1136"/>
    </row>
    <row r="1137" spans="1:10" x14ac:dyDescent="0.35">
      <c r="A1137"/>
      <c r="B1137"/>
      <c r="C1137"/>
      <c r="D1137"/>
      <c r="E1137"/>
      <c r="F1137"/>
      <c r="G1137" s="24"/>
      <c r="H1137"/>
      <c r="I1137"/>
      <c r="J1137"/>
    </row>
    <row r="1138" spans="1:10" x14ac:dyDescent="0.35">
      <c r="A1138"/>
      <c r="B1138"/>
      <c r="C1138"/>
      <c r="D1138"/>
      <c r="E1138"/>
      <c r="F1138"/>
      <c r="G1138" s="24"/>
      <c r="H1138"/>
      <c r="I1138"/>
      <c r="J1138"/>
    </row>
    <row r="1139" spans="1:10" x14ac:dyDescent="0.35">
      <c r="A1139"/>
      <c r="B1139"/>
      <c r="C1139"/>
      <c r="D1139"/>
      <c r="E1139"/>
      <c r="F1139"/>
      <c r="G1139" s="24"/>
      <c r="H1139"/>
      <c r="I1139"/>
      <c r="J1139"/>
    </row>
    <row r="1140" spans="1:10" x14ac:dyDescent="0.35">
      <c r="A1140"/>
      <c r="B1140"/>
      <c r="C1140"/>
      <c r="D1140"/>
      <c r="E1140"/>
      <c r="F1140"/>
      <c r="G1140" s="24"/>
      <c r="H1140"/>
      <c r="I1140"/>
      <c r="J1140"/>
    </row>
    <row r="1141" spans="1:10" x14ac:dyDescent="0.35">
      <c r="A1141"/>
      <c r="B1141"/>
      <c r="C1141"/>
      <c r="D1141"/>
      <c r="E1141"/>
      <c r="F1141"/>
      <c r="G1141" s="24"/>
      <c r="H1141"/>
      <c r="I1141"/>
      <c r="J1141"/>
    </row>
    <row r="1142" spans="1:10" x14ac:dyDescent="0.35">
      <c r="A1142"/>
      <c r="B1142"/>
      <c r="C1142"/>
      <c r="D1142"/>
      <c r="E1142"/>
      <c r="F1142"/>
      <c r="G1142" s="24"/>
      <c r="H1142"/>
      <c r="I1142"/>
      <c r="J1142"/>
    </row>
    <row r="1143" spans="1:10" x14ac:dyDescent="0.35">
      <c r="A1143"/>
      <c r="B1143"/>
      <c r="C1143"/>
      <c r="D1143"/>
      <c r="E1143"/>
      <c r="F1143"/>
      <c r="G1143" s="24"/>
      <c r="H1143"/>
      <c r="I1143"/>
      <c r="J1143"/>
    </row>
    <row r="1144" spans="1:10" x14ac:dyDescent="0.35">
      <c r="A1144"/>
      <c r="B1144"/>
      <c r="C1144"/>
      <c r="D1144"/>
      <c r="E1144"/>
      <c r="F1144"/>
      <c r="G1144" s="24"/>
      <c r="H1144"/>
      <c r="I1144"/>
      <c r="J1144"/>
    </row>
    <row r="1145" spans="1:10" x14ac:dyDescent="0.35">
      <c r="A1145"/>
      <c r="B1145"/>
      <c r="C1145"/>
      <c r="D1145"/>
      <c r="E1145"/>
      <c r="F1145"/>
      <c r="G1145" s="24"/>
      <c r="H1145"/>
      <c r="I1145"/>
      <c r="J1145"/>
    </row>
    <row r="1146" spans="1:10" x14ac:dyDescent="0.35">
      <c r="A1146"/>
      <c r="B1146"/>
      <c r="C1146"/>
      <c r="D1146"/>
      <c r="E1146"/>
      <c r="F1146"/>
      <c r="G1146" s="24"/>
      <c r="H1146"/>
      <c r="I1146"/>
      <c r="J1146"/>
    </row>
    <row r="1147" spans="1:10" x14ac:dyDescent="0.35">
      <c r="A1147"/>
      <c r="B1147"/>
      <c r="C1147"/>
      <c r="D1147"/>
      <c r="E1147"/>
      <c r="F1147"/>
      <c r="G1147" s="24"/>
      <c r="H1147"/>
      <c r="I1147"/>
      <c r="J1147"/>
    </row>
    <row r="1148" spans="1:10" x14ac:dyDescent="0.35">
      <c r="A1148"/>
      <c r="B1148"/>
      <c r="C1148"/>
      <c r="D1148"/>
      <c r="E1148"/>
      <c r="F1148"/>
      <c r="G1148" s="24"/>
      <c r="H1148"/>
      <c r="I1148"/>
      <c r="J1148"/>
    </row>
    <row r="1149" spans="1:10" x14ac:dyDescent="0.35">
      <c r="A1149"/>
      <c r="B1149"/>
      <c r="C1149"/>
      <c r="D1149"/>
      <c r="E1149"/>
      <c r="F1149"/>
      <c r="G1149" s="24"/>
      <c r="H1149"/>
      <c r="I1149"/>
      <c r="J1149"/>
    </row>
    <row r="1150" spans="1:10" x14ac:dyDescent="0.35">
      <c r="A1150"/>
      <c r="B1150"/>
      <c r="C1150"/>
      <c r="D1150"/>
      <c r="E1150"/>
      <c r="F1150"/>
      <c r="G1150" s="24"/>
      <c r="H1150"/>
      <c r="I1150"/>
      <c r="J1150"/>
    </row>
    <row r="1151" spans="1:10" x14ac:dyDescent="0.35">
      <c r="A1151"/>
      <c r="B1151"/>
      <c r="C1151"/>
      <c r="D1151"/>
      <c r="E1151"/>
      <c r="F1151"/>
      <c r="G1151" s="24"/>
      <c r="H1151"/>
      <c r="I1151"/>
      <c r="J1151"/>
    </row>
    <row r="1152" spans="1:10" x14ac:dyDescent="0.35">
      <c r="A1152"/>
      <c r="B1152"/>
      <c r="C1152"/>
      <c r="D1152"/>
      <c r="E1152"/>
      <c r="F1152"/>
      <c r="G1152" s="24"/>
      <c r="H1152"/>
      <c r="I1152"/>
      <c r="J1152"/>
    </row>
    <row r="1153" spans="1:10" x14ac:dyDescent="0.35">
      <c r="A1153"/>
      <c r="B1153"/>
      <c r="C1153"/>
      <c r="D1153"/>
      <c r="E1153"/>
      <c r="F1153"/>
      <c r="G1153" s="24"/>
      <c r="H1153"/>
      <c r="I1153"/>
      <c r="J1153"/>
    </row>
    <row r="1154" spans="1:10" x14ac:dyDescent="0.35">
      <c r="A1154"/>
      <c r="B1154"/>
      <c r="C1154"/>
      <c r="D1154"/>
      <c r="E1154"/>
      <c r="F1154"/>
      <c r="G1154" s="24"/>
      <c r="H1154"/>
      <c r="I1154"/>
      <c r="J1154"/>
    </row>
    <row r="1155" spans="1:10" x14ac:dyDescent="0.35">
      <c r="A1155"/>
      <c r="B1155"/>
      <c r="C1155"/>
      <c r="D1155"/>
      <c r="E1155"/>
      <c r="F1155"/>
      <c r="G1155" s="24"/>
      <c r="H1155"/>
      <c r="I1155"/>
      <c r="J1155"/>
    </row>
    <row r="1156" spans="1:10" x14ac:dyDescent="0.35">
      <c r="A1156"/>
      <c r="B1156"/>
      <c r="C1156"/>
      <c r="D1156"/>
      <c r="E1156"/>
      <c r="F1156"/>
      <c r="G1156" s="24"/>
      <c r="H1156"/>
      <c r="I1156"/>
      <c r="J1156"/>
    </row>
    <row r="1157" spans="1:10" x14ac:dyDescent="0.35">
      <c r="A1157"/>
      <c r="B1157"/>
      <c r="C1157"/>
      <c r="D1157"/>
      <c r="E1157"/>
      <c r="F1157"/>
      <c r="G1157" s="24"/>
      <c r="H1157"/>
      <c r="I1157"/>
      <c r="J1157"/>
    </row>
    <row r="1158" spans="1:10" x14ac:dyDescent="0.35">
      <c r="A1158"/>
      <c r="B1158"/>
      <c r="C1158"/>
      <c r="D1158"/>
      <c r="E1158"/>
      <c r="F1158"/>
      <c r="G1158" s="24"/>
      <c r="H1158"/>
      <c r="I1158"/>
      <c r="J1158"/>
    </row>
    <row r="1159" spans="1:10" x14ac:dyDescent="0.35">
      <c r="A1159"/>
      <c r="B1159"/>
      <c r="C1159"/>
      <c r="D1159"/>
      <c r="E1159"/>
      <c r="F1159"/>
      <c r="G1159" s="24"/>
      <c r="H1159"/>
      <c r="I1159"/>
      <c r="J1159"/>
    </row>
    <row r="1160" spans="1:10" x14ac:dyDescent="0.35">
      <c r="A1160"/>
      <c r="B1160"/>
      <c r="C1160"/>
      <c r="D1160"/>
      <c r="E1160"/>
      <c r="F1160"/>
      <c r="G1160" s="24"/>
      <c r="H1160"/>
      <c r="I1160"/>
      <c r="J1160"/>
    </row>
    <row r="1161" spans="1:10" x14ac:dyDescent="0.35">
      <c r="A1161"/>
      <c r="B1161"/>
      <c r="C1161"/>
      <c r="D1161"/>
      <c r="E1161"/>
      <c r="F1161"/>
      <c r="G1161" s="24"/>
      <c r="H1161"/>
      <c r="I1161"/>
      <c r="J1161"/>
    </row>
    <row r="1162" spans="1:10" x14ac:dyDescent="0.35">
      <c r="A1162"/>
      <c r="B1162"/>
      <c r="C1162"/>
      <c r="D1162"/>
      <c r="E1162"/>
      <c r="F1162"/>
      <c r="G1162" s="24"/>
      <c r="H1162"/>
      <c r="I1162"/>
      <c r="J1162"/>
    </row>
    <row r="1163" spans="1:10" x14ac:dyDescent="0.35">
      <c r="A1163"/>
      <c r="B1163"/>
      <c r="C1163"/>
      <c r="D1163"/>
      <c r="E1163"/>
      <c r="F1163"/>
      <c r="G1163" s="24"/>
      <c r="H1163"/>
      <c r="I1163"/>
      <c r="J1163"/>
    </row>
    <row r="1164" spans="1:10" x14ac:dyDescent="0.35">
      <c r="A1164"/>
      <c r="B1164"/>
      <c r="C1164"/>
      <c r="D1164"/>
      <c r="E1164"/>
      <c r="F1164"/>
      <c r="G1164" s="24"/>
      <c r="H1164"/>
      <c r="I1164"/>
      <c r="J1164"/>
    </row>
    <row r="1165" spans="1:10" x14ac:dyDescent="0.35">
      <c r="A1165"/>
      <c r="B1165"/>
      <c r="C1165"/>
      <c r="D1165"/>
      <c r="E1165"/>
      <c r="F1165"/>
      <c r="G1165" s="24"/>
      <c r="H1165"/>
      <c r="I1165"/>
      <c r="J1165"/>
    </row>
    <row r="1166" spans="1:10" x14ac:dyDescent="0.35">
      <c r="A1166"/>
      <c r="B1166"/>
      <c r="C1166"/>
      <c r="D1166"/>
      <c r="E1166"/>
      <c r="F1166"/>
      <c r="G1166" s="24"/>
      <c r="H1166"/>
      <c r="I1166"/>
      <c r="J1166"/>
    </row>
    <row r="1167" spans="1:10" x14ac:dyDescent="0.35">
      <c r="A1167"/>
      <c r="B1167"/>
      <c r="C1167"/>
      <c r="D1167"/>
      <c r="E1167"/>
      <c r="F1167"/>
      <c r="G1167" s="24"/>
      <c r="H1167"/>
      <c r="I1167"/>
      <c r="J1167"/>
    </row>
    <row r="1168" spans="1:10" x14ac:dyDescent="0.35">
      <c r="A1168"/>
      <c r="B1168"/>
      <c r="C1168"/>
      <c r="D1168"/>
      <c r="E1168"/>
      <c r="F1168"/>
      <c r="G1168" s="24"/>
      <c r="H1168"/>
      <c r="I1168"/>
      <c r="J1168"/>
    </row>
    <row r="1169" spans="1:10" x14ac:dyDescent="0.35">
      <c r="A1169"/>
      <c r="B1169"/>
      <c r="C1169"/>
      <c r="D1169"/>
      <c r="E1169"/>
      <c r="F1169"/>
      <c r="G1169" s="24"/>
      <c r="H1169"/>
      <c r="I1169"/>
      <c r="J1169"/>
    </row>
    <row r="1170" spans="1:10" x14ac:dyDescent="0.35">
      <c r="A1170"/>
      <c r="B1170"/>
      <c r="C1170"/>
      <c r="D1170"/>
      <c r="E1170"/>
      <c r="F1170"/>
      <c r="G1170" s="24"/>
      <c r="H1170"/>
      <c r="I1170"/>
      <c r="J1170"/>
    </row>
    <row r="1171" spans="1:10" x14ac:dyDescent="0.35">
      <c r="A1171"/>
      <c r="B1171"/>
      <c r="C1171"/>
      <c r="D1171"/>
      <c r="E1171"/>
      <c r="F1171"/>
      <c r="G1171" s="24"/>
      <c r="H1171"/>
      <c r="I1171"/>
      <c r="J1171"/>
    </row>
    <row r="1172" spans="1:10" x14ac:dyDescent="0.35">
      <c r="A1172"/>
      <c r="B1172"/>
      <c r="C1172"/>
      <c r="D1172"/>
      <c r="E1172"/>
      <c r="F1172"/>
      <c r="G1172" s="24"/>
      <c r="H1172"/>
      <c r="I1172"/>
      <c r="J1172"/>
    </row>
    <row r="1173" spans="1:10" x14ac:dyDescent="0.35">
      <c r="A1173"/>
      <c r="B1173"/>
      <c r="C1173"/>
      <c r="D1173"/>
      <c r="E1173"/>
      <c r="F1173"/>
      <c r="G1173" s="24"/>
      <c r="H1173"/>
      <c r="I1173"/>
      <c r="J1173"/>
    </row>
    <row r="1174" spans="1:10" x14ac:dyDescent="0.35">
      <c r="A1174"/>
      <c r="B1174"/>
      <c r="C1174"/>
      <c r="D1174"/>
      <c r="E1174"/>
      <c r="F1174"/>
      <c r="G1174" s="24"/>
      <c r="H1174"/>
      <c r="I1174"/>
      <c r="J1174"/>
    </row>
    <row r="1175" spans="1:10" x14ac:dyDescent="0.35">
      <c r="A1175"/>
      <c r="B1175"/>
      <c r="C1175"/>
      <c r="D1175"/>
      <c r="E1175"/>
      <c r="F1175"/>
      <c r="G1175" s="24"/>
      <c r="H1175"/>
      <c r="I1175"/>
      <c r="J1175"/>
    </row>
    <row r="1176" spans="1:10" x14ac:dyDescent="0.35">
      <c r="A1176"/>
      <c r="B1176"/>
      <c r="C1176"/>
      <c r="D1176"/>
      <c r="E1176"/>
      <c r="F1176"/>
      <c r="G1176" s="24"/>
      <c r="H1176"/>
      <c r="I1176"/>
      <c r="J1176"/>
    </row>
    <row r="1177" spans="1:10" x14ac:dyDescent="0.35">
      <c r="A1177"/>
      <c r="B1177"/>
      <c r="C1177"/>
      <c r="D1177"/>
      <c r="E1177"/>
      <c r="F1177"/>
      <c r="G1177" s="24"/>
      <c r="H1177"/>
      <c r="I1177"/>
      <c r="J1177"/>
    </row>
    <row r="1178" spans="1:10" x14ac:dyDescent="0.35">
      <c r="A1178"/>
      <c r="B1178"/>
      <c r="C1178"/>
      <c r="D1178"/>
      <c r="E1178"/>
      <c r="F1178"/>
      <c r="G1178" s="24"/>
      <c r="H1178"/>
      <c r="I1178"/>
      <c r="J1178"/>
    </row>
    <row r="1179" spans="1:10" x14ac:dyDescent="0.35">
      <c r="A1179"/>
      <c r="B1179"/>
      <c r="C1179"/>
      <c r="D1179"/>
      <c r="E1179"/>
      <c r="F1179"/>
      <c r="G1179" s="24"/>
      <c r="H1179"/>
      <c r="I1179"/>
      <c r="J1179"/>
    </row>
    <row r="1180" spans="1:10" x14ac:dyDescent="0.35">
      <c r="A1180"/>
      <c r="B1180"/>
      <c r="C1180"/>
      <c r="D1180"/>
      <c r="E1180"/>
      <c r="F1180"/>
      <c r="G1180" s="24"/>
      <c r="H1180"/>
      <c r="I1180"/>
      <c r="J1180"/>
    </row>
    <row r="1181" spans="1:10" x14ac:dyDescent="0.35">
      <c r="A1181"/>
      <c r="B1181"/>
      <c r="C1181"/>
      <c r="D1181"/>
      <c r="E1181"/>
      <c r="F1181"/>
      <c r="G1181" s="24"/>
      <c r="H1181"/>
      <c r="I1181"/>
      <c r="J1181"/>
    </row>
    <row r="1182" spans="1:10" x14ac:dyDescent="0.35">
      <c r="A1182"/>
      <c r="B1182"/>
      <c r="C1182"/>
      <c r="D1182"/>
      <c r="E1182"/>
      <c r="F1182"/>
      <c r="G1182" s="24"/>
      <c r="H1182"/>
      <c r="I1182"/>
      <c r="J1182"/>
    </row>
    <row r="1183" spans="1:10" x14ac:dyDescent="0.35">
      <c r="A1183"/>
      <c r="B1183"/>
      <c r="C1183"/>
      <c r="D1183"/>
      <c r="E1183"/>
      <c r="F1183"/>
      <c r="G1183" s="24"/>
      <c r="H1183"/>
      <c r="I1183"/>
      <c r="J1183"/>
    </row>
    <row r="1184" spans="1:10" x14ac:dyDescent="0.35">
      <c r="A1184"/>
      <c r="B1184"/>
      <c r="C1184"/>
      <c r="D1184"/>
      <c r="E1184"/>
      <c r="F1184"/>
      <c r="G1184" s="24"/>
      <c r="H1184"/>
      <c r="I1184"/>
      <c r="J1184"/>
    </row>
    <row r="1185" spans="1:10" x14ac:dyDescent="0.35">
      <c r="A1185"/>
      <c r="B1185"/>
      <c r="C1185"/>
      <c r="D1185"/>
      <c r="E1185"/>
      <c r="F1185"/>
      <c r="G1185" s="24"/>
      <c r="H1185"/>
      <c r="I1185"/>
      <c r="J1185"/>
    </row>
    <row r="1186" spans="1:10" x14ac:dyDescent="0.35">
      <c r="A1186"/>
      <c r="B1186"/>
      <c r="C1186"/>
      <c r="D1186"/>
      <c r="E1186"/>
      <c r="F1186"/>
      <c r="G1186" s="24"/>
      <c r="H1186"/>
      <c r="I1186"/>
      <c r="J1186"/>
    </row>
    <row r="1187" spans="1:10" x14ac:dyDescent="0.35">
      <c r="A1187"/>
      <c r="B1187"/>
      <c r="C1187"/>
      <c r="D1187"/>
      <c r="E1187"/>
      <c r="F1187"/>
      <c r="G1187" s="24"/>
      <c r="H1187"/>
      <c r="I1187"/>
      <c r="J1187"/>
    </row>
    <row r="1188" spans="1:10" x14ac:dyDescent="0.35">
      <c r="A1188"/>
      <c r="B1188"/>
      <c r="C1188"/>
      <c r="D1188"/>
      <c r="E1188"/>
      <c r="F1188"/>
      <c r="G1188" s="24"/>
      <c r="H1188"/>
      <c r="I1188"/>
      <c r="J1188"/>
    </row>
    <row r="1189" spans="1:10" x14ac:dyDescent="0.35">
      <c r="A1189"/>
      <c r="B1189"/>
      <c r="C1189"/>
      <c r="D1189"/>
      <c r="E1189"/>
      <c r="F1189"/>
      <c r="G1189" s="24"/>
      <c r="H1189"/>
      <c r="I1189"/>
      <c r="J1189"/>
    </row>
    <row r="1190" spans="1:10" x14ac:dyDescent="0.35">
      <c r="A1190"/>
      <c r="B1190"/>
      <c r="C1190"/>
      <c r="D1190"/>
      <c r="E1190"/>
      <c r="F1190"/>
      <c r="G1190" s="24"/>
      <c r="H1190"/>
      <c r="I1190"/>
      <c r="J1190"/>
    </row>
    <row r="1191" spans="1:10" x14ac:dyDescent="0.35">
      <c r="A1191"/>
      <c r="B1191"/>
      <c r="C1191"/>
      <c r="D1191"/>
      <c r="E1191"/>
      <c r="F1191"/>
      <c r="G1191" s="24"/>
      <c r="H1191"/>
      <c r="I1191"/>
      <c r="J1191"/>
    </row>
    <row r="1192" spans="1:10" x14ac:dyDescent="0.35">
      <c r="A1192"/>
      <c r="B1192"/>
      <c r="C1192"/>
      <c r="D1192"/>
      <c r="E1192"/>
      <c r="F1192"/>
      <c r="G1192" s="24"/>
      <c r="H1192"/>
      <c r="I1192"/>
      <c r="J1192"/>
    </row>
    <row r="1193" spans="1:10" x14ac:dyDescent="0.35">
      <c r="A1193"/>
      <c r="B1193"/>
      <c r="C1193"/>
      <c r="D1193"/>
      <c r="E1193"/>
      <c r="F1193"/>
      <c r="G1193" s="24"/>
      <c r="H1193"/>
      <c r="I1193"/>
      <c r="J1193"/>
    </row>
    <row r="1194" spans="1:10" x14ac:dyDescent="0.35">
      <c r="A1194"/>
      <c r="B1194"/>
      <c r="C1194"/>
      <c r="D1194"/>
      <c r="E1194"/>
      <c r="F1194"/>
      <c r="G1194" s="24"/>
      <c r="H1194"/>
      <c r="I1194"/>
      <c r="J1194"/>
    </row>
    <row r="1195" spans="1:10" x14ac:dyDescent="0.35">
      <c r="A1195"/>
      <c r="B1195"/>
      <c r="C1195"/>
      <c r="D1195"/>
      <c r="E1195"/>
      <c r="F1195"/>
      <c r="G1195" s="24"/>
      <c r="H1195"/>
      <c r="I1195"/>
      <c r="J1195"/>
    </row>
    <row r="1196" spans="1:10" x14ac:dyDescent="0.35">
      <c r="A1196"/>
      <c r="B1196"/>
      <c r="C1196"/>
      <c r="D1196"/>
      <c r="E1196"/>
      <c r="F1196"/>
      <c r="G1196" s="24"/>
      <c r="H1196"/>
      <c r="I1196"/>
      <c r="J1196"/>
    </row>
    <row r="1197" spans="1:10" x14ac:dyDescent="0.35">
      <c r="A1197"/>
      <c r="B1197"/>
      <c r="C1197"/>
      <c r="D1197"/>
      <c r="E1197"/>
      <c r="F1197"/>
      <c r="G1197" s="24"/>
      <c r="H1197"/>
      <c r="I1197"/>
      <c r="J1197"/>
    </row>
    <row r="1198" spans="1:10" x14ac:dyDescent="0.35">
      <c r="A1198"/>
      <c r="B1198"/>
      <c r="C1198"/>
      <c r="D1198"/>
      <c r="E1198"/>
      <c r="F1198"/>
      <c r="G1198" s="24"/>
      <c r="H1198"/>
      <c r="I1198"/>
      <c r="J1198"/>
    </row>
    <row r="1199" spans="1:10" x14ac:dyDescent="0.35">
      <c r="A1199"/>
      <c r="B1199"/>
      <c r="C1199"/>
      <c r="D1199"/>
      <c r="E1199"/>
      <c r="F1199"/>
      <c r="G1199" s="24"/>
      <c r="H1199"/>
      <c r="I1199"/>
      <c r="J1199"/>
    </row>
    <row r="1200" spans="1:10" x14ac:dyDescent="0.35">
      <c r="A1200"/>
      <c r="B1200"/>
      <c r="C1200"/>
      <c r="D1200"/>
      <c r="E1200"/>
      <c r="F1200"/>
      <c r="G1200" s="24"/>
      <c r="H1200"/>
      <c r="I1200"/>
      <c r="J1200"/>
    </row>
    <row r="1201" spans="1:10" x14ac:dyDescent="0.35">
      <c r="A1201"/>
      <c r="B1201"/>
      <c r="C1201"/>
      <c r="D1201"/>
      <c r="E1201"/>
      <c r="F1201"/>
      <c r="G1201" s="24"/>
      <c r="H1201"/>
      <c r="I1201"/>
      <c r="J1201"/>
    </row>
    <row r="1202" spans="1:10" x14ac:dyDescent="0.35">
      <c r="A1202"/>
      <c r="B1202"/>
      <c r="C1202"/>
      <c r="D1202"/>
      <c r="E1202"/>
      <c r="F1202"/>
      <c r="G1202" s="24"/>
      <c r="H1202"/>
      <c r="I1202"/>
      <c r="J1202"/>
    </row>
    <row r="1203" spans="1:10" x14ac:dyDescent="0.35">
      <c r="A1203"/>
      <c r="B1203"/>
      <c r="C1203"/>
      <c r="D1203"/>
      <c r="E1203"/>
      <c r="F1203"/>
      <c r="G1203" s="24"/>
      <c r="H1203"/>
      <c r="I1203"/>
      <c r="J1203"/>
    </row>
    <row r="1204" spans="1:10" x14ac:dyDescent="0.35">
      <c r="A1204"/>
      <c r="B1204"/>
      <c r="C1204"/>
      <c r="D1204"/>
      <c r="E1204"/>
      <c r="F1204"/>
      <c r="G1204" s="24"/>
      <c r="H1204"/>
      <c r="I1204"/>
      <c r="J1204"/>
    </row>
    <row r="1205" spans="1:10" x14ac:dyDescent="0.35">
      <c r="A1205"/>
      <c r="B1205"/>
      <c r="C1205"/>
      <c r="D1205"/>
      <c r="E1205"/>
      <c r="F1205"/>
      <c r="G1205" s="24"/>
      <c r="H1205"/>
      <c r="I1205"/>
      <c r="J1205"/>
    </row>
    <row r="1206" spans="1:10" x14ac:dyDescent="0.35">
      <c r="A1206"/>
      <c r="B1206"/>
      <c r="C1206"/>
      <c r="D1206"/>
      <c r="E1206"/>
      <c r="F1206"/>
      <c r="G1206" s="24"/>
      <c r="H1206"/>
      <c r="I1206"/>
      <c r="J1206"/>
    </row>
    <row r="1207" spans="1:10" x14ac:dyDescent="0.35">
      <c r="A1207"/>
      <c r="B1207"/>
      <c r="C1207"/>
      <c r="D1207"/>
      <c r="E1207"/>
      <c r="F1207"/>
      <c r="G1207" s="24"/>
      <c r="H1207"/>
      <c r="I1207"/>
      <c r="J1207"/>
    </row>
    <row r="1208" spans="1:10" x14ac:dyDescent="0.35">
      <c r="A1208"/>
      <c r="B1208"/>
      <c r="C1208"/>
      <c r="D1208"/>
      <c r="E1208"/>
      <c r="F1208"/>
      <c r="G1208" s="24"/>
      <c r="H1208"/>
      <c r="I1208"/>
      <c r="J1208"/>
    </row>
    <row r="1209" spans="1:10" x14ac:dyDescent="0.35">
      <c r="A1209"/>
      <c r="B1209"/>
      <c r="C1209"/>
      <c r="D1209"/>
      <c r="E1209"/>
      <c r="F1209"/>
      <c r="G1209" s="24"/>
      <c r="H1209"/>
      <c r="I1209"/>
      <c r="J1209"/>
    </row>
    <row r="1210" spans="1:10" x14ac:dyDescent="0.35">
      <c r="A1210"/>
      <c r="B1210"/>
      <c r="C1210"/>
      <c r="D1210"/>
      <c r="E1210"/>
      <c r="F1210"/>
      <c r="G1210" s="24"/>
      <c r="H1210"/>
      <c r="I1210"/>
      <c r="J1210"/>
    </row>
    <row r="1211" spans="1:10" x14ac:dyDescent="0.35">
      <c r="A1211"/>
      <c r="B1211"/>
      <c r="C1211"/>
      <c r="D1211"/>
      <c r="E1211"/>
      <c r="F1211"/>
      <c r="G1211" s="24"/>
      <c r="H1211"/>
      <c r="I1211"/>
      <c r="J1211"/>
    </row>
    <row r="1212" spans="1:10" x14ac:dyDescent="0.35">
      <c r="A1212"/>
      <c r="B1212"/>
      <c r="C1212"/>
      <c r="D1212"/>
      <c r="E1212"/>
      <c r="F1212"/>
      <c r="G1212" s="24"/>
      <c r="H1212"/>
      <c r="I1212"/>
      <c r="J1212"/>
    </row>
    <row r="1213" spans="1:10" x14ac:dyDescent="0.35">
      <c r="A1213"/>
      <c r="B1213"/>
      <c r="C1213"/>
      <c r="D1213"/>
      <c r="E1213"/>
      <c r="F1213"/>
      <c r="G1213" s="24"/>
      <c r="H1213"/>
      <c r="I1213"/>
      <c r="J1213"/>
    </row>
    <row r="1214" spans="1:10" x14ac:dyDescent="0.35">
      <c r="A1214"/>
      <c r="B1214"/>
      <c r="C1214"/>
      <c r="D1214"/>
      <c r="E1214"/>
      <c r="F1214"/>
      <c r="G1214" s="24"/>
      <c r="H1214"/>
      <c r="I1214"/>
      <c r="J1214"/>
    </row>
    <row r="1215" spans="1:10" x14ac:dyDescent="0.35">
      <c r="A1215"/>
      <c r="B1215"/>
      <c r="C1215"/>
      <c r="D1215"/>
      <c r="E1215"/>
      <c r="F1215"/>
      <c r="G1215" s="24"/>
      <c r="H1215"/>
      <c r="I1215"/>
      <c r="J1215"/>
    </row>
    <row r="1216" spans="1:10" x14ac:dyDescent="0.35">
      <c r="A1216"/>
      <c r="B1216"/>
      <c r="C1216"/>
      <c r="D1216"/>
      <c r="E1216"/>
      <c r="F1216"/>
      <c r="G1216" s="24"/>
      <c r="H1216"/>
      <c r="I1216"/>
      <c r="J1216"/>
    </row>
    <row r="1217" spans="1:10" x14ac:dyDescent="0.35">
      <c r="A1217"/>
      <c r="B1217"/>
      <c r="C1217"/>
      <c r="D1217"/>
      <c r="E1217"/>
      <c r="F1217"/>
      <c r="G1217" s="24"/>
      <c r="H1217"/>
      <c r="I1217"/>
      <c r="J1217"/>
    </row>
    <row r="1218" spans="1:10" x14ac:dyDescent="0.35">
      <c r="A1218"/>
      <c r="B1218"/>
      <c r="C1218"/>
      <c r="D1218"/>
      <c r="E1218"/>
      <c r="F1218"/>
      <c r="G1218" s="24"/>
      <c r="H1218"/>
      <c r="I1218"/>
      <c r="J1218"/>
    </row>
    <row r="1219" spans="1:10" x14ac:dyDescent="0.35">
      <c r="A1219"/>
      <c r="B1219"/>
      <c r="C1219"/>
      <c r="D1219"/>
      <c r="E1219"/>
      <c r="F1219"/>
      <c r="G1219" s="24"/>
      <c r="H1219"/>
      <c r="I1219"/>
      <c r="J1219"/>
    </row>
    <row r="1220" spans="1:10" x14ac:dyDescent="0.35">
      <c r="A1220"/>
      <c r="B1220"/>
      <c r="C1220"/>
      <c r="D1220"/>
      <c r="E1220"/>
      <c r="F1220"/>
      <c r="G1220" s="24"/>
      <c r="H1220"/>
      <c r="I1220"/>
      <c r="J1220"/>
    </row>
    <row r="1221" spans="1:10" x14ac:dyDescent="0.35">
      <c r="A1221"/>
      <c r="B1221"/>
      <c r="C1221"/>
      <c r="D1221"/>
      <c r="E1221"/>
      <c r="F1221"/>
      <c r="G1221" s="24"/>
      <c r="H1221"/>
      <c r="I1221"/>
      <c r="J1221"/>
    </row>
    <row r="1222" spans="1:10" x14ac:dyDescent="0.35">
      <c r="A1222"/>
      <c r="B1222"/>
      <c r="C1222"/>
      <c r="D1222"/>
      <c r="E1222"/>
      <c r="F1222"/>
      <c r="G1222" s="24"/>
      <c r="H1222"/>
      <c r="I1222"/>
      <c r="J1222"/>
    </row>
    <row r="1223" spans="1:10" x14ac:dyDescent="0.35">
      <c r="A1223"/>
      <c r="B1223"/>
      <c r="C1223"/>
      <c r="D1223"/>
      <c r="E1223"/>
      <c r="F1223"/>
      <c r="G1223" s="24"/>
      <c r="H1223"/>
      <c r="I1223"/>
      <c r="J1223"/>
    </row>
    <row r="1224" spans="1:10" x14ac:dyDescent="0.35">
      <c r="A1224"/>
      <c r="B1224"/>
      <c r="C1224"/>
      <c r="D1224"/>
      <c r="E1224"/>
      <c r="F1224"/>
      <c r="G1224" s="24"/>
      <c r="H1224"/>
      <c r="I1224"/>
      <c r="J1224"/>
    </row>
    <row r="1225" spans="1:10" x14ac:dyDescent="0.35">
      <c r="A1225"/>
      <c r="B1225"/>
      <c r="C1225"/>
      <c r="D1225"/>
      <c r="E1225"/>
      <c r="F1225"/>
      <c r="G1225" s="24"/>
      <c r="H1225"/>
      <c r="I1225"/>
      <c r="J1225"/>
    </row>
    <row r="1226" spans="1:10" x14ac:dyDescent="0.35">
      <c r="A1226"/>
      <c r="B1226"/>
      <c r="C1226"/>
      <c r="D1226"/>
      <c r="E1226"/>
      <c r="F1226"/>
      <c r="G1226" s="24"/>
      <c r="H1226"/>
      <c r="I1226"/>
      <c r="J1226"/>
    </row>
    <row r="1227" spans="1:10" x14ac:dyDescent="0.35">
      <c r="A1227"/>
      <c r="B1227"/>
      <c r="C1227"/>
      <c r="D1227"/>
      <c r="E1227"/>
      <c r="F1227"/>
      <c r="G1227" s="24"/>
      <c r="H1227"/>
      <c r="I1227"/>
      <c r="J1227"/>
    </row>
    <row r="1228" spans="1:10" x14ac:dyDescent="0.35">
      <c r="A1228"/>
      <c r="B1228"/>
      <c r="C1228"/>
      <c r="D1228"/>
      <c r="E1228"/>
      <c r="F1228"/>
      <c r="G1228" s="24"/>
      <c r="H1228"/>
      <c r="I1228"/>
      <c r="J1228"/>
    </row>
    <row r="1229" spans="1:10" x14ac:dyDescent="0.35">
      <c r="A1229"/>
      <c r="B1229"/>
      <c r="C1229"/>
      <c r="D1229"/>
      <c r="E1229"/>
      <c r="F1229"/>
      <c r="G1229" s="24"/>
      <c r="H1229"/>
      <c r="I1229"/>
      <c r="J1229"/>
    </row>
    <row r="1230" spans="1:10" x14ac:dyDescent="0.35">
      <c r="A1230"/>
      <c r="B1230"/>
      <c r="C1230"/>
      <c r="D1230"/>
      <c r="E1230"/>
      <c r="F1230"/>
      <c r="G1230" s="24"/>
      <c r="H1230"/>
      <c r="I1230"/>
      <c r="J1230"/>
    </row>
    <row r="1231" spans="1:10" x14ac:dyDescent="0.35">
      <c r="A1231"/>
      <c r="B1231"/>
      <c r="C1231"/>
      <c r="D1231"/>
      <c r="E1231"/>
      <c r="F1231"/>
      <c r="G1231" s="24"/>
      <c r="H1231"/>
      <c r="I1231"/>
      <c r="J1231"/>
    </row>
    <row r="1232" spans="1:10" x14ac:dyDescent="0.35">
      <c r="A1232"/>
      <c r="B1232"/>
      <c r="C1232"/>
      <c r="D1232"/>
      <c r="E1232"/>
      <c r="F1232"/>
      <c r="G1232" s="24"/>
      <c r="H1232"/>
      <c r="I1232"/>
      <c r="J1232"/>
    </row>
    <row r="1233" spans="1:10" x14ac:dyDescent="0.35">
      <c r="A1233"/>
      <c r="B1233"/>
      <c r="C1233"/>
      <c r="D1233"/>
      <c r="E1233"/>
      <c r="F1233"/>
      <c r="G1233" s="24"/>
      <c r="H1233"/>
      <c r="I1233"/>
      <c r="J1233"/>
    </row>
    <row r="1234" spans="1:10" x14ac:dyDescent="0.35">
      <c r="A1234"/>
      <c r="B1234"/>
      <c r="C1234"/>
      <c r="D1234"/>
      <c r="E1234"/>
      <c r="F1234"/>
      <c r="G1234" s="24"/>
      <c r="H1234"/>
      <c r="I1234"/>
      <c r="J1234"/>
    </row>
    <row r="1235" spans="1:10" x14ac:dyDescent="0.35">
      <c r="A1235"/>
      <c r="B1235"/>
      <c r="C1235"/>
      <c r="D1235"/>
      <c r="E1235"/>
      <c r="F1235"/>
      <c r="G1235" s="24"/>
      <c r="H1235"/>
      <c r="I1235"/>
      <c r="J1235"/>
    </row>
    <row r="1236" spans="1:10" x14ac:dyDescent="0.35">
      <c r="A1236"/>
      <c r="B1236"/>
      <c r="C1236"/>
      <c r="D1236"/>
      <c r="E1236"/>
      <c r="F1236"/>
      <c r="G1236" s="24"/>
      <c r="H1236"/>
      <c r="I1236"/>
      <c r="J1236"/>
    </row>
    <row r="1237" spans="1:10" x14ac:dyDescent="0.35">
      <c r="A1237"/>
      <c r="B1237"/>
      <c r="C1237"/>
      <c r="D1237"/>
      <c r="E1237"/>
      <c r="F1237"/>
      <c r="G1237" s="24"/>
      <c r="H1237"/>
      <c r="I1237"/>
      <c r="J1237"/>
    </row>
    <row r="1238" spans="1:10" x14ac:dyDescent="0.35">
      <c r="A1238"/>
      <c r="B1238"/>
      <c r="C1238"/>
      <c r="D1238"/>
      <c r="E1238"/>
      <c r="F1238"/>
      <c r="G1238" s="24"/>
      <c r="H1238"/>
      <c r="I1238"/>
      <c r="J1238"/>
    </row>
    <row r="1239" spans="1:10" x14ac:dyDescent="0.35">
      <c r="A1239"/>
      <c r="B1239"/>
      <c r="C1239"/>
      <c r="D1239"/>
      <c r="E1239"/>
      <c r="F1239"/>
      <c r="G1239" s="24"/>
      <c r="H1239"/>
      <c r="I1239"/>
      <c r="J1239"/>
    </row>
    <row r="1240" spans="1:10" x14ac:dyDescent="0.35">
      <c r="A1240"/>
      <c r="B1240"/>
      <c r="C1240"/>
      <c r="D1240"/>
      <c r="E1240"/>
      <c r="F1240"/>
      <c r="G1240" s="24"/>
      <c r="H1240"/>
      <c r="I1240"/>
      <c r="J1240"/>
    </row>
    <row r="1241" spans="1:10" x14ac:dyDescent="0.35">
      <c r="A1241"/>
      <c r="B1241"/>
      <c r="C1241"/>
      <c r="D1241"/>
      <c r="E1241"/>
      <c r="F1241"/>
      <c r="G1241" s="24"/>
      <c r="H1241"/>
      <c r="I1241"/>
      <c r="J1241"/>
    </row>
    <row r="1242" spans="1:10" x14ac:dyDescent="0.35">
      <c r="A1242"/>
      <c r="B1242"/>
      <c r="C1242"/>
      <c r="D1242"/>
      <c r="E1242"/>
      <c r="F1242"/>
      <c r="G1242" s="24"/>
      <c r="H1242"/>
      <c r="I1242"/>
      <c r="J1242"/>
    </row>
    <row r="1243" spans="1:10" x14ac:dyDescent="0.35">
      <c r="A1243"/>
      <c r="B1243"/>
      <c r="C1243"/>
      <c r="D1243"/>
      <c r="E1243"/>
      <c r="F1243"/>
      <c r="G1243" s="24"/>
      <c r="H1243"/>
      <c r="I1243"/>
      <c r="J1243"/>
    </row>
    <row r="1244" spans="1:10" x14ac:dyDescent="0.35">
      <c r="A1244"/>
      <c r="B1244"/>
      <c r="C1244"/>
      <c r="D1244"/>
      <c r="E1244"/>
      <c r="F1244"/>
      <c r="G1244" s="24"/>
      <c r="H1244"/>
      <c r="I1244"/>
      <c r="J1244"/>
    </row>
    <row r="1245" spans="1:10" x14ac:dyDescent="0.35">
      <c r="A1245"/>
      <c r="B1245"/>
      <c r="C1245"/>
      <c r="D1245"/>
      <c r="E1245"/>
      <c r="F1245"/>
      <c r="G1245" s="24"/>
      <c r="H1245"/>
      <c r="I1245"/>
      <c r="J1245"/>
    </row>
    <row r="1246" spans="1:10" x14ac:dyDescent="0.35">
      <c r="A1246"/>
      <c r="B1246"/>
      <c r="C1246"/>
      <c r="D1246"/>
      <c r="E1246"/>
      <c r="F1246"/>
      <c r="G1246" s="24"/>
      <c r="H1246"/>
      <c r="I1246"/>
      <c r="J1246"/>
    </row>
    <row r="1247" spans="1:10" x14ac:dyDescent="0.35">
      <c r="A1247"/>
      <c r="B1247"/>
      <c r="C1247"/>
      <c r="D1247"/>
      <c r="E1247"/>
      <c r="F1247"/>
      <c r="G1247" s="24"/>
      <c r="H1247"/>
      <c r="I1247"/>
      <c r="J1247"/>
    </row>
    <row r="1248" spans="1:10" x14ac:dyDescent="0.35">
      <c r="A1248"/>
      <c r="B1248"/>
      <c r="C1248"/>
      <c r="D1248"/>
      <c r="E1248"/>
      <c r="F1248"/>
      <c r="G1248" s="24"/>
      <c r="H1248"/>
      <c r="I1248"/>
      <c r="J1248"/>
    </row>
    <row r="1249" spans="1:10" x14ac:dyDescent="0.35">
      <c r="A1249"/>
      <c r="B1249"/>
      <c r="C1249"/>
      <c r="D1249"/>
      <c r="E1249"/>
      <c r="F1249"/>
      <c r="G1249" s="24"/>
      <c r="H1249"/>
      <c r="I1249"/>
      <c r="J1249"/>
    </row>
    <row r="1250" spans="1:10" x14ac:dyDescent="0.35">
      <c r="A1250"/>
      <c r="B1250"/>
      <c r="C1250"/>
      <c r="D1250"/>
      <c r="E1250"/>
      <c r="F1250"/>
      <c r="G1250" s="24"/>
      <c r="H1250"/>
      <c r="I1250"/>
      <c r="J1250"/>
    </row>
    <row r="1251" spans="1:10" x14ac:dyDescent="0.35">
      <c r="A1251"/>
      <c r="B1251"/>
      <c r="C1251"/>
      <c r="D1251"/>
      <c r="E1251"/>
      <c r="F1251"/>
      <c r="G1251" s="24"/>
      <c r="H1251"/>
      <c r="I1251"/>
      <c r="J1251"/>
    </row>
    <row r="1252" spans="1:10" x14ac:dyDescent="0.35">
      <c r="A1252"/>
      <c r="B1252"/>
      <c r="C1252"/>
      <c r="D1252"/>
      <c r="E1252"/>
      <c r="F1252"/>
      <c r="G1252" s="24"/>
      <c r="H1252"/>
      <c r="I1252"/>
      <c r="J1252"/>
    </row>
    <row r="1253" spans="1:10" x14ac:dyDescent="0.35">
      <c r="A1253"/>
      <c r="B1253"/>
      <c r="C1253"/>
      <c r="D1253"/>
      <c r="E1253"/>
      <c r="F1253"/>
      <c r="G1253" s="24"/>
      <c r="H1253"/>
      <c r="I1253"/>
      <c r="J1253"/>
    </row>
    <row r="1254" spans="1:10" x14ac:dyDescent="0.35">
      <c r="A1254"/>
      <c r="B1254"/>
      <c r="C1254"/>
      <c r="D1254"/>
      <c r="E1254"/>
      <c r="F1254"/>
      <c r="G1254" s="24"/>
      <c r="H1254"/>
      <c r="I1254"/>
      <c r="J1254"/>
    </row>
    <row r="1255" spans="1:10" x14ac:dyDescent="0.35">
      <c r="A1255"/>
      <c r="B1255"/>
      <c r="C1255"/>
      <c r="D1255"/>
      <c r="E1255"/>
      <c r="F1255"/>
      <c r="G1255" s="24"/>
      <c r="H1255"/>
      <c r="I1255"/>
      <c r="J1255"/>
    </row>
    <row r="1256" spans="1:10" x14ac:dyDescent="0.35">
      <c r="A1256"/>
      <c r="B1256"/>
      <c r="C1256"/>
      <c r="D1256"/>
      <c r="E1256"/>
      <c r="F1256"/>
      <c r="G1256" s="24"/>
      <c r="H1256"/>
      <c r="I1256"/>
      <c r="J1256"/>
    </row>
    <row r="1257" spans="1:10" x14ac:dyDescent="0.35">
      <c r="A1257"/>
      <c r="B1257"/>
      <c r="C1257"/>
      <c r="D1257"/>
      <c r="E1257"/>
      <c r="F1257"/>
      <c r="G1257" s="24"/>
      <c r="H1257"/>
      <c r="I1257"/>
      <c r="J1257"/>
    </row>
    <row r="1258" spans="1:10" x14ac:dyDescent="0.35">
      <c r="A1258"/>
      <c r="B1258"/>
      <c r="C1258"/>
      <c r="D1258"/>
      <c r="E1258"/>
      <c r="F1258"/>
      <c r="G1258" s="24"/>
      <c r="H1258"/>
      <c r="I1258"/>
      <c r="J1258"/>
    </row>
    <row r="1259" spans="1:10" x14ac:dyDescent="0.35">
      <c r="A1259"/>
      <c r="B1259"/>
      <c r="C1259"/>
      <c r="D1259"/>
      <c r="E1259"/>
      <c r="F1259"/>
      <c r="G1259" s="24"/>
      <c r="H1259"/>
      <c r="I1259"/>
      <c r="J1259"/>
    </row>
    <row r="1260" spans="1:10" x14ac:dyDescent="0.35">
      <c r="A1260"/>
      <c r="B1260"/>
      <c r="C1260"/>
      <c r="D1260"/>
      <c r="E1260"/>
      <c r="F1260"/>
      <c r="G1260" s="24"/>
      <c r="H1260"/>
      <c r="I1260"/>
      <c r="J1260"/>
    </row>
    <row r="1261" spans="1:10" x14ac:dyDescent="0.35">
      <c r="A1261"/>
      <c r="B1261"/>
      <c r="C1261"/>
      <c r="D1261"/>
      <c r="E1261"/>
      <c r="F1261"/>
      <c r="G1261" s="24"/>
      <c r="H1261"/>
      <c r="I1261"/>
      <c r="J1261"/>
    </row>
    <row r="1262" spans="1:10" x14ac:dyDescent="0.35">
      <c r="A1262"/>
      <c r="B1262"/>
      <c r="C1262"/>
      <c r="D1262"/>
      <c r="E1262"/>
      <c r="F1262"/>
      <c r="G1262" s="24"/>
      <c r="H1262"/>
      <c r="I1262"/>
      <c r="J1262"/>
    </row>
    <row r="1263" spans="1:10" x14ac:dyDescent="0.35">
      <c r="A1263"/>
      <c r="B1263"/>
      <c r="C1263"/>
      <c r="D1263"/>
      <c r="E1263"/>
      <c r="F1263"/>
      <c r="G1263" s="24"/>
      <c r="H1263"/>
      <c r="I1263"/>
      <c r="J1263"/>
    </row>
    <row r="1264" spans="1:10" x14ac:dyDescent="0.35">
      <c r="A1264"/>
      <c r="B1264"/>
      <c r="C1264"/>
      <c r="D1264"/>
      <c r="E1264"/>
      <c r="F1264"/>
      <c r="G1264" s="24"/>
      <c r="H1264"/>
      <c r="I1264"/>
      <c r="J1264"/>
    </row>
    <row r="1265" spans="1:10" x14ac:dyDescent="0.35">
      <c r="A1265"/>
      <c r="B1265"/>
      <c r="C1265"/>
      <c r="D1265"/>
      <c r="E1265"/>
      <c r="F1265"/>
      <c r="G1265" s="24"/>
      <c r="H1265"/>
      <c r="I1265"/>
      <c r="J1265"/>
    </row>
    <row r="1266" spans="1:10" x14ac:dyDescent="0.35">
      <c r="A1266"/>
      <c r="B1266"/>
      <c r="C1266"/>
      <c r="D1266"/>
      <c r="E1266"/>
      <c r="F1266"/>
      <c r="G1266" s="24"/>
      <c r="H1266"/>
      <c r="I1266"/>
      <c r="J1266"/>
    </row>
    <row r="1267" spans="1:10" x14ac:dyDescent="0.35">
      <c r="A1267"/>
      <c r="B1267"/>
      <c r="C1267"/>
      <c r="D1267"/>
      <c r="E1267"/>
      <c r="F1267"/>
      <c r="G1267" s="24"/>
      <c r="H1267"/>
      <c r="I1267"/>
      <c r="J1267"/>
    </row>
    <row r="1268" spans="1:10" x14ac:dyDescent="0.35">
      <c r="A1268"/>
      <c r="B1268"/>
      <c r="C1268"/>
      <c r="D1268"/>
      <c r="E1268"/>
      <c r="F1268"/>
      <c r="G1268" s="24"/>
      <c r="H1268"/>
      <c r="I1268"/>
      <c r="J1268"/>
    </row>
    <row r="1269" spans="1:10" x14ac:dyDescent="0.35">
      <c r="A1269"/>
      <c r="B1269"/>
      <c r="C1269"/>
      <c r="D1269"/>
      <c r="E1269"/>
      <c r="F1269"/>
      <c r="G1269" s="24"/>
      <c r="H1269"/>
      <c r="I1269"/>
      <c r="J1269"/>
    </row>
    <row r="1270" spans="1:10" x14ac:dyDescent="0.35">
      <c r="A1270"/>
      <c r="B1270"/>
      <c r="C1270"/>
      <c r="D1270"/>
      <c r="E1270"/>
      <c r="F1270"/>
      <c r="G1270" s="24"/>
      <c r="H1270"/>
      <c r="I1270"/>
      <c r="J1270"/>
    </row>
    <row r="1271" spans="1:10" x14ac:dyDescent="0.35">
      <c r="A1271"/>
      <c r="B1271"/>
      <c r="C1271"/>
      <c r="D1271"/>
      <c r="E1271"/>
      <c r="F1271"/>
      <c r="G1271" s="24"/>
      <c r="H1271"/>
      <c r="I1271"/>
      <c r="J1271"/>
    </row>
    <row r="1272" spans="1:10" x14ac:dyDescent="0.35">
      <c r="A1272"/>
      <c r="B1272"/>
      <c r="C1272"/>
      <c r="D1272"/>
      <c r="E1272"/>
      <c r="F1272"/>
      <c r="G1272" s="24"/>
      <c r="H1272"/>
      <c r="I1272"/>
      <c r="J1272"/>
    </row>
    <row r="1273" spans="1:10" x14ac:dyDescent="0.35">
      <c r="A1273"/>
      <c r="B1273"/>
      <c r="C1273"/>
      <c r="D1273"/>
      <c r="E1273"/>
      <c r="F1273"/>
      <c r="G1273" s="24"/>
      <c r="H1273"/>
      <c r="I1273"/>
      <c r="J1273"/>
    </row>
    <row r="1274" spans="1:10" x14ac:dyDescent="0.35">
      <c r="A1274"/>
      <c r="B1274"/>
      <c r="C1274"/>
      <c r="D1274"/>
      <c r="E1274"/>
      <c r="F1274"/>
      <c r="G1274" s="24"/>
      <c r="H1274"/>
      <c r="I1274"/>
      <c r="J1274"/>
    </row>
    <row r="1275" spans="1:10" x14ac:dyDescent="0.35">
      <c r="A1275"/>
      <c r="B1275"/>
      <c r="C1275"/>
      <c r="D1275"/>
      <c r="E1275"/>
      <c r="F1275"/>
      <c r="G1275" s="24"/>
      <c r="H1275"/>
      <c r="I1275"/>
      <c r="J1275"/>
    </row>
    <row r="1276" spans="1:10" x14ac:dyDescent="0.35">
      <c r="A1276"/>
      <c r="B1276"/>
      <c r="C1276"/>
      <c r="D1276"/>
      <c r="E1276"/>
      <c r="F1276"/>
      <c r="G1276" s="24"/>
      <c r="H1276"/>
      <c r="I1276"/>
      <c r="J1276"/>
    </row>
    <row r="1277" spans="1:10" x14ac:dyDescent="0.35">
      <c r="A1277"/>
      <c r="B1277"/>
      <c r="C1277"/>
      <c r="D1277"/>
      <c r="E1277"/>
      <c r="F1277"/>
      <c r="G1277" s="24"/>
      <c r="H1277"/>
      <c r="I1277"/>
      <c r="J1277"/>
    </row>
    <row r="1278" spans="1:10" x14ac:dyDescent="0.35">
      <c r="A1278"/>
      <c r="B1278"/>
      <c r="C1278"/>
      <c r="D1278"/>
      <c r="E1278"/>
      <c r="F1278"/>
      <c r="G1278" s="24"/>
      <c r="H1278"/>
      <c r="I1278"/>
      <c r="J1278"/>
    </row>
    <row r="1279" spans="1:10" x14ac:dyDescent="0.35">
      <c r="A1279"/>
      <c r="B1279"/>
      <c r="C1279"/>
      <c r="D1279"/>
      <c r="E1279"/>
      <c r="F1279"/>
      <c r="G1279" s="24"/>
      <c r="H1279"/>
      <c r="I1279"/>
      <c r="J1279"/>
    </row>
    <row r="1280" spans="1:10" x14ac:dyDescent="0.35">
      <c r="A1280"/>
      <c r="B1280"/>
      <c r="C1280"/>
      <c r="D1280"/>
      <c r="E1280"/>
      <c r="F1280"/>
      <c r="G1280" s="24"/>
      <c r="H1280"/>
      <c r="I1280"/>
      <c r="J1280"/>
    </row>
    <row r="1281" spans="1:10" x14ac:dyDescent="0.35">
      <c r="A1281"/>
      <c r="B1281"/>
      <c r="C1281"/>
      <c r="D1281"/>
      <c r="E1281"/>
      <c r="F1281"/>
      <c r="G1281" s="24"/>
      <c r="H1281"/>
      <c r="I1281"/>
      <c r="J1281"/>
    </row>
    <row r="1282" spans="1:10" x14ac:dyDescent="0.35">
      <c r="A1282"/>
      <c r="B1282"/>
      <c r="C1282"/>
      <c r="D1282"/>
      <c r="E1282"/>
      <c r="F1282"/>
      <c r="G1282" s="24"/>
      <c r="H1282"/>
      <c r="I1282"/>
      <c r="J1282"/>
    </row>
    <row r="1283" spans="1:10" x14ac:dyDescent="0.35">
      <c r="A1283"/>
      <c r="B1283"/>
      <c r="C1283"/>
      <c r="D1283"/>
      <c r="E1283"/>
      <c r="F1283"/>
      <c r="G1283" s="24"/>
      <c r="H1283"/>
      <c r="I1283"/>
      <c r="J1283"/>
    </row>
    <row r="1284" spans="1:10" x14ac:dyDescent="0.35">
      <c r="A1284"/>
      <c r="B1284"/>
      <c r="C1284"/>
      <c r="D1284"/>
      <c r="E1284"/>
      <c r="F1284"/>
      <c r="G1284" s="24"/>
      <c r="H1284"/>
      <c r="I1284"/>
      <c r="J1284"/>
    </row>
    <row r="1285" spans="1:10" x14ac:dyDescent="0.35">
      <c r="A1285"/>
      <c r="B1285"/>
      <c r="C1285"/>
      <c r="D1285"/>
      <c r="E1285"/>
      <c r="F1285"/>
      <c r="G1285" s="24"/>
      <c r="H1285"/>
      <c r="I1285"/>
      <c r="J1285"/>
    </row>
    <row r="1286" spans="1:10" x14ac:dyDescent="0.35">
      <c r="A1286"/>
      <c r="B1286"/>
      <c r="C1286"/>
      <c r="D1286"/>
      <c r="E1286"/>
      <c r="F1286"/>
      <c r="G1286" s="24"/>
      <c r="H1286"/>
      <c r="I1286"/>
      <c r="J1286"/>
    </row>
    <row r="1287" spans="1:10" x14ac:dyDescent="0.35">
      <c r="A1287"/>
      <c r="B1287"/>
      <c r="C1287"/>
      <c r="D1287"/>
      <c r="E1287"/>
      <c r="F1287"/>
      <c r="G1287" s="24"/>
      <c r="H1287"/>
      <c r="I1287"/>
      <c r="J1287"/>
    </row>
    <row r="1288" spans="1:10" x14ac:dyDescent="0.35">
      <c r="A1288"/>
      <c r="B1288"/>
      <c r="C1288"/>
      <c r="D1288"/>
      <c r="E1288"/>
      <c r="F1288"/>
      <c r="G1288" s="24"/>
      <c r="H1288"/>
      <c r="I1288"/>
      <c r="J1288"/>
    </row>
    <row r="1289" spans="1:10" x14ac:dyDescent="0.35">
      <c r="A1289"/>
      <c r="B1289"/>
      <c r="C1289"/>
      <c r="D1289"/>
      <c r="E1289"/>
      <c r="F1289"/>
      <c r="G1289" s="24"/>
      <c r="H1289"/>
      <c r="I1289"/>
      <c r="J1289"/>
    </row>
    <row r="1290" spans="1:10" x14ac:dyDescent="0.35">
      <c r="A1290"/>
      <c r="B1290"/>
      <c r="C1290"/>
      <c r="D1290"/>
      <c r="E1290"/>
      <c r="F1290"/>
      <c r="G1290" s="24"/>
      <c r="H1290"/>
      <c r="I1290"/>
      <c r="J1290"/>
    </row>
    <row r="1291" spans="1:10" x14ac:dyDescent="0.35">
      <c r="A1291"/>
      <c r="B1291"/>
      <c r="C1291"/>
      <c r="D1291"/>
      <c r="E1291"/>
      <c r="F1291"/>
      <c r="G1291" s="24"/>
      <c r="H1291"/>
      <c r="I1291"/>
      <c r="J1291"/>
    </row>
    <row r="1292" spans="1:10" x14ac:dyDescent="0.35">
      <c r="A1292"/>
      <c r="B1292"/>
      <c r="C1292"/>
      <c r="D1292"/>
      <c r="E1292"/>
      <c r="F1292"/>
      <c r="G1292" s="24"/>
      <c r="H1292"/>
      <c r="I1292"/>
      <c r="J1292"/>
    </row>
    <row r="1293" spans="1:10" x14ac:dyDescent="0.35">
      <c r="A1293"/>
      <c r="B1293"/>
      <c r="C1293"/>
      <c r="D1293"/>
      <c r="E1293"/>
      <c r="F1293"/>
      <c r="G1293" s="24"/>
      <c r="H1293"/>
      <c r="I1293"/>
      <c r="J1293"/>
    </row>
    <row r="1294" spans="1:10" x14ac:dyDescent="0.35">
      <c r="A1294"/>
      <c r="B1294"/>
      <c r="C1294"/>
      <c r="D1294"/>
      <c r="E1294"/>
      <c r="F1294"/>
      <c r="G1294" s="24"/>
      <c r="H1294"/>
      <c r="I1294"/>
      <c r="J1294"/>
    </row>
    <row r="1295" spans="1:10" x14ac:dyDescent="0.35">
      <c r="A1295"/>
      <c r="B1295"/>
      <c r="C1295"/>
      <c r="D1295"/>
      <c r="E1295"/>
      <c r="F1295"/>
      <c r="G1295" s="24"/>
      <c r="H1295"/>
      <c r="I1295"/>
      <c r="J1295"/>
    </row>
    <row r="1296" spans="1:10" x14ac:dyDescent="0.35">
      <c r="A1296"/>
      <c r="B1296"/>
      <c r="C1296"/>
      <c r="D1296"/>
      <c r="E1296"/>
      <c r="F1296"/>
      <c r="G1296" s="24"/>
      <c r="H1296"/>
      <c r="I1296"/>
      <c r="J1296"/>
    </row>
    <row r="1297" spans="1:10" x14ac:dyDescent="0.35">
      <c r="A1297"/>
      <c r="B1297"/>
      <c r="C1297"/>
      <c r="D1297"/>
      <c r="E1297"/>
      <c r="F1297"/>
      <c r="G1297" s="24"/>
      <c r="H1297"/>
      <c r="I1297"/>
      <c r="J1297"/>
    </row>
    <row r="1298" spans="1:10" x14ac:dyDescent="0.35">
      <c r="A1298"/>
      <c r="B1298"/>
      <c r="C1298"/>
      <c r="D1298"/>
      <c r="E1298"/>
      <c r="F1298"/>
      <c r="G1298" s="24"/>
      <c r="H1298"/>
      <c r="I1298"/>
      <c r="J1298"/>
    </row>
    <row r="1299" spans="1:10" x14ac:dyDescent="0.35">
      <c r="A1299"/>
      <c r="B1299"/>
      <c r="C1299"/>
      <c r="D1299"/>
      <c r="E1299"/>
      <c r="F1299"/>
      <c r="G1299" s="24"/>
      <c r="H1299"/>
      <c r="I1299"/>
      <c r="J1299"/>
    </row>
    <row r="1300" spans="1:10" x14ac:dyDescent="0.35">
      <c r="A1300"/>
      <c r="B1300"/>
      <c r="C1300"/>
      <c r="D1300"/>
      <c r="E1300"/>
      <c r="F1300"/>
      <c r="G1300" s="24"/>
      <c r="H1300"/>
      <c r="I1300"/>
      <c r="J1300"/>
    </row>
    <row r="1301" spans="1:10" x14ac:dyDescent="0.35">
      <c r="A1301"/>
      <c r="B1301"/>
      <c r="C1301"/>
      <c r="D1301"/>
      <c r="E1301"/>
      <c r="F1301"/>
      <c r="G1301" s="24"/>
      <c r="H1301"/>
      <c r="I1301"/>
      <c r="J1301"/>
    </row>
    <row r="1302" spans="1:10" x14ac:dyDescent="0.35">
      <c r="A1302"/>
      <c r="B1302"/>
      <c r="C1302"/>
      <c r="D1302"/>
      <c r="E1302"/>
      <c r="F1302"/>
      <c r="G1302" s="24"/>
      <c r="H1302"/>
      <c r="I1302"/>
      <c r="J1302"/>
    </row>
    <row r="1303" spans="1:10" x14ac:dyDescent="0.35">
      <c r="A1303"/>
      <c r="B1303"/>
      <c r="C1303"/>
      <c r="D1303"/>
      <c r="E1303"/>
      <c r="F1303"/>
      <c r="G1303" s="24"/>
      <c r="H1303"/>
      <c r="I1303"/>
      <c r="J1303"/>
    </row>
    <row r="1304" spans="1:10" x14ac:dyDescent="0.35">
      <c r="A1304"/>
      <c r="B1304"/>
      <c r="C1304"/>
      <c r="D1304"/>
      <c r="E1304"/>
      <c r="F1304"/>
      <c r="G1304" s="24"/>
      <c r="H1304"/>
      <c r="I1304"/>
      <c r="J1304"/>
    </row>
  </sheetData>
  <mergeCells count="1">
    <mergeCell ref="A1:G1"/>
  </mergeCells>
  <pageMargins left="0.7" right="0.7" top="0.75" bottom="0.75" header="0.3" footer="0.3"/>
  <pageSetup paperSize="9" scale="76" fitToHeight="0" orientation="portrait" r:id="rId2"/>
  <rowBreaks count="2" manualBreakCount="2">
    <brk id="51" max="7" man="1"/>
    <brk id="94" max="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A7BE6-B89A-4B70-8B64-63D0E800DABF}">
  <sheetPr>
    <pageSetUpPr fitToPage="1"/>
  </sheetPr>
  <dimension ref="A1:T1300"/>
  <sheetViews>
    <sheetView zoomScaleNormal="100" zoomScaleSheetLayoutView="100" workbookViewId="0">
      <selection sqref="A1:G1"/>
    </sheetView>
  </sheetViews>
  <sheetFormatPr defaultRowHeight="14.5" x14ac:dyDescent="0.35"/>
  <cols>
    <col min="1" max="1" width="13.81640625" style="1" customWidth="1"/>
    <col min="2" max="2" width="17.453125" style="3" customWidth="1"/>
    <col min="3" max="3" width="9.81640625" style="3" customWidth="1"/>
    <col min="4" max="4" width="8.81640625" style="3" customWidth="1"/>
    <col min="5" max="5" width="8.81640625" style="7" customWidth="1"/>
    <col min="6" max="6" width="27.1796875" style="1" customWidth="1"/>
    <col min="7" max="8" width="8.81640625" style="1" customWidth="1"/>
    <col min="9" max="9" width="12.453125" style="1" customWidth="1"/>
    <col min="10" max="10" width="13.26953125" style="1" customWidth="1"/>
    <col min="11" max="11" width="8.7265625" style="1"/>
    <col min="12" max="12" width="6.81640625" style="1" customWidth="1"/>
    <col min="13" max="13" width="5.81640625" style="1" customWidth="1"/>
    <col min="14" max="14" width="10.81640625" style="1" customWidth="1"/>
    <col min="16" max="16" width="13.81640625" customWidth="1"/>
  </cols>
  <sheetData>
    <row r="1" spans="1:20" ht="15.5" x14ac:dyDescent="0.35">
      <c r="A1" s="326" t="s">
        <v>855</v>
      </c>
      <c r="B1" s="326"/>
      <c r="C1" s="326"/>
      <c r="D1" s="326"/>
      <c r="E1" s="326"/>
      <c r="F1" s="326"/>
      <c r="G1" s="326"/>
    </row>
    <row r="2" spans="1:20" ht="15.5" x14ac:dyDescent="0.35">
      <c r="A2" s="2"/>
      <c r="C2" s="1"/>
      <c r="E2" s="20"/>
    </row>
    <row r="3" spans="1:20" x14ac:dyDescent="0.35">
      <c r="A3" s="5" t="s">
        <v>856</v>
      </c>
      <c r="C3" s="1"/>
      <c r="E3" s="1"/>
      <c r="F3" s="5" t="s">
        <v>152</v>
      </c>
    </row>
    <row r="4" spans="1:20" x14ac:dyDescent="0.35">
      <c r="A4" s="1" t="s">
        <v>178</v>
      </c>
      <c r="C4" s="124">
        <v>534.85</v>
      </c>
      <c r="D4" s="3" t="s">
        <v>147</v>
      </c>
      <c r="E4" s="1"/>
      <c r="F4" s="1" t="s">
        <v>856</v>
      </c>
      <c r="H4" s="86">
        <f>C5-GETPIVOTDATA(" Total ers tkr",$A$11,"Program","Specialist")</f>
        <v>5.1408333529252559E-3</v>
      </c>
      <c r="N4"/>
    </row>
    <row r="5" spans="1:20" x14ac:dyDescent="0.35">
      <c r="A5" s="1" t="s">
        <v>149</v>
      </c>
      <c r="C5" s="276">
        <v>59430</v>
      </c>
      <c r="D5" s="3" t="s">
        <v>150</v>
      </c>
      <c r="E5" s="55"/>
    </row>
    <row r="6" spans="1:20" x14ac:dyDescent="0.35">
      <c r="A6" s="1" t="s">
        <v>732</v>
      </c>
      <c r="C6" s="271">
        <v>111.12</v>
      </c>
      <c r="E6" s="20"/>
      <c r="L6" s="10"/>
    </row>
    <row r="7" spans="1:20" x14ac:dyDescent="0.35">
      <c r="E7" s="20"/>
    </row>
    <row r="8" spans="1:20" x14ac:dyDescent="0.35">
      <c r="B8" s="1"/>
      <c r="C8" s="1"/>
      <c r="D8" s="1"/>
      <c r="E8" s="20"/>
    </row>
    <row r="9" spans="1:20" x14ac:dyDescent="0.35">
      <c r="A9" s="11" t="s">
        <v>1</v>
      </c>
      <c r="B9" s="1" t="s">
        <v>697</v>
      </c>
      <c r="C9" s="1"/>
      <c r="D9" s="1"/>
      <c r="E9" s="20"/>
      <c r="F9" s="4"/>
    </row>
    <row r="11" spans="1:20" x14ac:dyDescent="0.35">
      <c r="A11" s="149"/>
      <c r="B11" s="150"/>
      <c r="C11" s="150"/>
      <c r="D11" s="150"/>
      <c r="E11" s="150"/>
      <c r="F11" s="150"/>
      <c r="G11" s="150" t="s">
        <v>158</v>
      </c>
      <c r="H11" s="150"/>
      <c r="I11" s="151"/>
      <c r="J11"/>
      <c r="K11"/>
    </row>
    <row r="12" spans="1:20" ht="39.5" x14ac:dyDescent="0.35">
      <c r="A12" s="152" t="s">
        <v>2</v>
      </c>
      <c r="B12" s="238" t="s">
        <v>3</v>
      </c>
      <c r="C12" s="153" t="s">
        <v>0</v>
      </c>
      <c r="D12" s="145" t="s">
        <v>159</v>
      </c>
      <c r="E12" s="155" t="s">
        <v>8</v>
      </c>
      <c r="F12" s="154" t="s">
        <v>7</v>
      </c>
      <c r="G12" s="154" t="s">
        <v>160</v>
      </c>
      <c r="H12" s="154" t="s">
        <v>161</v>
      </c>
      <c r="I12" s="156" t="s">
        <v>162</v>
      </c>
      <c r="J12"/>
      <c r="K12"/>
      <c r="L12" s="3"/>
      <c r="M12" s="3"/>
      <c r="N12" s="3"/>
    </row>
    <row r="13" spans="1:20" ht="26" x14ac:dyDescent="0.35">
      <c r="A13" s="287" t="s">
        <v>857</v>
      </c>
      <c r="B13" s="259" t="s">
        <v>1001</v>
      </c>
      <c r="C13" s="217" t="s">
        <v>50</v>
      </c>
      <c r="D13" s="259" t="s">
        <v>312</v>
      </c>
      <c r="E13" s="116" t="s">
        <v>42</v>
      </c>
      <c r="F13" s="111" t="s">
        <v>736</v>
      </c>
      <c r="G13" s="117">
        <v>1.75</v>
      </c>
      <c r="H13" s="117">
        <v>66.383759999999995</v>
      </c>
      <c r="I13" s="288">
        <v>116.17157999999999</v>
      </c>
      <c r="J13"/>
      <c r="K13"/>
      <c r="N13" s="57"/>
      <c r="P13" s="58"/>
      <c r="R13" s="59"/>
      <c r="T13" s="59"/>
    </row>
    <row r="14" spans="1:20" ht="26" x14ac:dyDescent="0.35">
      <c r="A14" s="289"/>
      <c r="B14" s="260"/>
      <c r="C14" s="217"/>
      <c r="D14" s="260"/>
      <c r="E14" s="116" t="s">
        <v>1002</v>
      </c>
      <c r="F14" s="111" t="s">
        <v>1003</v>
      </c>
      <c r="G14" s="117">
        <v>2.125</v>
      </c>
      <c r="H14" s="117">
        <v>71.383759999999995</v>
      </c>
      <c r="I14" s="288">
        <v>151.69048999999998</v>
      </c>
      <c r="J14"/>
      <c r="K14"/>
      <c r="N14" s="57"/>
      <c r="P14" s="58"/>
      <c r="R14" s="59"/>
      <c r="T14" s="59"/>
    </row>
    <row r="15" spans="1:20" ht="26" x14ac:dyDescent="0.35">
      <c r="A15" s="289"/>
      <c r="B15" s="260"/>
      <c r="C15" s="217"/>
      <c r="D15" s="260"/>
      <c r="E15" s="116" t="s">
        <v>1004</v>
      </c>
      <c r="F15" s="111" t="s">
        <v>1005</v>
      </c>
      <c r="G15" s="117">
        <v>3</v>
      </c>
      <c r="H15" s="117">
        <v>74.383759999999995</v>
      </c>
      <c r="I15" s="288">
        <v>223.15127999999999</v>
      </c>
      <c r="J15"/>
      <c r="K15"/>
      <c r="N15" s="57"/>
      <c r="P15" s="58"/>
      <c r="R15" s="59"/>
      <c r="T15" s="59"/>
    </row>
    <row r="16" spans="1:20" ht="26" x14ac:dyDescent="0.35">
      <c r="A16" s="289"/>
      <c r="B16" s="260"/>
      <c r="C16" s="217"/>
      <c r="D16" s="260"/>
      <c r="E16" s="116" t="s">
        <v>1006</v>
      </c>
      <c r="F16" s="111" t="s">
        <v>1007</v>
      </c>
      <c r="G16" s="117">
        <v>2.75</v>
      </c>
      <c r="H16" s="117">
        <v>73.383759999999995</v>
      </c>
      <c r="I16" s="288">
        <v>201.80534</v>
      </c>
      <c r="J16"/>
      <c r="K16"/>
      <c r="N16" s="57"/>
      <c r="P16" s="58"/>
      <c r="R16" s="59"/>
      <c r="T16" s="59"/>
    </row>
    <row r="17" spans="1:20" ht="26" x14ac:dyDescent="0.35">
      <c r="A17" s="289"/>
      <c r="B17" s="260"/>
      <c r="C17" s="217"/>
      <c r="D17" s="260"/>
      <c r="E17" s="116" t="s">
        <v>1008</v>
      </c>
      <c r="F17" s="111" t="s">
        <v>1009</v>
      </c>
      <c r="G17" s="117">
        <v>2.75</v>
      </c>
      <c r="H17" s="117">
        <v>71.383759999999995</v>
      </c>
      <c r="I17" s="288">
        <v>196.30534</v>
      </c>
      <c r="J17"/>
      <c r="K17"/>
      <c r="N17" s="57"/>
      <c r="P17" s="58"/>
      <c r="R17" s="59"/>
      <c r="T17" s="59"/>
    </row>
    <row r="18" spans="1:20" ht="26" x14ac:dyDescent="0.35">
      <c r="A18" s="289"/>
      <c r="B18" s="260"/>
      <c r="C18" s="217"/>
      <c r="D18" s="260"/>
      <c r="E18" s="116" t="s">
        <v>1010</v>
      </c>
      <c r="F18" s="111" t="s">
        <v>1011</v>
      </c>
      <c r="G18" s="117">
        <v>2.125</v>
      </c>
      <c r="H18" s="117">
        <v>71.383759999999995</v>
      </c>
      <c r="I18" s="288">
        <v>151.69048999999998</v>
      </c>
      <c r="J18"/>
      <c r="K18"/>
      <c r="N18" s="57"/>
      <c r="P18" s="58"/>
      <c r="R18" s="59"/>
      <c r="T18" s="59"/>
    </row>
    <row r="19" spans="1:20" ht="26" x14ac:dyDescent="0.35">
      <c r="A19" s="289"/>
      <c r="B19" s="260"/>
      <c r="C19" s="217"/>
      <c r="D19" s="261"/>
      <c r="E19" s="116" t="s">
        <v>1012</v>
      </c>
      <c r="F19" s="111" t="s">
        <v>1013</v>
      </c>
      <c r="G19" s="117">
        <v>1.25</v>
      </c>
      <c r="H19" s="117">
        <v>73.383759999999995</v>
      </c>
      <c r="I19" s="288">
        <v>91.729699999999994</v>
      </c>
      <c r="J19" s="60"/>
      <c r="M19" s="57"/>
      <c r="N19"/>
      <c r="O19" s="58"/>
      <c r="Q19" s="59"/>
      <c r="S19" s="59"/>
    </row>
    <row r="20" spans="1:20" x14ac:dyDescent="0.35">
      <c r="A20" s="289"/>
      <c r="B20" s="261"/>
      <c r="C20" s="110" t="s">
        <v>168</v>
      </c>
      <c r="D20" s="110"/>
      <c r="E20" s="110"/>
      <c r="F20" s="110"/>
      <c r="G20" s="117">
        <v>15.75</v>
      </c>
      <c r="H20" s="117">
        <v>72.008759999999995</v>
      </c>
      <c r="I20" s="288">
        <v>1132.54422</v>
      </c>
      <c r="J20"/>
      <c r="K20"/>
      <c r="N20" s="57"/>
      <c r="P20" s="58"/>
      <c r="R20" s="59"/>
      <c r="T20" s="59"/>
    </row>
    <row r="21" spans="1:20" x14ac:dyDescent="0.35">
      <c r="A21" s="289"/>
      <c r="B21" s="290" t="s">
        <v>1014</v>
      </c>
      <c r="C21" s="290"/>
      <c r="D21" s="290"/>
      <c r="E21" s="290"/>
      <c r="F21" s="290"/>
      <c r="G21" s="291">
        <v>15.75</v>
      </c>
      <c r="H21" s="291">
        <v>72.008759999999995</v>
      </c>
      <c r="I21" s="292">
        <v>1132.54422</v>
      </c>
      <c r="J21"/>
      <c r="K21"/>
      <c r="N21" s="57"/>
      <c r="P21" s="58"/>
      <c r="R21" s="59"/>
      <c r="T21" s="59"/>
    </row>
    <row r="22" spans="1:20" ht="26" x14ac:dyDescent="0.35">
      <c r="A22" s="289"/>
      <c r="B22" s="259" t="s">
        <v>989</v>
      </c>
      <c r="C22" s="217" t="s">
        <v>50</v>
      </c>
      <c r="D22" s="259" t="s">
        <v>312</v>
      </c>
      <c r="E22" s="116" t="s">
        <v>990</v>
      </c>
      <c r="F22" s="111" t="s">
        <v>991</v>
      </c>
      <c r="G22" s="117">
        <v>1.575</v>
      </c>
      <c r="H22" s="117">
        <v>74.383759999999995</v>
      </c>
      <c r="I22" s="288">
        <v>117.15442199999998</v>
      </c>
      <c r="J22"/>
      <c r="K22"/>
      <c r="N22" s="57"/>
      <c r="P22" s="58"/>
      <c r="R22" s="59"/>
      <c r="T22" s="59"/>
    </row>
    <row r="23" spans="1:20" ht="26" x14ac:dyDescent="0.35">
      <c r="A23" s="289"/>
      <c r="B23" s="260"/>
      <c r="C23" s="217"/>
      <c r="D23" s="260"/>
      <c r="E23" s="116" t="s">
        <v>992</v>
      </c>
      <c r="F23" s="111" t="s">
        <v>993</v>
      </c>
      <c r="G23" s="117">
        <v>3</v>
      </c>
      <c r="H23" s="117">
        <v>74.383759999999995</v>
      </c>
      <c r="I23" s="288">
        <v>223.15127999999999</v>
      </c>
      <c r="J23" s="60"/>
      <c r="K23"/>
      <c r="N23" s="57"/>
      <c r="P23" s="58"/>
      <c r="R23" s="59"/>
      <c r="T23" s="59"/>
    </row>
    <row r="24" spans="1:20" ht="26" x14ac:dyDescent="0.35">
      <c r="A24" s="289"/>
      <c r="B24" s="260"/>
      <c r="C24" s="217"/>
      <c r="D24" s="260"/>
      <c r="E24" s="116" t="s">
        <v>994</v>
      </c>
      <c r="F24" s="111" t="s">
        <v>995</v>
      </c>
      <c r="G24" s="117">
        <v>5.5</v>
      </c>
      <c r="H24" s="117">
        <v>72.383759999999995</v>
      </c>
      <c r="I24" s="288">
        <v>398.11068</v>
      </c>
      <c r="J24"/>
      <c r="K24"/>
      <c r="T24" s="22"/>
    </row>
    <row r="25" spans="1:20" ht="26" x14ac:dyDescent="0.35">
      <c r="A25" s="289"/>
      <c r="B25" s="260"/>
      <c r="C25" s="217"/>
      <c r="D25" s="260"/>
      <c r="E25" s="116" t="s">
        <v>996</v>
      </c>
      <c r="F25" s="111" t="s">
        <v>997</v>
      </c>
      <c r="G25" s="117">
        <v>5.125</v>
      </c>
      <c r="H25" s="117">
        <v>74.383759999999995</v>
      </c>
      <c r="I25" s="288">
        <v>381.21677</v>
      </c>
      <c r="J25"/>
      <c r="K25"/>
    </row>
    <row r="26" spans="1:20" ht="26" x14ac:dyDescent="0.35">
      <c r="A26" s="289"/>
      <c r="B26" s="260"/>
      <c r="C26" s="217"/>
      <c r="D26" s="260"/>
      <c r="E26" s="116" t="s">
        <v>998</v>
      </c>
      <c r="F26" s="111" t="s">
        <v>999</v>
      </c>
      <c r="G26" s="117">
        <v>2.5</v>
      </c>
      <c r="H26" s="117">
        <v>74.383759999999995</v>
      </c>
      <c r="I26" s="288">
        <v>185.95939999999999</v>
      </c>
      <c r="J26"/>
      <c r="K26"/>
    </row>
    <row r="27" spans="1:20" ht="26" x14ac:dyDescent="0.35">
      <c r="A27" s="289"/>
      <c r="B27" s="260"/>
      <c r="C27" s="217"/>
      <c r="D27" s="260"/>
      <c r="E27" s="116" t="s">
        <v>881</v>
      </c>
      <c r="F27" s="111" t="s">
        <v>868</v>
      </c>
      <c r="G27" s="117">
        <v>3</v>
      </c>
      <c r="H27" s="117">
        <v>74.383759999999995</v>
      </c>
      <c r="I27" s="288">
        <v>223.15127999999999</v>
      </c>
      <c r="J27"/>
      <c r="K27"/>
    </row>
    <row r="28" spans="1:20" ht="26" x14ac:dyDescent="0.35">
      <c r="A28" s="289"/>
      <c r="B28" s="260"/>
      <c r="C28" s="217"/>
      <c r="D28" s="261"/>
      <c r="E28" s="116" t="s">
        <v>918</v>
      </c>
      <c r="F28" s="111" t="s">
        <v>919</v>
      </c>
      <c r="G28" s="117">
        <v>1.05</v>
      </c>
      <c r="H28" s="117">
        <v>74.383759999999995</v>
      </c>
      <c r="I28" s="288">
        <v>78.102947999999998</v>
      </c>
      <c r="J28"/>
      <c r="K28"/>
    </row>
    <row r="29" spans="1:20" x14ac:dyDescent="0.35">
      <c r="A29" s="289"/>
      <c r="B29" s="261"/>
      <c r="C29" s="110" t="s">
        <v>168</v>
      </c>
      <c r="D29" s="110"/>
      <c r="E29" s="110"/>
      <c r="F29" s="110"/>
      <c r="G29" s="117">
        <v>21.75</v>
      </c>
      <c r="H29" s="117">
        <v>74.133759999999995</v>
      </c>
      <c r="I29" s="288">
        <v>1606.8467799999999</v>
      </c>
      <c r="J29"/>
      <c r="K29"/>
    </row>
    <row r="30" spans="1:20" x14ac:dyDescent="0.35">
      <c r="A30" s="289"/>
      <c r="B30" s="290" t="s">
        <v>1000</v>
      </c>
      <c r="C30" s="290"/>
      <c r="D30" s="290"/>
      <c r="E30" s="290"/>
      <c r="F30" s="290"/>
      <c r="G30" s="291">
        <v>21.75</v>
      </c>
      <c r="H30" s="291">
        <v>74.133759999999995</v>
      </c>
      <c r="I30" s="292">
        <v>1606.8467799999999</v>
      </c>
      <c r="J30"/>
      <c r="K30"/>
    </row>
    <row r="31" spans="1:20" ht="26" x14ac:dyDescent="0.35">
      <c r="A31" s="289"/>
      <c r="B31" s="259" t="s">
        <v>975</v>
      </c>
      <c r="C31" s="217" t="s">
        <v>50</v>
      </c>
      <c r="D31" s="259" t="s">
        <v>316</v>
      </c>
      <c r="E31" s="116" t="s">
        <v>976</v>
      </c>
      <c r="F31" s="111" t="s">
        <v>977</v>
      </c>
      <c r="G31" s="117">
        <v>6</v>
      </c>
      <c r="H31" s="117">
        <v>83.833759999999998</v>
      </c>
      <c r="I31" s="288">
        <v>503.00256000000002</v>
      </c>
      <c r="J31"/>
      <c r="K31"/>
    </row>
    <row r="32" spans="1:20" ht="26" x14ac:dyDescent="0.35">
      <c r="A32" s="289"/>
      <c r="B32" s="260"/>
      <c r="C32" s="217"/>
      <c r="D32" s="260" t="s">
        <v>862</v>
      </c>
      <c r="E32" s="116" t="s">
        <v>978</v>
      </c>
      <c r="F32" s="111" t="s">
        <v>979</v>
      </c>
      <c r="G32" s="117">
        <v>11</v>
      </c>
      <c r="H32" s="117">
        <v>83.833759999999998</v>
      </c>
      <c r="I32" s="288">
        <v>922.17135999999994</v>
      </c>
      <c r="J32"/>
      <c r="K32"/>
    </row>
    <row r="33" spans="1:11" ht="26" x14ac:dyDescent="0.35">
      <c r="A33" s="289"/>
      <c r="B33" s="260"/>
      <c r="C33" s="217"/>
      <c r="D33" s="260"/>
      <c r="E33" s="116" t="s">
        <v>980</v>
      </c>
      <c r="F33" s="111" t="s">
        <v>981</v>
      </c>
      <c r="G33" s="117">
        <v>12</v>
      </c>
      <c r="H33" s="117">
        <v>82.833759999999998</v>
      </c>
      <c r="I33" s="288">
        <v>994.00512000000003</v>
      </c>
      <c r="J33"/>
      <c r="K33"/>
    </row>
    <row r="34" spans="1:11" ht="26" x14ac:dyDescent="0.35">
      <c r="A34" s="289"/>
      <c r="B34" s="260"/>
      <c r="C34" s="217"/>
      <c r="D34" s="260"/>
      <c r="E34" s="116" t="s">
        <v>982</v>
      </c>
      <c r="F34" s="111" t="s">
        <v>983</v>
      </c>
      <c r="G34" s="117">
        <v>5.5</v>
      </c>
      <c r="H34" s="117">
        <v>82.833759999999998</v>
      </c>
      <c r="I34" s="288">
        <v>455.58567999999997</v>
      </c>
      <c r="J34"/>
      <c r="K34"/>
    </row>
    <row r="35" spans="1:11" ht="26" x14ac:dyDescent="0.35">
      <c r="A35" s="289"/>
      <c r="B35" s="260"/>
      <c r="C35" s="217"/>
      <c r="D35" s="260"/>
      <c r="E35" s="116" t="s">
        <v>984</v>
      </c>
      <c r="F35" s="111" t="s">
        <v>985</v>
      </c>
      <c r="G35" s="117">
        <v>5.5</v>
      </c>
      <c r="H35" s="117">
        <v>82.833759999999998</v>
      </c>
      <c r="I35" s="288">
        <v>455.58567999999997</v>
      </c>
      <c r="J35"/>
      <c r="K35"/>
    </row>
    <row r="36" spans="1:11" x14ac:dyDescent="0.35">
      <c r="A36" s="289"/>
      <c r="B36" s="260"/>
      <c r="C36" s="217"/>
      <c r="D36" s="261"/>
      <c r="E36" s="116" t="s">
        <v>986</v>
      </c>
      <c r="F36" s="111" t="s">
        <v>987</v>
      </c>
      <c r="G36" s="117">
        <v>6</v>
      </c>
      <c r="H36" s="117">
        <v>83.833759999999998</v>
      </c>
      <c r="I36" s="288">
        <v>503.00256000000002</v>
      </c>
      <c r="J36"/>
      <c r="K36"/>
    </row>
    <row r="37" spans="1:11" x14ac:dyDescent="0.35">
      <c r="A37" s="289"/>
      <c r="B37" s="261"/>
      <c r="C37" s="110" t="s">
        <v>168</v>
      </c>
      <c r="D37" s="110"/>
      <c r="E37" s="110"/>
      <c r="F37" s="110"/>
      <c r="G37" s="117">
        <v>46</v>
      </c>
      <c r="H37" s="117">
        <v>83.333759999999998</v>
      </c>
      <c r="I37" s="288">
        <v>3833.3529600000002</v>
      </c>
      <c r="J37"/>
      <c r="K37"/>
    </row>
    <row r="38" spans="1:11" x14ac:dyDescent="0.35">
      <c r="A38" s="289"/>
      <c r="B38" s="290" t="s">
        <v>988</v>
      </c>
      <c r="C38" s="290"/>
      <c r="D38" s="290"/>
      <c r="E38" s="290"/>
      <c r="F38" s="290"/>
      <c r="G38" s="291">
        <v>46</v>
      </c>
      <c r="H38" s="291">
        <v>83.333759999999998</v>
      </c>
      <c r="I38" s="292">
        <v>3833.3529600000002</v>
      </c>
      <c r="J38"/>
      <c r="K38"/>
    </row>
    <row r="39" spans="1:11" ht="26" x14ac:dyDescent="0.35">
      <c r="A39" s="289"/>
      <c r="B39" s="259" t="s">
        <v>955</v>
      </c>
      <c r="C39" s="217" t="s">
        <v>50</v>
      </c>
      <c r="D39" s="259" t="s">
        <v>312</v>
      </c>
      <c r="E39" s="116" t="s">
        <v>42</v>
      </c>
      <c r="F39" s="111" t="s">
        <v>956</v>
      </c>
      <c r="G39" s="117">
        <v>2</v>
      </c>
      <c r="H39" s="117">
        <v>66.383759999999995</v>
      </c>
      <c r="I39" s="288">
        <v>132.76751999999999</v>
      </c>
      <c r="J39"/>
      <c r="K39"/>
    </row>
    <row r="40" spans="1:11" ht="26" x14ac:dyDescent="0.35">
      <c r="A40" s="289"/>
      <c r="B40" s="260"/>
      <c r="C40" s="217"/>
      <c r="D40" s="260"/>
      <c r="E40" s="116" t="s">
        <v>957</v>
      </c>
      <c r="F40" s="111" t="s">
        <v>958</v>
      </c>
      <c r="G40" s="117">
        <v>2.625</v>
      </c>
      <c r="H40" s="117">
        <v>66.379099999999994</v>
      </c>
      <c r="I40" s="288">
        <v>174.2451375</v>
      </c>
      <c r="J40"/>
      <c r="K40"/>
    </row>
    <row r="41" spans="1:11" ht="26" x14ac:dyDescent="0.35">
      <c r="A41" s="289"/>
      <c r="B41" s="260"/>
      <c r="C41" s="217"/>
      <c r="D41" s="260"/>
      <c r="E41" s="116" t="s">
        <v>959</v>
      </c>
      <c r="F41" s="111" t="s">
        <v>960</v>
      </c>
      <c r="G41" s="117">
        <v>0.25</v>
      </c>
      <c r="H41" s="117">
        <v>71.383759999999995</v>
      </c>
      <c r="I41" s="288">
        <v>17.845939999999999</v>
      </c>
      <c r="J41"/>
      <c r="K41"/>
    </row>
    <row r="42" spans="1:11" ht="52" x14ac:dyDescent="0.35">
      <c r="A42" s="289"/>
      <c r="B42" s="260"/>
      <c r="C42" s="217"/>
      <c r="D42" s="260"/>
      <c r="E42" s="116" t="s">
        <v>961</v>
      </c>
      <c r="F42" s="111" t="s">
        <v>962</v>
      </c>
      <c r="G42" s="117">
        <v>2.875</v>
      </c>
      <c r="H42" s="117">
        <v>73.383759999999995</v>
      </c>
      <c r="I42" s="288">
        <v>210.97830999999999</v>
      </c>
      <c r="J42"/>
      <c r="K42"/>
    </row>
    <row r="43" spans="1:11" ht="26" x14ac:dyDescent="0.35">
      <c r="A43" s="289"/>
      <c r="B43" s="260"/>
      <c r="C43" s="217"/>
      <c r="D43" s="260"/>
      <c r="E43" s="116" t="s">
        <v>963</v>
      </c>
      <c r="F43" s="111" t="s">
        <v>964</v>
      </c>
      <c r="G43" s="117">
        <v>0.25</v>
      </c>
      <c r="H43" s="117">
        <v>74.383759999999995</v>
      </c>
      <c r="I43" s="288">
        <v>18.595939999999999</v>
      </c>
      <c r="J43"/>
      <c r="K43"/>
    </row>
    <row r="44" spans="1:11" ht="26" x14ac:dyDescent="0.35">
      <c r="A44" s="289"/>
      <c r="B44" s="260"/>
      <c r="C44" s="217"/>
      <c r="D44" s="260"/>
      <c r="E44" s="116"/>
      <c r="F44" s="111" t="s">
        <v>965</v>
      </c>
      <c r="G44" s="117">
        <v>4.5</v>
      </c>
      <c r="H44" s="117">
        <v>74.383759999999995</v>
      </c>
      <c r="I44" s="288">
        <v>334.72691999999995</v>
      </c>
      <c r="J44"/>
      <c r="K44"/>
    </row>
    <row r="45" spans="1:11" ht="26" x14ac:dyDescent="0.35">
      <c r="A45" s="289"/>
      <c r="B45" s="260"/>
      <c r="C45" s="217"/>
      <c r="D45" s="260"/>
      <c r="E45" s="116"/>
      <c r="F45" s="111" t="s">
        <v>966</v>
      </c>
      <c r="G45" s="117">
        <v>0.5</v>
      </c>
      <c r="H45" s="117">
        <v>74.383759999999995</v>
      </c>
      <c r="I45" s="288">
        <v>37.191879999999998</v>
      </c>
      <c r="J45"/>
      <c r="K45"/>
    </row>
    <row r="46" spans="1:11" ht="39" x14ac:dyDescent="0.35">
      <c r="A46" s="289"/>
      <c r="B46" s="260"/>
      <c r="C46" s="217"/>
      <c r="D46" s="260"/>
      <c r="E46" s="116" t="s">
        <v>967</v>
      </c>
      <c r="F46" s="111" t="s">
        <v>968</v>
      </c>
      <c r="G46" s="117">
        <v>6.125</v>
      </c>
      <c r="H46" s="117">
        <v>71.383759999999995</v>
      </c>
      <c r="I46" s="288">
        <v>437.22552999999994</v>
      </c>
      <c r="J46"/>
      <c r="K46"/>
    </row>
    <row r="47" spans="1:11" ht="39" x14ac:dyDescent="0.35">
      <c r="A47" s="289"/>
      <c r="B47" s="260"/>
      <c r="C47" s="217"/>
      <c r="D47" s="260"/>
      <c r="E47" s="116"/>
      <c r="F47" s="111" t="s">
        <v>969</v>
      </c>
      <c r="G47" s="117">
        <v>0.875</v>
      </c>
      <c r="H47" s="117">
        <v>71.383759999999995</v>
      </c>
      <c r="I47" s="288">
        <v>62.460789999999996</v>
      </c>
      <c r="J47"/>
      <c r="K47"/>
    </row>
    <row r="48" spans="1:11" x14ac:dyDescent="0.35">
      <c r="A48" s="289"/>
      <c r="B48" s="260"/>
      <c r="C48" s="217"/>
      <c r="D48" s="260"/>
      <c r="E48" s="116" t="s">
        <v>970</v>
      </c>
      <c r="F48" s="111" t="s">
        <v>971</v>
      </c>
      <c r="G48" s="117">
        <v>0.875</v>
      </c>
      <c r="H48" s="117">
        <v>73.383759999999995</v>
      </c>
      <c r="I48" s="288">
        <v>64.210790000000003</v>
      </c>
      <c r="J48"/>
      <c r="K48"/>
    </row>
    <row r="49" spans="1:11" ht="26" x14ac:dyDescent="0.35">
      <c r="A49" s="289"/>
      <c r="B49" s="260"/>
      <c r="C49" s="217"/>
      <c r="D49" s="260"/>
      <c r="E49" s="116" t="s">
        <v>881</v>
      </c>
      <c r="F49" s="111" t="s">
        <v>972</v>
      </c>
      <c r="G49" s="117">
        <v>3.25</v>
      </c>
      <c r="H49" s="117">
        <v>74.383759999999995</v>
      </c>
      <c r="I49" s="288">
        <v>241.74721999999997</v>
      </c>
      <c r="J49"/>
      <c r="K49"/>
    </row>
    <row r="50" spans="1:11" ht="26" x14ac:dyDescent="0.35">
      <c r="A50" s="289"/>
      <c r="B50" s="260"/>
      <c r="C50" s="217"/>
      <c r="D50" s="261"/>
      <c r="E50" s="116"/>
      <c r="F50" s="111" t="s">
        <v>973</v>
      </c>
      <c r="G50" s="117">
        <v>0.5</v>
      </c>
      <c r="H50" s="117">
        <v>74.383759999999995</v>
      </c>
      <c r="I50" s="288">
        <v>37.191879999999998</v>
      </c>
      <c r="J50"/>
      <c r="K50"/>
    </row>
    <row r="51" spans="1:11" x14ac:dyDescent="0.35">
      <c r="A51" s="289"/>
      <c r="B51" s="261"/>
      <c r="C51" s="110" t="s">
        <v>168</v>
      </c>
      <c r="D51" s="110"/>
      <c r="E51" s="110"/>
      <c r="F51" s="110"/>
      <c r="G51" s="117">
        <v>24.625</v>
      </c>
      <c r="H51" s="117">
        <v>72.258468749999963</v>
      </c>
      <c r="I51" s="288">
        <v>1769.1878575000003</v>
      </c>
      <c r="J51"/>
      <c r="K51"/>
    </row>
    <row r="52" spans="1:11" x14ac:dyDescent="0.35">
      <c r="A52" s="289"/>
      <c r="B52" s="290" t="s">
        <v>974</v>
      </c>
      <c r="C52" s="290"/>
      <c r="D52" s="290"/>
      <c r="E52" s="290"/>
      <c r="F52" s="290"/>
      <c r="G52" s="291">
        <v>24.625</v>
      </c>
      <c r="H52" s="291">
        <v>72.258468749999963</v>
      </c>
      <c r="I52" s="292">
        <v>1769.1878575000003</v>
      </c>
      <c r="J52"/>
      <c r="K52"/>
    </row>
    <row r="53" spans="1:11" ht="26" x14ac:dyDescent="0.35">
      <c r="A53" s="289"/>
      <c r="B53" s="259" t="s">
        <v>947</v>
      </c>
      <c r="C53" s="217" t="s">
        <v>50</v>
      </c>
      <c r="D53" s="259" t="s">
        <v>312</v>
      </c>
      <c r="E53" s="116" t="s">
        <v>42</v>
      </c>
      <c r="F53" s="111" t="s">
        <v>736</v>
      </c>
      <c r="G53" s="117">
        <v>2.25</v>
      </c>
      <c r="H53" s="117">
        <v>66.383759999999995</v>
      </c>
      <c r="I53" s="288">
        <v>149.36345999999998</v>
      </c>
      <c r="J53"/>
      <c r="K53"/>
    </row>
    <row r="54" spans="1:11" ht="39" x14ac:dyDescent="0.35">
      <c r="A54" s="289"/>
      <c r="B54" s="260"/>
      <c r="C54" s="217"/>
      <c r="D54" s="260"/>
      <c r="E54" s="116" t="s">
        <v>936</v>
      </c>
      <c r="F54" s="111" t="s">
        <v>937</v>
      </c>
      <c r="G54" s="117">
        <v>2.75</v>
      </c>
      <c r="H54" s="117">
        <v>73.383759999999995</v>
      </c>
      <c r="I54" s="288">
        <v>201.80534</v>
      </c>
      <c r="J54"/>
      <c r="K54"/>
    </row>
    <row r="55" spans="1:11" ht="26" x14ac:dyDescent="0.35">
      <c r="A55" s="289"/>
      <c r="B55" s="260"/>
      <c r="C55" s="217"/>
      <c r="D55" s="260"/>
      <c r="E55" s="116" t="s">
        <v>881</v>
      </c>
      <c r="F55" s="111" t="s">
        <v>868</v>
      </c>
      <c r="G55" s="117">
        <v>2.75</v>
      </c>
      <c r="H55" s="117">
        <v>74.383759999999995</v>
      </c>
      <c r="I55" s="288">
        <v>204.55534</v>
      </c>
      <c r="J55"/>
      <c r="K55"/>
    </row>
    <row r="56" spans="1:11" ht="39" x14ac:dyDescent="0.35">
      <c r="A56" s="289"/>
      <c r="B56" s="260"/>
      <c r="C56" s="217"/>
      <c r="D56" s="260" t="s">
        <v>862</v>
      </c>
      <c r="E56" s="116" t="s">
        <v>948</v>
      </c>
      <c r="F56" s="111" t="s">
        <v>949</v>
      </c>
      <c r="G56" s="117">
        <v>5</v>
      </c>
      <c r="H56" s="117">
        <v>80.833759999999998</v>
      </c>
      <c r="I56" s="288">
        <v>404.16879999999998</v>
      </c>
      <c r="J56"/>
      <c r="K56"/>
    </row>
    <row r="57" spans="1:11" x14ac:dyDescent="0.35">
      <c r="A57" s="289"/>
      <c r="B57" s="260"/>
      <c r="C57" s="217"/>
      <c r="D57" s="260"/>
      <c r="E57" s="116" t="s">
        <v>950</v>
      </c>
      <c r="F57" s="111" t="s">
        <v>951</v>
      </c>
      <c r="G57" s="117">
        <v>2</v>
      </c>
      <c r="H57" s="117">
        <v>71.383759999999995</v>
      </c>
      <c r="I57" s="288">
        <v>142.76751999999999</v>
      </c>
      <c r="J57"/>
      <c r="K57"/>
    </row>
    <row r="58" spans="1:11" ht="26" x14ac:dyDescent="0.35">
      <c r="A58" s="289"/>
      <c r="B58" s="260"/>
      <c r="C58" s="217"/>
      <c r="D58" s="261"/>
      <c r="E58" s="116" t="s">
        <v>952</v>
      </c>
      <c r="F58" s="111" t="s">
        <v>953</v>
      </c>
      <c r="G58" s="117">
        <v>4.125</v>
      </c>
      <c r="H58" s="117">
        <v>74.383759999999995</v>
      </c>
      <c r="I58" s="288">
        <v>306.83300999999994</v>
      </c>
      <c r="J58"/>
      <c r="K58"/>
    </row>
    <row r="59" spans="1:11" x14ac:dyDescent="0.35">
      <c r="A59" s="289"/>
      <c r="B59" s="261"/>
      <c r="C59" s="110" t="s">
        <v>168</v>
      </c>
      <c r="D59" s="110"/>
      <c r="E59" s="110"/>
      <c r="F59" s="110"/>
      <c r="G59" s="117">
        <v>18.875</v>
      </c>
      <c r="H59" s="117">
        <v>73.590902857142851</v>
      </c>
      <c r="I59" s="288">
        <v>1409.4934699999999</v>
      </c>
      <c r="J59"/>
      <c r="K59"/>
    </row>
    <row r="60" spans="1:11" x14ac:dyDescent="0.35">
      <c r="A60" s="289"/>
      <c r="B60" s="290" t="s">
        <v>954</v>
      </c>
      <c r="C60" s="290"/>
      <c r="D60" s="290"/>
      <c r="E60" s="290"/>
      <c r="F60" s="290"/>
      <c r="G60" s="291">
        <v>18.875</v>
      </c>
      <c r="H60" s="291">
        <v>73.590902857142851</v>
      </c>
      <c r="I60" s="292">
        <v>1409.4934699999999</v>
      </c>
      <c r="J60"/>
      <c r="K60"/>
    </row>
    <row r="61" spans="1:11" ht="39" x14ac:dyDescent="0.35">
      <c r="A61" s="289"/>
      <c r="B61" s="259" t="s">
        <v>935</v>
      </c>
      <c r="C61" s="217" t="s">
        <v>50</v>
      </c>
      <c r="D61" s="259" t="s">
        <v>312</v>
      </c>
      <c r="E61" s="116" t="s">
        <v>936</v>
      </c>
      <c r="F61" s="111" t="s">
        <v>937</v>
      </c>
      <c r="G61" s="117">
        <v>2.75</v>
      </c>
      <c r="H61" s="117">
        <v>73.383759999999995</v>
      </c>
      <c r="I61" s="288">
        <v>201.80534</v>
      </c>
      <c r="J61"/>
      <c r="K61"/>
    </row>
    <row r="62" spans="1:11" ht="26" x14ac:dyDescent="0.35">
      <c r="A62" s="289"/>
      <c r="B62" s="260"/>
      <c r="C62" s="217"/>
      <c r="D62" s="260"/>
      <c r="E62" s="116" t="s">
        <v>881</v>
      </c>
      <c r="F62" s="111" t="s">
        <v>868</v>
      </c>
      <c r="G62" s="117">
        <v>2.75</v>
      </c>
      <c r="H62" s="117">
        <v>74.383759999999995</v>
      </c>
      <c r="I62" s="288">
        <v>204.55534</v>
      </c>
      <c r="J62"/>
      <c r="K62"/>
    </row>
    <row r="63" spans="1:11" ht="39" x14ac:dyDescent="0.35">
      <c r="A63" s="289"/>
      <c r="B63" s="260"/>
      <c r="C63" s="217"/>
      <c r="D63" s="260" t="s">
        <v>862</v>
      </c>
      <c r="E63" s="116" t="s">
        <v>938</v>
      </c>
      <c r="F63" s="111" t="s">
        <v>939</v>
      </c>
      <c r="G63" s="117">
        <v>5</v>
      </c>
      <c r="H63" s="117">
        <v>81.833759999999998</v>
      </c>
      <c r="I63" s="288">
        <v>409.16879999999998</v>
      </c>
      <c r="J63"/>
      <c r="K63"/>
    </row>
    <row r="64" spans="1:11" x14ac:dyDescent="0.35">
      <c r="A64" s="289"/>
      <c r="B64" s="260"/>
      <c r="C64" s="217"/>
      <c r="D64" s="260"/>
      <c r="E64" s="116" t="s">
        <v>940</v>
      </c>
      <c r="F64" s="111" t="s">
        <v>941</v>
      </c>
      <c r="G64" s="117">
        <v>2</v>
      </c>
      <c r="H64" s="117">
        <v>72.383759999999995</v>
      </c>
      <c r="I64" s="288">
        <v>144.76751999999999</v>
      </c>
      <c r="J64"/>
      <c r="K64"/>
    </row>
    <row r="65" spans="1:11" ht="39" x14ac:dyDescent="0.35">
      <c r="A65" s="289"/>
      <c r="B65" s="260"/>
      <c r="C65" s="217"/>
      <c r="D65" s="260"/>
      <c r="E65" s="116" t="s">
        <v>942</v>
      </c>
      <c r="F65" s="111" t="s">
        <v>943</v>
      </c>
      <c r="G65" s="117">
        <v>2</v>
      </c>
      <c r="H65" s="117">
        <v>74.383759999999995</v>
      </c>
      <c r="I65" s="288">
        <v>148.76751999999999</v>
      </c>
      <c r="J65"/>
      <c r="K65"/>
    </row>
    <row r="66" spans="1:11" ht="26" x14ac:dyDescent="0.35">
      <c r="A66" s="289"/>
      <c r="B66" s="260"/>
      <c r="C66" s="217"/>
      <c r="D66" s="261"/>
      <c r="E66" s="116" t="s">
        <v>944</v>
      </c>
      <c r="F66" s="111" t="s">
        <v>945</v>
      </c>
      <c r="G66" s="117">
        <v>4.25</v>
      </c>
      <c r="H66" s="117">
        <v>74.383759999999995</v>
      </c>
      <c r="I66" s="288">
        <v>316.13097999999997</v>
      </c>
      <c r="J66"/>
      <c r="K66"/>
    </row>
    <row r="67" spans="1:11" x14ac:dyDescent="0.35">
      <c r="A67" s="289"/>
      <c r="B67" s="261"/>
      <c r="C67" s="110" t="s">
        <v>168</v>
      </c>
      <c r="D67" s="110"/>
      <c r="E67" s="110"/>
      <c r="F67" s="110"/>
      <c r="G67" s="117">
        <v>18.75</v>
      </c>
      <c r="H67" s="117">
        <v>75.125426666666655</v>
      </c>
      <c r="I67" s="288">
        <v>1425.1954999999998</v>
      </c>
      <c r="J67"/>
      <c r="K67"/>
    </row>
    <row r="68" spans="1:11" x14ac:dyDescent="0.35">
      <c r="A68" s="289"/>
      <c r="B68" s="290" t="s">
        <v>946</v>
      </c>
      <c r="C68" s="290"/>
      <c r="D68" s="290"/>
      <c r="E68" s="290"/>
      <c r="F68" s="290"/>
      <c r="G68" s="291">
        <v>18.75</v>
      </c>
      <c r="H68" s="291">
        <v>75.125426666666655</v>
      </c>
      <c r="I68" s="292">
        <v>1425.1954999999998</v>
      </c>
      <c r="J68"/>
      <c r="K68"/>
    </row>
    <row r="69" spans="1:11" ht="26" x14ac:dyDescent="0.35">
      <c r="A69" s="289"/>
      <c r="B69" s="259" t="s">
        <v>925</v>
      </c>
      <c r="C69" s="217" t="s">
        <v>50</v>
      </c>
      <c r="D69" s="259" t="s">
        <v>312</v>
      </c>
      <c r="E69" s="116" t="s">
        <v>926</v>
      </c>
      <c r="F69" s="111" t="s">
        <v>927</v>
      </c>
      <c r="G69" s="117">
        <v>10</v>
      </c>
      <c r="H69" s="117">
        <v>72.383759999999995</v>
      </c>
      <c r="I69" s="288">
        <v>723.83759999999995</v>
      </c>
      <c r="J69"/>
      <c r="K69"/>
    </row>
    <row r="70" spans="1:11" x14ac:dyDescent="0.35">
      <c r="A70" s="289"/>
      <c r="B70" s="260"/>
      <c r="C70" s="217"/>
      <c r="D70" s="260"/>
      <c r="E70" s="116" t="s">
        <v>928</v>
      </c>
      <c r="F70" s="111" t="s">
        <v>929</v>
      </c>
      <c r="G70" s="117">
        <v>4.5</v>
      </c>
      <c r="H70" s="117">
        <v>72.383759999999995</v>
      </c>
      <c r="I70" s="288">
        <v>325.72691999999995</v>
      </c>
      <c r="J70"/>
      <c r="K70"/>
    </row>
    <row r="71" spans="1:11" x14ac:dyDescent="0.35">
      <c r="A71" s="289"/>
      <c r="B71" s="260"/>
      <c r="C71" s="217"/>
      <c r="D71" s="260"/>
      <c r="E71" s="116" t="s">
        <v>930</v>
      </c>
      <c r="F71" s="111" t="s">
        <v>931</v>
      </c>
      <c r="G71" s="117">
        <v>4.5</v>
      </c>
      <c r="H71" s="117">
        <v>72.383759999999995</v>
      </c>
      <c r="I71" s="288">
        <v>325.72691999999995</v>
      </c>
      <c r="J71"/>
      <c r="K71"/>
    </row>
    <row r="72" spans="1:11" ht="26" x14ac:dyDescent="0.35">
      <c r="A72" s="289"/>
      <c r="B72" s="260"/>
      <c r="C72" s="217"/>
      <c r="D72" s="260"/>
      <c r="E72" s="116" t="s">
        <v>932</v>
      </c>
      <c r="F72" s="111" t="s">
        <v>933</v>
      </c>
      <c r="G72" s="117">
        <v>9</v>
      </c>
      <c r="H72" s="117">
        <v>74.779759999999996</v>
      </c>
      <c r="I72" s="288">
        <v>673.01783999999998</v>
      </c>
      <c r="J72"/>
      <c r="K72"/>
    </row>
    <row r="73" spans="1:11" ht="26" x14ac:dyDescent="0.35">
      <c r="A73" s="289"/>
      <c r="B73" s="260"/>
      <c r="C73" s="217"/>
      <c r="D73" s="260"/>
      <c r="E73" s="116" t="s">
        <v>881</v>
      </c>
      <c r="F73" s="111" t="s">
        <v>868</v>
      </c>
      <c r="G73" s="117">
        <v>5</v>
      </c>
      <c r="H73" s="117">
        <v>74.383759999999995</v>
      </c>
      <c r="I73" s="288">
        <v>371.91879999999998</v>
      </c>
      <c r="J73"/>
      <c r="K73"/>
    </row>
    <row r="74" spans="1:11" ht="26" x14ac:dyDescent="0.35">
      <c r="A74" s="289"/>
      <c r="B74" s="260"/>
      <c r="C74" s="217"/>
      <c r="D74" s="261" t="s">
        <v>316</v>
      </c>
      <c r="E74" s="116" t="s">
        <v>860</v>
      </c>
      <c r="F74" s="111" t="s">
        <v>861</v>
      </c>
      <c r="G74" s="117">
        <v>5</v>
      </c>
      <c r="H74" s="117">
        <v>82.733859999999993</v>
      </c>
      <c r="I74" s="288">
        <v>413.66929999999996</v>
      </c>
      <c r="J74"/>
      <c r="K74"/>
    </row>
    <row r="75" spans="1:11" x14ac:dyDescent="0.35">
      <c r="A75" s="289"/>
      <c r="B75" s="261"/>
      <c r="C75" s="110" t="s">
        <v>168</v>
      </c>
      <c r="D75" s="110"/>
      <c r="E75" s="110"/>
      <c r="F75" s="110"/>
      <c r="G75" s="117">
        <v>38</v>
      </c>
      <c r="H75" s="117">
        <v>74.841443333333345</v>
      </c>
      <c r="I75" s="288">
        <v>2833.8973799999999</v>
      </c>
      <c r="J75"/>
      <c r="K75"/>
    </row>
    <row r="76" spans="1:11" x14ac:dyDescent="0.35">
      <c r="A76" s="289"/>
      <c r="B76" s="290" t="s">
        <v>934</v>
      </c>
      <c r="C76" s="290"/>
      <c r="D76" s="290"/>
      <c r="E76" s="290"/>
      <c r="F76" s="290"/>
      <c r="G76" s="291">
        <v>38</v>
      </c>
      <c r="H76" s="291">
        <v>74.841443333333345</v>
      </c>
      <c r="I76" s="292">
        <v>2833.8973799999999</v>
      </c>
      <c r="J76"/>
      <c r="K76"/>
    </row>
    <row r="77" spans="1:11" ht="26" x14ac:dyDescent="0.35">
      <c r="A77" s="289"/>
      <c r="B77" s="259" t="s">
        <v>903</v>
      </c>
      <c r="C77" s="217" t="s">
        <v>50</v>
      </c>
      <c r="D77" s="259" t="s">
        <v>312</v>
      </c>
      <c r="E77" s="116" t="s">
        <v>904</v>
      </c>
      <c r="F77" s="111" t="s">
        <v>905</v>
      </c>
      <c r="G77" s="117">
        <v>17</v>
      </c>
      <c r="H77" s="117">
        <v>74.379099999999994</v>
      </c>
      <c r="I77" s="288">
        <v>1264.4447</v>
      </c>
      <c r="J77"/>
      <c r="K77"/>
    </row>
    <row r="78" spans="1:11" ht="26" x14ac:dyDescent="0.35">
      <c r="A78" s="289"/>
      <c r="B78" s="260"/>
      <c r="C78" s="217"/>
      <c r="D78" s="260"/>
      <c r="E78" s="116" t="s">
        <v>906</v>
      </c>
      <c r="F78" s="111" t="s">
        <v>907</v>
      </c>
      <c r="G78" s="117">
        <v>29.75</v>
      </c>
      <c r="H78" s="117">
        <v>74.383759999999995</v>
      </c>
      <c r="I78" s="288">
        <v>2212.9168599999998</v>
      </c>
      <c r="J78"/>
      <c r="K78"/>
    </row>
    <row r="79" spans="1:11" ht="26" x14ac:dyDescent="0.35">
      <c r="A79" s="289"/>
      <c r="B79" s="260"/>
      <c r="C79" s="217"/>
      <c r="D79" s="260"/>
      <c r="E79" s="116" t="s">
        <v>908</v>
      </c>
      <c r="F79" s="111" t="s">
        <v>909</v>
      </c>
      <c r="G79" s="117">
        <v>8.5</v>
      </c>
      <c r="H79" s="117">
        <v>74.379099999999994</v>
      </c>
      <c r="I79" s="288">
        <v>632.22235000000001</v>
      </c>
      <c r="J79"/>
      <c r="K79"/>
    </row>
    <row r="80" spans="1:11" ht="26" x14ac:dyDescent="0.35">
      <c r="A80" s="289"/>
      <c r="B80" s="260"/>
      <c r="C80" s="217"/>
      <c r="D80" s="260"/>
      <c r="E80" s="116"/>
      <c r="F80" s="111" t="s">
        <v>910</v>
      </c>
      <c r="G80" s="117">
        <v>8.5</v>
      </c>
      <c r="H80" s="117">
        <v>74.379099999999994</v>
      </c>
      <c r="I80" s="288">
        <v>632.22235000000001</v>
      </c>
      <c r="J80"/>
      <c r="K80"/>
    </row>
    <row r="81" spans="1:11" ht="39" x14ac:dyDescent="0.35">
      <c r="A81" s="289"/>
      <c r="B81" s="260"/>
      <c r="C81" s="217"/>
      <c r="D81" s="260"/>
      <c r="E81" s="116" t="s">
        <v>911</v>
      </c>
      <c r="F81" s="111" t="s">
        <v>912</v>
      </c>
      <c r="G81" s="117">
        <v>15.875</v>
      </c>
      <c r="H81" s="117">
        <v>72.383759999999995</v>
      </c>
      <c r="I81" s="288">
        <v>1149.0921899999998</v>
      </c>
      <c r="J81"/>
      <c r="K81"/>
    </row>
    <row r="82" spans="1:11" ht="39" x14ac:dyDescent="0.35">
      <c r="A82" s="289"/>
      <c r="B82" s="260"/>
      <c r="C82" s="217"/>
      <c r="D82" s="260"/>
      <c r="E82" s="116" t="s">
        <v>913</v>
      </c>
      <c r="F82" s="111" t="s">
        <v>914</v>
      </c>
      <c r="G82" s="117">
        <v>7.875</v>
      </c>
      <c r="H82" s="117">
        <v>72.383759999999995</v>
      </c>
      <c r="I82" s="288">
        <v>570.02210999999988</v>
      </c>
      <c r="J82"/>
      <c r="K82"/>
    </row>
    <row r="83" spans="1:11" ht="39" x14ac:dyDescent="0.35">
      <c r="A83" s="289"/>
      <c r="B83" s="260"/>
      <c r="C83" s="217"/>
      <c r="D83" s="260"/>
      <c r="E83" s="116"/>
      <c r="F83" s="111" t="s">
        <v>915</v>
      </c>
      <c r="G83" s="117">
        <v>8</v>
      </c>
      <c r="H83" s="117">
        <v>72.383759999999995</v>
      </c>
      <c r="I83" s="288">
        <v>579.07007999999996</v>
      </c>
      <c r="J83"/>
      <c r="K83"/>
    </row>
    <row r="84" spans="1:11" ht="26" x14ac:dyDescent="0.35">
      <c r="A84" s="289"/>
      <c r="B84" s="260"/>
      <c r="C84" s="217"/>
      <c r="D84" s="260"/>
      <c r="E84" s="116" t="s">
        <v>916</v>
      </c>
      <c r="F84" s="111" t="s">
        <v>917</v>
      </c>
      <c r="G84" s="117">
        <v>8.6999999999999993</v>
      </c>
      <c r="H84" s="117">
        <v>74.383759999999995</v>
      </c>
      <c r="I84" s="288">
        <v>647.13871199999994</v>
      </c>
      <c r="J84"/>
      <c r="K84"/>
    </row>
    <row r="85" spans="1:11" ht="26" x14ac:dyDescent="0.35">
      <c r="A85" s="289"/>
      <c r="B85" s="260"/>
      <c r="C85" s="217"/>
      <c r="D85" s="260"/>
      <c r="E85" s="116" t="s">
        <v>881</v>
      </c>
      <c r="F85" s="111" t="s">
        <v>868</v>
      </c>
      <c r="G85" s="117">
        <v>17.5</v>
      </c>
      <c r="H85" s="117">
        <v>74.383759999999995</v>
      </c>
      <c r="I85" s="288">
        <v>1301.7157999999999</v>
      </c>
      <c r="J85"/>
      <c r="K85"/>
    </row>
    <row r="86" spans="1:11" ht="26" x14ac:dyDescent="0.35">
      <c r="A86" s="289"/>
      <c r="B86" s="260"/>
      <c r="C86" s="217"/>
      <c r="D86" s="260"/>
      <c r="E86" s="116" t="s">
        <v>918</v>
      </c>
      <c r="F86" s="111" t="s">
        <v>919</v>
      </c>
      <c r="G86" s="117">
        <v>5.8</v>
      </c>
      <c r="H86" s="117">
        <v>74.383759999999995</v>
      </c>
      <c r="I86" s="288">
        <v>431.42580799999996</v>
      </c>
      <c r="J86"/>
      <c r="K86"/>
    </row>
    <row r="87" spans="1:11" x14ac:dyDescent="0.35">
      <c r="A87" s="289"/>
      <c r="B87" s="260"/>
      <c r="C87" s="217"/>
      <c r="D87" s="260" t="s">
        <v>316</v>
      </c>
      <c r="E87" s="116" t="s">
        <v>920</v>
      </c>
      <c r="F87" s="111" t="s">
        <v>921</v>
      </c>
      <c r="G87" s="117">
        <v>14.5</v>
      </c>
      <c r="H87" s="117">
        <v>83.833759999999998</v>
      </c>
      <c r="I87" s="288">
        <v>1215.58952</v>
      </c>
      <c r="J87"/>
      <c r="K87"/>
    </row>
    <row r="88" spans="1:11" x14ac:dyDescent="0.35">
      <c r="A88" s="289"/>
      <c r="B88" s="260"/>
      <c r="C88" s="217"/>
      <c r="D88" s="261"/>
      <c r="E88" s="116" t="s">
        <v>922</v>
      </c>
      <c r="F88" s="111" t="s">
        <v>923</v>
      </c>
      <c r="G88" s="117">
        <v>17.5</v>
      </c>
      <c r="H88" s="117">
        <v>83.829099999999997</v>
      </c>
      <c r="I88" s="288">
        <v>1467.0092500000001</v>
      </c>
      <c r="J88"/>
      <c r="K88"/>
    </row>
    <row r="89" spans="1:11" x14ac:dyDescent="0.35">
      <c r="A89" s="289"/>
      <c r="B89" s="261"/>
      <c r="C89" s="110" t="s">
        <v>168</v>
      </c>
      <c r="D89" s="110"/>
      <c r="E89" s="110"/>
      <c r="F89" s="110"/>
      <c r="G89" s="117">
        <v>159.5</v>
      </c>
      <c r="H89" s="117">
        <v>75.872361999999981</v>
      </c>
      <c r="I89" s="288">
        <v>12102.869729999999</v>
      </c>
      <c r="J89"/>
      <c r="K89"/>
    </row>
    <row r="90" spans="1:11" x14ac:dyDescent="0.35">
      <c r="A90" s="289"/>
      <c r="B90" s="290" t="s">
        <v>924</v>
      </c>
      <c r="C90" s="290"/>
      <c r="D90" s="290"/>
      <c r="E90" s="290"/>
      <c r="F90" s="290"/>
      <c r="G90" s="291">
        <v>159.5</v>
      </c>
      <c r="H90" s="291">
        <v>75.872361999999981</v>
      </c>
      <c r="I90" s="292">
        <v>12102.869729999999</v>
      </c>
      <c r="J90"/>
      <c r="K90"/>
    </row>
    <row r="91" spans="1:11" ht="26" x14ac:dyDescent="0.35">
      <c r="A91" s="289"/>
      <c r="B91" s="259" t="s">
        <v>883</v>
      </c>
      <c r="C91" s="217" t="s">
        <v>50</v>
      </c>
      <c r="D91" s="259" t="s">
        <v>312</v>
      </c>
      <c r="E91" s="116" t="s">
        <v>884</v>
      </c>
      <c r="F91" s="111" t="s">
        <v>885</v>
      </c>
      <c r="G91" s="117">
        <v>11.625</v>
      </c>
      <c r="H91" s="117">
        <v>74.383759999999995</v>
      </c>
      <c r="I91" s="288">
        <v>864.71120999999994</v>
      </c>
      <c r="J91"/>
      <c r="K91"/>
    </row>
    <row r="92" spans="1:11" x14ac:dyDescent="0.35">
      <c r="A92" s="289"/>
      <c r="B92" s="260"/>
      <c r="C92" s="217"/>
      <c r="D92" s="260"/>
      <c r="E92" s="116" t="s">
        <v>886</v>
      </c>
      <c r="F92" s="111" t="s">
        <v>887</v>
      </c>
      <c r="G92" s="117">
        <v>14.5</v>
      </c>
      <c r="H92" s="117">
        <v>74.379099999999994</v>
      </c>
      <c r="I92" s="288">
        <v>1078.49695</v>
      </c>
      <c r="J92"/>
      <c r="K92"/>
    </row>
    <row r="93" spans="1:11" ht="26" x14ac:dyDescent="0.35">
      <c r="A93" s="289"/>
      <c r="B93" s="260"/>
      <c r="C93" s="217"/>
      <c r="D93" s="260"/>
      <c r="E93" s="116" t="s">
        <v>888</v>
      </c>
      <c r="F93" s="111" t="s">
        <v>889</v>
      </c>
      <c r="G93" s="117">
        <v>14.5</v>
      </c>
      <c r="H93" s="117">
        <v>74.379099999999994</v>
      </c>
      <c r="I93" s="288">
        <v>1078.49695</v>
      </c>
      <c r="J93"/>
      <c r="K93"/>
    </row>
    <row r="94" spans="1:11" ht="39" x14ac:dyDescent="0.35">
      <c r="A94" s="289"/>
      <c r="B94" s="260"/>
      <c r="C94" s="217"/>
      <c r="D94" s="260"/>
      <c r="E94" s="116" t="s">
        <v>890</v>
      </c>
      <c r="F94" s="111" t="s">
        <v>891</v>
      </c>
      <c r="G94" s="117">
        <v>3.9166666666666665</v>
      </c>
      <c r="H94" s="117">
        <v>74.383759999999995</v>
      </c>
      <c r="I94" s="288">
        <v>291.33639333333326</v>
      </c>
      <c r="J94"/>
      <c r="K94"/>
    </row>
    <row r="95" spans="1:11" ht="26" x14ac:dyDescent="0.35">
      <c r="A95" s="289"/>
      <c r="B95" s="260"/>
      <c r="C95" s="217"/>
      <c r="D95" s="260"/>
      <c r="E95" s="116" t="s">
        <v>892</v>
      </c>
      <c r="F95" s="111" t="s">
        <v>868</v>
      </c>
      <c r="G95" s="117">
        <v>13.8</v>
      </c>
      <c r="H95" s="117">
        <v>74.379099999999994</v>
      </c>
      <c r="I95" s="288">
        <v>1026.4315799999999</v>
      </c>
      <c r="J95"/>
      <c r="K95"/>
    </row>
    <row r="96" spans="1:11" ht="26" x14ac:dyDescent="0.35">
      <c r="A96" s="289"/>
      <c r="B96" s="260"/>
      <c r="C96" s="217"/>
      <c r="D96" s="260" t="s">
        <v>656</v>
      </c>
      <c r="E96" s="116" t="s">
        <v>893</v>
      </c>
      <c r="F96" s="111" t="s">
        <v>885</v>
      </c>
      <c r="G96" s="117">
        <v>11.625</v>
      </c>
      <c r="H96" s="117">
        <v>83.833759999999998</v>
      </c>
      <c r="I96" s="288">
        <v>974.56745999999998</v>
      </c>
      <c r="J96"/>
      <c r="K96"/>
    </row>
    <row r="97" spans="1:11" x14ac:dyDescent="0.35">
      <c r="A97" s="289"/>
      <c r="B97" s="260"/>
      <c r="C97" s="217"/>
      <c r="D97" s="260"/>
      <c r="E97" s="116" t="s">
        <v>894</v>
      </c>
      <c r="F97" s="111" t="s">
        <v>895</v>
      </c>
      <c r="G97" s="117">
        <v>13</v>
      </c>
      <c r="H97" s="117">
        <v>83.833759999999998</v>
      </c>
      <c r="I97" s="288">
        <v>1089.83888</v>
      </c>
      <c r="J97"/>
      <c r="K97"/>
    </row>
    <row r="98" spans="1:11" ht="26" x14ac:dyDescent="0.35">
      <c r="A98" s="289"/>
      <c r="B98" s="260"/>
      <c r="C98" s="217"/>
      <c r="D98" s="260"/>
      <c r="E98" s="116" t="s">
        <v>896</v>
      </c>
      <c r="F98" s="111" t="s">
        <v>897</v>
      </c>
      <c r="G98" s="117">
        <v>13</v>
      </c>
      <c r="H98" s="117">
        <v>82.833759999999998</v>
      </c>
      <c r="I98" s="288">
        <v>1076.83888</v>
      </c>
      <c r="J98"/>
      <c r="K98"/>
    </row>
    <row r="99" spans="1:11" ht="26" x14ac:dyDescent="0.35">
      <c r="A99" s="289"/>
      <c r="B99" s="260"/>
      <c r="C99" s="217"/>
      <c r="D99" s="260"/>
      <c r="E99" s="116" t="s">
        <v>898</v>
      </c>
      <c r="F99" s="111" t="s">
        <v>899</v>
      </c>
      <c r="G99" s="117">
        <v>3.9166666666666665</v>
      </c>
      <c r="H99" s="117">
        <v>82.833759999999998</v>
      </c>
      <c r="I99" s="288">
        <v>324.43222666666668</v>
      </c>
      <c r="J99"/>
      <c r="K99"/>
    </row>
    <row r="100" spans="1:11" ht="26" x14ac:dyDescent="0.35">
      <c r="A100" s="289"/>
      <c r="B100" s="260"/>
      <c r="C100" s="217"/>
      <c r="D100" s="261"/>
      <c r="E100" s="116" t="s">
        <v>900</v>
      </c>
      <c r="F100" s="111" t="s">
        <v>901</v>
      </c>
      <c r="G100" s="117">
        <v>3.9166666666666665</v>
      </c>
      <c r="H100" s="117">
        <v>82.833759999999998</v>
      </c>
      <c r="I100" s="288">
        <v>324.43222666666668</v>
      </c>
      <c r="J100"/>
      <c r="K100"/>
    </row>
    <row r="101" spans="1:11" x14ac:dyDescent="0.35">
      <c r="A101" s="289"/>
      <c r="B101" s="261"/>
      <c r="C101" s="110" t="s">
        <v>168</v>
      </c>
      <c r="D101" s="110"/>
      <c r="E101" s="110"/>
      <c r="F101" s="110"/>
      <c r="G101" s="117">
        <v>103.80000000000001</v>
      </c>
      <c r="H101" s="117">
        <v>78.404792727272721</v>
      </c>
      <c r="I101" s="288">
        <v>8129.5827566666658</v>
      </c>
      <c r="J101"/>
      <c r="K101"/>
    </row>
    <row r="102" spans="1:11" x14ac:dyDescent="0.35">
      <c r="A102" s="289"/>
      <c r="B102" s="290" t="s">
        <v>902</v>
      </c>
      <c r="C102" s="290"/>
      <c r="D102" s="290"/>
      <c r="E102" s="290"/>
      <c r="F102" s="290"/>
      <c r="G102" s="291">
        <v>103.80000000000001</v>
      </c>
      <c r="H102" s="291">
        <v>78.404792727272721</v>
      </c>
      <c r="I102" s="292">
        <v>8129.5827566666658</v>
      </c>
      <c r="J102"/>
      <c r="K102"/>
    </row>
    <row r="103" spans="1:11" ht="26" x14ac:dyDescent="0.35">
      <c r="A103" s="289"/>
      <c r="B103" s="259" t="s">
        <v>872</v>
      </c>
      <c r="C103" s="217" t="s">
        <v>50</v>
      </c>
      <c r="D103" s="259" t="s">
        <v>312</v>
      </c>
      <c r="E103" s="116" t="s">
        <v>873</v>
      </c>
      <c r="F103" s="111" t="s">
        <v>874</v>
      </c>
      <c r="G103" s="117">
        <v>10</v>
      </c>
      <c r="H103" s="117">
        <v>71.379099999999994</v>
      </c>
      <c r="I103" s="288">
        <v>713.79099999999994</v>
      </c>
      <c r="J103"/>
      <c r="K103"/>
    </row>
    <row r="104" spans="1:11" ht="26" x14ac:dyDescent="0.35">
      <c r="A104" s="289"/>
      <c r="B104" s="260"/>
      <c r="C104" s="217"/>
      <c r="D104" s="260"/>
      <c r="E104" s="116" t="s">
        <v>875</v>
      </c>
      <c r="F104" s="111" t="s">
        <v>876</v>
      </c>
      <c r="G104" s="117">
        <v>5</v>
      </c>
      <c r="H104" s="117">
        <v>71.379099999999994</v>
      </c>
      <c r="I104" s="288">
        <v>356.89549999999997</v>
      </c>
      <c r="J104"/>
      <c r="K104"/>
    </row>
    <row r="105" spans="1:11" ht="26" x14ac:dyDescent="0.35">
      <c r="A105" s="289"/>
      <c r="B105" s="260"/>
      <c r="C105" s="217"/>
      <c r="D105" s="260"/>
      <c r="E105" s="116" t="s">
        <v>877</v>
      </c>
      <c r="F105" s="111" t="s">
        <v>878</v>
      </c>
      <c r="G105" s="117">
        <v>5</v>
      </c>
      <c r="H105" s="117">
        <v>72.379099999999994</v>
      </c>
      <c r="I105" s="288">
        <v>361.89549999999997</v>
      </c>
      <c r="J105"/>
      <c r="K105"/>
    </row>
    <row r="106" spans="1:11" ht="26" x14ac:dyDescent="0.35">
      <c r="A106" s="289"/>
      <c r="B106" s="260"/>
      <c r="C106" s="217"/>
      <c r="D106" s="260"/>
      <c r="E106" s="116" t="s">
        <v>879</v>
      </c>
      <c r="F106" s="111" t="s">
        <v>880</v>
      </c>
      <c r="G106" s="117">
        <v>10</v>
      </c>
      <c r="H106" s="117">
        <v>74.383759999999995</v>
      </c>
      <c r="I106" s="288">
        <v>743.83759999999995</v>
      </c>
      <c r="J106"/>
      <c r="K106"/>
    </row>
    <row r="107" spans="1:11" ht="26" x14ac:dyDescent="0.35">
      <c r="A107" s="289"/>
      <c r="B107" s="260"/>
      <c r="C107" s="217"/>
      <c r="D107" s="260"/>
      <c r="E107" s="116" t="s">
        <v>881</v>
      </c>
      <c r="F107" s="111" t="s">
        <v>868</v>
      </c>
      <c r="G107" s="117">
        <v>5</v>
      </c>
      <c r="H107" s="117">
        <v>74.383759999999995</v>
      </c>
      <c r="I107" s="288">
        <v>371.91879999999998</v>
      </c>
      <c r="J107"/>
      <c r="K107"/>
    </row>
    <row r="108" spans="1:11" ht="26" x14ac:dyDescent="0.35">
      <c r="A108" s="289"/>
      <c r="B108" s="260"/>
      <c r="C108" s="217"/>
      <c r="D108" s="261" t="s">
        <v>316</v>
      </c>
      <c r="E108" s="116" t="s">
        <v>860</v>
      </c>
      <c r="F108" s="111" t="s">
        <v>861</v>
      </c>
      <c r="G108" s="117">
        <v>5</v>
      </c>
      <c r="H108" s="117">
        <v>82.733859999999993</v>
      </c>
      <c r="I108" s="288">
        <v>413.66929999999996</v>
      </c>
      <c r="J108"/>
      <c r="K108"/>
    </row>
    <row r="109" spans="1:11" x14ac:dyDescent="0.35">
      <c r="A109" s="289"/>
      <c r="B109" s="261"/>
      <c r="C109" s="110" t="s">
        <v>168</v>
      </c>
      <c r="D109" s="110"/>
      <c r="E109" s="110"/>
      <c r="F109" s="110"/>
      <c r="G109" s="117">
        <v>40</v>
      </c>
      <c r="H109" s="117">
        <v>74.439779999999999</v>
      </c>
      <c r="I109" s="288">
        <v>2962.0077000000001</v>
      </c>
      <c r="J109"/>
      <c r="K109"/>
    </row>
    <row r="110" spans="1:11" x14ac:dyDescent="0.35">
      <c r="A110" s="289"/>
      <c r="B110" s="290" t="s">
        <v>882</v>
      </c>
      <c r="C110" s="290"/>
      <c r="D110" s="290"/>
      <c r="E110" s="290"/>
      <c r="F110" s="290"/>
      <c r="G110" s="291">
        <v>40</v>
      </c>
      <c r="H110" s="291">
        <v>74.439779999999999</v>
      </c>
      <c r="I110" s="292">
        <v>2962.0077000000001</v>
      </c>
      <c r="J110"/>
      <c r="K110"/>
    </row>
    <row r="111" spans="1:11" ht="26" x14ac:dyDescent="0.35">
      <c r="A111" s="289"/>
      <c r="B111" s="259" t="s">
        <v>859</v>
      </c>
      <c r="C111" s="217" t="s">
        <v>50</v>
      </c>
      <c r="D111" s="259" t="s">
        <v>316</v>
      </c>
      <c r="E111" s="116" t="s">
        <v>860</v>
      </c>
      <c r="F111" s="111" t="s">
        <v>861</v>
      </c>
      <c r="G111" s="117">
        <v>6.25</v>
      </c>
      <c r="H111" s="117">
        <v>82.733859999999993</v>
      </c>
      <c r="I111" s="288">
        <v>517.08662499999991</v>
      </c>
      <c r="J111"/>
      <c r="K111"/>
    </row>
    <row r="112" spans="1:11" ht="26" x14ac:dyDescent="0.35">
      <c r="A112" s="289"/>
      <c r="B112" s="260"/>
      <c r="C112" s="217"/>
      <c r="D112" s="260" t="s">
        <v>862</v>
      </c>
      <c r="E112" s="116" t="s">
        <v>863</v>
      </c>
      <c r="F112" s="111" t="s">
        <v>864</v>
      </c>
      <c r="G112" s="117">
        <v>11.75</v>
      </c>
      <c r="H112" s="117">
        <v>80.889099999999999</v>
      </c>
      <c r="I112" s="288">
        <v>950.44692499999996</v>
      </c>
      <c r="J112"/>
      <c r="K112"/>
    </row>
    <row r="113" spans="1:11" ht="26" x14ac:dyDescent="0.35">
      <c r="A113" s="289"/>
      <c r="B113" s="260"/>
      <c r="C113" s="217"/>
      <c r="D113" s="260"/>
      <c r="E113" s="116" t="s">
        <v>865</v>
      </c>
      <c r="F113" s="111" t="s">
        <v>866</v>
      </c>
      <c r="G113" s="117">
        <v>11</v>
      </c>
      <c r="H113" s="117">
        <v>80.833759999999998</v>
      </c>
      <c r="I113" s="288">
        <v>889.17135999999994</v>
      </c>
      <c r="J113"/>
      <c r="K113"/>
    </row>
    <row r="114" spans="1:11" ht="26" x14ac:dyDescent="0.35">
      <c r="A114" s="289"/>
      <c r="B114" s="260"/>
      <c r="C114" s="217"/>
      <c r="D114" s="260"/>
      <c r="E114" s="116" t="s">
        <v>867</v>
      </c>
      <c r="F114" s="111" t="s">
        <v>868</v>
      </c>
      <c r="G114" s="117">
        <v>5.85</v>
      </c>
      <c r="H114" s="117">
        <v>83.829099999999997</v>
      </c>
      <c r="I114" s="288">
        <v>490.40023499999995</v>
      </c>
      <c r="J114"/>
      <c r="K114"/>
    </row>
    <row r="115" spans="1:11" ht="26" x14ac:dyDescent="0.35">
      <c r="A115" s="289"/>
      <c r="B115" s="260"/>
      <c r="C115" s="217"/>
      <c r="D115" s="261"/>
      <c r="E115" s="116" t="s">
        <v>869</v>
      </c>
      <c r="F115" s="111" t="s">
        <v>870</v>
      </c>
      <c r="G115" s="117">
        <v>11</v>
      </c>
      <c r="H115" s="117">
        <v>83.833759999999998</v>
      </c>
      <c r="I115" s="288">
        <v>922.17135999999994</v>
      </c>
      <c r="J115"/>
      <c r="K115"/>
    </row>
    <row r="116" spans="1:11" x14ac:dyDescent="0.35">
      <c r="A116" s="289"/>
      <c r="B116" s="261"/>
      <c r="C116" s="110" t="s">
        <v>168</v>
      </c>
      <c r="D116" s="110"/>
      <c r="E116" s="110"/>
      <c r="F116" s="110"/>
      <c r="G116" s="117">
        <v>45.85</v>
      </c>
      <c r="H116" s="117">
        <v>82.405397142857154</v>
      </c>
      <c r="I116" s="288">
        <v>3769.2765050000003</v>
      </c>
      <c r="J116"/>
      <c r="K116"/>
    </row>
    <row r="117" spans="1:11" x14ac:dyDescent="0.35">
      <c r="A117" s="289"/>
      <c r="B117" s="290" t="s">
        <v>871</v>
      </c>
      <c r="C117" s="290"/>
      <c r="D117" s="290"/>
      <c r="E117" s="290"/>
      <c r="F117" s="290"/>
      <c r="G117" s="291">
        <v>45.85</v>
      </c>
      <c r="H117" s="291">
        <v>82.405397142857154</v>
      </c>
      <c r="I117" s="292">
        <v>3769.2765050000003</v>
      </c>
      <c r="J117"/>
      <c r="K117"/>
    </row>
    <row r="118" spans="1:11" ht="26" x14ac:dyDescent="0.35">
      <c r="A118" s="289"/>
      <c r="B118" s="259" t="s">
        <v>857</v>
      </c>
      <c r="C118" s="217" t="s">
        <v>39</v>
      </c>
      <c r="D118" s="259" t="s">
        <v>312</v>
      </c>
      <c r="E118" s="116" t="s">
        <v>42</v>
      </c>
      <c r="F118" s="111" t="s">
        <v>47</v>
      </c>
      <c r="G118" s="117">
        <v>0</v>
      </c>
      <c r="H118" s="117">
        <v>0</v>
      </c>
      <c r="I118" s="288">
        <v>179</v>
      </c>
      <c r="J118"/>
      <c r="K118"/>
    </row>
    <row r="119" spans="1:11" x14ac:dyDescent="0.35">
      <c r="A119" s="289"/>
      <c r="B119" s="260"/>
      <c r="C119" s="217"/>
      <c r="D119" s="260"/>
      <c r="E119" s="116"/>
      <c r="F119" s="111" t="s">
        <v>44</v>
      </c>
      <c r="G119" s="117">
        <v>0</v>
      </c>
      <c r="H119" s="117">
        <v>0</v>
      </c>
      <c r="I119" s="288">
        <v>987.3</v>
      </c>
      <c r="J119"/>
      <c r="K119"/>
    </row>
    <row r="120" spans="1:11" ht="26" x14ac:dyDescent="0.35">
      <c r="A120" s="289"/>
      <c r="B120" s="260"/>
      <c r="C120" s="217"/>
      <c r="D120" s="260"/>
      <c r="E120" s="116"/>
      <c r="F120" s="111" t="s">
        <v>90</v>
      </c>
      <c r="G120" s="117">
        <v>0</v>
      </c>
      <c r="H120" s="117">
        <v>0</v>
      </c>
      <c r="I120" s="288">
        <v>851</v>
      </c>
      <c r="J120"/>
      <c r="K120"/>
    </row>
    <row r="121" spans="1:11" ht="26" x14ac:dyDescent="0.35">
      <c r="A121" s="289"/>
      <c r="B121" s="260"/>
      <c r="C121" s="217"/>
      <c r="D121" s="260"/>
      <c r="E121" s="116"/>
      <c r="F121" s="111" t="s">
        <v>48</v>
      </c>
      <c r="G121" s="117">
        <v>0</v>
      </c>
      <c r="H121" s="117">
        <v>0</v>
      </c>
      <c r="I121" s="288">
        <v>5638</v>
      </c>
      <c r="J121"/>
    </row>
    <row r="122" spans="1:11" x14ac:dyDescent="0.35">
      <c r="A122" s="289"/>
      <c r="B122" s="260"/>
      <c r="C122" s="217"/>
      <c r="D122" s="260"/>
      <c r="E122" s="116"/>
      <c r="F122" s="111" t="s">
        <v>735</v>
      </c>
      <c r="G122" s="117">
        <v>0</v>
      </c>
      <c r="H122" s="117">
        <v>0</v>
      </c>
      <c r="I122" s="288">
        <v>84</v>
      </c>
      <c r="J122"/>
    </row>
    <row r="123" spans="1:11" x14ac:dyDescent="0.35">
      <c r="A123" s="289"/>
      <c r="B123" s="260"/>
      <c r="C123" s="217"/>
      <c r="D123" s="261"/>
      <c r="E123" s="116"/>
      <c r="F123" s="111" t="s">
        <v>699</v>
      </c>
      <c r="G123" s="117">
        <v>0</v>
      </c>
      <c r="H123" s="117">
        <v>0</v>
      </c>
      <c r="I123" s="288">
        <v>1525</v>
      </c>
      <c r="J123"/>
    </row>
    <row r="124" spans="1:11" x14ac:dyDescent="0.35">
      <c r="A124" s="289"/>
      <c r="B124" s="260"/>
      <c r="C124" s="110" t="s">
        <v>165</v>
      </c>
      <c r="D124" s="110"/>
      <c r="E124" s="110"/>
      <c r="F124" s="110"/>
      <c r="G124" s="117">
        <v>0</v>
      </c>
      <c r="H124" s="117">
        <v>0</v>
      </c>
      <c r="I124" s="288">
        <v>9264.2999999999993</v>
      </c>
      <c r="J124"/>
    </row>
    <row r="125" spans="1:11" ht="26" x14ac:dyDescent="0.35">
      <c r="A125" s="289"/>
      <c r="B125" s="260"/>
      <c r="C125" s="217" t="s">
        <v>50</v>
      </c>
      <c r="D125" s="259" t="s">
        <v>312</v>
      </c>
      <c r="E125" s="116" t="s">
        <v>42</v>
      </c>
      <c r="F125" s="111" t="s">
        <v>184</v>
      </c>
      <c r="G125" s="117">
        <v>2</v>
      </c>
      <c r="H125" s="117">
        <v>111.12</v>
      </c>
      <c r="I125" s="288">
        <v>222.24</v>
      </c>
      <c r="J125"/>
    </row>
    <row r="126" spans="1:11" x14ac:dyDescent="0.35">
      <c r="A126" s="289"/>
      <c r="B126" s="260"/>
      <c r="C126" s="217"/>
      <c r="D126" s="261"/>
      <c r="E126" s="116"/>
      <c r="F126" s="111" t="s">
        <v>321</v>
      </c>
      <c r="G126" s="117">
        <v>0</v>
      </c>
      <c r="H126" s="117">
        <v>0</v>
      </c>
      <c r="I126" s="288">
        <v>8969.2000000000007</v>
      </c>
      <c r="J126"/>
    </row>
    <row r="127" spans="1:11" x14ac:dyDescent="0.35">
      <c r="A127" s="289"/>
      <c r="B127" s="261"/>
      <c r="C127" s="110" t="s">
        <v>168</v>
      </c>
      <c r="D127" s="110"/>
      <c r="E127" s="110"/>
      <c r="F127" s="110"/>
      <c r="G127" s="117">
        <v>2</v>
      </c>
      <c r="H127" s="117">
        <v>111.12</v>
      </c>
      <c r="I127" s="288">
        <v>9191.44</v>
      </c>
      <c r="J127"/>
    </row>
    <row r="128" spans="1:11" x14ac:dyDescent="0.35">
      <c r="A128" s="293"/>
      <c r="B128" s="290" t="s">
        <v>858</v>
      </c>
      <c r="C128" s="290"/>
      <c r="D128" s="290"/>
      <c r="E128" s="290"/>
      <c r="F128" s="290"/>
      <c r="G128" s="291">
        <v>2</v>
      </c>
      <c r="H128" s="291">
        <v>111.12</v>
      </c>
      <c r="I128" s="292">
        <v>18455.739999999998</v>
      </c>
      <c r="J128"/>
    </row>
    <row r="129" spans="1:10" x14ac:dyDescent="0.35">
      <c r="A129" s="283" t="s">
        <v>858</v>
      </c>
      <c r="B129" s="284"/>
      <c r="C129" s="284"/>
      <c r="D129" s="284"/>
      <c r="E129" s="284"/>
      <c r="F129" s="284"/>
      <c r="G129" s="294">
        <v>534.9000000000002</v>
      </c>
      <c r="H129" s="294">
        <v>76.627467215189895</v>
      </c>
      <c r="I129" s="295">
        <v>59429.994859166647</v>
      </c>
      <c r="J129"/>
    </row>
    <row r="130" spans="1:10" x14ac:dyDescent="0.35">
      <c r="A130" s="7" t="s">
        <v>174</v>
      </c>
      <c r="B130" s="7"/>
      <c r="C130" s="7"/>
      <c r="D130" s="7"/>
      <c r="F130" s="7"/>
      <c r="G130" s="21">
        <v>534.9000000000002</v>
      </c>
      <c r="H130" s="21">
        <v>76.627467215189895</v>
      </c>
      <c r="I130" s="56">
        <v>59429.994859166647</v>
      </c>
      <c r="J130"/>
    </row>
    <row r="131" spans="1:10" x14ac:dyDescent="0.35">
      <c r="A131"/>
      <c r="B131"/>
      <c r="C131"/>
      <c r="D131"/>
      <c r="E131"/>
      <c r="F131"/>
      <c r="G131"/>
      <c r="H131"/>
      <c r="I131"/>
      <c r="J131"/>
    </row>
    <row r="132" spans="1:10" x14ac:dyDescent="0.35">
      <c r="A132"/>
      <c r="B132"/>
      <c r="C132"/>
      <c r="D132"/>
      <c r="E132"/>
      <c r="F132"/>
      <c r="G132"/>
      <c r="H132"/>
      <c r="I132"/>
      <c r="J132"/>
    </row>
    <row r="133" spans="1:10" x14ac:dyDescent="0.35">
      <c r="A133"/>
      <c r="B133"/>
      <c r="C133"/>
      <c r="D133"/>
      <c r="E133"/>
      <c r="F133"/>
      <c r="G133"/>
      <c r="H133"/>
      <c r="I133"/>
      <c r="J133"/>
    </row>
    <row r="134" spans="1:10" x14ac:dyDescent="0.35">
      <c r="A134"/>
      <c r="B134"/>
      <c r="C134"/>
      <c r="D134"/>
      <c r="E134"/>
      <c r="F134"/>
      <c r="G134"/>
      <c r="H134"/>
      <c r="I134"/>
      <c r="J134"/>
    </row>
    <row r="135" spans="1:10" x14ac:dyDescent="0.35">
      <c r="A135"/>
      <c r="B135"/>
      <c r="C135"/>
      <c r="D135"/>
      <c r="E135"/>
      <c r="F135"/>
      <c r="G135"/>
      <c r="H135"/>
      <c r="I135"/>
      <c r="J135"/>
    </row>
    <row r="136" spans="1:10" x14ac:dyDescent="0.35">
      <c r="A136"/>
      <c r="B136"/>
      <c r="C136"/>
      <c r="D136"/>
      <c r="E136"/>
      <c r="F136"/>
      <c r="G136"/>
      <c r="H136"/>
      <c r="I136"/>
      <c r="J136"/>
    </row>
    <row r="137" spans="1:10" x14ac:dyDescent="0.35">
      <c r="A137"/>
      <c r="B137"/>
      <c r="C137"/>
      <c r="D137"/>
      <c r="E137"/>
      <c r="F137"/>
      <c r="G137"/>
      <c r="H137"/>
      <c r="I137"/>
      <c r="J137"/>
    </row>
    <row r="138" spans="1:10" x14ac:dyDescent="0.35">
      <c r="A138"/>
      <c r="B138"/>
      <c r="C138"/>
      <c r="D138"/>
      <c r="E138"/>
      <c r="F138"/>
      <c r="G138"/>
      <c r="H138"/>
      <c r="I138"/>
      <c r="J138"/>
    </row>
    <row r="139" spans="1:10" x14ac:dyDescent="0.35">
      <c r="A139"/>
      <c r="B139"/>
      <c r="C139"/>
      <c r="D139"/>
      <c r="E139"/>
      <c r="F139"/>
      <c r="G139"/>
      <c r="H139"/>
      <c r="I139"/>
      <c r="J139"/>
    </row>
    <row r="140" spans="1:10" x14ac:dyDescent="0.35">
      <c r="A140"/>
      <c r="B140"/>
      <c r="C140"/>
      <c r="D140"/>
      <c r="E140"/>
      <c r="F140"/>
      <c r="G140"/>
      <c r="H140"/>
      <c r="I140"/>
      <c r="J140"/>
    </row>
    <row r="141" spans="1:10" x14ac:dyDescent="0.35">
      <c r="A141"/>
      <c r="B141"/>
      <c r="C141"/>
      <c r="D141"/>
      <c r="E141"/>
      <c r="F141"/>
      <c r="G141"/>
      <c r="H141"/>
      <c r="I141"/>
      <c r="J141"/>
    </row>
    <row r="142" spans="1:10" x14ac:dyDescent="0.35">
      <c r="A142"/>
      <c r="B142"/>
      <c r="C142"/>
      <c r="D142"/>
      <c r="E142"/>
      <c r="F142"/>
      <c r="G142"/>
      <c r="H142"/>
      <c r="I142"/>
      <c r="J142"/>
    </row>
    <row r="143" spans="1:10" x14ac:dyDescent="0.35">
      <c r="A143"/>
      <c r="B143"/>
      <c r="C143"/>
      <c r="D143"/>
      <c r="E143"/>
      <c r="F143"/>
      <c r="G143"/>
      <c r="H143"/>
      <c r="I143"/>
      <c r="J143"/>
    </row>
    <row r="144" spans="1:10" x14ac:dyDescent="0.35">
      <c r="A144"/>
      <c r="B144"/>
      <c r="C144"/>
      <c r="D144"/>
      <c r="E144"/>
      <c r="F144"/>
      <c r="G144"/>
      <c r="H144"/>
      <c r="I144"/>
      <c r="J144"/>
    </row>
    <row r="145" spans="1:10" x14ac:dyDescent="0.35">
      <c r="A145"/>
      <c r="B145"/>
      <c r="C145"/>
      <c r="D145"/>
      <c r="E145"/>
      <c r="F145"/>
      <c r="G145"/>
      <c r="H145"/>
      <c r="I145"/>
      <c r="J145"/>
    </row>
    <row r="146" spans="1:10" x14ac:dyDescent="0.35">
      <c r="A146"/>
      <c r="B146"/>
      <c r="C146"/>
      <c r="D146"/>
      <c r="E146"/>
      <c r="F146"/>
      <c r="G146"/>
      <c r="H146"/>
      <c r="I146"/>
      <c r="J146"/>
    </row>
    <row r="147" spans="1:10" x14ac:dyDescent="0.35">
      <c r="A147"/>
      <c r="B147"/>
      <c r="C147"/>
      <c r="D147"/>
      <c r="E147"/>
      <c r="F147"/>
      <c r="G147"/>
      <c r="H147"/>
      <c r="I147"/>
      <c r="J147"/>
    </row>
    <row r="148" spans="1:10" x14ac:dyDescent="0.35">
      <c r="A148"/>
      <c r="B148"/>
      <c r="C148"/>
      <c r="D148"/>
      <c r="E148"/>
      <c r="F148"/>
      <c r="G148"/>
      <c r="H148"/>
      <c r="I148"/>
      <c r="J148"/>
    </row>
    <row r="149" spans="1:10" x14ac:dyDescent="0.35">
      <c r="A149"/>
      <c r="B149"/>
      <c r="C149"/>
      <c r="D149"/>
      <c r="E149"/>
      <c r="F149"/>
      <c r="G149"/>
      <c r="H149"/>
      <c r="I149"/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/>
      <c r="I183"/>
      <c r="J183"/>
    </row>
    <row r="184" spans="1:10" x14ac:dyDescent="0.35">
      <c r="A184"/>
      <c r="B184"/>
      <c r="C184"/>
      <c r="D184"/>
      <c r="E184"/>
      <c r="F184"/>
      <c r="G184"/>
      <c r="H184"/>
      <c r="I184"/>
      <c r="J184"/>
    </row>
    <row r="185" spans="1:10" x14ac:dyDescent="0.35">
      <c r="A185"/>
      <c r="B185"/>
      <c r="C185"/>
      <c r="D185"/>
      <c r="E185"/>
      <c r="F185"/>
      <c r="G185"/>
      <c r="H185"/>
      <c r="I185"/>
      <c r="J185"/>
    </row>
    <row r="186" spans="1:10" x14ac:dyDescent="0.35">
      <c r="A186"/>
      <c r="B186"/>
      <c r="C186"/>
      <c r="D186"/>
      <c r="E186"/>
      <c r="F186"/>
      <c r="G186"/>
      <c r="H186"/>
      <c r="I186"/>
      <c r="J186"/>
    </row>
    <row r="187" spans="1:10" x14ac:dyDescent="0.35">
      <c r="A187"/>
      <c r="B187"/>
      <c r="C187"/>
      <c r="D187"/>
      <c r="E187"/>
      <c r="F187"/>
      <c r="G187"/>
      <c r="H187"/>
      <c r="I187"/>
      <c r="J187"/>
    </row>
    <row r="188" spans="1:10" x14ac:dyDescent="0.35">
      <c r="A188"/>
      <c r="B188"/>
      <c r="C188"/>
      <c r="D188"/>
      <c r="E188"/>
      <c r="F188"/>
      <c r="G188"/>
      <c r="H188"/>
      <c r="I188"/>
      <c r="J188"/>
    </row>
    <row r="189" spans="1:10" x14ac:dyDescent="0.35">
      <c r="A189"/>
      <c r="B189"/>
      <c r="C189"/>
      <c r="D189"/>
      <c r="E189"/>
      <c r="F189"/>
      <c r="G189"/>
      <c r="H189"/>
      <c r="I189"/>
      <c r="J189"/>
    </row>
    <row r="190" spans="1:10" x14ac:dyDescent="0.35">
      <c r="A190"/>
      <c r="B190"/>
      <c r="C190"/>
      <c r="D190"/>
      <c r="E190"/>
      <c r="F190"/>
      <c r="G190"/>
      <c r="H190"/>
      <c r="I190"/>
      <c r="J190"/>
    </row>
    <row r="191" spans="1:10" x14ac:dyDescent="0.35">
      <c r="A191"/>
      <c r="B191"/>
      <c r="C191"/>
      <c r="D191"/>
      <c r="E191"/>
      <c r="F191"/>
      <c r="G191"/>
      <c r="H191"/>
      <c r="I191"/>
      <c r="J191"/>
    </row>
    <row r="192" spans="1:10" x14ac:dyDescent="0.35">
      <c r="A192"/>
      <c r="B192"/>
      <c r="C192"/>
      <c r="D192"/>
      <c r="E192"/>
      <c r="F192"/>
      <c r="G192"/>
      <c r="H192"/>
      <c r="I192"/>
      <c r="J192"/>
    </row>
    <row r="193" spans="1:10" x14ac:dyDescent="0.35">
      <c r="A193"/>
      <c r="B193"/>
      <c r="C193"/>
      <c r="D193"/>
      <c r="E193"/>
      <c r="F193"/>
      <c r="G193"/>
      <c r="H193"/>
      <c r="I193"/>
      <c r="J193"/>
    </row>
    <row r="194" spans="1:10" x14ac:dyDescent="0.35">
      <c r="A194"/>
      <c r="B194"/>
      <c r="C194"/>
      <c r="D194"/>
      <c r="E194"/>
      <c r="F194"/>
      <c r="G194"/>
      <c r="H194"/>
      <c r="I194"/>
      <c r="J194"/>
    </row>
    <row r="195" spans="1:10" x14ac:dyDescent="0.35">
      <c r="A195"/>
      <c r="B195"/>
      <c r="C195"/>
      <c r="D195"/>
      <c r="E195"/>
      <c r="F195"/>
      <c r="G195"/>
      <c r="H195"/>
      <c r="I195"/>
      <c r="J195"/>
    </row>
    <row r="196" spans="1:10" x14ac:dyDescent="0.35">
      <c r="A196"/>
      <c r="B196"/>
      <c r="C196"/>
      <c r="D196"/>
      <c r="E196"/>
      <c r="F196"/>
      <c r="G196"/>
      <c r="H196"/>
      <c r="I196"/>
      <c r="J196"/>
    </row>
    <row r="197" spans="1:10" x14ac:dyDescent="0.35">
      <c r="A197"/>
      <c r="B197"/>
      <c r="C197"/>
      <c r="D197"/>
      <c r="E197"/>
      <c r="F197"/>
      <c r="G197"/>
      <c r="H197"/>
      <c r="I197"/>
      <c r="J197"/>
    </row>
    <row r="198" spans="1:10" x14ac:dyDescent="0.35">
      <c r="A198"/>
      <c r="B198"/>
      <c r="C198"/>
      <c r="D198"/>
      <c r="E198"/>
      <c r="F198"/>
      <c r="G198"/>
      <c r="H198"/>
      <c r="I198"/>
      <c r="J198"/>
    </row>
    <row r="199" spans="1:10" x14ac:dyDescent="0.35">
      <c r="A199"/>
      <c r="B199"/>
      <c r="C199"/>
      <c r="D199"/>
      <c r="E199"/>
      <c r="F199"/>
      <c r="G199"/>
      <c r="H199"/>
      <c r="I199"/>
      <c r="J199"/>
    </row>
    <row r="200" spans="1:10" x14ac:dyDescent="0.35">
      <c r="A200"/>
      <c r="B200"/>
      <c r="C200"/>
      <c r="D200"/>
      <c r="E200"/>
      <c r="F200"/>
      <c r="G200"/>
      <c r="H200"/>
      <c r="I200"/>
      <c r="J200"/>
    </row>
    <row r="201" spans="1:10" x14ac:dyDescent="0.35">
      <c r="A201"/>
      <c r="B201"/>
      <c r="C201"/>
      <c r="D201"/>
      <c r="E201"/>
      <c r="F201"/>
      <c r="G201"/>
      <c r="H201"/>
      <c r="I201"/>
      <c r="J201"/>
    </row>
    <row r="202" spans="1:10" x14ac:dyDescent="0.35">
      <c r="A202"/>
      <c r="B202"/>
      <c r="C202"/>
      <c r="D202"/>
      <c r="E202"/>
      <c r="F202"/>
      <c r="G202"/>
      <c r="H202"/>
      <c r="I202"/>
      <c r="J202"/>
    </row>
    <row r="203" spans="1:10" x14ac:dyDescent="0.35">
      <c r="A203"/>
      <c r="B203"/>
      <c r="C203"/>
      <c r="D203"/>
      <c r="E203"/>
      <c r="F203"/>
      <c r="G203"/>
      <c r="H203"/>
      <c r="I203"/>
      <c r="J203"/>
    </row>
    <row r="204" spans="1:10" x14ac:dyDescent="0.35">
      <c r="A204"/>
      <c r="B204"/>
      <c r="C204"/>
      <c r="D204"/>
      <c r="E204"/>
      <c r="F204"/>
      <c r="G204"/>
      <c r="H204"/>
      <c r="I204"/>
      <c r="J204"/>
    </row>
    <row r="205" spans="1:10" x14ac:dyDescent="0.35">
      <c r="A205"/>
      <c r="B205"/>
      <c r="C205"/>
      <c r="D205"/>
      <c r="E205"/>
      <c r="F205"/>
      <c r="G205"/>
      <c r="H205"/>
      <c r="I205"/>
      <c r="J205"/>
    </row>
    <row r="206" spans="1:10" x14ac:dyDescent="0.35">
      <c r="A206"/>
      <c r="B206"/>
      <c r="C206"/>
      <c r="D206"/>
      <c r="E206"/>
      <c r="F206"/>
      <c r="G206"/>
      <c r="H206"/>
      <c r="I206"/>
      <c r="J206"/>
    </row>
    <row r="207" spans="1:10" x14ac:dyDescent="0.35">
      <c r="A207"/>
      <c r="B207"/>
      <c r="C207"/>
      <c r="D207"/>
      <c r="E207"/>
      <c r="F207"/>
      <c r="G207"/>
      <c r="H207"/>
      <c r="I207"/>
      <c r="J207"/>
    </row>
    <row r="208" spans="1:10" x14ac:dyDescent="0.35">
      <c r="A208"/>
      <c r="B208"/>
      <c r="C208"/>
      <c r="D208"/>
      <c r="E208"/>
      <c r="F208"/>
      <c r="G208"/>
      <c r="H208"/>
      <c r="I208"/>
      <c r="J208"/>
    </row>
    <row r="209" spans="1:10" x14ac:dyDescent="0.35">
      <c r="A209"/>
      <c r="B209"/>
      <c r="C209"/>
      <c r="D209"/>
      <c r="E209"/>
      <c r="F209"/>
      <c r="G209"/>
      <c r="H209"/>
      <c r="I209"/>
      <c r="J209"/>
    </row>
    <row r="210" spans="1:10" x14ac:dyDescent="0.35">
      <c r="A210"/>
      <c r="B210"/>
      <c r="C210"/>
      <c r="D210"/>
      <c r="E210"/>
      <c r="F210"/>
      <c r="G210"/>
      <c r="H210"/>
      <c r="I210"/>
      <c r="J210"/>
    </row>
    <row r="211" spans="1:10" x14ac:dyDescent="0.35">
      <c r="A211"/>
      <c r="B211"/>
      <c r="C211"/>
      <c r="D211"/>
      <c r="E211"/>
      <c r="F211"/>
      <c r="G211"/>
      <c r="H211"/>
      <c r="I211"/>
      <c r="J211"/>
    </row>
    <row r="212" spans="1:10" x14ac:dyDescent="0.35">
      <c r="A212"/>
      <c r="B212"/>
      <c r="C212"/>
      <c r="D212"/>
      <c r="E212"/>
      <c r="F212"/>
      <c r="G212"/>
      <c r="H212"/>
      <c r="I212"/>
      <c r="J212"/>
    </row>
    <row r="213" spans="1:10" x14ac:dyDescent="0.35">
      <c r="A213"/>
      <c r="B213"/>
      <c r="C213"/>
      <c r="D213"/>
      <c r="E213"/>
      <c r="F213"/>
      <c r="G213"/>
      <c r="H213"/>
      <c r="I213"/>
      <c r="J213"/>
    </row>
    <row r="214" spans="1:10" x14ac:dyDescent="0.35">
      <c r="A214"/>
      <c r="B214"/>
      <c r="C214"/>
      <c r="D214"/>
      <c r="E214"/>
      <c r="F214"/>
      <c r="G214"/>
      <c r="H214"/>
      <c r="I214"/>
      <c r="J214"/>
    </row>
    <row r="215" spans="1:10" x14ac:dyDescent="0.35">
      <c r="A215"/>
      <c r="B215"/>
      <c r="C215"/>
      <c r="D215"/>
      <c r="E215"/>
      <c r="F215"/>
      <c r="G215"/>
      <c r="H215"/>
      <c r="I215"/>
      <c r="J215"/>
    </row>
    <row r="216" spans="1:10" x14ac:dyDescent="0.35">
      <c r="A216"/>
      <c r="B216"/>
      <c r="C216"/>
      <c r="D216"/>
      <c r="E216"/>
      <c r="F216"/>
      <c r="G216"/>
      <c r="H216"/>
      <c r="I216"/>
      <c r="J216"/>
    </row>
    <row r="217" spans="1:10" x14ac:dyDescent="0.35">
      <c r="A217"/>
      <c r="B217"/>
      <c r="C217"/>
      <c r="D217"/>
      <c r="E217"/>
      <c r="F217"/>
      <c r="G217"/>
      <c r="H217"/>
      <c r="I217"/>
      <c r="J217"/>
    </row>
    <row r="218" spans="1:10" x14ac:dyDescent="0.35">
      <c r="A218"/>
      <c r="B218"/>
      <c r="C218"/>
      <c r="D218"/>
      <c r="E218"/>
      <c r="F218"/>
      <c r="G218"/>
      <c r="H218"/>
      <c r="I218"/>
      <c r="J218"/>
    </row>
    <row r="219" spans="1:10" x14ac:dyDescent="0.35">
      <c r="A219"/>
      <c r="B219"/>
      <c r="C219"/>
      <c r="D219"/>
      <c r="E219"/>
      <c r="F219"/>
      <c r="G219"/>
      <c r="H219"/>
      <c r="I219"/>
      <c r="J219"/>
    </row>
    <row r="220" spans="1:10" x14ac:dyDescent="0.35">
      <c r="A220"/>
      <c r="B220"/>
      <c r="C220"/>
      <c r="D220"/>
      <c r="E220"/>
      <c r="F220"/>
      <c r="G220"/>
      <c r="H220"/>
      <c r="I220"/>
      <c r="J220"/>
    </row>
    <row r="221" spans="1:10" x14ac:dyDescent="0.35">
      <c r="A221"/>
      <c r="B221"/>
      <c r="C221"/>
      <c r="D221"/>
      <c r="E221"/>
      <c r="F221"/>
      <c r="G221"/>
      <c r="H221"/>
      <c r="I221"/>
      <c r="J221"/>
    </row>
    <row r="222" spans="1:10" x14ac:dyDescent="0.35">
      <c r="A222"/>
      <c r="B222"/>
      <c r="C222"/>
      <c r="D222"/>
      <c r="E222"/>
      <c r="F222"/>
      <c r="G222"/>
      <c r="H222"/>
      <c r="I222"/>
      <c r="J222"/>
    </row>
    <row r="223" spans="1:10" x14ac:dyDescent="0.35">
      <c r="A223"/>
      <c r="B223"/>
      <c r="C223"/>
      <c r="D223"/>
      <c r="E223"/>
      <c r="F223"/>
      <c r="G223"/>
      <c r="H223"/>
      <c r="I223"/>
      <c r="J223"/>
    </row>
    <row r="224" spans="1:10" x14ac:dyDescent="0.35">
      <c r="A224"/>
      <c r="B224"/>
      <c r="C224"/>
      <c r="D224"/>
      <c r="E224"/>
      <c r="F224"/>
      <c r="G224"/>
      <c r="H224"/>
      <c r="I224"/>
      <c r="J224"/>
    </row>
    <row r="225" spans="1:10" x14ac:dyDescent="0.35">
      <c r="A225"/>
      <c r="B225"/>
      <c r="C225"/>
      <c r="D225"/>
      <c r="E225"/>
      <c r="F225"/>
      <c r="G225"/>
      <c r="H225"/>
      <c r="I225"/>
      <c r="J225"/>
    </row>
    <row r="226" spans="1:10" x14ac:dyDescent="0.35">
      <c r="A226"/>
      <c r="B226"/>
      <c r="C226"/>
      <c r="D226"/>
      <c r="E226"/>
      <c r="F226"/>
      <c r="G226"/>
      <c r="H226"/>
      <c r="I226"/>
      <c r="J226"/>
    </row>
    <row r="227" spans="1:10" x14ac:dyDescent="0.35">
      <c r="A227"/>
      <c r="B227"/>
      <c r="C227"/>
      <c r="D227"/>
      <c r="E227"/>
      <c r="F227"/>
      <c r="G227"/>
      <c r="H227"/>
      <c r="I227"/>
      <c r="J227"/>
    </row>
    <row r="228" spans="1:10" x14ac:dyDescent="0.35">
      <c r="A228"/>
      <c r="B228"/>
      <c r="C228"/>
      <c r="D228"/>
      <c r="E228"/>
      <c r="F228"/>
      <c r="G228"/>
      <c r="H228"/>
      <c r="I228"/>
      <c r="J228"/>
    </row>
    <row r="229" spans="1:10" x14ac:dyDescent="0.35">
      <c r="A229"/>
      <c r="B229"/>
      <c r="C229"/>
      <c r="D229"/>
      <c r="E229"/>
      <c r="F229"/>
      <c r="G229"/>
      <c r="H229"/>
      <c r="I229"/>
      <c r="J229"/>
    </row>
    <row r="230" spans="1:10" x14ac:dyDescent="0.35">
      <c r="A230"/>
      <c r="B230"/>
      <c r="C230"/>
      <c r="D230"/>
      <c r="E230"/>
      <c r="F230"/>
      <c r="G230"/>
      <c r="H230"/>
      <c r="I230"/>
      <c r="J230"/>
    </row>
    <row r="231" spans="1:10" x14ac:dyDescent="0.35">
      <c r="A231"/>
      <c r="B231"/>
      <c r="C231"/>
      <c r="D231"/>
      <c r="E231"/>
      <c r="F231"/>
      <c r="G231"/>
      <c r="H231"/>
      <c r="I231"/>
      <c r="J231"/>
    </row>
    <row r="232" spans="1:10" x14ac:dyDescent="0.35">
      <c r="A232"/>
      <c r="B232"/>
      <c r="C232"/>
      <c r="D232"/>
      <c r="E232"/>
      <c r="F232"/>
      <c r="G232"/>
      <c r="H232"/>
      <c r="I232"/>
      <c r="J232"/>
    </row>
    <row r="233" spans="1:10" x14ac:dyDescent="0.35">
      <c r="A233"/>
      <c r="B233"/>
      <c r="C233"/>
      <c r="D233"/>
      <c r="E233"/>
      <c r="F233"/>
      <c r="G233"/>
      <c r="H233"/>
      <c r="I233"/>
      <c r="J233"/>
    </row>
    <row r="234" spans="1:10" x14ac:dyDescent="0.35">
      <c r="A234"/>
      <c r="B234"/>
      <c r="C234"/>
      <c r="D234"/>
      <c r="E234"/>
      <c r="F234"/>
      <c r="G234"/>
      <c r="H234"/>
      <c r="I234"/>
      <c r="J234"/>
    </row>
    <row r="235" spans="1:10" x14ac:dyDescent="0.35">
      <c r="A235"/>
      <c r="B235"/>
      <c r="C235"/>
      <c r="D235"/>
      <c r="E235"/>
      <c r="F235"/>
      <c r="G235"/>
      <c r="H235"/>
      <c r="I235"/>
      <c r="J235"/>
    </row>
    <row r="236" spans="1:10" x14ac:dyDescent="0.35">
      <c r="A236"/>
      <c r="B236"/>
      <c r="C236"/>
      <c r="D236"/>
      <c r="E236"/>
      <c r="F236"/>
      <c r="G236"/>
      <c r="H236"/>
      <c r="I236"/>
      <c r="J236"/>
    </row>
    <row r="237" spans="1:10" x14ac:dyDescent="0.35">
      <c r="A237"/>
      <c r="B237"/>
      <c r="C237"/>
      <c r="D237"/>
      <c r="E237"/>
      <c r="F237"/>
      <c r="G237"/>
      <c r="H237"/>
      <c r="I237"/>
      <c r="J237"/>
    </row>
    <row r="238" spans="1:10" x14ac:dyDescent="0.35">
      <c r="A238"/>
      <c r="B238"/>
      <c r="C238"/>
      <c r="D238"/>
      <c r="E238"/>
      <c r="F238"/>
      <c r="G238"/>
      <c r="H238"/>
      <c r="I238"/>
      <c r="J238"/>
    </row>
    <row r="239" spans="1:10" x14ac:dyDescent="0.35">
      <c r="A239"/>
      <c r="B239"/>
      <c r="C239"/>
      <c r="D239"/>
      <c r="E239"/>
      <c r="F239"/>
      <c r="G239"/>
      <c r="H239"/>
      <c r="I239"/>
      <c r="J239"/>
    </row>
    <row r="240" spans="1:10" x14ac:dyDescent="0.35">
      <c r="A240"/>
      <c r="B240"/>
      <c r="C240"/>
      <c r="D240"/>
      <c r="E240"/>
      <c r="F240"/>
      <c r="G240"/>
      <c r="H240"/>
      <c r="I240"/>
      <c r="J240"/>
    </row>
    <row r="241" spans="1:10" x14ac:dyDescent="0.35">
      <c r="A241"/>
      <c r="B241"/>
      <c r="C241"/>
      <c r="D241"/>
      <c r="E241"/>
      <c r="F241"/>
      <c r="G241"/>
      <c r="H241"/>
      <c r="I241"/>
      <c r="J241"/>
    </row>
    <row r="242" spans="1:10" x14ac:dyDescent="0.35">
      <c r="A242"/>
      <c r="B242"/>
      <c r="C242"/>
      <c r="D242"/>
      <c r="E242"/>
      <c r="F242"/>
      <c r="G242"/>
      <c r="H242"/>
      <c r="I242"/>
      <c r="J242"/>
    </row>
    <row r="243" spans="1:10" x14ac:dyDescent="0.35">
      <c r="A243"/>
      <c r="B243"/>
      <c r="C243"/>
      <c r="D243"/>
      <c r="E243"/>
      <c r="F243"/>
      <c r="G243"/>
      <c r="H243"/>
      <c r="I243"/>
      <c r="J243"/>
    </row>
    <row r="244" spans="1:10" x14ac:dyDescent="0.35">
      <c r="A244"/>
      <c r="B244"/>
      <c r="C244"/>
      <c r="D244"/>
      <c r="E244"/>
      <c r="F244"/>
      <c r="G244"/>
      <c r="H244"/>
      <c r="I244"/>
      <c r="J244"/>
    </row>
    <row r="245" spans="1:10" x14ac:dyDescent="0.35">
      <c r="A245"/>
      <c r="B245"/>
      <c r="C245"/>
      <c r="D245"/>
      <c r="E245"/>
      <c r="F245"/>
      <c r="G245"/>
      <c r="H245"/>
      <c r="I245"/>
      <c r="J245"/>
    </row>
    <row r="246" spans="1:10" x14ac:dyDescent="0.35">
      <c r="A246"/>
      <c r="B246"/>
      <c r="C246"/>
      <c r="D246"/>
      <c r="E246"/>
      <c r="F246"/>
      <c r="G246"/>
      <c r="H246"/>
      <c r="I246"/>
      <c r="J246"/>
    </row>
    <row r="247" spans="1:10" x14ac:dyDescent="0.35">
      <c r="A247"/>
      <c r="B247"/>
      <c r="C247"/>
      <c r="D247"/>
      <c r="E247"/>
      <c r="F247"/>
      <c r="G247"/>
      <c r="H247"/>
      <c r="I247"/>
      <c r="J247"/>
    </row>
    <row r="248" spans="1:10" x14ac:dyDescent="0.35">
      <c r="A248"/>
      <c r="B248"/>
      <c r="C248"/>
      <c r="D248"/>
      <c r="E248"/>
      <c r="F248"/>
      <c r="G248"/>
      <c r="H248"/>
      <c r="I248"/>
      <c r="J248"/>
    </row>
    <row r="249" spans="1:10" x14ac:dyDescent="0.35">
      <c r="A249"/>
      <c r="B249"/>
      <c r="C249"/>
      <c r="D249"/>
      <c r="E249"/>
      <c r="F249"/>
      <c r="G249"/>
      <c r="H249"/>
      <c r="I249"/>
      <c r="J249"/>
    </row>
    <row r="250" spans="1:10" x14ac:dyDescent="0.35">
      <c r="A250"/>
      <c r="B250"/>
      <c r="C250"/>
      <c r="D250"/>
      <c r="E250"/>
      <c r="F250"/>
      <c r="G250"/>
      <c r="H250"/>
      <c r="I250"/>
      <c r="J250"/>
    </row>
    <row r="251" spans="1:10" x14ac:dyDescent="0.35">
      <c r="A251"/>
      <c r="B251"/>
      <c r="C251"/>
      <c r="D251"/>
      <c r="E251"/>
      <c r="F251"/>
      <c r="G251"/>
      <c r="H251"/>
      <c r="I251"/>
      <c r="J251"/>
    </row>
    <row r="252" spans="1:10" x14ac:dyDescent="0.35">
      <c r="A252"/>
      <c r="B252"/>
      <c r="C252"/>
      <c r="D252"/>
      <c r="E252"/>
      <c r="F252"/>
      <c r="G252"/>
      <c r="H252"/>
      <c r="I252"/>
      <c r="J252"/>
    </row>
    <row r="253" spans="1:10" x14ac:dyDescent="0.35">
      <c r="A253"/>
      <c r="B253"/>
      <c r="C253"/>
      <c r="D253"/>
      <c r="E253"/>
      <c r="F253"/>
      <c r="G253"/>
      <c r="H253"/>
      <c r="I253"/>
      <c r="J253"/>
    </row>
    <row r="254" spans="1:10" x14ac:dyDescent="0.35">
      <c r="A254"/>
      <c r="B254"/>
      <c r="C254"/>
      <c r="D254"/>
      <c r="E254"/>
      <c r="F254"/>
      <c r="G254"/>
      <c r="H254"/>
      <c r="I254"/>
      <c r="J254"/>
    </row>
    <row r="255" spans="1:10" x14ac:dyDescent="0.35">
      <c r="A255"/>
      <c r="B255"/>
      <c r="C255"/>
      <c r="D255"/>
      <c r="E255"/>
      <c r="F255"/>
      <c r="G255"/>
      <c r="H255"/>
      <c r="I255"/>
      <c r="J255"/>
    </row>
    <row r="256" spans="1:10" x14ac:dyDescent="0.35">
      <c r="A256"/>
      <c r="B256"/>
      <c r="C256"/>
      <c r="D256"/>
      <c r="E256"/>
      <c r="F256"/>
      <c r="G256"/>
      <c r="H256"/>
      <c r="I256"/>
      <c r="J256"/>
    </row>
    <row r="257" spans="1:10" x14ac:dyDescent="0.35">
      <c r="A257"/>
      <c r="B257"/>
      <c r="C257"/>
      <c r="D257"/>
      <c r="E257"/>
      <c r="F257"/>
      <c r="G257"/>
      <c r="H257"/>
      <c r="I257"/>
      <c r="J257"/>
    </row>
    <row r="258" spans="1:10" x14ac:dyDescent="0.35">
      <c r="A258"/>
      <c r="B258"/>
      <c r="C258"/>
      <c r="D258"/>
      <c r="E258"/>
      <c r="F258"/>
      <c r="G258"/>
      <c r="H258"/>
      <c r="I258"/>
      <c r="J258"/>
    </row>
    <row r="259" spans="1:10" x14ac:dyDescent="0.35">
      <c r="A259"/>
      <c r="B259"/>
      <c r="C259"/>
      <c r="D259"/>
      <c r="E259"/>
      <c r="F259"/>
      <c r="G259"/>
      <c r="H259"/>
      <c r="I259"/>
      <c r="J259"/>
    </row>
    <row r="260" spans="1:10" x14ac:dyDescent="0.35">
      <c r="A260"/>
      <c r="B260"/>
      <c r="C260"/>
      <c r="D260"/>
      <c r="E260"/>
      <c r="F260"/>
      <c r="G260"/>
      <c r="H260"/>
      <c r="I260"/>
      <c r="J260"/>
    </row>
    <row r="261" spans="1:10" x14ac:dyDescent="0.35">
      <c r="A261"/>
      <c r="B261"/>
      <c r="C261"/>
      <c r="D261"/>
      <c r="E261"/>
      <c r="F261"/>
      <c r="G261"/>
      <c r="H261"/>
      <c r="I261"/>
      <c r="J261"/>
    </row>
    <row r="262" spans="1:10" x14ac:dyDescent="0.35">
      <c r="A262"/>
      <c r="B262"/>
      <c r="C262"/>
      <c r="D262"/>
      <c r="E262"/>
      <c r="F262"/>
      <c r="G262"/>
      <c r="H262"/>
      <c r="I262"/>
      <c r="J262"/>
    </row>
    <row r="263" spans="1:10" x14ac:dyDescent="0.35">
      <c r="A263"/>
      <c r="B263"/>
      <c r="C263"/>
      <c r="D263"/>
      <c r="E263"/>
      <c r="F263"/>
      <c r="G263"/>
      <c r="H263"/>
      <c r="I263"/>
      <c r="J263"/>
    </row>
    <row r="264" spans="1:10" x14ac:dyDescent="0.35">
      <c r="A264"/>
      <c r="B264"/>
      <c r="C264"/>
      <c r="D264"/>
      <c r="E264"/>
      <c r="F264"/>
      <c r="G264"/>
      <c r="H264"/>
      <c r="I264"/>
      <c r="J264"/>
    </row>
    <row r="265" spans="1:10" x14ac:dyDescent="0.35">
      <c r="A265"/>
      <c r="B265"/>
      <c r="C265"/>
      <c r="D265"/>
      <c r="E265"/>
      <c r="F265"/>
      <c r="G265"/>
      <c r="H265"/>
      <c r="I265"/>
      <c r="J265"/>
    </row>
    <row r="266" spans="1:10" x14ac:dyDescent="0.35">
      <c r="A266"/>
      <c r="B266"/>
      <c r="C266"/>
      <c r="D266"/>
      <c r="E266"/>
      <c r="F266"/>
      <c r="G266"/>
      <c r="H266"/>
      <c r="I266"/>
      <c r="J266"/>
    </row>
    <row r="267" spans="1:10" x14ac:dyDescent="0.35">
      <c r="A267"/>
      <c r="B267"/>
      <c r="C267"/>
      <c r="D267"/>
      <c r="E267"/>
      <c r="F267"/>
      <c r="G267"/>
      <c r="H267"/>
      <c r="I267"/>
      <c r="J267"/>
    </row>
    <row r="268" spans="1:10" x14ac:dyDescent="0.35">
      <c r="A268"/>
      <c r="B268"/>
      <c r="C268"/>
      <c r="D268"/>
      <c r="E268"/>
      <c r="F268"/>
      <c r="G268"/>
      <c r="H268"/>
      <c r="I268"/>
      <c r="J268"/>
    </row>
    <row r="269" spans="1:10" x14ac:dyDescent="0.35">
      <c r="A269"/>
      <c r="B269"/>
      <c r="C269"/>
      <c r="D269"/>
      <c r="E269"/>
      <c r="F269"/>
      <c r="G269"/>
      <c r="H269"/>
      <c r="I269"/>
      <c r="J269"/>
    </row>
    <row r="270" spans="1:10" x14ac:dyDescent="0.35">
      <c r="A270"/>
      <c r="B270"/>
      <c r="C270"/>
      <c r="D270"/>
      <c r="E270"/>
      <c r="F270"/>
      <c r="G270"/>
      <c r="H270"/>
      <c r="I270"/>
      <c r="J270"/>
    </row>
    <row r="271" spans="1:10" x14ac:dyDescent="0.35">
      <c r="A271"/>
      <c r="B271"/>
      <c r="C271"/>
      <c r="D271"/>
      <c r="E271"/>
      <c r="F271"/>
      <c r="G271"/>
      <c r="H271"/>
      <c r="I271"/>
      <c r="J271"/>
    </row>
    <row r="272" spans="1:10" x14ac:dyDescent="0.35">
      <c r="A272"/>
      <c r="B272"/>
      <c r="C272"/>
      <c r="D272"/>
      <c r="E272"/>
      <c r="F272"/>
      <c r="G272"/>
      <c r="H272"/>
      <c r="I272"/>
      <c r="J272"/>
    </row>
    <row r="273" spans="1:10" x14ac:dyDescent="0.35">
      <c r="A273"/>
      <c r="B273"/>
      <c r="C273"/>
      <c r="D273"/>
      <c r="E273"/>
      <c r="F273"/>
      <c r="G273"/>
      <c r="H273"/>
      <c r="I273"/>
      <c r="J273"/>
    </row>
    <row r="274" spans="1:10" x14ac:dyDescent="0.35">
      <c r="A274"/>
      <c r="B274"/>
      <c r="C274"/>
      <c r="D274"/>
      <c r="E274"/>
      <c r="F274"/>
      <c r="G274"/>
      <c r="H274"/>
      <c r="I274"/>
      <c r="J274"/>
    </row>
    <row r="275" spans="1:10" x14ac:dyDescent="0.35">
      <c r="A275"/>
      <c r="B275"/>
      <c r="C275"/>
      <c r="D275"/>
      <c r="E275"/>
      <c r="F275"/>
      <c r="G275"/>
      <c r="H275"/>
      <c r="I275"/>
      <c r="J275"/>
    </row>
    <row r="276" spans="1:10" x14ac:dyDescent="0.35">
      <c r="A276"/>
      <c r="B276"/>
      <c r="C276"/>
      <c r="D276"/>
      <c r="E276"/>
      <c r="F276"/>
      <c r="G276"/>
      <c r="H276"/>
      <c r="I276"/>
      <c r="J276"/>
    </row>
    <row r="277" spans="1:10" x14ac:dyDescent="0.35">
      <c r="A277"/>
      <c r="B277"/>
      <c r="C277"/>
      <c r="D277"/>
      <c r="E277"/>
      <c r="F277"/>
      <c r="G277"/>
      <c r="H277"/>
      <c r="I277"/>
      <c r="J277"/>
    </row>
    <row r="278" spans="1:10" x14ac:dyDescent="0.35">
      <c r="A278"/>
      <c r="B278"/>
      <c r="C278"/>
      <c r="D278"/>
      <c r="E278"/>
      <c r="F278"/>
      <c r="G278"/>
      <c r="H278"/>
      <c r="I278"/>
      <c r="J278"/>
    </row>
    <row r="279" spans="1:10" x14ac:dyDescent="0.35">
      <c r="A279"/>
      <c r="B279"/>
      <c r="C279"/>
      <c r="D279"/>
      <c r="E279"/>
      <c r="F279"/>
      <c r="G279"/>
      <c r="H279"/>
      <c r="I279"/>
      <c r="J279"/>
    </row>
    <row r="280" spans="1:10" x14ac:dyDescent="0.35">
      <c r="A280"/>
      <c r="B280"/>
      <c r="C280"/>
      <c r="D280"/>
      <c r="E280"/>
      <c r="F280"/>
      <c r="G280"/>
      <c r="H280"/>
      <c r="I280"/>
      <c r="J280"/>
    </row>
    <row r="281" spans="1:10" x14ac:dyDescent="0.35">
      <c r="A281"/>
      <c r="B281"/>
      <c r="C281"/>
      <c r="D281"/>
      <c r="E281"/>
      <c r="F281"/>
      <c r="G281"/>
      <c r="H281"/>
      <c r="I281"/>
      <c r="J281"/>
    </row>
    <row r="282" spans="1:10" x14ac:dyDescent="0.35">
      <c r="A282"/>
      <c r="B282"/>
      <c r="C282"/>
      <c r="D282"/>
      <c r="E282"/>
      <c r="F282"/>
      <c r="G282"/>
      <c r="H282"/>
      <c r="I282"/>
      <c r="J282"/>
    </row>
    <row r="283" spans="1:10" x14ac:dyDescent="0.35">
      <c r="A283"/>
      <c r="B283"/>
      <c r="C283"/>
      <c r="D283"/>
      <c r="E283"/>
      <c r="F283"/>
      <c r="G283"/>
      <c r="H283"/>
      <c r="I283"/>
      <c r="J283"/>
    </row>
    <row r="284" spans="1:10" x14ac:dyDescent="0.35">
      <c r="A284"/>
      <c r="B284"/>
      <c r="C284"/>
      <c r="D284"/>
      <c r="E284"/>
      <c r="F284"/>
      <c r="G284"/>
      <c r="H284"/>
      <c r="I284"/>
      <c r="J284"/>
    </row>
    <row r="285" spans="1:10" x14ac:dyDescent="0.35">
      <c r="A285"/>
      <c r="B285"/>
      <c r="C285"/>
      <c r="D285"/>
      <c r="E285"/>
      <c r="F285"/>
      <c r="G285"/>
      <c r="H285"/>
      <c r="I285"/>
      <c r="J285"/>
    </row>
    <row r="286" spans="1:10" x14ac:dyDescent="0.35">
      <c r="A286"/>
      <c r="B286"/>
      <c r="C286"/>
      <c r="D286"/>
      <c r="E286"/>
      <c r="F286"/>
      <c r="G286"/>
      <c r="H286"/>
      <c r="I286"/>
      <c r="J286"/>
    </row>
    <row r="287" spans="1:10" x14ac:dyDescent="0.35">
      <c r="A287"/>
      <c r="B287"/>
      <c r="C287"/>
      <c r="D287"/>
      <c r="E287"/>
      <c r="F287"/>
      <c r="G287"/>
      <c r="H287"/>
      <c r="I287"/>
      <c r="J287"/>
    </row>
    <row r="288" spans="1:10" x14ac:dyDescent="0.35">
      <c r="A288"/>
      <c r="B288"/>
      <c r="C288"/>
      <c r="D288"/>
      <c r="E288"/>
      <c r="F288"/>
      <c r="G288"/>
      <c r="H288"/>
      <c r="I288"/>
      <c r="J288"/>
    </row>
    <row r="289" spans="1:10" x14ac:dyDescent="0.35">
      <c r="A289"/>
      <c r="B289"/>
      <c r="C289"/>
      <c r="D289"/>
      <c r="E289"/>
      <c r="F289"/>
      <c r="G289"/>
      <c r="H289"/>
      <c r="I289"/>
      <c r="J289"/>
    </row>
    <row r="290" spans="1:10" x14ac:dyDescent="0.35">
      <c r="A290"/>
      <c r="B290"/>
      <c r="C290"/>
      <c r="D290"/>
      <c r="E290"/>
      <c r="F290"/>
      <c r="G290"/>
      <c r="H290"/>
      <c r="I290"/>
      <c r="J290"/>
    </row>
    <row r="291" spans="1:10" x14ac:dyDescent="0.35">
      <c r="A291"/>
      <c r="B291"/>
      <c r="C291"/>
      <c r="D291"/>
      <c r="E291"/>
      <c r="F291"/>
      <c r="G291"/>
      <c r="H291"/>
      <c r="I291"/>
      <c r="J291"/>
    </row>
    <row r="292" spans="1:10" x14ac:dyDescent="0.35">
      <c r="A292"/>
      <c r="B292"/>
      <c r="C292"/>
      <c r="D292"/>
      <c r="E292"/>
      <c r="F292"/>
      <c r="G292"/>
      <c r="H292"/>
      <c r="I292"/>
      <c r="J292"/>
    </row>
    <row r="293" spans="1:10" x14ac:dyDescent="0.35">
      <c r="A293"/>
      <c r="B293"/>
      <c r="C293"/>
      <c r="D293"/>
      <c r="E293"/>
      <c r="F293"/>
      <c r="G293"/>
      <c r="H293"/>
      <c r="I293"/>
      <c r="J293"/>
    </row>
    <row r="294" spans="1:10" x14ac:dyDescent="0.35">
      <c r="A294"/>
      <c r="B294"/>
      <c r="C294"/>
      <c r="D294"/>
      <c r="E294"/>
      <c r="F294"/>
      <c r="G294"/>
      <c r="H294"/>
      <c r="I294"/>
      <c r="J294"/>
    </row>
    <row r="295" spans="1:10" x14ac:dyDescent="0.35">
      <c r="A295"/>
      <c r="B295"/>
      <c r="C295"/>
      <c r="D295"/>
      <c r="E295"/>
      <c r="F295"/>
      <c r="G295"/>
      <c r="H295"/>
      <c r="I295"/>
      <c r="J295"/>
    </row>
    <row r="296" spans="1:10" x14ac:dyDescent="0.35">
      <c r="A296"/>
      <c r="B296"/>
      <c r="C296"/>
      <c r="D296"/>
      <c r="E296"/>
      <c r="F296"/>
      <c r="G296"/>
      <c r="H296"/>
      <c r="I296"/>
      <c r="J296"/>
    </row>
    <row r="297" spans="1:10" x14ac:dyDescent="0.35">
      <c r="A297"/>
      <c r="B297"/>
      <c r="C297"/>
      <c r="D297"/>
      <c r="E297"/>
      <c r="F297"/>
      <c r="G297"/>
      <c r="H297"/>
      <c r="I297"/>
      <c r="J297"/>
    </row>
    <row r="298" spans="1:10" x14ac:dyDescent="0.35">
      <c r="A298"/>
      <c r="B298"/>
      <c r="C298"/>
      <c r="D298"/>
      <c r="E298"/>
      <c r="F298"/>
      <c r="G298"/>
      <c r="H298"/>
      <c r="I298"/>
      <c r="J298"/>
    </row>
    <row r="299" spans="1:10" x14ac:dyDescent="0.35">
      <c r="A299"/>
      <c r="B299"/>
      <c r="C299"/>
      <c r="D299"/>
      <c r="E299"/>
      <c r="F299"/>
      <c r="G299"/>
      <c r="H299"/>
      <c r="I299"/>
      <c r="J299"/>
    </row>
    <row r="300" spans="1:10" x14ac:dyDescent="0.35">
      <c r="A300"/>
      <c r="B300"/>
      <c r="C300"/>
      <c r="D300"/>
      <c r="E300"/>
      <c r="F300"/>
      <c r="G300"/>
      <c r="H300"/>
      <c r="I300"/>
      <c r="J300"/>
    </row>
    <row r="301" spans="1:10" x14ac:dyDescent="0.35">
      <c r="A301"/>
      <c r="B301"/>
      <c r="C301"/>
      <c r="D301"/>
      <c r="E301"/>
      <c r="F301"/>
      <c r="G301"/>
      <c r="H301"/>
      <c r="I301"/>
      <c r="J301"/>
    </row>
    <row r="302" spans="1:10" x14ac:dyDescent="0.35">
      <c r="A302"/>
      <c r="B302"/>
      <c r="C302"/>
      <c r="D302"/>
      <c r="E302"/>
      <c r="F302"/>
      <c r="G302"/>
      <c r="H302"/>
      <c r="I302"/>
      <c r="J302"/>
    </row>
    <row r="303" spans="1:10" x14ac:dyDescent="0.35">
      <c r="A303"/>
      <c r="B303"/>
      <c r="C303"/>
      <c r="D303"/>
      <c r="E303"/>
      <c r="F303"/>
      <c r="G303"/>
      <c r="H303"/>
      <c r="I303"/>
      <c r="J303"/>
    </row>
    <row r="304" spans="1:10" x14ac:dyDescent="0.35">
      <c r="A304"/>
      <c r="B304"/>
      <c r="C304"/>
      <c r="D304"/>
      <c r="E304"/>
      <c r="F304"/>
      <c r="G304"/>
      <c r="H304"/>
      <c r="I304"/>
      <c r="J304"/>
    </row>
    <row r="305" spans="1:10" x14ac:dyDescent="0.35">
      <c r="A305"/>
      <c r="B305"/>
      <c r="C305"/>
      <c r="D305"/>
      <c r="E305"/>
      <c r="F305"/>
      <c r="G305"/>
      <c r="H305"/>
      <c r="I305"/>
      <c r="J305"/>
    </row>
    <row r="306" spans="1:10" x14ac:dyDescent="0.35">
      <c r="A306"/>
      <c r="B306"/>
      <c r="C306"/>
      <c r="D306"/>
      <c r="E306"/>
      <c r="F306"/>
      <c r="G306"/>
      <c r="H306"/>
      <c r="I306"/>
      <c r="J306"/>
    </row>
    <row r="307" spans="1:10" x14ac:dyDescent="0.35">
      <c r="A307"/>
      <c r="B307"/>
      <c r="C307"/>
      <c r="D307"/>
      <c r="E307"/>
      <c r="F307"/>
      <c r="G307"/>
      <c r="H307"/>
      <c r="I307"/>
      <c r="J307"/>
    </row>
    <row r="308" spans="1:10" x14ac:dyDescent="0.35">
      <c r="A308"/>
      <c r="B308"/>
      <c r="C308"/>
      <c r="D308"/>
      <c r="E308"/>
      <c r="F308"/>
      <c r="G308"/>
      <c r="H308"/>
      <c r="I308"/>
      <c r="J308"/>
    </row>
    <row r="309" spans="1:10" x14ac:dyDescent="0.35">
      <c r="A309"/>
      <c r="B309"/>
      <c r="C309"/>
      <c r="D309"/>
      <c r="E309"/>
      <c r="F309"/>
      <c r="G309"/>
      <c r="H309"/>
      <c r="I309"/>
      <c r="J309"/>
    </row>
    <row r="310" spans="1:10" x14ac:dyDescent="0.35">
      <c r="A310"/>
      <c r="B310"/>
      <c r="C310"/>
      <c r="D310"/>
      <c r="E310"/>
      <c r="F310"/>
      <c r="G310"/>
      <c r="H310"/>
      <c r="I310"/>
      <c r="J310"/>
    </row>
    <row r="311" spans="1:10" x14ac:dyDescent="0.35">
      <c r="A311"/>
      <c r="B311"/>
      <c r="C311"/>
      <c r="D311"/>
      <c r="E311"/>
      <c r="F311"/>
      <c r="G311"/>
      <c r="H311"/>
      <c r="I311"/>
      <c r="J311"/>
    </row>
    <row r="312" spans="1:10" x14ac:dyDescent="0.35">
      <c r="A312"/>
      <c r="B312"/>
      <c r="C312"/>
      <c r="D312"/>
      <c r="E312"/>
      <c r="F312"/>
      <c r="G312"/>
      <c r="H312"/>
      <c r="I312"/>
      <c r="J312"/>
    </row>
    <row r="313" spans="1:10" x14ac:dyDescent="0.35">
      <c r="A313"/>
      <c r="B313"/>
      <c r="C313"/>
      <c r="D313"/>
      <c r="E313"/>
      <c r="F313"/>
      <c r="G313"/>
      <c r="H313"/>
      <c r="I313"/>
      <c r="J313"/>
    </row>
    <row r="314" spans="1:10" x14ac:dyDescent="0.35">
      <c r="A314"/>
      <c r="B314"/>
      <c r="C314"/>
      <c r="D314"/>
      <c r="E314"/>
      <c r="F314"/>
      <c r="G314"/>
      <c r="H314"/>
      <c r="I314"/>
      <c r="J314"/>
    </row>
    <row r="315" spans="1:10" x14ac:dyDescent="0.35">
      <c r="A315"/>
      <c r="B315"/>
      <c r="C315"/>
      <c r="D315"/>
      <c r="E315"/>
      <c r="F315"/>
      <c r="G315"/>
      <c r="H315"/>
      <c r="I315"/>
      <c r="J315"/>
    </row>
    <row r="316" spans="1:10" x14ac:dyDescent="0.35">
      <c r="A316"/>
      <c r="B316"/>
      <c r="C316"/>
      <c r="D316"/>
      <c r="E316"/>
      <c r="F316"/>
      <c r="G316"/>
      <c r="H316"/>
      <c r="I316"/>
      <c r="J316"/>
    </row>
    <row r="317" spans="1:10" x14ac:dyDescent="0.35">
      <c r="A317"/>
      <c r="B317"/>
      <c r="C317"/>
      <c r="D317"/>
      <c r="E317"/>
      <c r="F317"/>
      <c r="G317"/>
      <c r="H317"/>
      <c r="I317"/>
      <c r="J317"/>
    </row>
    <row r="318" spans="1:10" x14ac:dyDescent="0.35">
      <c r="A318"/>
      <c r="B318"/>
      <c r="C318"/>
      <c r="D318"/>
      <c r="E318"/>
      <c r="F318"/>
      <c r="G318"/>
      <c r="H318"/>
      <c r="I318"/>
      <c r="J318"/>
    </row>
    <row r="319" spans="1:10" x14ac:dyDescent="0.35">
      <c r="A319"/>
      <c r="B319"/>
      <c r="C319"/>
      <c r="D319"/>
      <c r="E319"/>
      <c r="F319"/>
      <c r="G319"/>
      <c r="H319"/>
      <c r="I319"/>
      <c r="J319"/>
    </row>
    <row r="320" spans="1:10" x14ac:dyDescent="0.35">
      <c r="A320"/>
      <c r="B320"/>
      <c r="C320"/>
      <c r="D320"/>
      <c r="E320"/>
      <c r="F320"/>
      <c r="G320"/>
      <c r="H320"/>
      <c r="I320"/>
      <c r="J320"/>
    </row>
    <row r="321" spans="1:10" x14ac:dyDescent="0.35">
      <c r="A321"/>
      <c r="B321"/>
      <c r="C321"/>
      <c r="D321"/>
      <c r="E321"/>
      <c r="F321"/>
      <c r="G321"/>
      <c r="H321"/>
      <c r="I321"/>
      <c r="J321"/>
    </row>
    <row r="322" spans="1:10" x14ac:dyDescent="0.35">
      <c r="A322"/>
      <c r="B322"/>
      <c r="C322"/>
      <c r="D322"/>
      <c r="E322"/>
      <c r="F322"/>
      <c r="G322"/>
      <c r="H322"/>
      <c r="I322"/>
      <c r="J322"/>
    </row>
    <row r="323" spans="1:10" x14ac:dyDescent="0.35">
      <c r="A323"/>
      <c r="B323"/>
      <c r="C323"/>
      <c r="D323"/>
      <c r="E323"/>
      <c r="F323"/>
      <c r="G323"/>
      <c r="H323"/>
      <c r="I323"/>
      <c r="J323"/>
    </row>
    <row r="324" spans="1:10" x14ac:dyDescent="0.35">
      <c r="A324"/>
      <c r="B324"/>
      <c r="C324"/>
      <c r="D324"/>
      <c r="E324"/>
      <c r="F324"/>
      <c r="G324"/>
      <c r="H324"/>
      <c r="I324"/>
      <c r="J324"/>
    </row>
    <row r="325" spans="1:10" x14ac:dyDescent="0.35">
      <c r="A325"/>
      <c r="B325"/>
      <c r="C325"/>
      <c r="D325"/>
      <c r="E325"/>
      <c r="F325"/>
      <c r="G325"/>
      <c r="H325"/>
      <c r="I325"/>
      <c r="J325"/>
    </row>
    <row r="326" spans="1:10" x14ac:dyDescent="0.35">
      <c r="A326"/>
      <c r="B326"/>
      <c r="C326"/>
      <c r="D326"/>
      <c r="E326"/>
      <c r="F326"/>
      <c r="G326"/>
      <c r="H326"/>
      <c r="I326"/>
      <c r="J326"/>
    </row>
    <row r="327" spans="1:10" x14ac:dyDescent="0.35">
      <c r="A327"/>
      <c r="B327"/>
      <c r="C327"/>
      <c r="D327"/>
      <c r="E327"/>
      <c r="F327"/>
      <c r="G327"/>
      <c r="H327"/>
      <c r="I327"/>
      <c r="J327"/>
    </row>
    <row r="328" spans="1:10" x14ac:dyDescent="0.35">
      <c r="A328"/>
      <c r="B328"/>
      <c r="C328"/>
      <c r="D328"/>
      <c r="E328"/>
      <c r="F328"/>
      <c r="G328"/>
      <c r="H328"/>
      <c r="I328"/>
      <c r="J328"/>
    </row>
    <row r="329" spans="1:10" x14ac:dyDescent="0.35">
      <c r="A329"/>
      <c r="B329"/>
      <c r="C329"/>
      <c r="D329"/>
      <c r="E329"/>
      <c r="F329"/>
      <c r="G329"/>
      <c r="H329"/>
      <c r="I329"/>
      <c r="J329"/>
    </row>
    <row r="330" spans="1:10" x14ac:dyDescent="0.35">
      <c r="A330"/>
      <c r="B330"/>
      <c r="C330"/>
      <c r="D330"/>
      <c r="E330"/>
      <c r="F330"/>
      <c r="G330"/>
      <c r="H330"/>
      <c r="I330"/>
      <c r="J330"/>
    </row>
    <row r="331" spans="1:10" x14ac:dyDescent="0.35">
      <c r="A331"/>
      <c r="B331"/>
      <c r="C331"/>
      <c r="D331"/>
      <c r="E331"/>
      <c r="F331"/>
      <c r="G331"/>
      <c r="H331"/>
      <c r="I331"/>
      <c r="J331"/>
    </row>
    <row r="332" spans="1:10" x14ac:dyDescent="0.35">
      <c r="A332"/>
      <c r="B332"/>
      <c r="C332"/>
      <c r="D332"/>
      <c r="E332"/>
      <c r="F332"/>
      <c r="G332"/>
      <c r="H332"/>
      <c r="I332"/>
      <c r="J332"/>
    </row>
    <row r="333" spans="1:10" x14ac:dyDescent="0.35">
      <c r="A333"/>
      <c r="B333"/>
      <c r="C333"/>
      <c r="D333"/>
      <c r="E333"/>
      <c r="F333"/>
      <c r="G333"/>
      <c r="H333"/>
      <c r="I333"/>
      <c r="J333"/>
    </row>
    <row r="334" spans="1:10" x14ac:dyDescent="0.35">
      <c r="A334"/>
      <c r="B334"/>
      <c r="C334"/>
      <c r="D334"/>
      <c r="E334"/>
      <c r="F334"/>
      <c r="G334"/>
      <c r="H334"/>
      <c r="I334"/>
      <c r="J334"/>
    </row>
    <row r="335" spans="1:10" x14ac:dyDescent="0.35">
      <c r="A335"/>
      <c r="B335"/>
      <c r="C335"/>
      <c r="D335"/>
      <c r="E335"/>
      <c r="F335"/>
      <c r="G335"/>
      <c r="H335"/>
      <c r="I335"/>
      <c r="J335"/>
    </row>
    <row r="336" spans="1:10" x14ac:dyDescent="0.35">
      <c r="A336"/>
      <c r="B336"/>
      <c r="C336"/>
      <c r="D336"/>
      <c r="E336"/>
      <c r="F336"/>
      <c r="G336"/>
      <c r="H336"/>
      <c r="I336"/>
      <c r="J336"/>
    </row>
    <row r="337" spans="1:10" x14ac:dyDescent="0.35">
      <c r="A337"/>
      <c r="B337"/>
      <c r="C337"/>
      <c r="D337"/>
      <c r="E337"/>
      <c r="F337"/>
      <c r="G337"/>
      <c r="H337"/>
      <c r="I337"/>
      <c r="J337"/>
    </row>
    <row r="338" spans="1:10" x14ac:dyDescent="0.35">
      <c r="A338"/>
      <c r="B338"/>
      <c r="C338"/>
      <c r="D338"/>
      <c r="E338"/>
      <c r="F338"/>
      <c r="G338"/>
      <c r="H338"/>
      <c r="I338"/>
      <c r="J338"/>
    </row>
    <row r="339" spans="1:10" x14ac:dyDescent="0.35">
      <c r="A339"/>
      <c r="B339"/>
      <c r="C339"/>
      <c r="D339"/>
      <c r="E339"/>
      <c r="F339"/>
      <c r="G339"/>
      <c r="H339"/>
      <c r="I339"/>
      <c r="J339"/>
    </row>
    <row r="340" spans="1:10" x14ac:dyDescent="0.35">
      <c r="A340"/>
      <c r="B340"/>
      <c r="C340"/>
      <c r="D340"/>
      <c r="E340"/>
      <c r="F340"/>
      <c r="G340"/>
      <c r="H340"/>
      <c r="I340"/>
      <c r="J340"/>
    </row>
    <row r="341" spans="1:10" x14ac:dyDescent="0.35">
      <c r="A341"/>
      <c r="B341"/>
      <c r="C341"/>
      <c r="D341"/>
      <c r="E341"/>
      <c r="F341"/>
      <c r="G341"/>
      <c r="H341"/>
      <c r="I341"/>
      <c r="J341"/>
    </row>
    <row r="342" spans="1:10" x14ac:dyDescent="0.35">
      <c r="A342"/>
      <c r="B342"/>
      <c r="C342"/>
      <c r="D342"/>
      <c r="E342"/>
      <c r="F342"/>
      <c r="G342"/>
      <c r="H342"/>
      <c r="I342"/>
      <c r="J342"/>
    </row>
    <row r="343" spans="1:10" x14ac:dyDescent="0.35">
      <c r="A343"/>
      <c r="B343"/>
      <c r="C343"/>
      <c r="D343"/>
      <c r="E343"/>
      <c r="F343"/>
      <c r="G343"/>
      <c r="H343"/>
      <c r="I343"/>
      <c r="J343"/>
    </row>
    <row r="344" spans="1:10" x14ac:dyDescent="0.35">
      <c r="A344"/>
      <c r="B344"/>
      <c r="C344"/>
      <c r="D344"/>
      <c r="E344"/>
      <c r="F344"/>
      <c r="G344"/>
      <c r="H344"/>
      <c r="I344"/>
      <c r="J344"/>
    </row>
    <row r="345" spans="1:10" x14ac:dyDescent="0.35">
      <c r="A345"/>
      <c r="B345"/>
      <c r="C345"/>
      <c r="D345"/>
      <c r="E345"/>
      <c r="F345"/>
      <c r="G345"/>
      <c r="H345"/>
      <c r="I345"/>
      <c r="J345"/>
    </row>
    <row r="346" spans="1:10" x14ac:dyDescent="0.35">
      <c r="A346"/>
      <c r="B346"/>
      <c r="C346"/>
      <c r="D346"/>
      <c r="E346"/>
      <c r="F346"/>
      <c r="G346"/>
      <c r="H346"/>
      <c r="I346"/>
      <c r="J346"/>
    </row>
    <row r="347" spans="1:10" x14ac:dyDescent="0.35">
      <c r="A347"/>
      <c r="B347"/>
      <c r="C347"/>
      <c r="D347"/>
      <c r="E347"/>
      <c r="F347"/>
      <c r="G347"/>
      <c r="H347"/>
      <c r="I347"/>
      <c r="J347"/>
    </row>
    <row r="348" spans="1:10" x14ac:dyDescent="0.35">
      <c r="A348"/>
      <c r="B348"/>
      <c r="C348"/>
      <c r="D348"/>
      <c r="E348"/>
      <c r="F348"/>
      <c r="G348"/>
      <c r="H348"/>
      <c r="I348"/>
      <c r="J348"/>
    </row>
    <row r="349" spans="1:10" x14ac:dyDescent="0.35">
      <c r="A349"/>
      <c r="B349"/>
      <c r="C349"/>
      <c r="D349"/>
      <c r="E349"/>
      <c r="F349"/>
      <c r="G349"/>
      <c r="H349"/>
      <c r="I349"/>
      <c r="J349"/>
    </row>
    <row r="350" spans="1:10" x14ac:dyDescent="0.35">
      <c r="A350"/>
      <c r="B350"/>
      <c r="C350"/>
      <c r="D350"/>
      <c r="E350"/>
      <c r="F350"/>
      <c r="G350"/>
      <c r="H350"/>
      <c r="I350"/>
      <c r="J350"/>
    </row>
    <row r="351" spans="1:10" x14ac:dyDescent="0.35">
      <c r="A351"/>
      <c r="B351"/>
      <c r="C351"/>
      <c r="D351"/>
      <c r="E351"/>
      <c r="F351"/>
      <c r="G351"/>
      <c r="H351"/>
      <c r="I351"/>
      <c r="J351"/>
    </row>
    <row r="352" spans="1:10" x14ac:dyDescent="0.35">
      <c r="A352"/>
      <c r="B352"/>
      <c r="C352"/>
      <c r="D352"/>
      <c r="E352"/>
      <c r="F352"/>
      <c r="G352"/>
      <c r="H352"/>
      <c r="I352"/>
      <c r="J352"/>
    </row>
    <row r="353" spans="1:10" x14ac:dyDescent="0.35">
      <c r="A353"/>
      <c r="B353"/>
      <c r="C353"/>
      <c r="D353"/>
      <c r="E353"/>
      <c r="F353"/>
      <c r="G353"/>
      <c r="H353"/>
      <c r="I353"/>
      <c r="J353"/>
    </row>
    <row r="354" spans="1:10" x14ac:dyDescent="0.35">
      <c r="A354"/>
      <c r="B354"/>
      <c r="C354"/>
      <c r="D354"/>
      <c r="E354"/>
      <c r="F354"/>
      <c r="G354"/>
      <c r="H354"/>
      <c r="I354"/>
      <c r="J354"/>
    </row>
    <row r="355" spans="1:10" x14ac:dyDescent="0.35">
      <c r="A355"/>
      <c r="B355"/>
      <c r="C355"/>
      <c r="D355"/>
      <c r="E355"/>
      <c r="F355"/>
      <c r="G355"/>
      <c r="H355"/>
      <c r="I355"/>
      <c r="J355"/>
    </row>
    <row r="356" spans="1:10" x14ac:dyDescent="0.35">
      <c r="A356"/>
      <c r="B356"/>
      <c r="C356"/>
      <c r="D356"/>
      <c r="E356"/>
      <c r="F356"/>
      <c r="G356"/>
      <c r="H356"/>
      <c r="I356"/>
      <c r="J356"/>
    </row>
    <row r="357" spans="1:10" x14ac:dyDescent="0.35">
      <c r="A357"/>
      <c r="B357"/>
      <c r="C357"/>
      <c r="D357"/>
      <c r="E357"/>
      <c r="F357"/>
      <c r="G357"/>
      <c r="H357"/>
      <c r="I357"/>
      <c r="J357"/>
    </row>
    <row r="358" spans="1:10" x14ac:dyDescent="0.35">
      <c r="A358"/>
      <c r="B358"/>
      <c r="C358"/>
      <c r="D358"/>
      <c r="E358"/>
      <c r="F358"/>
      <c r="G358"/>
      <c r="H358"/>
      <c r="I358"/>
      <c r="J358"/>
    </row>
    <row r="359" spans="1:10" x14ac:dyDescent="0.35">
      <c r="A359"/>
      <c r="B359"/>
      <c r="C359"/>
      <c r="D359"/>
      <c r="E359"/>
      <c r="F359"/>
      <c r="G359"/>
      <c r="H359"/>
      <c r="I359"/>
      <c r="J359"/>
    </row>
    <row r="360" spans="1:10" x14ac:dyDescent="0.35">
      <c r="A360"/>
      <c r="B360"/>
      <c r="C360"/>
      <c r="D360"/>
      <c r="E360"/>
      <c r="F360"/>
      <c r="G360"/>
      <c r="H360"/>
      <c r="I360"/>
      <c r="J360"/>
    </row>
    <row r="361" spans="1:10" x14ac:dyDescent="0.35">
      <c r="A361"/>
      <c r="B361"/>
      <c r="C361"/>
      <c r="D361"/>
      <c r="E361"/>
      <c r="F361"/>
      <c r="G361"/>
      <c r="H361"/>
      <c r="I361"/>
      <c r="J361"/>
    </row>
    <row r="362" spans="1:10" x14ac:dyDescent="0.35">
      <c r="A362"/>
      <c r="B362"/>
      <c r="C362"/>
      <c r="D362"/>
      <c r="E362"/>
      <c r="F362"/>
      <c r="G362"/>
      <c r="H362"/>
      <c r="I362"/>
      <c r="J362"/>
    </row>
    <row r="363" spans="1:10" x14ac:dyDescent="0.35">
      <c r="A363"/>
      <c r="B363"/>
      <c r="C363"/>
      <c r="D363"/>
      <c r="E363"/>
      <c r="F363"/>
      <c r="G363"/>
      <c r="H363"/>
      <c r="I363"/>
      <c r="J363"/>
    </row>
    <row r="364" spans="1:10" x14ac:dyDescent="0.35">
      <c r="A364"/>
      <c r="B364"/>
      <c r="C364"/>
      <c r="D364"/>
      <c r="E364"/>
      <c r="F364"/>
      <c r="G364"/>
      <c r="H364"/>
      <c r="I364"/>
      <c r="J364"/>
    </row>
    <row r="365" spans="1:10" x14ac:dyDescent="0.35">
      <c r="A365"/>
      <c r="B365"/>
      <c r="C365"/>
      <c r="D365"/>
      <c r="E365"/>
      <c r="F365"/>
      <c r="G365"/>
      <c r="H365"/>
      <c r="I365"/>
      <c r="J365"/>
    </row>
    <row r="366" spans="1:10" x14ac:dyDescent="0.35">
      <c r="A366"/>
      <c r="B366"/>
      <c r="C366"/>
      <c r="D366"/>
      <c r="E366"/>
      <c r="F366"/>
      <c r="G366"/>
      <c r="H366"/>
      <c r="I366"/>
      <c r="J366"/>
    </row>
    <row r="367" spans="1:10" x14ac:dyDescent="0.35">
      <c r="A367"/>
      <c r="B367"/>
      <c r="C367"/>
      <c r="D367"/>
      <c r="E367"/>
      <c r="F367"/>
      <c r="G367"/>
      <c r="H367"/>
      <c r="I367"/>
      <c r="J367"/>
    </row>
    <row r="368" spans="1:10" x14ac:dyDescent="0.35">
      <c r="A368"/>
      <c r="B368"/>
      <c r="C368"/>
      <c r="D368"/>
      <c r="E368"/>
      <c r="F368"/>
      <c r="G368"/>
      <c r="H368"/>
      <c r="I368"/>
      <c r="J368"/>
    </row>
    <row r="369" spans="1:10" x14ac:dyDescent="0.35">
      <c r="A369"/>
      <c r="B369"/>
      <c r="C369"/>
      <c r="D369"/>
      <c r="E369"/>
      <c r="F369"/>
      <c r="G369"/>
      <c r="H369"/>
      <c r="I369"/>
      <c r="J369"/>
    </row>
    <row r="370" spans="1:10" x14ac:dyDescent="0.35">
      <c r="A370"/>
      <c r="B370"/>
      <c r="C370"/>
      <c r="D370"/>
      <c r="E370"/>
      <c r="F370"/>
      <c r="G370"/>
      <c r="H370"/>
      <c r="I370"/>
      <c r="J370"/>
    </row>
    <row r="371" spans="1:10" x14ac:dyDescent="0.35">
      <c r="A371"/>
      <c r="B371"/>
      <c r="C371"/>
      <c r="D371"/>
      <c r="E371"/>
      <c r="F371"/>
      <c r="G371"/>
      <c r="H371"/>
      <c r="I371"/>
      <c r="J371"/>
    </row>
    <row r="372" spans="1:10" x14ac:dyDescent="0.35">
      <c r="A372"/>
      <c r="B372"/>
      <c r="C372"/>
      <c r="D372"/>
      <c r="E372"/>
      <c r="F372"/>
      <c r="G372"/>
      <c r="H372"/>
      <c r="I372"/>
      <c r="J372"/>
    </row>
    <row r="373" spans="1:10" x14ac:dyDescent="0.35">
      <c r="A373"/>
      <c r="B373"/>
      <c r="C373"/>
      <c r="D373"/>
      <c r="E373"/>
      <c r="F373"/>
      <c r="G373"/>
      <c r="H373"/>
      <c r="I373"/>
      <c r="J373"/>
    </row>
    <row r="374" spans="1:10" x14ac:dyDescent="0.35">
      <c r="A374"/>
      <c r="B374"/>
      <c r="C374"/>
      <c r="D374"/>
      <c r="E374"/>
      <c r="F374"/>
      <c r="G374"/>
      <c r="H374"/>
      <c r="I374"/>
      <c r="J374"/>
    </row>
    <row r="375" spans="1:10" x14ac:dyDescent="0.35">
      <c r="A375"/>
      <c r="B375"/>
      <c r="C375"/>
      <c r="D375"/>
      <c r="E375"/>
      <c r="F375"/>
      <c r="G375"/>
      <c r="H375"/>
      <c r="I375"/>
      <c r="J375"/>
    </row>
    <row r="376" spans="1:10" x14ac:dyDescent="0.35">
      <c r="A376"/>
      <c r="B376"/>
      <c r="C376"/>
      <c r="D376"/>
      <c r="E376"/>
      <c r="F376"/>
      <c r="G376"/>
      <c r="H376"/>
      <c r="I376"/>
      <c r="J376"/>
    </row>
    <row r="377" spans="1:10" x14ac:dyDescent="0.35">
      <c r="A377"/>
      <c r="B377"/>
      <c r="C377"/>
      <c r="D377"/>
      <c r="E377"/>
      <c r="F377"/>
      <c r="G377"/>
      <c r="H377"/>
      <c r="I377"/>
      <c r="J377"/>
    </row>
    <row r="378" spans="1:10" x14ac:dyDescent="0.35">
      <c r="A378"/>
      <c r="B378"/>
      <c r="C378"/>
      <c r="D378"/>
      <c r="E378"/>
      <c r="F378"/>
      <c r="G378"/>
      <c r="H378"/>
      <c r="I378"/>
      <c r="J378"/>
    </row>
    <row r="379" spans="1:10" x14ac:dyDescent="0.35">
      <c r="A379"/>
      <c r="B379"/>
      <c r="C379"/>
      <c r="D379"/>
      <c r="E379"/>
      <c r="F379"/>
      <c r="G379"/>
      <c r="H379"/>
      <c r="I379"/>
      <c r="J379"/>
    </row>
    <row r="380" spans="1:10" x14ac:dyDescent="0.35">
      <c r="A380"/>
      <c r="B380"/>
      <c r="C380"/>
      <c r="D380"/>
      <c r="E380"/>
      <c r="F380"/>
      <c r="G380"/>
      <c r="H380"/>
      <c r="I380"/>
      <c r="J380"/>
    </row>
    <row r="381" spans="1:10" x14ac:dyDescent="0.35">
      <c r="A381"/>
      <c r="B381"/>
      <c r="C381"/>
      <c r="D381"/>
      <c r="E381"/>
      <c r="F381"/>
      <c r="G381"/>
      <c r="H381"/>
      <c r="I381"/>
      <c r="J381"/>
    </row>
    <row r="382" spans="1:10" x14ac:dyDescent="0.35">
      <c r="A382"/>
      <c r="B382"/>
      <c r="C382"/>
      <c r="D382"/>
      <c r="E382"/>
      <c r="F382"/>
      <c r="G382"/>
      <c r="H382"/>
      <c r="I382"/>
      <c r="J382"/>
    </row>
    <row r="383" spans="1:10" x14ac:dyDescent="0.35">
      <c r="A383"/>
      <c r="B383"/>
      <c r="C383"/>
      <c r="D383"/>
      <c r="E383"/>
      <c r="F383"/>
      <c r="G383"/>
      <c r="H383"/>
      <c r="I383"/>
      <c r="J383"/>
    </row>
    <row r="384" spans="1:10" x14ac:dyDescent="0.35">
      <c r="A384"/>
      <c r="B384"/>
      <c r="C384"/>
      <c r="D384"/>
      <c r="E384"/>
      <c r="F384"/>
      <c r="G384"/>
      <c r="H384"/>
      <c r="I384"/>
      <c r="J384"/>
    </row>
    <row r="385" spans="1:10" x14ac:dyDescent="0.35">
      <c r="A385"/>
      <c r="B385"/>
      <c r="C385"/>
      <c r="D385"/>
      <c r="E385"/>
      <c r="F385"/>
      <c r="G385"/>
      <c r="H385"/>
      <c r="I385"/>
      <c r="J385"/>
    </row>
    <row r="386" spans="1:10" x14ac:dyDescent="0.35">
      <c r="A386"/>
      <c r="B386"/>
      <c r="C386"/>
      <c r="D386"/>
      <c r="E386"/>
      <c r="F386"/>
      <c r="G386"/>
      <c r="H386"/>
      <c r="I386"/>
      <c r="J386"/>
    </row>
    <row r="387" spans="1:10" x14ac:dyDescent="0.35">
      <c r="A387"/>
      <c r="B387"/>
      <c r="C387"/>
      <c r="D387"/>
      <c r="E387"/>
      <c r="F387"/>
      <c r="G387"/>
      <c r="H387"/>
      <c r="I387"/>
      <c r="J387"/>
    </row>
    <row r="388" spans="1:10" x14ac:dyDescent="0.35">
      <c r="A388"/>
      <c r="B388"/>
      <c r="C388"/>
      <c r="D388"/>
      <c r="E388"/>
      <c r="F388"/>
      <c r="G388"/>
      <c r="H388"/>
      <c r="I388"/>
      <c r="J388"/>
    </row>
    <row r="389" spans="1:10" x14ac:dyDescent="0.35">
      <c r="A389"/>
      <c r="B389"/>
      <c r="C389"/>
      <c r="D389"/>
      <c r="E389"/>
      <c r="F389"/>
      <c r="G389"/>
      <c r="H389"/>
      <c r="I389"/>
      <c r="J389"/>
    </row>
    <row r="390" spans="1:10" x14ac:dyDescent="0.35">
      <c r="A390"/>
      <c r="B390"/>
      <c r="C390"/>
      <c r="D390"/>
      <c r="E390"/>
      <c r="F390"/>
      <c r="G390"/>
      <c r="H390"/>
      <c r="I390"/>
      <c r="J390"/>
    </row>
    <row r="391" spans="1:10" x14ac:dyDescent="0.35">
      <c r="A391"/>
      <c r="B391"/>
      <c r="C391"/>
      <c r="D391"/>
      <c r="E391"/>
      <c r="F391"/>
      <c r="G391"/>
      <c r="H391"/>
      <c r="I391"/>
      <c r="J391"/>
    </row>
    <row r="392" spans="1:10" x14ac:dyDescent="0.35">
      <c r="A392"/>
      <c r="B392"/>
      <c r="C392"/>
      <c r="D392"/>
      <c r="E392"/>
      <c r="F392"/>
      <c r="G392"/>
      <c r="H392"/>
      <c r="I392"/>
      <c r="J392"/>
    </row>
    <row r="393" spans="1:10" x14ac:dyDescent="0.35">
      <c r="A393"/>
      <c r="B393"/>
      <c r="C393"/>
      <c r="D393"/>
      <c r="E393"/>
      <c r="F393"/>
      <c r="G393"/>
      <c r="H393"/>
      <c r="I393"/>
      <c r="J393"/>
    </row>
    <row r="394" spans="1:10" x14ac:dyDescent="0.35">
      <c r="A394"/>
      <c r="B394"/>
      <c r="C394"/>
      <c r="D394"/>
      <c r="E394"/>
      <c r="F394"/>
      <c r="G394"/>
      <c r="H394"/>
      <c r="I394"/>
      <c r="J394"/>
    </row>
    <row r="395" spans="1:10" x14ac:dyDescent="0.35">
      <c r="A395"/>
      <c r="B395"/>
      <c r="C395"/>
      <c r="D395"/>
      <c r="E395"/>
      <c r="F395"/>
      <c r="G395"/>
      <c r="H395"/>
      <c r="I395"/>
      <c r="J395"/>
    </row>
    <row r="396" spans="1:10" x14ac:dyDescent="0.35">
      <c r="A396"/>
      <c r="B396"/>
      <c r="C396"/>
      <c r="D396"/>
      <c r="E396"/>
      <c r="F396"/>
      <c r="G396"/>
      <c r="H396"/>
      <c r="I396"/>
      <c r="J396"/>
    </row>
    <row r="397" spans="1:10" x14ac:dyDescent="0.35">
      <c r="A397"/>
      <c r="B397"/>
      <c r="C397"/>
      <c r="D397"/>
      <c r="E397"/>
      <c r="F397"/>
      <c r="G397"/>
      <c r="H397"/>
      <c r="I397"/>
      <c r="J397"/>
    </row>
    <row r="398" spans="1:10" x14ac:dyDescent="0.35">
      <c r="A398"/>
      <c r="B398"/>
      <c r="C398"/>
      <c r="D398"/>
      <c r="E398"/>
      <c r="F398"/>
      <c r="G398"/>
      <c r="H398"/>
      <c r="I398"/>
      <c r="J398"/>
    </row>
    <row r="399" spans="1:10" x14ac:dyDescent="0.35">
      <c r="A399"/>
      <c r="B399"/>
      <c r="C399"/>
      <c r="D399"/>
      <c r="E399"/>
      <c r="F399"/>
      <c r="G399"/>
      <c r="H399"/>
      <c r="I399"/>
      <c r="J399"/>
    </row>
    <row r="400" spans="1:10" x14ac:dyDescent="0.35">
      <c r="A400"/>
      <c r="B400"/>
      <c r="C400"/>
      <c r="D400"/>
      <c r="E400"/>
      <c r="F400"/>
      <c r="G400"/>
      <c r="H400"/>
      <c r="I400"/>
      <c r="J400"/>
    </row>
    <row r="401" spans="1:10" x14ac:dyDescent="0.35">
      <c r="A401"/>
      <c r="B401"/>
      <c r="C401"/>
      <c r="D401"/>
      <c r="E401"/>
      <c r="F401"/>
      <c r="G401"/>
      <c r="H401"/>
      <c r="I401"/>
      <c r="J401"/>
    </row>
    <row r="402" spans="1:10" x14ac:dyDescent="0.35">
      <c r="A402"/>
      <c r="B402"/>
      <c r="C402"/>
      <c r="D402"/>
      <c r="E402"/>
      <c r="F402"/>
      <c r="G402"/>
      <c r="H402"/>
      <c r="I402"/>
      <c r="J402"/>
    </row>
    <row r="403" spans="1:10" x14ac:dyDescent="0.35">
      <c r="A403"/>
      <c r="B403"/>
      <c r="C403"/>
      <c r="D403"/>
      <c r="E403"/>
      <c r="F403"/>
      <c r="G403"/>
      <c r="H403"/>
      <c r="I403"/>
      <c r="J403"/>
    </row>
    <row r="404" spans="1:10" x14ac:dyDescent="0.35">
      <c r="A404"/>
      <c r="B404"/>
      <c r="C404"/>
      <c r="D404"/>
      <c r="E404"/>
      <c r="F404"/>
      <c r="G404"/>
      <c r="H404"/>
      <c r="I404"/>
      <c r="J404"/>
    </row>
    <row r="405" spans="1:10" x14ac:dyDescent="0.35">
      <c r="A405"/>
      <c r="B405"/>
      <c r="C405"/>
      <c r="D405"/>
      <c r="E405"/>
      <c r="F405"/>
      <c r="G405"/>
      <c r="H405"/>
      <c r="I405"/>
      <c r="J405"/>
    </row>
    <row r="406" spans="1:10" x14ac:dyDescent="0.35">
      <c r="A406"/>
      <c r="B406"/>
      <c r="C406"/>
      <c r="D406"/>
      <c r="E406"/>
      <c r="F406"/>
      <c r="G406"/>
      <c r="H406"/>
      <c r="I406"/>
      <c r="J406"/>
    </row>
    <row r="407" spans="1:10" x14ac:dyDescent="0.35">
      <c r="A407"/>
      <c r="B407"/>
      <c r="C407"/>
      <c r="D407"/>
      <c r="E407"/>
      <c r="F407"/>
      <c r="G407"/>
      <c r="H407"/>
      <c r="I407"/>
      <c r="J407"/>
    </row>
    <row r="408" spans="1:10" x14ac:dyDescent="0.35">
      <c r="A408"/>
      <c r="B408"/>
      <c r="C408"/>
      <c r="D408"/>
      <c r="E408"/>
      <c r="F408"/>
      <c r="G408"/>
      <c r="H408"/>
      <c r="I408"/>
      <c r="J408"/>
    </row>
    <row r="409" spans="1:10" x14ac:dyDescent="0.35">
      <c r="A409"/>
      <c r="B409"/>
      <c r="C409"/>
      <c r="D409"/>
      <c r="E409"/>
      <c r="F409"/>
      <c r="G409"/>
      <c r="H409"/>
      <c r="I409"/>
      <c r="J409"/>
    </row>
    <row r="410" spans="1:10" x14ac:dyDescent="0.35">
      <c r="A410"/>
      <c r="B410"/>
      <c r="C410"/>
      <c r="D410"/>
      <c r="E410"/>
      <c r="F410"/>
      <c r="G410"/>
      <c r="H410"/>
      <c r="I410"/>
      <c r="J410"/>
    </row>
    <row r="411" spans="1:10" x14ac:dyDescent="0.35">
      <c r="A411"/>
      <c r="B411"/>
      <c r="C411"/>
      <c r="D411"/>
      <c r="E411"/>
      <c r="F411"/>
      <c r="G411"/>
      <c r="H411"/>
      <c r="I411"/>
      <c r="J411"/>
    </row>
    <row r="412" spans="1:10" x14ac:dyDescent="0.35">
      <c r="A412"/>
      <c r="B412"/>
      <c r="C412"/>
      <c r="D412"/>
      <c r="E412"/>
      <c r="F412"/>
      <c r="G412"/>
      <c r="H412"/>
      <c r="I412"/>
      <c r="J412"/>
    </row>
    <row r="413" spans="1:10" x14ac:dyDescent="0.35">
      <c r="A413"/>
      <c r="B413"/>
      <c r="C413"/>
      <c r="D413"/>
      <c r="E413"/>
      <c r="F413"/>
      <c r="G413"/>
      <c r="H413"/>
      <c r="I413"/>
      <c r="J413"/>
    </row>
    <row r="414" spans="1:10" x14ac:dyDescent="0.35">
      <c r="A414"/>
      <c r="B414"/>
      <c r="C414"/>
      <c r="D414"/>
      <c r="E414"/>
      <c r="F414"/>
      <c r="G414"/>
      <c r="H414"/>
      <c r="I414"/>
      <c r="J414"/>
    </row>
    <row r="415" spans="1:10" x14ac:dyDescent="0.35">
      <c r="A415"/>
      <c r="B415"/>
      <c r="C415"/>
      <c r="D415"/>
      <c r="E415"/>
      <c r="F415"/>
      <c r="G415"/>
      <c r="H415"/>
      <c r="I415"/>
      <c r="J415"/>
    </row>
    <row r="416" spans="1:10" x14ac:dyDescent="0.35">
      <c r="A416"/>
      <c r="B416"/>
      <c r="C416"/>
      <c r="D416"/>
      <c r="E416"/>
      <c r="F416"/>
      <c r="G416"/>
      <c r="H416"/>
      <c r="I416"/>
      <c r="J416"/>
    </row>
    <row r="417" spans="1:10" x14ac:dyDescent="0.35">
      <c r="A417"/>
      <c r="B417"/>
      <c r="C417"/>
      <c r="D417"/>
      <c r="E417"/>
      <c r="F417"/>
      <c r="G417"/>
      <c r="H417"/>
      <c r="I417"/>
      <c r="J417"/>
    </row>
    <row r="418" spans="1:10" x14ac:dyDescent="0.35">
      <c r="A418"/>
      <c r="B418"/>
      <c r="C418"/>
      <c r="D418"/>
      <c r="E418"/>
      <c r="F418"/>
      <c r="G418"/>
      <c r="H418"/>
      <c r="I418"/>
      <c r="J418"/>
    </row>
    <row r="419" spans="1:10" x14ac:dyDescent="0.35">
      <c r="A419"/>
      <c r="B419"/>
      <c r="C419"/>
      <c r="D419"/>
      <c r="E419"/>
      <c r="F419"/>
      <c r="G419"/>
      <c r="H419"/>
      <c r="I419"/>
      <c r="J419"/>
    </row>
    <row r="420" spans="1:10" x14ac:dyDescent="0.35">
      <c r="A420"/>
      <c r="B420"/>
      <c r="C420"/>
      <c r="D420"/>
      <c r="E420"/>
      <c r="F420"/>
      <c r="G420"/>
      <c r="H420"/>
      <c r="I420"/>
      <c r="J420"/>
    </row>
    <row r="421" spans="1:10" x14ac:dyDescent="0.35">
      <c r="A421"/>
      <c r="B421"/>
      <c r="C421"/>
      <c r="D421"/>
      <c r="E421"/>
      <c r="F421"/>
      <c r="G421"/>
      <c r="H421"/>
      <c r="I421"/>
      <c r="J421"/>
    </row>
    <row r="422" spans="1:10" x14ac:dyDescent="0.35">
      <c r="A422"/>
      <c r="B422"/>
      <c r="C422"/>
      <c r="D422"/>
      <c r="E422"/>
      <c r="F422"/>
      <c r="G422"/>
      <c r="H422"/>
      <c r="I422"/>
      <c r="J422"/>
    </row>
    <row r="423" spans="1:10" x14ac:dyDescent="0.35">
      <c r="A423"/>
      <c r="B423"/>
      <c r="C423"/>
      <c r="D423"/>
      <c r="E423"/>
      <c r="F423"/>
      <c r="G423"/>
      <c r="H423"/>
      <c r="I423"/>
      <c r="J423"/>
    </row>
    <row r="424" spans="1:10" x14ac:dyDescent="0.35">
      <c r="A424"/>
      <c r="B424"/>
      <c r="C424"/>
      <c r="D424"/>
      <c r="E424"/>
      <c r="F424"/>
      <c r="G424"/>
      <c r="H424"/>
      <c r="I424"/>
      <c r="J424"/>
    </row>
    <row r="425" spans="1:10" x14ac:dyDescent="0.35">
      <c r="A425"/>
      <c r="B425"/>
      <c r="C425"/>
      <c r="D425"/>
      <c r="E425"/>
      <c r="F425"/>
      <c r="G425"/>
      <c r="H425"/>
      <c r="I425"/>
      <c r="J425"/>
    </row>
    <row r="426" spans="1:10" x14ac:dyDescent="0.35">
      <c r="A426"/>
      <c r="B426"/>
      <c r="C426"/>
      <c r="D426"/>
      <c r="E426"/>
      <c r="F426"/>
      <c r="G426"/>
      <c r="H426"/>
      <c r="I426"/>
      <c r="J426"/>
    </row>
    <row r="427" spans="1:10" x14ac:dyDescent="0.35">
      <c r="A427"/>
      <c r="B427"/>
      <c r="C427"/>
      <c r="D427"/>
      <c r="E427"/>
      <c r="F427"/>
      <c r="G427"/>
      <c r="H427"/>
      <c r="I427"/>
      <c r="J427"/>
    </row>
    <row r="428" spans="1:10" x14ac:dyDescent="0.35">
      <c r="A428"/>
      <c r="B428"/>
      <c r="C428"/>
      <c r="D428"/>
      <c r="E428"/>
      <c r="F428"/>
      <c r="G428"/>
      <c r="H428"/>
      <c r="I428"/>
      <c r="J428"/>
    </row>
    <row r="429" spans="1:10" x14ac:dyDescent="0.35">
      <c r="A429"/>
      <c r="B429"/>
      <c r="C429"/>
      <c r="D429"/>
      <c r="E429"/>
      <c r="F429"/>
      <c r="G429"/>
      <c r="H429"/>
      <c r="I429"/>
      <c r="J429"/>
    </row>
    <row r="430" spans="1:10" x14ac:dyDescent="0.35">
      <c r="A430"/>
      <c r="B430"/>
      <c r="C430"/>
      <c r="D430"/>
      <c r="E430"/>
      <c r="F430"/>
      <c r="G430"/>
      <c r="H430"/>
      <c r="I430"/>
      <c r="J430"/>
    </row>
    <row r="431" spans="1:10" x14ac:dyDescent="0.35">
      <c r="A431"/>
      <c r="B431"/>
      <c r="C431"/>
      <c r="D431"/>
      <c r="E431"/>
      <c r="F431"/>
      <c r="G431"/>
      <c r="H431"/>
      <c r="I431"/>
      <c r="J431"/>
    </row>
    <row r="432" spans="1:10" x14ac:dyDescent="0.35">
      <c r="A432"/>
      <c r="B432"/>
      <c r="C432"/>
      <c r="D432"/>
      <c r="E432"/>
      <c r="F432"/>
      <c r="G432"/>
      <c r="H432"/>
      <c r="I432"/>
      <c r="J432"/>
    </row>
    <row r="433" spans="1:10" x14ac:dyDescent="0.35">
      <c r="A433"/>
      <c r="B433"/>
      <c r="C433"/>
      <c r="D433"/>
      <c r="E433"/>
      <c r="F433"/>
      <c r="G433"/>
      <c r="H433"/>
      <c r="I433"/>
      <c r="J433"/>
    </row>
    <row r="434" spans="1:10" x14ac:dyDescent="0.35">
      <c r="A434"/>
      <c r="B434"/>
      <c r="C434"/>
      <c r="D434"/>
      <c r="E434"/>
      <c r="F434"/>
      <c r="G434"/>
      <c r="H434"/>
      <c r="I434"/>
      <c r="J434"/>
    </row>
    <row r="435" spans="1:10" x14ac:dyDescent="0.35">
      <c r="A435"/>
      <c r="B435"/>
      <c r="C435"/>
      <c r="D435"/>
      <c r="E435"/>
      <c r="F435"/>
      <c r="G435"/>
      <c r="H435"/>
      <c r="I435"/>
      <c r="J435"/>
    </row>
    <row r="436" spans="1:10" x14ac:dyDescent="0.35">
      <c r="A436"/>
      <c r="B436"/>
      <c r="C436"/>
      <c r="D436"/>
      <c r="E436"/>
      <c r="F436"/>
      <c r="G436"/>
      <c r="H436"/>
      <c r="I436"/>
      <c r="J436"/>
    </row>
    <row r="437" spans="1:10" x14ac:dyDescent="0.35">
      <c r="A437"/>
      <c r="B437"/>
      <c r="C437"/>
      <c r="D437"/>
      <c r="E437"/>
      <c r="F437"/>
      <c r="G437"/>
      <c r="H437"/>
      <c r="I437"/>
      <c r="J437"/>
    </row>
    <row r="438" spans="1:10" x14ac:dyDescent="0.35">
      <c r="A438"/>
      <c r="B438"/>
      <c r="C438"/>
      <c r="D438"/>
      <c r="E438"/>
      <c r="F438"/>
      <c r="G438"/>
      <c r="H438"/>
      <c r="I438"/>
      <c r="J438"/>
    </row>
    <row r="439" spans="1:10" x14ac:dyDescent="0.35">
      <c r="A439"/>
      <c r="B439"/>
      <c r="C439"/>
      <c r="D439"/>
      <c r="E439"/>
      <c r="F439"/>
      <c r="G439"/>
      <c r="H439"/>
      <c r="I439"/>
      <c r="J439"/>
    </row>
    <row r="440" spans="1:10" x14ac:dyDescent="0.35">
      <c r="A440"/>
      <c r="B440"/>
      <c r="C440"/>
      <c r="D440"/>
      <c r="E440"/>
      <c r="F440"/>
      <c r="G440"/>
      <c r="H440"/>
      <c r="I440"/>
      <c r="J440"/>
    </row>
    <row r="441" spans="1:10" x14ac:dyDescent="0.35">
      <c r="A441"/>
      <c r="B441"/>
      <c r="C441"/>
      <c r="D441"/>
      <c r="E441"/>
      <c r="F441"/>
      <c r="G441"/>
      <c r="H441"/>
      <c r="I441"/>
      <c r="J441"/>
    </row>
    <row r="442" spans="1:10" x14ac:dyDescent="0.35">
      <c r="A442"/>
      <c r="B442"/>
      <c r="C442"/>
      <c r="D442"/>
      <c r="E442"/>
      <c r="F442"/>
      <c r="G442"/>
      <c r="H442"/>
      <c r="I442"/>
      <c r="J442"/>
    </row>
    <row r="443" spans="1:10" x14ac:dyDescent="0.35">
      <c r="A443"/>
      <c r="B443"/>
      <c r="C443"/>
      <c r="D443"/>
      <c r="E443"/>
      <c r="F443"/>
      <c r="G443"/>
      <c r="H443"/>
      <c r="I443"/>
      <c r="J443"/>
    </row>
    <row r="444" spans="1:10" x14ac:dyDescent="0.35">
      <c r="A444"/>
      <c r="B444"/>
      <c r="C444"/>
      <c r="D444"/>
      <c r="E444"/>
      <c r="F444"/>
      <c r="G444"/>
      <c r="H444"/>
      <c r="I444"/>
      <c r="J444"/>
    </row>
    <row r="445" spans="1:10" x14ac:dyDescent="0.35">
      <c r="A445"/>
      <c r="B445"/>
      <c r="C445"/>
      <c r="D445"/>
      <c r="E445"/>
      <c r="F445"/>
      <c r="G445"/>
      <c r="H445"/>
      <c r="I445"/>
      <c r="J445"/>
    </row>
    <row r="446" spans="1:10" x14ac:dyDescent="0.35">
      <c r="A446"/>
      <c r="B446"/>
      <c r="C446"/>
      <c r="D446"/>
      <c r="E446"/>
      <c r="F446"/>
      <c r="G446"/>
      <c r="H446"/>
      <c r="I446"/>
      <c r="J446"/>
    </row>
    <row r="447" spans="1:10" x14ac:dyDescent="0.35">
      <c r="A447"/>
      <c r="B447"/>
      <c r="C447"/>
      <c r="D447"/>
      <c r="E447"/>
      <c r="F447"/>
      <c r="G447"/>
      <c r="H447"/>
      <c r="I447"/>
      <c r="J447"/>
    </row>
    <row r="448" spans="1:10" x14ac:dyDescent="0.35">
      <c r="A448"/>
      <c r="B448"/>
      <c r="C448"/>
      <c r="D448"/>
      <c r="E448"/>
      <c r="F448"/>
      <c r="G448"/>
      <c r="H448"/>
      <c r="I448"/>
      <c r="J448"/>
    </row>
    <row r="449" spans="1:10" x14ac:dyDescent="0.35">
      <c r="A449"/>
      <c r="B449"/>
      <c r="C449"/>
      <c r="D449"/>
      <c r="E449"/>
      <c r="F449"/>
      <c r="G449"/>
      <c r="H449"/>
      <c r="I449"/>
      <c r="J449"/>
    </row>
    <row r="450" spans="1:10" x14ac:dyDescent="0.35">
      <c r="A450"/>
      <c r="B450"/>
      <c r="C450"/>
      <c r="D450"/>
      <c r="E450"/>
      <c r="F450"/>
      <c r="G450"/>
      <c r="H450"/>
      <c r="I450"/>
      <c r="J450"/>
    </row>
    <row r="451" spans="1:10" x14ac:dyDescent="0.35">
      <c r="A451"/>
      <c r="B451"/>
      <c r="C451"/>
      <c r="D451"/>
      <c r="E451"/>
      <c r="F451"/>
      <c r="G451"/>
      <c r="H451"/>
      <c r="I451"/>
      <c r="J451"/>
    </row>
    <row r="452" spans="1:10" x14ac:dyDescent="0.35">
      <c r="A452"/>
      <c r="B452"/>
      <c r="C452"/>
      <c r="D452"/>
      <c r="E452"/>
      <c r="F452"/>
      <c r="G452"/>
      <c r="H452"/>
      <c r="I452"/>
      <c r="J452"/>
    </row>
    <row r="453" spans="1:10" x14ac:dyDescent="0.35">
      <c r="A453"/>
      <c r="B453"/>
      <c r="C453"/>
      <c r="D453"/>
      <c r="E453"/>
      <c r="F453"/>
      <c r="G453"/>
      <c r="H453"/>
      <c r="I453"/>
      <c r="J453"/>
    </row>
    <row r="454" spans="1:10" x14ac:dyDescent="0.35">
      <c r="A454"/>
      <c r="B454"/>
      <c r="C454"/>
      <c r="D454"/>
      <c r="E454"/>
      <c r="F454"/>
      <c r="G454"/>
      <c r="H454"/>
      <c r="I454"/>
      <c r="J454"/>
    </row>
    <row r="455" spans="1:10" x14ac:dyDescent="0.35">
      <c r="A455"/>
      <c r="B455"/>
      <c r="C455"/>
      <c r="D455"/>
      <c r="E455"/>
      <c r="F455"/>
      <c r="G455"/>
      <c r="H455"/>
      <c r="I455"/>
      <c r="J455"/>
    </row>
    <row r="456" spans="1:10" x14ac:dyDescent="0.35">
      <c r="A456"/>
      <c r="B456"/>
      <c r="C456"/>
      <c r="D456"/>
      <c r="E456"/>
      <c r="F456"/>
      <c r="G456"/>
      <c r="H456"/>
      <c r="I456"/>
      <c r="J456"/>
    </row>
    <row r="457" spans="1:10" x14ac:dyDescent="0.35">
      <c r="A457"/>
      <c r="B457"/>
      <c r="C457"/>
      <c r="D457"/>
      <c r="E457"/>
      <c r="F457"/>
      <c r="G457"/>
      <c r="H457"/>
      <c r="I457"/>
      <c r="J457"/>
    </row>
    <row r="458" spans="1:10" x14ac:dyDescent="0.35">
      <c r="A458"/>
      <c r="B458"/>
      <c r="C458"/>
      <c r="D458"/>
      <c r="E458"/>
      <c r="F458"/>
      <c r="G458"/>
      <c r="H458"/>
      <c r="I458"/>
      <c r="J458"/>
    </row>
    <row r="459" spans="1:10" x14ac:dyDescent="0.35">
      <c r="A459"/>
      <c r="B459"/>
      <c r="C459"/>
      <c r="D459"/>
      <c r="E459"/>
      <c r="F459"/>
      <c r="G459"/>
      <c r="H459"/>
      <c r="I459"/>
      <c r="J459"/>
    </row>
    <row r="460" spans="1:10" x14ac:dyDescent="0.35">
      <c r="A460"/>
      <c r="B460"/>
      <c r="C460"/>
      <c r="D460"/>
      <c r="E460"/>
      <c r="F460"/>
      <c r="G460"/>
      <c r="H460"/>
      <c r="I460"/>
      <c r="J460"/>
    </row>
    <row r="461" spans="1:10" x14ac:dyDescent="0.35">
      <c r="A461"/>
      <c r="B461"/>
      <c r="C461"/>
      <c r="D461"/>
      <c r="E461"/>
      <c r="F461"/>
      <c r="G461"/>
      <c r="H461"/>
      <c r="I461"/>
      <c r="J461"/>
    </row>
    <row r="462" spans="1:10" x14ac:dyDescent="0.35">
      <c r="A462"/>
      <c r="B462"/>
      <c r="C462"/>
      <c r="D462"/>
      <c r="E462"/>
      <c r="F462"/>
      <c r="G462"/>
      <c r="H462"/>
      <c r="I462"/>
      <c r="J462"/>
    </row>
    <row r="463" spans="1:10" x14ac:dyDescent="0.35">
      <c r="A463"/>
      <c r="B463"/>
      <c r="C463"/>
      <c r="D463"/>
      <c r="E463"/>
      <c r="F463"/>
      <c r="G463"/>
      <c r="H463"/>
      <c r="I463"/>
      <c r="J463"/>
    </row>
    <row r="464" spans="1:10" x14ac:dyDescent="0.35">
      <c r="A464"/>
      <c r="B464"/>
      <c r="C464"/>
      <c r="D464"/>
      <c r="E464"/>
      <c r="F464"/>
      <c r="G464"/>
      <c r="H464"/>
      <c r="I464"/>
      <c r="J464"/>
    </row>
    <row r="465" spans="1:10" x14ac:dyDescent="0.35">
      <c r="A465"/>
      <c r="B465"/>
      <c r="C465"/>
      <c r="D465"/>
      <c r="E465"/>
      <c r="F465"/>
      <c r="G465"/>
      <c r="H465"/>
      <c r="I465"/>
      <c r="J465"/>
    </row>
    <row r="466" spans="1:10" x14ac:dyDescent="0.35">
      <c r="A466"/>
      <c r="B466"/>
      <c r="C466"/>
      <c r="D466"/>
      <c r="E466"/>
      <c r="F466"/>
      <c r="G466"/>
      <c r="H466"/>
      <c r="I466"/>
      <c r="J466"/>
    </row>
    <row r="467" spans="1:10" x14ac:dyDescent="0.35">
      <c r="A467"/>
      <c r="B467"/>
      <c r="C467"/>
      <c r="D467"/>
      <c r="E467"/>
      <c r="F467"/>
      <c r="G467"/>
      <c r="H467"/>
      <c r="I467"/>
      <c r="J467"/>
    </row>
    <row r="468" spans="1:10" x14ac:dyDescent="0.35">
      <c r="A468"/>
      <c r="B468"/>
      <c r="C468"/>
      <c r="D468"/>
      <c r="E468"/>
      <c r="F468"/>
      <c r="G468"/>
      <c r="H468"/>
      <c r="I468"/>
      <c r="J468"/>
    </row>
    <row r="469" spans="1:10" x14ac:dyDescent="0.35">
      <c r="A469"/>
      <c r="B469"/>
      <c r="C469"/>
      <c r="D469"/>
      <c r="E469"/>
      <c r="F469"/>
      <c r="G469"/>
      <c r="H469"/>
      <c r="I469"/>
      <c r="J469"/>
    </row>
    <row r="470" spans="1:10" x14ac:dyDescent="0.35">
      <c r="A470"/>
      <c r="B470"/>
      <c r="C470"/>
      <c r="D470"/>
      <c r="E470"/>
      <c r="F470"/>
      <c r="G470"/>
      <c r="H470"/>
      <c r="I470"/>
      <c r="J470"/>
    </row>
    <row r="471" spans="1:10" x14ac:dyDescent="0.35">
      <c r="A471"/>
      <c r="B471"/>
      <c r="C471"/>
      <c r="D471"/>
      <c r="E471"/>
      <c r="F471"/>
      <c r="G471"/>
      <c r="H471"/>
      <c r="I471"/>
      <c r="J471"/>
    </row>
    <row r="472" spans="1:10" x14ac:dyDescent="0.35">
      <c r="A472"/>
      <c r="B472"/>
      <c r="C472"/>
      <c r="D472"/>
      <c r="E472"/>
      <c r="F472"/>
      <c r="G472"/>
      <c r="H472"/>
      <c r="I472"/>
      <c r="J472"/>
    </row>
    <row r="473" spans="1:10" x14ac:dyDescent="0.35">
      <c r="A473"/>
      <c r="B473"/>
      <c r="C473"/>
      <c r="D473"/>
      <c r="E473"/>
      <c r="F473"/>
      <c r="G473"/>
      <c r="H473"/>
      <c r="I473"/>
      <c r="J473"/>
    </row>
    <row r="474" spans="1:10" x14ac:dyDescent="0.35">
      <c r="A474"/>
      <c r="B474"/>
      <c r="C474"/>
      <c r="D474"/>
      <c r="E474"/>
      <c r="F474"/>
      <c r="G474"/>
      <c r="H474"/>
      <c r="I474"/>
      <c r="J474"/>
    </row>
    <row r="475" spans="1:10" x14ac:dyDescent="0.35">
      <c r="A475"/>
      <c r="B475"/>
      <c r="C475"/>
      <c r="D475"/>
      <c r="E475"/>
      <c r="F475"/>
      <c r="G475"/>
      <c r="H475"/>
      <c r="I475"/>
      <c r="J475"/>
    </row>
    <row r="476" spans="1:10" x14ac:dyDescent="0.35">
      <c r="A476"/>
      <c r="B476"/>
      <c r="C476"/>
      <c r="D476"/>
      <c r="E476"/>
      <c r="F476"/>
      <c r="G476"/>
      <c r="H476"/>
      <c r="I476"/>
      <c r="J476"/>
    </row>
    <row r="477" spans="1:10" x14ac:dyDescent="0.35">
      <c r="A477"/>
      <c r="B477"/>
      <c r="C477"/>
      <c r="D477"/>
      <c r="E477"/>
      <c r="F477"/>
      <c r="G477"/>
      <c r="H477"/>
      <c r="I477"/>
      <c r="J477"/>
    </row>
    <row r="478" spans="1:10" x14ac:dyDescent="0.35">
      <c r="A478"/>
      <c r="B478"/>
      <c r="C478"/>
      <c r="D478"/>
      <c r="E478"/>
      <c r="F478"/>
      <c r="G478"/>
      <c r="H478"/>
      <c r="I478"/>
      <c r="J478"/>
    </row>
    <row r="479" spans="1:10" x14ac:dyDescent="0.35">
      <c r="A479"/>
      <c r="B479"/>
      <c r="C479"/>
      <c r="D479"/>
      <c r="E479"/>
      <c r="F479"/>
      <c r="G479"/>
      <c r="H479"/>
      <c r="I479"/>
      <c r="J479"/>
    </row>
    <row r="480" spans="1:10" x14ac:dyDescent="0.35">
      <c r="A480"/>
      <c r="B480"/>
      <c r="C480"/>
      <c r="D480"/>
      <c r="E480"/>
      <c r="F480"/>
      <c r="G480"/>
      <c r="H480"/>
      <c r="I480"/>
      <c r="J480"/>
    </row>
    <row r="481" spans="1:10" x14ac:dyDescent="0.35">
      <c r="A481"/>
      <c r="B481"/>
      <c r="C481"/>
      <c r="D481"/>
      <c r="E481"/>
      <c r="F481"/>
      <c r="G481"/>
      <c r="H481"/>
      <c r="I481"/>
      <c r="J481"/>
    </row>
    <row r="482" spans="1:10" x14ac:dyDescent="0.35">
      <c r="A482"/>
      <c r="B482"/>
      <c r="C482"/>
      <c r="D482"/>
      <c r="E482"/>
      <c r="F482"/>
      <c r="G482"/>
      <c r="H482"/>
      <c r="I482"/>
      <c r="J482"/>
    </row>
    <row r="483" spans="1:10" x14ac:dyDescent="0.35">
      <c r="A483"/>
      <c r="B483"/>
      <c r="C483"/>
      <c r="D483"/>
      <c r="E483"/>
      <c r="F483"/>
      <c r="G483"/>
      <c r="H483"/>
      <c r="I483"/>
      <c r="J483"/>
    </row>
    <row r="484" spans="1:10" x14ac:dyDescent="0.35">
      <c r="A484"/>
      <c r="B484"/>
      <c r="C484"/>
      <c r="D484"/>
      <c r="E484"/>
      <c r="F484"/>
      <c r="G484"/>
      <c r="H484"/>
      <c r="I484"/>
      <c r="J484"/>
    </row>
    <row r="485" spans="1:10" x14ac:dyDescent="0.35">
      <c r="A485"/>
      <c r="B485"/>
      <c r="C485"/>
      <c r="D485"/>
      <c r="E485"/>
      <c r="F485"/>
      <c r="G485"/>
      <c r="H485"/>
      <c r="I485"/>
      <c r="J485"/>
    </row>
    <row r="486" spans="1:10" x14ac:dyDescent="0.35">
      <c r="A486"/>
      <c r="B486"/>
      <c r="C486"/>
      <c r="D486"/>
      <c r="E486"/>
      <c r="F486"/>
      <c r="G486"/>
      <c r="H486"/>
      <c r="I486"/>
      <c r="J486"/>
    </row>
    <row r="487" spans="1:10" x14ac:dyDescent="0.35">
      <c r="A487"/>
      <c r="B487"/>
      <c r="C487"/>
      <c r="D487"/>
      <c r="E487"/>
      <c r="F487"/>
      <c r="G487"/>
      <c r="H487"/>
      <c r="I487"/>
      <c r="J487"/>
    </row>
    <row r="488" spans="1:10" x14ac:dyDescent="0.35">
      <c r="A488"/>
      <c r="B488"/>
      <c r="C488"/>
      <c r="D488"/>
      <c r="E488"/>
      <c r="F488"/>
      <c r="G488"/>
      <c r="H488"/>
      <c r="I488"/>
      <c r="J488"/>
    </row>
    <row r="489" spans="1:10" x14ac:dyDescent="0.35">
      <c r="A489"/>
      <c r="B489"/>
      <c r="C489"/>
      <c r="D489"/>
      <c r="E489"/>
      <c r="F489"/>
      <c r="G489"/>
      <c r="H489"/>
      <c r="I489"/>
      <c r="J489"/>
    </row>
    <row r="490" spans="1:10" x14ac:dyDescent="0.35">
      <c r="A490"/>
      <c r="B490"/>
      <c r="C490"/>
      <c r="D490"/>
      <c r="E490"/>
      <c r="F490"/>
      <c r="G490"/>
      <c r="H490"/>
      <c r="I490"/>
      <c r="J490"/>
    </row>
    <row r="491" spans="1:10" x14ac:dyDescent="0.35">
      <c r="A491"/>
      <c r="B491"/>
      <c r="C491"/>
      <c r="D491"/>
      <c r="E491"/>
      <c r="F491"/>
      <c r="G491"/>
      <c r="H491"/>
      <c r="I491"/>
      <c r="J491"/>
    </row>
    <row r="492" spans="1:10" x14ac:dyDescent="0.35">
      <c r="A492"/>
      <c r="B492"/>
      <c r="C492"/>
      <c r="D492"/>
      <c r="E492"/>
      <c r="F492"/>
      <c r="G492"/>
      <c r="H492"/>
      <c r="I492"/>
      <c r="J492"/>
    </row>
    <row r="493" spans="1:10" x14ac:dyDescent="0.35">
      <c r="A493"/>
      <c r="B493"/>
      <c r="C493"/>
      <c r="D493"/>
      <c r="E493"/>
      <c r="F493"/>
      <c r="G493"/>
      <c r="H493"/>
      <c r="I493"/>
      <c r="J493"/>
    </row>
    <row r="494" spans="1:10" x14ac:dyDescent="0.35">
      <c r="A494"/>
      <c r="B494"/>
      <c r="C494"/>
      <c r="D494"/>
      <c r="E494"/>
      <c r="F494"/>
      <c r="G494"/>
      <c r="H494"/>
      <c r="I494"/>
      <c r="J494"/>
    </row>
    <row r="495" spans="1:10" x14ac:dyDescent="0.35">
      <c r="A495"/>
      <c r="B495"/>
      <c r="C495"/>
      <c r="D495"/>
      <c r="E495"/>
      <c r="F495"/>
      <c r="G495"/>
      <c r="H495"/>
      <c r="I495"/>
      <c r="J495"/>
    </row>
    <row r="496" spans="1:10" x14ac:dyDescent="0.35">
      <c r="A496"/>
      <c r="B496"/>
      <c r="C496"/>
      <c r="D496"/>
      <c r="E496"/>
      <c r="F496"/>
      <c r="G496"/>
      <c r="H496"/>
      <c r="I496"/>
      <c r="J496"/>
    </row>
    <row r="497" spans="1:10" x14ac:dyDescent="0.35">
      <c r="A497"/>
      <c r="B497"/>
      <c r="C497"/>
      <c r="D497"/>
      <c r="E497"/>
      <c r="F497"/>
      <c r="G497"/>
      <c r="H497"/>
      <c r="I497"/>
      <c r="J497"/>
    </row>
    <row r="498" spans="1:10" x14ac:dyDescent="0.35">
      <c r="A498"/>
      <c r="B498"/>
      <c r="C498"/>
      <c r="D498"/>
      <c r="E498"/>
      <c r="F498"/>
      <c r="G498"/>
      <c r="H498"/>
      <c r="I498"/>
      <c r="J498"/>
    </row>
    <row r="499" spans="1:10" x14ac:dyDescent="0.35">
      <c r="A499"/>
      <c r="B499"/>
      <c r="C499"/>
      <c r="D499"/>
      <c r="E499"/>
      <c r="F499"/>
      <c r="G499"/>
      <c r="H499"/>
      <c r="I499"/>
      <c r="J499"/>
    </row>
    <row r="500" spans="1:10" x14ac:dyDescent="0.35">
      <c r="A500"/>
      <c r="B500"/>
      <c r="C500"/>
      <c r="D500"/>
      <c r="E500"/>
      <c r="F500"/>
      <c r="G500"/>
      <c r="H500"/>
      <c r="I500"/>
      <c r="J500"/>
    </row>
    <row r="501" spans="1:10" x14ac:dyDescent="0.35">
      <c r="A501"/>
      <c r="B501"/>
      <c r="C501"/>
      <c r="D501"/>
      <c r="E501"/>
      <c r="F501"/>
      <c r="G501"/>
      <c r="H501"/>
      <c r="I501"/>
      <c r="J501"/>
    </row>
    <row r="502" spans="1:10" x14ac:dyDescent="0.35">
      <c r="A502"/>
      <c r="B502"/>
      <c r="C502"/>
      <c r="D502"/>
      <c r="E502"/>
      <c r="F502"/>
      <c r="G502"/>
      <c r="H502"/>
      <c r="I502"/>
      <c r="J502"/>
    </row>
    <row r="503" spans="1:10" x14ac:dyDescent="0.35">
      <c r="A503"/>
      <c r="B503"/>
      <c r="C503"/>
      <c r="D503"/>
      <c r="E503"/>
      <c r="F503"/>
      <c r="G503"/>
      <c r="H503"/>
      <c r="I503"/>
      <c r="J503"/>
    </row>
    <row r="504" spans="1:10" x14ac:dyDescent="0.35">
      <c r="A504"/>
      <c r="B504"/>
      <c r="C504"/>
      <c r="D504"/>
      <c r="E504"/>
      <c r="F504"/>
      <c r="G504"/>
      <c r="H504"/>
      <c r="I504"/>
      <c r="J504"/>
    </row>
    <row r="505" spans="1:10" x14ac:dyDescent="0.35">
      <c r="A505"/>
      <c r="B505"/>
      <c r="C505"/>
      <c r="D505"/>
      <c r="E505"/>
      <c r="F505"/>
      <c r="G505"/>
      <c r="H505"/>
      <c r="I505"/>
      <c r="J505"/>
    </row>
    <row r="506" spans="1:10" x14ac:dyDescent="0.35">
      <c r="A506"/>
      <c r="B506"/>
      <c r="C506"/>
      <c r="D506"/>
      <c r="E506"/>
      <c r="F506"/>
      <c r="G506"/>
      <c r="H506"/>
      <c r="I506"/>
      <c r="J506"/>
    </row>
    <row r="507" spans="1:10" x14ac:dyDescent="0.35">
      <c r="A507"/>
      <c r="B507"/>
      <c r="C507"/>
      <c r="D507"/>
      <c r="E507"/>
      <c r="F507"/>
      <c r="G507"/>
      <c r="H507"/>
      <c r="I507"/>
      <c r="J507"/>
    </row>
    <row r="508" spans="1:10" x14ac:dyDescent="0.35">
      <c r="A508"/>
      <c r="B508"/>
      <c r="C508"/>
      <c r="D508"/>
      <c r="E508"/>
      <c r="F508"/>
      <c r="G508"/>
      <c r="H508"/>
      <c r="I508"/>
      <c r="J508"/>
    </row>
    <row r="509" spans="1:10" x14ac:dyDescent="0.35">
      <c r="A509"/>
      <c r="B509"/>
      <c r="C509"/>
      <c r="D509"/>
      <c r="E509"/>
      <c r="F509"/>
      <c r="G509"/>
      <c r="H509"/>
      <c r="I509"/>
      <c r="J509"/>
    </row>
    <row r="510" spans="1:10" x14ac:dyDescent="0.35">
      <c r="A510"/>
      <c r="B510"/>
      <c r="C510"/>
      <c r="D510"/>
      <c r="E510"/>
      <c r="F510"/>
      <c r="G510"/>
      <c r="H510"/>
      <c r="I510"/>
      <c r="J510"/>
    </row>
    <row r="511" spans="1:10" x14ac:dyDescent="0.35">
      <c r="A511"/>
      <c r="B511"/>
      <c r="C511"/>
      <c r="D511"/>
      <c r="E511"/>
      <c r="F511"/>
      <c r="G511"/>
      <c r="H511"/>
      <c r="I511"/>
      <c r="J511"/>
    </row>
    <row r="512" spans="1:10" x14ac:dyDescent="0.35">
      <c r="A512"/>
      <c r="B512"/>
      <c r="C512"/>
      <c r="D512"/>
      <c r="E512"/>
      <c r="F512"/>
      <c r="G512"/>
      <c r="H512"/>
      <c r="I512"/>
      <c r="J512"/>
    </row>
    <row r="513" spans="1:10" x14ac:dyDescent="0.35">
      <c r="A513"/>
      <c r="B513"/>
      <c r="C513"/>
      <c r="D513"/>
      <c r="E513"/>
      <c r="F513"/>
      <c r="G513"/>
      <c r="H513"/>
      <c r="I513"/>
      <c r="J513"/>
    </row>
    <row r="514" spans="1:10" x14ac:dyDescent="0.35">
      <c r="A514"/>
      <c r="B514"/>
      <c r="C514"/>
      <c r="D514"/>
      <c r="E514"/>
      <c r="F514"/>
      <c r="G514"/>
      <c r="H514"/>
      <c r="I514"/>
      <c r="J514"/>
    </row>
    <row r="515" spans="1:10" x14ac:dyDescent="0.35">
      <c r="A515"/>
      <c r="B515"/>
      <c r="C515"/>
      <c r="D515"/>
      <c r="E515"/>
      <c r="F515"/>
      <c r="G515"/>
      <c r="H515"/>
      <c r="I515"/>
      <c r="J515"/>
    </row>
    <row r="516" spans="1:10" x14ac:dyDescent="0.35">
      <c r="A516"/>
      <c r="B516"/>
      <c r="C516"/>
      <c r="D516"/>
      <c r="E516"/>
      <c r="F516"/>
      <c r="G516"/>
      <c r="H516"/>
      <c r="I516"/>
      <c r="J516"/>
    </row>
    <row r="517" spans="1:10" x14ac:dyDescent="0.35">
      <c r="A517"/>
      <c r="B517"/>
      <c r="C517"/>
      <c r="D517"/>
      <c r="E517"/>
      <c r="F517"/>
      <c r="G517"/>
      <c r="H517"/>
      <c r="I517"/>
      <c r="J517"/>
    </row>
    <row r="518" spans="1:10" x14ac:dyDescent="0.35">
      <c r="A518"/>
      <c r="B518"/>
      <c r="C518"/>
      <c r="D518"/>
      <c r="E518"/>
      <c r="F518"/>
      <c r="G518"/>
      <c r="H518"/>
      <c r="I518"/>
      <c r="J518"/>
    </row>
    <row r="519" spans="1:10" x14ac:dyDescent="0.35">
      <c r="A519"/>
      <c r="B519"/>
      <c r="C519"/>
      <c r="D519"/>
      <c r="E519"/>
      <c r="F519"/>
      <c r="G519"/>
      <c r="H519"/>
      <c r="I519"/>
      <c r="J519"/>
    </row>
    <row r="520" spans="1:10" x14ac:dyDescent="0.35">
      <c r="A520"/>
      <c r="B520"/>
      <c r="C520"/>
      <c r="D520"/>
      <c r="E520"/>
      <c r="F520"/>
      <c r="G520"/>
      <c r="H520"/>
      <c r="I520"/>
      <c r="J520"/>
    </row>
    <row r="521" spans="1:10" x14ac:dyDescent="0.35">
      <c r="A521"/>
      <c r="B521"/>
      <c r="C521"/>
      <c r="D521"/>
      <c r="E521"/>
      <c r="F521"/>
      <c r="G521"/>
      <c r="H521"/>
      <c r="I521"/>
      <c r="J521"/>
    </row>
    <row r="522" spans="1:10" x14ac:dyDescent="0.35">
      <c r="A522"/>
      <c r="B522"/>
      <c r="C522"/>
      <c r="D522"/>
      <c r="E522"/>
      <c r="F522"/>
      <c r="G522"/>
      <c r="H522"/>
      <c r="I522"/>
      <c r="J522"/>
    </row>
    <row r="523" spans="1:10" x14ac:dyDescent="0.35">
      <c r="A523"/>
      <c r="B523"/>
      <c r="C523"/>
      <c r="D523"/>
      <c r="E523"/>
      <c r="F523"/>
      <c r="G523"/>
      <c r="H523"/>
      <c r="I523"/>
      <c r="J523"/>
    </row>
    <row r="524" spans="1:10" x14ac:dyDescent="0.35">
      <c r="A524"/>
      <c r="B524"/>
      <c r="C524"/>
      <c r="D524"/>
      <c r="E524"/>
      <c r="F524"/>
      <c r="G524"/>
      <c r="H524"/>
      <c r="I524"/>
      <c r="J524"/>
    </row>
    <row r="525" spans="1:10" x14ac:dyDescent="0.35">
      <c r="A525"/>
      <c r="B525"/>
      <c r="C525"/>
      <c r="D525"/>
      <c r="E525"/>
      <c r="F525"/>
      <c r="G525"/>
      <c r="H525"/>
      <c r="I525"/>
      <c r="J525"/>
    </row>
    <row r="526" spans="1:10" x14ac:dyDescent="0.35">
      <c r="A526"/>
      <c r="B526"/>
      <c r="C526"/>
      <c r="D526"/>
      <c r="E526"/>
      <c r="F526"/>
      <c r="G526"/>
      <c r="H526"/>
      <c r="I526"/>
      <c r="J526"/>
    </row>
    <row r="527" spans="1:10" x14ac:dyDescent="0.35">
      <c r="A527"/>
      <c r="B527"/>
      <c r="C527"/>
      <c r="D527"/>
      <c r="E527"/>
      <c r="F527"/>
      <c r="G527"/>
      <c r="H527"/>
      <c r="I527"/>
      <c r="J527"/>
    </row>
    <row r="528" spans="1:10" x14ac:dyDescent="0.35">
      <c r="A528"/>
      <c r="B528"/>
      <c r="C528"/>
      <c r="D528"/>
      <c r="E528"/>
      <c r="F528"/>
      <c r="G528"/>
      <c r="H528"/>
      <c r="I528"/>
      <c r="J528"/>
    </row>
    <row r="529" spans="1:10" x14ac:dyDescent="0.35">
      <c r="A529"/>
      <c r="B529"/>
      <c r="C529"/>
      <c r="D529"/>
      <c r="E529"/>
      <c r="F529"/>
      <c r="G529"/>
      <c r="H529"/>
      <c r="I529"/>
      <c r="J529"/>
    </row>
    <row r="530" spans="1:10" x14ac:dyDescent="0.35">
      <c r="A530"/>
      <c r="B530"/>
      <c r="C530"/>
      <c r="D530"/>
      <c r="E530"/>
      <c r="F530"/>
      <c r="G530"/>
      <c r="H530"/>
      <c r="I530"/>
      <c r="J530"/>
    </row>
    <row r="531" spans="1:10" x14ac:dyDescent="0.35">
      <c r="A531"/>
      <c r="B531"/>
      <c r="C531"/>
      <c r="D531"/>
      <c r="E531"/>
      <c r="F531"/>
      <c r="G531"/>
      <c r="H531"/>
      <c r="I531"/>
      <c r="J531"/>
    </row>
    <row r="532" spans="1:10" x14ac:dyDescent="0.35">
      <c r="A532"/>
      <c r="B532"/>
      <c r="C532"/>
      <c r="D532"/>
      <c r="E532"/>
      <c r="F532"/>
      <c r="G532"/>
      <c r="H532"/>
      <c r="I532"/>
      <c r="J532"/>
    </row>
    <row r="533" spans="1:10" x14ac:dyDescent="0.35">
      <c r="A533"/>
      <c r="B533"/>
      <c r="C533"/>
      <c r="D533"/>
      <c r="E533"/>
      <c r="F533"/>
      <c r="G533"/>
      <c r="H533"/>
      <c r="I533"/>
      <c r="J533"/>
    </row>
    <row r="534" spans="1:10" x14ac:dyDescent="0.35">
      <c r="A534"/>
      <c r="B534"/>
      <c r="C534"/>
      <c r="D534"/>
      <c r="E534"/>
      <c r="F534"/>
      <c r="G534"/>
      <c r="H534"/>
      <c r="I534"/>
      <c r="J534"/>
    </row>
    <row r="535" spans="1:10" x14ac:dyDescent="0.35">
      <c r="A535"/>
      <c r="B535"/>
      <c r="C535"/>
      <c r="D535"/>
      <c r="E535"/>
      <c r="F535"/>
      <c r="G535"/>
      <c r="H535"/>
      <c r="I535"/>
      <c r="J535"/>
    </row>
    <row r="536" spans="1:10" x14ac:dyDescent="0.35">
      <c r="A536"/>
      <c r="B536"/>
      <c r="C536"/>
      <c r="D536"/>
      <c r="E536"/>
      <c r="F536"/>
      <c r="G536"/>
      <c r="H536"/>
      <c r="I536"/>
      <c r="J536"/>
    </row>
    <row r="537" spans="1:10" x14ac:dyDescent="0.35">
      <c r="A537"/>
      <c r="B537"/>
      <c r="C537"/>
      <c r="D537"/>
      <c r="E537"/>
      <c r="F537"/>
      <c r="G537"/>
      <c r="H537"/>
      <c r="I537"/>
      <c r="J537"/>
    </row>
    <row r="538" spans="1:10" x14ac:dyDescent="0.35">
      <c r="A538"/>
      <c r="B538"/>
      <c r="C538"/>
      <c r="D538"/>
      <c r="E538"/>
      <c r="F538"/>
      <c r="G538"/>
      <c r="H538"/>
      <c r="I538"/>
      <c r="J538"/>
    </row>
    <row r="539" spans="1:10" x14ac:dyDescent="0.35">
      <c r="A539"/>
      <c r="B539"/>
      <c r="C539"/>
      <c r="D539"/>
      <c r="E539"/>
      <c r="F539"/>
      <c r="G539"/>
      <c r="H539"/>
      <c r="I539"/>
      <c r="J539"/>
    </row>
    <row r="540" spans="1:10" x14ac:dyDescent="0.35">
      <c r="A540"/>
      <c r="B540"/>
      <c r="C540"/>
      <c r="D540"/>
      <c r="E540"/>
      <c r="F540"/>
      <c r="G540"/>
      <c r="H540"/>
      <c r="I540"/>
      <c r="J540"/>
    </row>
    <row r="541" spans="1:10" x14ac:dyDescent="0.35">
      <c r="A541"/>
      <c r="B541"/>
      <c r="C541"/>
      <c r="D541"/>
      <c r="E541"/>
      <c r="F541"/>
      <c r="G541"/>
      <c r="H541"/>
      <c r="I541"/>
      <c r="J541"/>
    </row>
    <row r="542" spans="1:10" x14ac:dyDescent="0.35">
      <c r="A542"/>
      <c r="B542"/>
      <c r="C542"/>
      <c r="D542"/>
      <c r="E542"/>
      <c r="F542"/>
      <c r="G542"/>
      <c r="H542"/>
      <c r="I542"/>
      <c r="J542"/>
    </row>
    <row r="543" spans="1:10" x14ac:dyDescent="0.35">
      <c r="A543"/>
      <c r="B543"/>
      <c r="C543"/>
      <c r="D543"/>
      <c r="E543"/>
      <c r="F543"/>
      <c r="G543"/>
      <c r="H543"/>
      <c r="I543"/>
      <c r="J543"/>
    </row>
    <row r="544" spans="1:10" x14ac:dyDescent="0.35">
      <c r="A544"/>
      <c r="B544"/>
      <c r="C544"/>
      <c r="D544"/>
      <c r="E544"/>
      <c r="F544"/>
      <c r="G544"/>
      <c r="H544"/>
      <c r="I544"/>
      <c r="J544"/>
    </row>
    <row r="545" spans="1:10" x14ac:dyDescent="0.35">
      <c r="A545"/>
      <c r="B545"/>
      <c r="C545"/>
      <c r="D545"/>
      <c r="E545"/>
      <c r="F545"/>
      <c r="G545"/>
      <c r="H545"/>
      <c r="I545"/>
      <c r="J545"/>
    </row>
    <row r="546" spans="1:10" x14ac:dyDescent="0.35">
      <c r="A546"/>
      <c r="B546"/>
      <c r="C546"/>
      <c r="D546"/>
      <c r="E546"/>
      <c r="F546"/>
      <c r="G546"/>
      <c r="H546"/>
      <c r="I546"/>
      <c r="J546"/>
    </row>
    <row r="547" spans="1:10" x14ac:dyDescent="0.35">
      <c r="A547"/>
      <c r="B547"/>
      <c r="C547"/>
      <c r="D547"/>
      <c r="E547"/>
      <c r="F547"/>
      <c r="G547"/>
      <c r="H547"/>
      <c r="I547"/>
      <c r="J547"/>
    </row>
    <row r="548" spans="1:10" x14ac:dyDescent="0.35">
      <c r="A548"/>
      <c r="B548"/>
      <c r="C548"/>
      <c r="D548"/>
      <c r="E548"/>
      <c r="F548"/>
      <c r="G548"/>
      <c r="H548"/>
      <c r="I548"/>
      <c r="J548"/>
    </row>
    <row r="549" spans="1:10" x14ac:dyDescent="0.35">
      <c r="A549"/>
      <c r="B549"/>
      <c r="C549"/>
      <c r="D549"/>
      <c r="E549"/>
      <c r="F549"/>
      <c r="G549"/>
      <c r="H549"/>
      <c r="I549"/>
      <c r="J549"/>
    </row>
    <row r="550" spans="1:10" x14ac:dyDescent="0.35">
      <c r="A550"/>
      <c r="B550"/>
      <c r="C550"/>
      <c r="D550"/>
      <c r="E550"/>
      <c r="F550"/>
      <c r="G550"/>
      <c r="H550"/>
      <c r="I550"/>
      <c r="J550"/>
    </row>
    <row r="551" spans="1:10" x14ac:dyDescent="0.35">
      <c r="A551"/>
      <c r="B551"/>
      <c r="C551"/>
      <c r="D551"/>
      <c r="E551"/>
      <c r="F551"/>
      <c r="G551"/>
      <c r="H551"/>
      <c r="I551"/>
      <c r="J551"/>
    </row>
    <row r="552" spans="1:10" x14ac:dyDescent="0.35">
      <c r="A552"/>
      <c r="B552"/>
      <c r="C552"/>
      <c r="D552"/>
      <c r="E552"/>
      <c r="F552"/>
      <c r="G552"/>
      <c r="H552"/>
      <c r="I552"/>
      <c r="J552"/>
    </row>
    <row r="553" spans="1:10" x14ac:dyDescent="0.35">
      <c r="A553"/>
      <c r="B553"/>
      <c r="C553"/>
      <c r="D553"/>
      <c r="E553"/>
      <c r="F553"/>
      <c r="G553"/>
      <c r="H553"/>
      <c r="I553"/>
      <c r="J553"/>
    </row>
    <row r="554" spans="1:10" x14ac:dyDescent="0.35">
      <c r="A554"/>
      <c r="B554"/>
      <c r="C554"/>
      <c r="D554"/>
      <c r="E554"/>
      <c r="F554"/>
      <c r="G554"/>
      <c r="H554"/>
      <c r="I554"/>
      <c r="J554"/>
    </row>
    <row r="555" spans="1:10" x14ac:dyDescent="0.35">
      <c r="A555"/>
      <c r="B555"/>
      <c r="C555"/>
      <c r="D555"/>
      <c r="E555"/>
      <c r="F555"/>
      <c r="G555"/>
      <c r="H555"/>
      <c r="I555"/>
      <c r="J555"/>
    </row>
    <row r="556" spans="1:10" x14ac:dyDescent="0.35">
      <c r="A556"/>
      <c r="B556"/>
      <c r="C556"/>
      <c r="D556"/>
      <c r="E556"/>
      <c r="F556"/>
      <c r="G556"/>
      <c r="H556"/>
      <c r="I556"/>
      <c r="J556"/>
    </row>
    <row r="557" spans="1:10" x14ac:dyDescent="0.35">
      <c r="A557"/>
      <c r="B557"/>
      <c r="C557"/>
      <c r="D557"/>
      <c r="E557"/>
      <c r="F557"/>
      <c r="G557"/>
      <c r="H557"/>
      <c r="I557"/>
      <c r="J557"/>
    </row>
    <row r="558" spans="1:10" x14ac:dyDescent="0.35">
      <c r="A558"/>
      <c r="B558"/>
      <c r="C558"/>
      <c r="D558"/>
      <c r="E558"/>
      <c r="F558"/>
      <c r="G558"/>
      <c r="H558"/>
      <c r="I558"/>
      <c r="J558"/>
    </row>
    <row r="559" spans="1:10" x14ac:dyDescent="0.35">
      <c r="A559"/>
      <c r="B559"/>
      <c r="C559"/>
      <c r="D559"/>
      <c r="E559"/>
      <c r="F559"/>
      <c r="G559"/>
      <c r="H559"/>
      <c r="I559"/>
      <c r="J559"/>
    </row>
    <row r="560" spans="1:10" x14ac:dyDescent="0.35">
      <c r="A560"/>
      <c r="B560"/>
      <c r="C560"/>
      <c r="D560"/>
      <c r="E560"/>
      <c r="F560"/>
      <c r="G560"/>
      <c r="H560"/>
      <c r="I560"/>
      <c r="J560"/>
    </row>
    <row r="561" spans="1:10" x14ac:dyDescent="0.35">
      <c r="A561"/>
      <c r="B561"/>
      <c r="C561"/>
      <c r="D561"/>
      <c r="E561"/>
      <c r="F561"/>
      <c r="G561"/>
      <c r="H561"/>
      <c r="I561"/>
      <c r="J561"/>
    </row>
    <row r="562" spans="1:10" x14ac:dyDescent="0.35">
      <c r="A562"/>
      <c r="B562"/>
      <c r="C562"/>
      <c r="D562"/>
      <c r="E562"/>
      <c r="F562"/>
      <c r="G562"/>
      <c r="H562"/>
      <c r="I562"/>
      <c r="J562"/>
    </row>
    <row r="563" spans="1:10" x14ac:dyDescent="0.35">
      <c r="A563"/>
      <c r="B563"/>
      <c r="C563"/>
      <c r="D563"/>
      <c r="E563"/>
      <c r="F563"/>
      <c r="G563"/>
      <c r="H563"/>
      <c r="I563"/>
      <c r="J563"/>
    </row>
    <row r="564" spans="1:10" x14ac:dyDescent="0.35">
      <c r="A564"/>
      <c r="B564"/>
      <c r="C564"/>
      <c r="D564"/>
      <c r="E564"/>
      <c r="F564"/>
      <c r="G564"/>
      <c r="H564"/>
      <c r="I564"/>
      <c r="J564"/>
    </row>
    <row r="565" spans="1:10" x14ac:dyDescent="0.35">
      <c r="A565"/>
      <c r="B565"/>
      <c r="C565"/>
      <c r="D565"/>
      <c r="E565"/>
      <c r="F565"/>
      <c r="G565"/>
      <c r="H565"/>
      <c r="I565"/>
      <c r="J565"/>
    </row>
    <row r="566" spans="1:10" x14ac:dyDescent="0.35">
      <c r="A566"/>
      <c r="B566"/>
      <c r="C566"/>
      <c r="D566"/>
      <c r="E566"/>
      <c r="F566"/>
      <c r="G566"/>
      <c r="H566"/>
      <c r="I566"/>
      <c r="J566"/>
    </row>
    <row r="567" spans="1:10" x14ac:dyDescent="0.35">
      <c r="A567"/>
      <c r="B567"/>
      <c r="C567"/>
      <c r="D567"/>
      <c r="E567"/>
      <c r="F567"/>
      <c r="G567"/>
      <c r="H567"/>
      <c r="I567"/>
      <c r="J567"/>
    </row>
    <row r="568" spans="1:10" x14ac:dyDescent="0.35">
      <c r="A568"/>
      <c r="B568"/>
      <c r="C568"/>
      <c r="D568"/>
      <c r="E568"/>
      <c r="F568"/>
      <c r="G568"/>
      <c r="H568"/>
      <c r="I568"/>
      <c r="J568"/>
    </row>
    <row r="569" spans="1:10" x14ac:dyDescent="0.35">
      <c r="A569"/>
      <c r="B569"/>
      <c r="C569"/>
      <c r="D569"/>
      <c r="E569"/>
      <c r="F569"/>
      <c r="G569"/>
      <c r="H569"/>
      <c r="I569"/>
      <c r="J569"/>
    </row>
    <row r="570" spans="1:10" x14ac:dyDescent="0.35">
      <c r="A570"/>
      <c r="B570"/>
      <c r="C570"/>
      <c r="D570"/>
      <c r="E570"/>
      <c r="F570"/>
      <c r="G570"/>
      <c r="H570"/>
      <c r="I570"/>
      <c r="J570"/>
    </row>
    <row r="571" spans="1:10" x14ac:dyDescent="0.35">
      <c r="A571"/>
      <c r="B571"/>
      <c r="C571"/>
      <c r="D571"/>
      <c r="E571"/>
      <c r="F571"/>
      <c r="G571"/>
      <c r="H571"/>
      <c r="I571"/>
      <c r="J571"/>
    </row>
    <row r="572" spans="1:10" x14ac:dyDescent="0.35">
      <c r="A572"/>
      <c r="B572"/>
      <c r="C572"/>
      <c r="D572"/>
      <c r="E572"/>
      <c r="F572"/>
      <c r="G572"/>
      <c r="H572"/>
      <c r="I572"/>
      <c r="J572"/>
    </row>
    <row r="573" spans="1:10" x14ac:dyDescent="0.35">
      <c r="A573"/>
      <c r="B573"/>
      <c r="C573"/>
      <c r="D573"/>
      <c r="E573"/>
      <c r="F573"/>
      <c r="G573"/>
      <c r="H573"/>
      <c r="I573"/>
      <c r="J573"/>
    </row>
    <row r="574" spans="1:10" x14ac:dyDescent="0.35">
      <c r="A574"/>
      <c r="B574"/>
      <c r="C574"/>
      <c r="D574"/>
      <c r="E574"/>
      <c r="F574"/>
      <c r="G574"/>
      <c r="H574"/>
      <c r="I574"/>
      <c r="J574"/>
    </row>
    <row r="575" spans="1:10" x14ac:dyDescent="0.35">
      <c r="A575"/>
      <c r="B575"/>
      <c r="C575"/>
      <c r="D575"/>
      <c r="E575"/>
      <c r="F575"/>
      <c r="G575"/>
      <c r="H575"/>
      <c r="I575"/>
      <c r="J575"/>
    </row>
    <row r="576" spans="1:10" x14ac:dyDescent="0.35">
      <c r="A576"/>
      <c r="B576"/>
      <c r="C576"/>
      <c r="D576"/>
      <c r="E576"/>
      <c r="F576"/>
      <c r="G576"/>
      <c r="H576"/>
      <c r="I576"/>
      <c r="J576"/>
    </row>
    <row r="577" spans="1:10" x14ac:dyDescent="0.35">
      <c r="A577"/>
      <c r="B577"/>
      <c r="C577"/>
      <c r="D577"/>
      <c r="E577"/>
      <c r="F577"/>
      <c r="G577"/>
      <c r="H577"/>
      <c r="I577"/>
      <c r="J577"/>
    </row>
    <row r="578" spans="1:10" x14ac:dyDescent="0.35">
      <c r="A578"/>
      <c r="B578"/>
      <c r="C578"/>
      <c r="D578"/>
      <c r="E578"/>
      <c r="F578"/>
      <c r="G578"/>
      <c r="H578"/>
      <c r="I578"/>
      <c r="J578"/>
    </row>
    <row r="579" spans="1:10" x14ac:dyDescent="0.35">
      <c r="A579"/>
      <c r="B579"/>
      <c r="C579"/>
      <c r="D579"/>
      <c r="E579"/>
      <c r="F579"/>
      <c r="G579"/>
      <c r="H579"/>
      <c r="I579"/>
      <c r="J579"/>
    </row>
    <row r="580" spans="1:10" x14ac:dyDescent="0.35">
      <c r="A580"/>
      <c r="B580"/>
      <c r="C580"/>
      <c r="D580"/>
      <c r="E580"/>
      <c r="F580"/>
      <c r="G580"/>
      <c r="H580"/>
      <c r="I580"/>
      <c r="J580"/>
    </row>
    <row r="581" spans="1:10" x14ac:dyDescent="0.35">
      <c r="A581"/>
      <c r="B581"/>
      <c r="C581"/>
      <c r="D581"/>
      <c r="E581"/>
      <c r="F581"/>
      <c r="G581"/>
      <c r="H581"/>
      <c r="I581"/>
      <c r="J581"/>
    </row>
    <row r="582" spans="1:10" x14ac:dyDescent="0.35">
      <c r="A582"/>
      <c r="B582"/>
      <c r="C582"/>
      <c r="D582"/>
      <c r="E582"/>
      <c r="F582"/>
      <c r="G582"/>
      <c r="H582"/>
      <c r="I582"/>
      <c r="J582"/>
    </row>
    <row r="583" spans="1:10" x14ac:dyDescent="0.35">
      <c r="A583"/>
      <c r="B583"/>
      <c r="C583"/>
      <c r="D583"/>
      <c r="E583"/>
      <c r="F583"/>
      <c r="G583"/>
      <c r="H583"/>
      <c r="I583"/>
      <c r="J583"/>
    </row>
    <row r="584" spans="1:10" x14ac:dyDescent="0.35">
      <c r="A584"/>
      <c r="B584"/>
      <c r="C584"/>
      <c r="D584"/>
      <c r="E584"/>
      <c r="F584"/>
      <c r="G584"/>
      <c r="H584"/>
      <c r="I584"/>
      <c r="J584"/>
    </row>
    <row r="585" spans="1:10" x14ac:dyDescent="0.35">
      <c r="A585"/>
      <c r="B585"/>
      <c r="C585"/>
      <c r="D585"/>
      <c r="E585"/>
      <c r="F585"/>
      <c r="G585"/>
      <c r="H585"/>
      <c r="I585"/>
      <c r="J585"/>
    </row>
    <row r="586" spans="1:10" x14ac:dyDescent="0.35">
      <c r="A586"/>
      <c r="B586"/>
      <c r="C586"/>
      <c r="D586"/>
      <c r="E586"/>
      <c r="F586"/>
      <c r="G586"/>
      <c r="H586"/>
      <c r="I586"/>
      <c r="J586"/>
    </row>
    <row r="587" spans="1:10" x14ac:dyDescent="0.35">
      <c r="A587"/>
      <c r="B587"/>
      <c r="C587"/>
      <c r="D587"/>
      <c r="E587"/>
      <c r="F587"/>
      <c r="G587"/>
      <c r="H587"/>
      <c r="I587"/>
      <c r="J587"/>
    </row>
    <row r="588" spans="1:10" x14ac:dyDescent="0.35">
      <c r="A588"/>
      <c r="B588"/>
      <c r="C588"/>
      <c r="D588"/>
      <c r="E588"/>
      <c r="F588"/>
      <c r="G588"/>
      <c r="H588"/>
      <c r="I588"/>
      <c r="J588"/>
    </row>
    <row r="589" spans="1:10" x14ac:dyDescent="0.35">
      <c r="A589"/>
      <c r="B589"/>
      <c r="C589"/>
      <c r="D589"/>
      <c r="E589"/>
      <c r="F589"/>
      <c r="G589"/>
      <c r="H589"/>
      <c r="I589"/>
      <c r="J589"/>
    </row>
    <row r="590" spans="1:10" x14ac:dyDescent="0.35">
      <c r="A590"/>
      <c r="B590"/>
      <c r="C590"/>
      <c r="D590"/>
      <c r="E590"/>
      <c r="F590"/>
      <c r="G590"/>
      <c r="H590"/>
      <c r="I590"/>
      <c r="J590"/>
    </row>
    <row r="591" spans="1:10" x14ac:dyDescent="0.35">
      <c r="A591"/>
      <c r="B591"/>
      <c r="C591"/>
      <c r="D591"/>
      <c r="E591"/>
      <c r="F591"/>
      <c r="G591"/>
      <c r="H591"/>
      <c r="I591"/>
      <c r="J591"/>
    </row>
    <row r="592" spans="1:10" x14ac:dyDescent="0.35">
      <c r="A592"/>
      <c r="B592"/>
      <c r="C592"/>
      <c r="D592"/>
      <c r="E592"/>
      <c r="F592"/>
      <c r="G592"/>
      <c r="H592"/>
      <c r="I592"/>
      <c r="J592"/>
    </row>
    <row r="593" spans="1:10" x14ac:dyDescent="0.35">
      <c r="A593"/>
      <c r="B593"/>
      <c r="C593"/>
      <c r="D593"/>
      <c r="E593"/>
      <c r="F593"/>
      <c r="G593"/>
      <c r="H593"/>
      <c r="I593"/>
      <c r="J593"/>
    </row>
    <row r="594" spans="1:10" x14ac:dyDescent="0.35">
      <c r="A594"/>
      <c r="B594"/>
      <c r="C594"/>
      <c r="D594"/>
      <c r="E594"/>
      <c r="F594"/>
      <c r="G594"/>
      <c r="H594"/>
      <c r="I594"/>
      <c r="J594"/>
    </row>
    <row r="595" spans="1:10" x14ac:dyDescent="0.35">
      <c r="A595"/>
      <c r="B595"/>
      <c r="C595"/>
      <c r="D595"/>
      <c r="E595"/>
      <c r="F595"/>
      <c r="G595"/>
      <c r="H595"/>
      <c r="I595"/>
      <c r="J595"/>
    </row>
    <row r="596" spans="1:10" x14ac:dyDescent="0.35">
      <c r="A596"/>
      <c r="B596"/>
      <c r="C596"/>
      <c r="D596"/>
      <c r="E596"/>
      <c r="F596"/>
      <c r="G596"/>
      <c r="H596"/>
      <c r="I596"/>
      <c r="J596"/>
    </row>
    <row r="597" spans="1:10" x14ac:dyDescent="0.35">
      <c r="A597"/>
      <c r="B597"/>
      <c r="C597"/>
      <c r="D597"/>
      <c r="E597"/>
      <c r="F597"/>
      <c r="G597"/>
      <c r="H597"/>
      <c r="I597"/>
      <c r="J597"/>
    </row>
    <row r="598" spans="1:10" x14ac:dyDescent="0.35">
      <c r="A598"/>
      <c r="B598"/>
      <c r="C598"/>
      <c r="D598"/>
      <c r="E598"/>
      <c r="F598"/>
      <c r="G598"/>
      <c r="H598"/>
      <c r="I598"/>
      <c r="J598"/>
    </row>
    <row r="599" spans="1:10" x14ac:dyDescent="0.35">
      <c r="A599"/>
      <c r="B599"/>
      <c r="C599"/>
      <c r="D599"/>
      <c r="E599"/>
      <c r="F599"/>
      <c r="G599"/>
      <c r="H599"/>
      <c r="I599"/>
      <c r="J599"/>
    </row>
    <row r="600" spans="1:10" x14ac:dyDescent="0.35">
      <c r="A600"/>
      <c r="B600"/>
      <c r="C600"/>
      <c r="D600"/>
      <c r="E600"/>
      <c r="F600"/>
      <c r="G600"/>
      <c r="H600"/>
      <c r="I600"/>
      <c r="J600"/>
    </row>
    <row r="601" spans="1:10" x14ac:dyDescent="0.35">
      <c r="A601"/>
      <c r="B601"/>
      <c r="C601"/>
      <c r="D601"/>
      <c r="E601"/>
      <c r="F601"/>
      <c r="G601"/>
      <c r="H601"/>
      <c r="I601"/>
      <c r="J601"/>
    </row>
    <row r="602" spans="1:10" x14ac:dyDescent="0.35">
      <c r="A602"/>
      <c r="B602"/>
      <c r="C602"/>
      <c r="D602"/>
      <c r="E602"/>
      <c r="F602"/>
      <c r="G602"/>
      <c r="H602"/>
      <c r="I602"/>
      <c r="J602"/>
    </row>
    <row r="603" spans="1:10" x14ac:dyDescent="0.35">
      <c r="A603"/>
      <c r="B603"/>
      <c r="C603"/>
      <c r="D603"/>
      <c r="E603"/>
      <c r="F603"/>
      <c r="G603"/>
      <c r="H603"/>
      <c r="I603"/>
      <c r="J603"/>
    </row>
    <row r="604" spans="1:10" x14ac:dyDescent="0.35">
      <c r="A604"/>
      <c r="B604"/>
      <c r="C604"/>
      <c r="D604"/>
      <c r="E604"/>
      <c r="F604"/>
      <c r="G604"/>
      <c r="H604"/>
      <c r="I604"/>
      <c r="J604"/>
    </row>
    <row r="605" spans="1:10" x14ac:dyDescent="0.35">
      <c r="A605"/>
      <c r="B605"/>
      <c r="C605"/>
      <c r="D605"/>
      <c r="E605"/>
      <c r="F605"/>
      <c r="G605"/>
      <c r="H605"/>
      <c r="I605"/>
      <c r="J605"/>
    </row>
    <row r="606" spans="1:10" x14ac:dyDescent="0.35">
      <c r="A606"/>
      <c r="B606"/>
      <c r="C606"/>
      <c r="D606"/>
      <c r="E606"/>
      <c r="F606"/>
      <c r="G606"/>
      <c r="H606"/>
      <c r="I606"/>
      <c r="J606"/>
    </row>
    <row r="607" spans="1:10" x14ac:dyDescent="0.35">
      <c r="A607"/>
      <c r="B607"/>
      <c r="C607"/>
      <c r="D607"/>
      <c r="E607"/>
      <c r="F607"/>
      <c r="G607"/>
      <c r="H607"/>
      <c r="I607"/>
      <c r="J607"/>
    </row>
    <row r="608" spans="1:10" x14ac:dyDescent="0.35">
      <c r="A608"/>
      <c r="B608"/>
      <c r="C608"/>
      <c r="D608"/>
      <c r="E608"/>
      <c r="F608"/>
      <c r="G608"/>
      <c r="H608"/>
      <c r="I608"/>
      <c r="J608"/>
    </row>
    <row r="609" spans="1:10" x14ac:dyDescent="0.35">
      <c r="A609"/>
      <c r="B609"/>
      <c r="C609"/>
      <c r="D609"/>
      <c r="E609"/>
      <c r="F609"/>
      <c r="G609"/>
      <c r="H609"/>
      <c r="I609"/>
      <c r="J609"/>
    </row>
    <row r="610" spans="1:10" x14ac:dyDescent="0.35">
      <c r="A610"/>
      <c r="B610"/>
      <c r="C610"/>
      <c r="D610"/>
      <c r="E610"/>
      <c r="F610"/>
      <c r="G610"/>
      <c r="H610"/>
      <c r="I610"/>
      <c r="J610"/>
    </row>
    <row r="611" spans="1:10" x14ac:dyDescent="0.35">
      <c r="A611"/>
      <c r="B611"/>
      <c r="C611"/>
      <c r="D611"/>
      <c r="E611"/>
      <c r="F611"/>
      <c r="G611"/>
      <c r="H611"/>
      <c r="I611"/>
      <c r="J611"/>
    </row>
    <row r="612" spans="1:10" x14ac:dyDescent="0.35">
      <c r="A612"/>
      <c r="B612"/>
      <c r="C612"/>
      <c r="D612"/>
      <c r="E612"/>
      <c r="F612"/>
      <c r="G612"/>
      <c r="H612"/>
      <c r="I612"/>
      <c r="J612"/>
    </row>
    <row r="613" spans="1:10" x14ac:dyDescent="0.35">
      <c r="A613"/>
      <c r="B613"/>
      <c r="C613"/>
      <c r="D613"/>
      <c r="E613"/>
      <c r="F613"/>
      <c r="G613"/>
      <c r="H613"/>
      <c r="I613"/>
      <c r="J613"/>
    </row>
    <row r="614" spans="1:10" x14ac:dyDescent="0.35">
      <c r="A614"/>
      <c r="B614"/>
      <c r="C614"/>
      <c r="D614"/>
      <c r="E614"/>
      <c r="F614"/>
      <c r="G614"/>
      <c r="H614"/>
      <c r="I614"/>
      <c r="J614"/>
    </row>
    <row r="615" spans="1:10" x14ac:dyDescent="0.35">
      <c r="A615"/>
      <c r="B615"/>
      <c r="C615"/>
      <c r="D615"/>
      <c r="E615"/>
      <c r="F615"/>
      <c r="G615"/>
      <c r="H615"/>
      <c r="I615"/>
      <c r="J615"/>
    </row>
    <row r="616" spans="1:10" x14ac:dyDescent="0.35">
      <c r="A616"/>
      <c r="B616"/>
      <c r="C616"/>
      <c r="D616"/>
      <c r="E616"/>
      <c r="F616"/>
      <c r="G616"/>
      <c r="H616"/>
      <c r="I616"/>
      <c r="J616"/>
    </row>
    <row r="617" spans="1:10" x14ac:dyDescent="0.35">
      <c r="A617"/>
      <c r="B617"/>
      <c r="C617"/>
      <c r="D617"/>
      <c r="E617"/>
      <c r="F617"/>
      <c r="G617"/>
      <c r="H617"/>
      <c r="I617"/>
      <c r="J617"/>
    </row>
    <row r="618" spans="1:10" x14ac:dyDescent="0.35">
      <c r="A618"/>
      <c r="B618"/>
      <c r="C618"/>
      <c r="D618"/>
      <c r="E618"/>
      <c r="F618"/>
      <c r="G618"/>
      <c r="H618"/>
      <c r="I618"/>
      <c r="J618"/>
    </row>
    <row r="619" spans="1:10" x14ac:dyDescent="0.35">
      <c r="A619"/>
      <c r="B619"/>
      <c r="C619"/>
      <c r="D619"/>
      <c r="E619"/>
      <c r="F619"/>
      <c r="G619"/>
      <c r="H619"/>
      <c r="I619"/>
      <c r="J619"/>
    </row>
    <row r="620" spans="1:10" x14ac:dyDescent="0.35">
      <c r="A620"/>
      <c r="B620"/>
      <c r="C620"/>
      <c r="D620"/>
      <c r="E620"/>
      <c r="F620"/>
      <c r="G620"/>
      <c r="H620"/>
      <c r="I620"/>
      <c r="J620"/>
    </row>
    <row r="621" spans="1:10" x14ac:dyDescent="0.35">
      <c r="A621"/>
      <c r="B621"/>
      <c r="C621"/>
      <c r="D621"/>
      <c r="E621"/>
      <c r="F621"/>
      <c r="G621"/>
      <c r="H621"/>
      <c r="I621"/>
      <c r="J621"/>
    </row>
    <row r="622" spans="1:10" x14ac:dyDescent="0.35">
      <c r="A622"/>
      <c r="B622"/>
      <c r="C622"/>
      <c r="D622"/>
      <c r="E622"/>
      <c r="F622"/>
      <c r="G622"/>
      <c r="H622"/>
      <c r="I622"/>
      <c r="J622"/>
    </row>
    <row r="623" spans="1:10" x14ac:dyDescent="0.35">
      <c r="A623"/>
      <c r="B623"/>
      <c r="C623"/>
      <c r="D623"/>
      <c r="E623"/>
      <c r="F623"/>
      <c r="G623"/>
      <c r="H623"/>
      <c r="I623"/>
      <c r="J623"/>
    </row>
    <row r="624" spans="1:10" x14ac:dyDescent="0.35">
      <c r="A624"/>
      <c r="B624"/>
      <c r="C624"/>
      <c r="D624"/>
      <c r="E624"/>
      <c r="F624"/>
      <c r="G624"/>
      <c r="H624"/>
      <c r="I624"/>
      <c r="J624"/>
    </row>
    <row r="625" spans="1:10" x14ac:dyDescent="0.35">
      <c r="A625"/>
      <c r="B625"/>
      <c r="C625"/>
      <c r="D625"/>
      <c r="E625"/>
      <c r="F625"/>
      <c r="G625"/>
      <c r="H625"/>
      <c r="I625"/>
      <c r="J625"/>
    </row>
    <row r="626" spans="1:10" x14ac:dyDescent="0.35">
      <c r="A626"/>
      <c r="B626"/>
      <c r="C626"/>
      <c r="D626"/>
      <c r="E626"/>
      <c r="F626"/>
      <c r="G626"/>
      <c r="H626"/>
      <c r="I626"/>
      <c r="J626"/>
    </row>
    <row r="627" spans="1:10" x14ac:dyDescent="0.35">
      <c r="A627"/>
      <c r="B627"/>
      <c r="C627"/>
      <c r="D627"/>
      <c r="E627"/>
      <c r="F627"/>
      <c r="G627"/>
      <c r="H627"/>
      <c r="I627"/>
      <c r="J627"/>
    </row>
    <row r="628" spans="1:10" x14ac:dyDescent="0.35">
      <c r="A628"/>
      <c r="B628"/>
      <c r="C628"/>
      <c r="D628"/>
      <c r="E628"/>
      <c r="F628"/>
      <c r="G628"/>
      <c r="H628"/>
      <c r="I628"/>
      <c r="J628"/>
    </row>
    <row r="629" spans="1:10" x14ac:dyDescent="0.35">
      <c r="A629"/>
      <c r="B629"/>
      <c r="C629"/>
      <c r="D629"/>
      <c r="E629"/>
      <c r="F629"/>
      <c r="G629"/>
      <c r="H629"/>
      <c r="I629"/>
      <c r="J629"/>
    </row>
    <row r="630" spans="1:10" x14ac:dyDescent="0.35">
      <c r="A630"/>
      <c r="B630"/>
      <c r="C630"/>
      <c r="D630"/>
      <c r="E630"/>
      <c r="F630"/>
      <c r="G630"/>
      <c r="H630"/>
      <c r="I630"/>
      <c r="J630"/>
    </row>
    <row r="631" spans="1:10" x14ac:dyDescent="0.35">
      <c r="A631"/>
      <c r="B631"/>
      <c r="C631"/>
      <c r="D631"/>
      <c r="E631"/>
      <c r="F631"/>
      <c r="G631"/>
      <c r="H631"/>
      <c r="I631"/>
      <c r="J631"/>
    </row>
    <row r="632" spans="1:10" x14ac:dyDescent="0.35">
      <c r="A632"/>
      <c r="B632"/>
      <c r="C632"/>
      <c r="D632"/>
      <c r="E632"/>
      <c r="F632"/>
      <c r="G632"/>
      <c r="H632"/>
      <c r="I632"/>
      <c r="J632"/>
    </row>
    <row r="633" spans="1:10" x14ac:dyDescent="0.35">
      <c r="A633"/>
      <c r="B633"/>
      <c r="C633"/>
      <c r="D633"/>
      <c r="E633"/>
      <c r="F633"/>
      <c r="G633"/>
      <c r="H633"/>
      <c r="I633"/>
      <c r="J633"/>
    </row>
    <row r="634" spans="1:10" x14ac:dyDescent="0.35">
      <c r="A634"/>
      <c r="B634"/>
      <c r="C634"/>
      <c r="D634"/>
      <c r="E634"/>
      <c r="F634"/>
      <c r="G634"/>
      <c r="H634"/>
      <c r="I634"/>
      <c r="J634"/>
    </row>
    <row r="635" spans="1:10" x14ac:dyDescent="0.35">
      <c r="A635"/>
      <c r="B635"/>
      <c r="C635"/>
      <c r="D635"/>
      <c r="E635"/>
      <c r="F635"/>
      <c r="G635"/>
      <c r="H635"/>
      <c r="I635"/>
      <c r="J635"/>
    </row>
    <row r="636" spans="1:10" x14ac:dyDescent="0.35">
      <c r="A636"/>
      <c r="B636"/>
      <c r="C636"/>
      <c r="D636"/>
      <c r="E636"/>
      <c r="F636"/>
      <c r="G636"/>
      <c r="H636"/>
      <c r="I636"/>
      <c r="J636"/>
    </row>
    <row r="637" spans="1:10" x14ac:dyDescent="0.35">
      <c r="A637"/>
      <c r="B637"/>
      <c r="C637"/>
      <c r="D637"/>
      <c r="E637"/>
      <c r="F637"/>
      <c r="G637"/>
      <c r="H637"/>
      <c r="I637"/>
      <c r="J637"/>
    </row>
    <row r="638" spans="1:10" x14ac:dyDescent="0.35">
      <c r="A638"/>
      <c r="B638"/>
      <c r="C638"/>
      <c r="D638"/>
      <c r="E638"/>
      <c r="F638"/>
      <c r="G638"/>
      <c r="H638"/>
      <c r="I638"/>
      <c r="J638"/>
    </row>
    <row r="639" spans="1:10" x14ac:dyDescent="0.35">
      <c r="A639"/>
      <c r="B639"/>
      <c r="C639"/>
      <c r="D639"/>
      <c r="E639"/>
      <c r="F639"/>
      <c r="G639"/>
      <c r="H639"/>
      <c r="I639"/>
      <c r="J639"/>
    </row>
    <row r="640" spans="1:10" x14ac:dyDescent="0.35">
      <c r="A640"/>
      <c r="B640"/>
      <c r="C640"/>
      <c r="D640"/>
      <c r="E640"/>
      <c r="F640"/>
      <c r="G640"/>
      <c r="H640"/>
      <c r="I640"/>
      <c r="J640"/>
    </row>
    <row r="641" spans="1:10" x14ac:dyDescent="0.35">
      <c r="A641"/>
      <c r="B641"/>
      <c r="C641"/>
      <c r="D641"/>
      <c r="E641"/>
      <c r="F641"/>
      <c r="G641"/>
      <c r="H641"/>
      <c r="I641"/>
      <c r="J641"/>
    </row>
    <row r="642" spans="1:10" x14ac:dyDescent="0.35">
      <c r="A642"/>
      <c r="B642"/>
      <c r="C642"/>
      <c r="D642"/>
      <c r="E642"/>
      <c r="F642"/>
      <c r="G642"/>
      <c r="H642"/>
      <c r="I642"/>
      <c r="J642"/>
    </row>
    <row r="643" spans="1:10" x14ac:dyDescent="0.35">
      <c r="A643"/>
      <c r="B643"/>
      <c r="C643"/>
      <c r="D643"/>
      <c r="E643"/>
      <c r="F643"/>
      <c r="G643"/>
      <c r="H643"/>
      <c r="I643"/>
      <c r="J643"/>
    </row>
    <row r="644" spans="1:10" x14ac:dyDescent="0.35">
      <c r="A644"/>
      <c r="B644"/>
      <c r="C644"/>
      <c r="D644"/>
      <c r="E644"/>
      <c r="F644"/>
      <c r="G644"/>
      <c r="H644"/>
      <c r="I644"/>
      <c r="J644"/>
    </row>
    <row r="645" spans="1:10" x14ac:dyDescent="0.35">
      <c r="A645"/>
      <c r="B645"/>
      <c r="C645"/>
      <c r="D645"/>
      <c r="E645"/>
      <c r="F645"/>
      <c r="G645"/>
      <c r="H645"/>
      <c r="I645"/>
      <c r="J645"/>
    </row>
    <row r="646" spans="1:10" x14ac:dyDescent="0.35">
      <c r="A646"/>
      <c r="B646"/>
      <c r="C646"/>
      <c r="D646"/>
      <c r="E646"/>
      <c r="F646"/>
      <c r="G646"/>
      <c r="H646"/>
      <c r="I646"/>
      <c r="J646"/>
    </row>
    <row r="647" spans="1:10" x14ac:dyDescent="0.35">
      <c r="A647"/>
      <c r="B647"/>
      <c r="C647"/>
      <c r="D647"/>
      <c r="E647"/>
      <c r="F647"/>
      <c r="G647"/>
      <c r="H647"/>
      <c r="I647"/>
      <c r="J647"/>
    </row>
    <row r="648" spans="1:10" x14ac:dyDescent="0.35">
      <c r="A648"/>
      <c r="B648"/>
      <c r="C648"/>
      <c r="D648"/>
      <c r="E648"/>
      <c r="F648"/>
      <c r="G648"/>
      <c r="H648"/>
      <c r="I648"/>
      <c r="J648"/>
    </row>
    <row r="649" spans="1:10" x14ac:dyDescent="0.35">
      <c r="A649"/>
      <c r="B649"/>
      <c r="C649"/>
      <c r="D649"/>
      <c r="E649"/>
      <c r="F649"/>
      <c r="G649"/>
      <c r="H649"/>
      <c r="I649"/>
      <c r="J649"/>
    </row>
    <row r="650" spans="1:10" x14ac:dyDescent="0.35">
      <c r="A650"/>
      <c r="B650"/>
      <c r="C650"/>
      <c r="D650"/>
      <c r="E650"/>
      <c r="F650"/>
      <c r="G650"/>
      <c r="H650"/>
      <c r="I650"/>
      <c r="J650"/>
    </row>
    <row r="651" spans="1:10" x14ac:dyDescent="0.35">
      <c r="A651"/>
      <c r="B651"/>
      <c r="C651"/>
      <c r="D651"/>
      <c r="E651"/>
      <c r="F651"/>
      <c r="G651"/>
      <c r="H651"/>
      <c r="I651"/>
      <c r="J651"/>
    </row>
    <row r="652" spans="1:10" x14ac:dyDescent="0.35">
      <c r="A652"/>
      <c r="B652"/>
      <c r="C652"/>
      <c r="D652"/>
      <c r="E652"/>
      <c r="F652"/>
      <c r="G652"/>
      <c r="H652"/>
      <c r="I652"/>
      <c r="J652"/>
    </row>
    <row r="653" spans="1:10" x14ac:dyDescent="0.35">
      <c r="A653"/>
      <c r="B653"/>
      <c r="C653"/>
      <c r="D653"/>
      <c r="E653"/>
      <c r="F653"/>
      <c r="G653"/>
      <c r="H653"/>
      <c r="I653"/>
      <c r="J653"/>
    </row>
    <row r="654" spans="1:10" x14ac:dyDescent="0.35">
      <c r="A654"/>
      <c r="B654"/>
      <c r="C654"/>
      <c r="D654"/>
      <c r="E654"/>
      <c r="F654"/>
      <c r="G654"/>
      <c r="H654"/>
      <c r="I654"/>
      <c r="J654"/>
    </row>
    <row r="655" spans="1:10" x14ac:dyDescent="0.35">
      <c r="A655"/>
      <c r="B655"/>
      <c r="C655"/>
      <c r="D655"/>
      <c r="E655"/>
      <c r="F655"/>
      <c r="G655"/>
      <c r="H655"/>
      <c r="I655"/>
      <c r="J655"/>
    </row>
    <row r="656" spans="1:10" x14ac:dyDescent="0.35">
      <c r="A656"/>
      <c r="B656"/>
      <c r="C656"/>
      <c r="D656"/>
      <c r="E656"/>
      <c r="F656"/>
      <c r="G656"/>
      <c r="H656"/>
      <c r="I656"/>
      <c r="J656"/>
    </row>
    <row r="657" spans="1:10" x14ac:dyDescent="0.35">
      <c r="A657"/>
      <c r="B657"/>
      <c r="C657"/>
      <c r="D657"/>
      <c r="E657"/>
      <c r="F657"/>
      <c r="G657"/>
      <c r="H657"/>
      <c r="I657"/>
      <c r="J657"/>
    </row>
    <row r="658" spans="1:10" x14ac:dyDescent="0.35">
      <c r="A658"/>
      <c r="B658"/>
      <c r="C658"/>
      <c r="D658"/>
      <c r="E658"/>
      <c r="F658"/>
      <c r="G658"/>
      <c r="H658"/>
      <c r="I658"/>
      <c r="J658"/>
    </row>
    <row r="659" spans="1:10" x14ac:dyDescent="0.35">
      <c r="A659"/>
      <c r="B659"/>
      <c r="C659"/>
      <c r="D659"/>
      <c r="E659"/>
      <c r="F659"/>
      <c r="G659"/>
      <c r="H659"/>
      <c r="I659"/>
      <c r="J659"/>
    </row>
    <row r="660" spans="1:10" x14ac:dyDescent="0.35">
      <c r="A660"/>
      <c r="B660"/>
      <c r="C660"/>
      <c r="D660"/>
      <c r="E660"/>
      <c r="F660"/>
      <c r="G660"/>
      <c r="H660"/>
      <c r="I660"/>
      <c r="J660"/>
    </row>
    <row r="661" spans="1:10" x14ac:dyDescent="0.35">
      <c r="A661"/>
      <c r="B661"/>
      <c r="C661"/>
      <c r="D661"/>
      <c r="E661"/>
      <c r="F661"/>
      <c r="G661"/>
      <c r="H661"/>
      <c r="I661"/>
      <c r="J661"/>
    </row>
    <row r="662" spans="1:10" x14ac:dyDescent="0.35">
      <c r="A662"/>
      <c r="B662"/>
      <c r="C662"/>
      <c r="D662"/>
      <c r="E662"/>
      <c r="F662"/>
      <c r="G662"/>
      <c r="H662"/>
      <c r="I662"/>
      <c r="J662"/>
    </row>
    <row r="663" spans="1:10" x14ac:dyDescent="0.35">
      <c r="A663"/>
      <c r="B663"/>
      <c r="C663"/>
      <c r="D663"/>
      <c r="E663"/>
      <c r="F663"/>
      <c r="G663"/>
      <c r="H663"/>
      <c r="I663"/>
      <c r="J663"/>
    </row>
    <row r="664" spans="1:10" x14ac:dyDescent="0.35">
      <c r="A664"/>
      <c r="B664"/>
      <c r="C664"/>
      <c r="D664"/>
      <c r="E664"/>
      <c r="F664"/>
      <c r="G664"/>
      <c r="H664"/>
      <c r="I664"/>
      <c r="J664"/>
    </row>
    <row r="665" spans="1:10" x14ac:dyDescent="0.35">
      <c r="A665"/>
      <c r="B665"/>
      <c r="C665"/>
      <c r="D665"/>
      <c r="E665"/>
      <c r="F665"/>
      <c r="G665"/>
      <c r="H665"/>
      <c r="I665"/>
      <c r="J665"/>
    </row>
    <row r="666" spans="1:10" x14ac:dyDescent="0.35">
      <c r="A666"/>
      <c r="B666"/>
      <c r="C666"/>
      <c r="D666"/>
      <c r="E666"/>
      <c r="F666"/>
      <c r="G666"/>
      <c r="H666"/>
      <c r="I666"/>
      <c r="J666"/>
    </row>
    <row r="667" spans="1:10" x14ac:dyDescent="0.35">
      <c r="A667"/>
      <c r="B667"/>
      <c r="C667"/>
      <c r="D667"/>
      <c r="E667"/>
      <c r="F667"/>
      <c r="G667"/>
      <c r="H667"/>
      <c r="I667"/>
      <c r="J667"/>
    </row>
    <row r="668" spans="1:10" x14ac:dyDescent="0.35">
      <c r="A668"/>
      <c r="B668"/>
      <c r="C668"/>
      <c r="D668"/>
      <c r="E668"/>
      <c r="F668"/>
      <c r="G668"/>
      <c r="H668"/>
      <c r="I668"/>
      <c r="J668"/>
    </row>
    <row r="669" spans="1:10" x14ac:dyDescent="0.35">
      <c r="A669"/>
      <c r="B669"/>
      <c r="C669"/>
      <c r="D669"/>
      <c r="E669"/>
      <c r="F669"/>
      <c r="G669"/>
      <c r="H669"/>
      <c r="I669"/>
      <c r="J669"/>
    </row>
    <row r="670" spans="1:10" x14ac:dyDescent="0.35">
      <c r="A670"/>
      <c r="B670"/>
      <c r="C670"/>
      <c r="D670"/>
      <c r="E670"/>
      <c r="F670"/>
      <c r="G670"/>
      <c r="H670"/>
      <c r="I670"/>
      <c r="J670"/>
    </row>
    <row r="671" spans="1:10" x14ac:dyDescent="0.35">
      <c r="A671"/>
      <c r="B671"/>
      <c r="C671"/>
      <c r="D671"/>
      <c r="E671"/>
      <c r="F671"/>
      <c r="G671"/>
      <c r="H671"/>
      <c r="I671"/>
      <c r="J671"/>
    </row>
    <row r="672" spans="1:10" x14ac:dyDescent="0.35">
      <c r="A672"/>
      <c r="B672"/>
      <c r="C672"/>
      <c r="D672"/>
      <c r="E672"/>
      <c r="F672"/>
      <c r="G672"/>
      <c r="H672"/>
      <c r="I672"/>
      <c r="J672"/>
    </row>
    <row r="673" spans="1:10" x14ac:dyDescent="0.35">
      <c r="A673"/>
      <c r="B673"/>
      <c r="C673"/>
      <c r="D673"/>
      <c r="E673"/>
      <c r="F673"/>
      <c r="G673"/>
      <c r="H673"/>
      <c r="I673"/>
      <c r="J673"/>
    </row>
    <row r="674" spans="1:10" x14ac:dyDescent="0.35">
      <c r="A674"/>
      <c r="B674"/>
      <c r="C674"/>
      <c r="D674"/>
      <c r="E674"/>
      <c r="F674"/>
      <c r="G674"/>
      <c r="H674"/>
      <c r="I674"/>
      <c r="J674"/>
    </row>
    <row r="675" spans="1:10" x14ac:dyDescent="0.35">
      <c r="A675"/>
      <c r="B675"/>
      <c r="C675"/>
      <c r="D675"/>
      <c r="E675"/>
      <c r="F675"/>
      <c r="G675"/>
      <c r="H675"/>
      <c r="I675"/>
      <c r="J675"/>
    </row>
    <row r="676" spans="1:10" x14ac:dyDescent="0.35">
      <c r="A676"/>
      <c r="B676"/>
      <c r="C676"/>
      <c r="D676"/>
      <c r="E676"/>
      <c r="F676"/>
      <c r="G676"/>
      <c r="H676"/>
      <c r="I676"/>
      <c r="J676"/>
    </row>
    <row r="677" spans="1:10" x14ac:dyDescent="0.35">
      <c r="A677"/>
      <c r="B677"/>
      <c r="C677"/>
      <c r="D677"/>
      <c r="E677"/>
      <c r="F677"/>
      <c r="G677"/>
      <c r="H677"/>
      <c r="I677"/>
      <c r="J677"/>
    </row>
    <row r="678" spans="1:10" x14ac:dyDescent="0.35">
      <c r="A678"/>
      <c r="B678"/>
      <c r="C678"/>
      <c r="D678"/>
      <c r="E678"/>
      <c r="F678"/>
      <c r="G678"/>
      <c r="H678"/>
      <c r="I678"/>
      <c r="J678"/>
    </row>
    <row r="679" spans="1:10" x14ac:dyDescent="0.35">
      <c r="A679"/>
      <c r="B679"/>
      <c r="C679"/>
      <c r="D679"/>
      <c r="E679"/>
      <c r="F679"/>
      <c r="G679"/>
      <c r="H679"/>
      <c r="I679"/>
      <c r="J679"/>
    </row>
    <row r="680" spans="1:10" x14ac:dyDescent="0.35">
      <c r="A680"/>
      <c r="B680"/>
      <c r="C680"/>
      <c r="D680"/>
      <c r="E680"/>
      <c r="F680"/>
      <c r="G680"/>
      <c r="H680"/>
      <c r="I680"/>
      <c r="J680"/>
    </row>
    <row r="681" spans="1:10" x14ac:dyDescent="0.35">
      <c r="A681"/>
      <c r="B681"/>
      <c r="C681"/>
      <c r="D681"/>
      <c r="E681"/>
      <c r="F681"/>
      <c r="G681"/>
      <c r="H681"/>
      <c r="I681"/>
      <c r="J681"/>
    </row>
    <row r="682" spans="1:10" x14ac:dyDescent="0.35">
      <c r="A682"/>
      <c r="B682"/>
      <c r="C682"/>
      <c r="D682"/>
      <c r="E682"/>
      <c r="F682"/>
      <c r="G682"/>
      <c r="H682"/>
      <c r="I682"/>
      <c r="J682"/>
    </row>
    <row r="683" spans="1:10" x14ac:dyDescent="0.35">
      <c r="A683"/>
      <c r="B683"/>
      <c r="C683"/>
      <c r="D683"/>
      <c r="E683"/>
      <c r="F683"/>
      <c r="G683"/>
      <c r="H683"/>
      <c r="I683"/>
      <c r="J683"/>
    </row>
    <row r="684" spans="1:10" x14ac:dyDescent="0.35">
      <c r="A684"/>
      <c r="B684"/>
      <c r="C684"/>
      <c r="D684"/>
      <c r="E684"/>
      <c r="F684"/>
      <c r="G684"/>
      <c r="H684"/>
      <c r="I684"/>
      <c r="J684"/>
    </row>
    <row r="685" spans="1:10" x14ac:dyDescent="0.35">
      <c r="A685"/>
      <c r="B685"/>
      <c r="C685"/>
      <c r="D685"/>
      <c r="E685"/>
      <c r="F685"/>
      <c r="G685"/>
      <c r="H685"/>
      <c r="I685"/>
      <c r="J685"/>
    </row>
    <row r="686" spans="1:10" x14ac:dyDescent="0.35">
      <c r="A686"/>
      <c r="B686"/>
      <c r="C686"/>
      <c r="D686"/>
      <c r="E686"/>
      <c r="F686"/>
      <c r="G686"/>
      <c r="H686"/>
      <c r="I686"/>
      <c r="J686"/>
    </row>
    <row r="687" spans="1:10" x14ac:dyDescent="0.35">
      <c r="A687"/>
      <c r="B687"/>
      <c r="C687"/>
      <c r="D687"/>
      <c r="E687"/>
      <c r="F687"/>
      <c r="G687"/>
      <c r="H687"/>
      <c r="I687"/>
      <c r="J687"/>
    </row>
    <row r="688" spans="1:10" x14ac:dyDescent="0.35">
      <c r="A688"/>
      <c r="B688"/>
      <c r="C688"/>
      <c r="D688"/>
      <c r="E688"/>
      <c r="F688"/>
      <c r="G688"/>
      <c r="H688"/>
      <c r="I688"/>
      <c r="J688"/>
    </row>
    <row r="689" spans="1:10" x14ac:dyDescent="0.35">
      <c r="A689"/>
      <c r="B689"/>
      <c r="C689"/>
      <c r="D689"/>
      <c r="E689"/>
      <c r="F689"/>
      <c r="G689"/>
      <c r="H689"/>
      <c r="I689"/>
      <c r="J689"/>
    </row>
    <row r="690" spans="1:10" x14ac:dyDescent="0.35">
      <c r="A690"/>
      <c r="B690"/>
      <c r="C690"/>
      <c r="D690"/>
      <c r="E690"/>
      <c r="F690"/>
      <c r="G690"/>
      <c r="H690"/>
      <c r="I690"/>
      <c r="J690"/>
    </row>
    <row r="691" spans="1:10" x14ac:dyDescent="0.35">
      <c r="A691"/>
      <c r="B691"/>
      <c r="C691"/>
      <c r="D691"/>
      <c r="E691"/>
      <c r="F691"/>
      <c r="G691"/>
      <c r="H691"/>
      <c r="I691"/>
      <c r="J691"/>
    </row>
    <row r="692" spans="1:10" x14ac:dyDescent="0.35">
      <c r="A692"/>
      <c r="B692"/>
      <c r="C692"/>
      <c r="D692"/>
      <c r="E692"/>
      <c r="F692"/>
      <c r="G692"/>
      <c r="H692"/>
      <c r="I692"/>
      <c r="J692"/>
    </row>
    <row r="693" spans="1:10" x14ac:dyDescent="0.35">
      <c r="A693"/>
      <c r="B693"/>
      <c r="C693"/>
      <c r="D693"/>
      <c r="E693"/>
      <c r="F693"/>
      <c r="G693"/>
      <c r="H693"/>
      <c r="I693"/>
      <c r="J693"/>
    </row>
    <row r="694" spans="1:10" x14ac:dyDescent="0.35">
      <c r="A694"/>
      <c r="B694"/>
      <c r="C694"/>
      <c r="D694"/>
      <c r="E694"/>
      <c r="F694"/>
      <c r="G694"/>
      <c r="H694"/>
      <c r="I694"/>
      <c r="J694"/>
    </row>
    <row r="695" spans="1:10" x14ac:dyDescent="0.35">
      <c r="A695"/>
      <c r="B695"/>
      <c r="C695"/>
      <c r="D695"/>
      <c r="E695"/>
      <c r="F695"/>
      <c r="G695"/>
      <c r="H695"/>
      <c r="I695"/>
      <c r="J695"/>
    </row>
    <row r="696" spans="1:10" x14ac:dyDescent="0.35">
      <c r="A696"/>
      <c r="B696"/>
      <c r="C696"/>
      <c r="D696"/>
      <c r="E696"/>
      <c r="F696"/>
      <c r="G696"/>
      <c r="H696"/>
      <c r="I696"/>
      <c r="J696"/>
    </row>
    <row r="697" spans="1:10" x14ac:dyDescent="0.35">
      <c r="A697"/>
      <c r="B697"/>
      <c r="C697"/>
      <c r="D697"/>
      <c r="E697"/>
      <c r="F697"/>
      <c r="G697"/>
      <c r="H697"/>
      <c r="I697"/>
      <c r="J697"/>
    </row>
    <row r="698" spans="1:10" x14ac:dyDescent="0.35">
      <c r="A698"/>
      <c r="B698"/>
      <c r="C698"/>
      <c r="D698"/>
      <c r="E698"/>
      <c r="F698"/>
      <c r="G698"/>
      <c r="H698"/>
      <c r="I698"/>
      <c r="J698"/>
    </row>
    <row r="699" spans="1:10" x14ac:dyDescent="0.35">
      <c r="A699"/>
      <c r="B699"/>
      <c r="C699"/>
      <c r="D699"/>
      <c r="E699"/>
      <c r="F699"/>
      <c r="G699"/>
      <c r="H699"/>
      <c r="I699"/>
      <c r="J699"/>
    </row>
    <row r="700" spans="1:10" x14ac:dyDescent="0.35">
      <c r="A700"/>
      <c r="B700"/>
      <c r="C700"/>
      <c r="D700"/>
      <c r="E700"/>
      <c r="F700"/>
      <c r="G700"/>
      <c r="H700"/>
      <c r="I700"/>
      <c r="J700"/>
    </row>
    <row r="701" spans="1:10" x14ac:dyDescent="0.35">
      <c r="A701"/>
      <c r="B701"/>
      <c r="C701"/>
      <c r="D701"/>
      <c r="E701"/>
      <c r="F701"/>
      <c r="G701"/>
      <c r="H701"/>
      <c r="I701"/>
      <c r="J701"/>
    </row>
    <row r="702" spans="1:10" x14ac:dyDescent="0.35">
      <c r="A702"/>
      <c r="B702"/>
      <c r="C702"/>
      <c r="D702"/>
      <c r="E702"/>
      <c r="F702"/>
      <c r="G702"/>
      <c r="H702"/>
      <c r="I702"/>
      <c r="J702"/>
    </row>
    <row r="703" spans="1:10" x14ac:dyDescent="0.35">
      <c r="A703"/>
      <c r="B703"/>
      <c r="C703"/>
      <c r="D703"/>
      <c r="E703"/>
      <c r="F703"/>
      <c r="G703"/>
      <c r="H703"/>
      <c r="I703"/>
      <c r="J703"/>
    </row>
    <row r="704" spans="1:10" x14ac:dyDescent="0.35">
      <c r="A704"/>
      <c r="B704"/>
      <c r="C704"/>
      <c r="D704"/>
      <c r="E704"/>
      <c r="F704"/>
      <c r="G704"/>
      <c r="H704"/>
      <c r="I704"/>
      <c r="J704"/>
    </row>
    <row r="705" spans="1:10" x14ac:dyDescent="0.35">
      <c r="A705"/>
      <c r="B705"/>
      <c r="C705"/>
      <c r="D705"/>
      <c r="E705"/>
      <c r="F705"/>
      <c r="G705"/>
      <c r="H705"/>
      <c r="I705"/>
      <c r="J705"/>
    </row>
    <row r="706" spans="1:10" x14ac:dyDescent="0.35">
      <c r="A706"/>
      <c r="B706"/>
      <c r="C706"/>
      <c r="D706"/>
      <c r="E706"/>
      <c r="F706"/>
      <c r="G706"/>
      <c r="H706"/>
      <c r="I706"/>
      <c r="J706"/>
    </row>
    <row r="707" spans="1:10" x14ac:dyDescent="0.35">
      <c r="A707"/>
      <c r="B707"/>
      <c r="C707"/>
      <c r="D707"/>
      <c r="E707"/>
      <c r="F707"/>
      <c r="G707"/>
      <c r="H707"/>
      <c r="I707"/>
      <c r="J707"/>
    </row>
    <row r="708" spans="1:10" x14ac:dyDescent="0.35">
      <c r="A708"/>
      <c r="B708"/>
      <c r="C708"/>
      <c r="D708"/>
      <c r="E708"/>
      <c r="F708"/>
      <c r="G708"/>
      <c r="H708"/>
      <c r="I708"/>
      <c r="J708"/>
    </row>
    <row r="709" spans="1:10" x14ac:dyDescent="0.35">
      <c r="A709"/>
      <c r="B709"/>
      <c r="C709"/>
      <c r="D709"/>
      <c r="E709"/>
      <c r="F709"/>
      <c r="G709"/>
      <c r="H709"/>
      <c r="I709"/>
      <c r="J709"/>
    </row>
    <row r="710" spans="1:10" x14ac:dyDescent="0.35">
      <c r="A710"/>
      <c r="B710"/>
      <c r="C710"/>
      <c r="D710"/>
      <c r="E710"/>
      <c r="F710"/>
      <c r="G710"/>
      <c r="H710"/>
      <c r="I710"/>
      <c r="J710"/>
    </row>
    <row r="711" spans="1:10" x14ac:dyDescent="0.35">
      <c r="A711"/>
      <c r="B711"/>
      <c r="C711"/>
      <c r="D711"/>
      <c r="E711"/>
      <c r="F711"/>
      <c r="G711"/>
      <c r="H711"/>
      <c r="I711"/>
      <c r="J711"/>
    </row>
    <row r="712" spans="1:10" x14ac:dyDescent="0.35">
      <c r="A712"/>
      <c r="B712"/>
      <c r="C712"/>
      <c r="D712"/>
      <c r="E712"/>
      <c r="F712"/>
      <c r="G712"/>
      <c r="H712"/>
      <c r="I712"/>
      <c r="J712"/>
    </row>
    <row r="713" spans="1:10" x14ac:dyDescent="0.35">
      <c r="A713"/>
      <c r="B713"/>
      <c r="C713"/>
      <c r="D713"/>
      <c r="E713"/>
      <c r="F713"/>
      <c r="G713"/>
      <c r="H713"/>
      <c r="I713"/>
      <c r="J713"/>
    </row>
    <row r="714" spans="1:10" x14ac:dyDescent="0.35">
      <c r="A714"/>
      <c r="B714"/>
      <c r="C714"/>
      <c r="D714"/>
      <c r="E714"/>
      <c r="F714"/>
      <c r="G714"/>
      <c r="H714"/>
      <c r="I714"/>
      <c r="J714"/>
    </row>
    <row r="715" spans="1:10" x14ac:dyDescent="0.35">
      <c r="A715"/>
      <c r="B715"/>
      <c r="C715"/>
      <c r="D715"/>
      <c r="E715"/>
      <c r="F715"/>
      <c r="G715"/>
      <c r="H715"/>
      <c r="I715"/>
      <c r="J715"/>
    </row>
    <row r="716" spans="1:10" x14ac:dyDescent="0.35">
      <c r="A716"/>
      <c r="B716"/>
      <c r="C716"/>
      <c r="D716"/>
      <c r="E716"/>
      <c r="F716"/>
      <c r="G716"/>
      <c r="H716"/>
      <c r="I716"/>
      <c r="J716"/>
    </row>
    <row r="717" spans="1:10" x14ac:dyDescent="0.35">
      <c r="A717"/>
      <c r="B717"/>
      <c r="C717"/>
      <c r="D717"/>
      <c r="E717"/>
      <c r="F717"/>
      <c r="G717"/>
      <c r="H717"/>
      <c r="I717"/>
      <c r="J717"/>
    </row>
    <row r="718" spans="1:10" x14ac:dyDescent="0.35">
      <c r="A718"/>
      <c r="B718"/>
      <c r="C718"/>
      <c r="D718"/>
      <c r="E718"/>
      <c r="F718"/>
      <c r="G718"/>
      <c r="H718"/>
      <c r="I718"/>
      <c r="J718"/>
    </row>
    <row r="719" spans="1:10" x14ac:dyDescent="0.35">
      <c r="A719"/>
      <c r="B719"/>
      <c r="C719"/>
      <c r="D719"/>
      <c r="E719"/>
      <c r="F719"/>
      <c r="G719"/>
      <c r="H719"/>
      <c r="I719"/>
      <c r="J719"/>
    </row>
    <row r="720" spans="1:10" x14ac:dyDescent="0.35">
      <c r="A720"/>
      <c r="B720"/>
      <c r="C720"/>
      <c r="D720"/>
      <c r="E720"/>
      <c r="F720"/>
      <c r="G720"/>
      <c r="H720"/>
      <c r="I720"/>
      <c r="J720"/>
    </row>
    <row r="721" spans="1:10" x14ac:dyDescent="0.35">
      <c r="A721"/>
      <c r="B721"/>
      <c r="C721"/>
      <c r="D721"/>
      <c r="E721"/>
      <c r="F721"/>
      <c r="G721"/>
      <c r="H721"/>
      <c r="I721"/>
      <c r="J721"/>
    </row>
    <row r="722" spans="1:10" x14ac:dyDescent="0.35">
      <c r="A722"/>
      <c r="B722"/>
      <c r="C722"/>
      <c r="D722"/>
      <c r="E722"/>
      <c r="F722"/>
      <c r="G722"/>
      <c r="H722"/>
      <c r="I722"/>
      <c r="J722"/>
    </row>
    <row r="723" spans="1:10" x14ac:dyDescent="0.35">
      <c r="A723"/>
      <c r="B723"/>
      <c r="C723"/>
      <c r="D723"/>
      <c r="E723"/>
      <c r="F723"/>
      <c r="G723"/>
      <c r="H723"/>
      <c r="I723"/>
      <c r="J723"/>
    </row>
    <row r="724" spans="1:10" x14ac:dyDescent="0.35">
      <c r="A724"/>
      <c r="B724"/>
      <c r="C724"/>
      <c r="D724"/>
      <c r="E724"/>
      <c r="F724"/>
      <c r="G724"/>
      <c r="H724"/>
      <c r="I724"/>
      <c r="J724"/>
    </row>
    <row r="725" spans="1:10" x14ac:dyDescent="0.35">
      <c r="A725"/>
      <c r="B725"/>
      <c r="C725"/>
      <c r="D725"/>
      <c r="E725"/>
      <c r="F725"/>
      <c r="G725"/>
      <c r="H725"/>
      <c r="I725"/>
      <c r="J725"/>
    </row>
    <row r="726" spans="1:10" x14ac:dyDescent="0.35">
      <c r="A726"/>
      <c r="B726"/>
      <c r="C726"/>
      <c r="D726"/>
      <c r="E726"/>
      <c r="F726"/>
      <c r="G726"/>
      <c r="H726"/>
      <c r="I726"/>
      <c r="J726"/>
    </row>
    <row r="727" spans="1:10" x14ac:dyDescent="0.35">
      <c r="A727"/>
      <c r="B727"/>
      <c r="C727"/>
      <c r="D727"/>
      <c r="E727"/>
      <c r="F727"/>
      <c r="G727"/>
      <c r="H727"/>
      <c r="I727"/>
      <c r="J727"/>
    </row>
    <row r="728" spans="1:10" x14ac:dyDescent="0.35">
      <c r="A728"/>
      <c r="B728"/>
      <c r="C728"/>
      <c r="D728"/>
      <c r="E728"/>
      <c r="F728"/>
      <c r="G728"/>
      <c r="H728"/>
      <c r="I728"/>
      <c r="J728"/>
    </row>
    <row r="729" spans="1:10" x14ac:dyDescent="0.35">
      <c r="A729"/>
      <c r="B729"/>
      <c r="C729"/>
      <c r="D729"/>
      <c r="E729"/>
      <c r="F729"/>
      <c r="G729"/>
      <c r="H729"/>
      <c r="I729"/>
      <c r="J729"/>
    </row>
    <row r="730" spans="1:10" x14ac:dyDescent="0.35">
      <c r="A730"/>
      <c r="B730"/>
      <c r="C730"/>
      <c r="D730"/>
      <c r="E730"/>
      <c r="F730"/>
      <c r="G730"/>
      <c r="H730"/>
      <c r="I730"/>
      <c r="J730"/>
    </row>
    <row r="731" spans="1:10" x14ac:dyDescent="0.35">
      <c r="A731"/>
      <c r="B731"/>
      <c r="C731"/>
      <c r="D731"/>
      <c r="E731"/>
      <c r="F731"/>
      <c r="G731"/>
      <c r="H731"/>
      <c r="I731"/>
      <c r="J731"/>
    </row>
    <row r="732" spans="1:10" x14ac:dyDescent="0.35">
      <c r="A732"/>
      <c r="B732"/>
      <c r="C732"/>
      <c r="D732"/>
      <c r="E732"/>
      <c r="F732"/>
      <c r="G732"/>
      <c r="H732"/>
      <c r="I732"/>
      <c r="J732"/>
    </row>
    <row r="733" spans="1:10" x14ac:dyDescent="0.35">
      <c r="A733"/>
      <c r="B733"/>
      <c r="C733"/>
      <c r="D733"/>
      <c r="E733"/>
      <c r="F733"/>
      <c r="G733"/>
      <c r="H733"/>
      <c r="I733"/>
      <c r="J733"/>
    </row>
    <row r="734" spans="1:10" x14ac:dyDescent="0.35">
      <c r="A734"/>
      <c r="B734"/>
      <c r="C734"/>
      <c r="D734"/>
      <c r="E734"/>
      <c r="F734"/>
      <c r="G734"/>
      <c r="H734"/>
      <c r="I734"/>
      <c r="J734"/>
    </row>
    <row r="735" spans="1:10" x14ac:dyDescent="0.35">
      <c r="A735"/>
      <c r="B735"/>
      <c r="C735"/>
      <c r="D735"/>
      <c r="E735"/>
      <c r="F735"/>
      <c r="G735"/>
      <c r="H735"/>
      <c r="I735"/>
      <c r="J735"/>
    </row>
    <row r="736" spans="1:10" x14ac:dyDescent="0.35">
      <c r="A736"/>
      <c r="B736"/>
      <c r="C736"/>
      <c r="D736"/>
      <c r="E736"/>
      <c r="F736"/>
      <c r="G736"/>
      <c r="H736"/>
      <c r="I736"/>
      <c r="J736"/>
    </row>
    <row r="737" spans="1:10" x14ac:dyDescent="0.35">
      <c r="A737"/>
      <c r="B737"/>
      <c r="C737"/>
      <c r="D737"/>
      <c r="E737"/>
      <c r="F737"/>
      <c r="G737"/>
      <c r="H737"/>
      <c r="I737"/>
      <c r="J737"/>
    </row>
    <row r="738" spans="1:10" x14ac:dyDescent="0.35">
      <c r="A738"/>
      <c r="B738"/>
      <c r="C738"/>
      <c r="D738"/>
      <c r="E738"/>
      <c r="F738"/>
      <c r="G738"/>
      <c r="H738"/>
      <c r="I738"/>
      <c r="J738"/>
    </row>
    <row r="739" spans="1:10" x14ac:dyDescent="0.35">
      <c r="A739"/>
      <c r="B739"/>
      <c r="C739"/>
      <c r="D739"/>
      <c r="E739"/>
      <c r="F739"/>
      <c r="G739"/>
      <c r="H739"/>
      <c r="I739"/>
      <c r="J739"/>
    </row>
    <row r="740" spans="1:10" x14ac:dyDescent="0.35">
      <c r="A740"/>
      <c r="B740"/>
      <c r="C740"/>
      <c r="D740"/>
      <c r="E740"/>
      <c r="F740"/>
      <c r="G740"/>
      <c r="H740"/>
      <c r="I740"/>
      <c r="J740"/>
    </row>
    <row r="741" spans="1:10" x14ac:dyDescent="0.35">
      <c r="A741"/>
      <c r="B741"/>
      <c r="C741"/>
      <c r="D741"/>
      <c r="E741"/>
      <c r="F741"/>
      <c r="G741"/>
      <c r="H741"/>
      <c r="I741"/>
      <c r="J741"/>
    </row>
    <row r="742" spans="1:10" x14ac:dyDescent="0.35">
      <c r="A742"/>
      <c r="B742"/>
      <c r="C742"/>
      <c r="D742"/>
      <c r="E742"/>
      <c r="F742"/>
      <c r="G742"/>
      <c r="H742"/>
      <c r="I742"/>
      <c r="J742"/>
    </row>
    <row r="743" spans="1:10" x14ac:dyDescent="0.35">
      <c r="A743"/>
      <c r="B743"/>
      <c r="C743"/>
      <c r="D743"/>
      <c r="E743"/>
      <c r="F743"/>
      <c r="G743"/>
      <c r="H743"/>
      <c r="I743"/>
      <c r="J743"/>
    </row>
    <row r="744" spans="1:10" x14ac:dyDescent="0.35">
      <c r="A744"/>
      <c r="B744"/>
      <c r="C744"/>
      <c r="D744"/>
      <c r="E744"/>
      <c r="F744"/>
      <c r="G744"/>
      <c r="H744"/>
      <c r="I744"/>
      <c r="J744"/>
    </row>
    <row r="745" spans="1:10" x14ac:dyDescent="0.35">
      <c r="A745"/>
      <c r="B745"/>
      <c r="C745"/>
      <c r="D745"/>
      <c r="E745"/>
      <c r="F745"/>
      <c r="G745"/>
      <c r="H745"/>
      <c r="I745"/>
      <c r="J745"/>
    </row>
    <row r="746" spans="1:10" x14ac:dyDescent="0.35">
      <c r="A746"/>
      <c r="B746"/>
      <c r="C746"/>
      <c r="D746"/>
      <c r="E746"/>
      <c r="F746"/>
      <c r="G746"/>
      <c r="H746"/>
      <c r="I746"/>
      <c r="J746"/>
    </row>
    <row r="747" spans="1:10" x14ac:dyDescent="0.35">
      <c r="A747"/>
      <c r="B747"/>
      <c r="C747"/>
      <c r="D747"/>
      <c r="E747"/>
      <c r="F747"/>
      <c r="G747"/>
      <c r="H747"/>
      <c r="I747"/>
      <c r="J747"/>
    </row>
    <row r="748" spans="1:10" x14ac:dyDescent="0.35">
      <c r="A748"/>
      <c r="B748"/>
      <c r="C748"/>
      <c r="D748"/>
      <c r="E748"/>
      <c r="F748"/>
      <c r="G748"/>
      <c r="H748"/>
      <c r="I748"/>
      <c r="J748"/>
    </row>
    <row r="749" spans="1:10" x14ac:dyDescent="0.35">
      <c r="A749"/>
      <c r="B749"/>
      <c r="C749"/>
      <c r="D749"/>
      <c r="E749"/>
      <c r="F749"/>
      <c r="G749"/>
      <c r="H749"/>
      <c r="I749"/>
      <c r="J749"/>
    </row>
    <row r="750" spans="1:10" x14ac:dyDescent="0.35">
      <c r="A750"/>
      <c r="B750"/>
      <c r="C750"/>
      <c r="D750"/>
      <c r="E750"/>
      <c r="F750"/>
      <c r="G750"/>
      <c r="H750"/>
      <c r="I750"/>
      <c r="J750"/>
    </row>
    <row r="751" spans="1:10" x14ac:dyDescent="0.35">
      <c r="A751"/>
      <c r="B751"/>
      <c r="C751"/>
      <c r="D751"/>
      <c r="E751"/>
      <c r="F751"/>
      <c r="G751"/>
      <c r="H751"/>
      <c r="I751"/>
      <c r="J751"/>
    </row>
    <row r="752" spans="1:10" x14ac:dyDescent="0.35">
      <c r="A752"/>
      <c r="B752"/>
      <c r="C752"/>
      <c r="D752"/>
      <c r="E752"/>
      <c r="F752"/>
      <c r="G752"/>
      <c r="H752"/>
      <c r="I752"/>
      <c r="J752"/>
    </row>
    <row r="753" spans="1:10" x14ac:dyDescent="0.35">
      <c r="A753"/>
      <c r="B753"/>
      <c r="C753"/>
      <c r="D753"/>
      <c r="E753"/>
      <c r="F753"/>
      <c r="G753"/>
      <c r="H753"/>
      <c r="I753"/>
      <c r="J753"/>
    </row>
    <row r="754" spans="1:10" x14ac:dyDescent="0.35">
      <c r="A754"/>
      <c r="B754"/>
      <c r="C754"/>
      <c r="D754"/>
      <c r="E754"/>
      <c r="F754"/>
      <c r="G754"/>
      <c r="H754"/>
      <c r="I754"/>
      <c r="J754"/>
    </row>
    <row r="755" spans="1:10" x14ac:dyDescent="0.35">
      <c r="A755"/>
      <c r="B755"/>
      <c r="C755"/>
      <c r="D755"/>
      <c r="E755"/>
      <c r="F755"/>
      <c r="G755"/>
      <c r="H755"/>
      <c r="I755"/>
      <c r="J755"/>
    </row>
    <row r="756" spans="1:10" x14ac:dyDescent="0.35">
      <c r="A756"/>
      <c r="B756"/>
      <c r="C756"/>
      <c r="D756"/>
      <c r="E756"/>
      <c r="F756"/>
      <c r="G756"/>
      <c r="H756"/>
      <c r="I756"/>
      <c r="J756"/>
    </row>
    <row r="757" spans="1:10" x14ac:dyDescent="0.35">
      <c r="A757"/>
      <c r="B757"/>
      <c r="C757"/>
      <c r="D757"/>
      <c r="E757"/>
      <c r="F757"/>
      <c r="G757"/>
      <c r="H757"/>
      <c r="I757"/>
      <c r="J757"/>
    </row>
    <row r="758" spans="1:10" x14ac:dyDescent="0.35">
      <c r="A758"/>
      <c r="B758"/>
      <c r="C758"/>
      <c r="D758"/>
      <c r="E758"/>
      <c r="F758"/>
      <c r="G758"/>
      <c r="H758"/>
      <c r="I758"/>
      <c r="J758"/>
    </row>
    <row r="759" spans="1:10" x14ac:dyDescent="0.35">
      <c r="A759"/>
      <c r="B759"/>
      <c r="C759"/>
      <c r="D759"/>
      <c r="E759"/>
      <c r="F759"/>
      <c r="G759"/>
      <c r="H759"/>
      <c r="I759"/>
      <c r="J759"/>
    </row>
    <row r="760" spans="1:10" x14ac:dyDescent="0.35">
      <c r="A760"/>
      <c r="B760"/>
      <c r="C760"/>
      <c r="D760"/>
      <c r="E760"/>
      <c r="F760"/>
      <c r="G760"/>
      <c r="H760"/>
      <c r="I760"/>
      <c r="J760"/>
    </row>
    <row r="761" spans="1:10" x14ac:dyDescent="0.35">
      <c r="A761"/>
      <c r="B761"/>
      <c r="C761"/>
      <c r="D761"/>
      <c r="E761"/>
      <c r="F761"/>
      <c r="G761"/>
      <c r="H761"/>
      <c r="I761"/>
      <c r="J761"/>
    </row>
    <row r="762" spans="1:10" x14ac:dyDescent="0.35">
      <c r="A762"/>
      <c r="B762"/>
      <c r="C762"/>
      <c r="D762"/>
      <c r="E762"/>
      <c r="F762"/>
      <c r="G762"/>
      <c r="H762"/>
      <c r="I762"/>
      <c r="J762"/>
    </row>
    <row r="763" spans="1:10" x14ac:dyDescent="0.35">
      <c r="A763"/>
      <c r="B763"/>
      <c r="C763"/>
      <c r="D763"/>
      <c r="E763"/>
      <c r="F763"/>
      <c r="G763"/>
      <c r="H763"/>
      <c r="I763"/>
      <c r="J763"/>
    </row>
    <row r="764" spans="1:10" x14ac:dyDescent="0.35">
      <c r="A764"/>
      <c r="B764"/>
      <c r="C764"/>
      <c r="D764"/>
      <c r="E764"/>
      <c r="F764"/>
      <c r="G764"/>
      <c r="H764"/>
      <c r="I764"/>
      <c r="J764"/>
    </row>
    <row r="765" spans="1:10" x14ac:dyDescent="0.35">
      <c r="A765"/>
      <c r="B765"/>
      <c r="C765"/>
      <c r="D765"/>
      <c r="E765"/>
      <c r="F765"/>
      <c r="G765"/>
      <c r="H765"/>
      <c r="I765"/>
      <c r="J765"/>
    </row>
    <row r="766" spans="1:10" x14ac:dyDescent="0.35">
      <c r="A766"/>
      <c r="B766"/>
      <c r="C766"/>
      <c r="D766"/>
      <c r="E766"/>
      <c r="F766"/>
      <c r="G766"/>
      <c r="H766"/>
      <c r="I766"/>
      <c r="J766"/>
    </row>
    <row r="767" spans="1:10" x14ac:dyDescent="0.35">
      <c r="A767"/>
      <c r="B767"/>
      <c r="C767"/>
      <c r="D767"/>
      <c r="E767"/>
      <c r="F767"/>
      <c r="G767"/>
      <c r="H767"/>
      <c r="I767"/>
      <c r="J767"/>
    </row>
    <row r="768" spans="1:10" x14ac:dyDescent="0.35">
      <c r="A768"/>
      <c r="B768"/>
      <c r="C768"/>
      <c r="D768"/>
      <c r="E768"/>
      <c r="F768"/>
      <c r="G768"/>
      <c r="H768"/>
      <c r="I768"/>
      <c r="J768"/>
    </row>
    <row r="769" spans="1:10" x14ac:dyDescent="0.35">
      <c r="A769"/>
      <c r="B769"/>
      <c r="C769"/>
      <c r="D769"/>
      <c r="E769"/>
      <c r="F769"/>
      <c r="G769"/>
      <c r="H769"/>
      <c r="I769"/>
      <c r="J769"/>
    </row>
    <row r="770" spans="1:10" x14ac:dyDescent="0.35">
      <c r="A770"/>
      <c r="B770"/>
      <c r="C770"/>
      <c r="D770"/>
      <c r="E770"/>
      <c r="F770"/>
      <c r="G770"/>
      <c r="H770"/>
      <c r="I770"/>
      <c r="J770"/>
    </row>
    <row r="771" spans="1:10" x14ac:dyDescent="0.35">
      <c r="A771"/>
      <c r="B771"/>
      <c r="C771"/>
      <c r="D771"/>
      <c r="E771"/>
      <c r="F771"/>
      <c r="G771"/>
      <c r="H771"/>
      <c r="I771"/>
      <c r="J771"/>
    </row>
    <row r="772" spans="1:10" x14ac:dyDescent="0.35">
      <c r="A772"/>
      <c r="B772"/>
      <c r="C772"/>
      <c r="D772"/>
      <c r="E772"/>
      <c r="F772"/>
      <c r="G772"/>
      <c r="H772"/>
      <c r="I772"/>
      <c r="J772"/>
    </row>
    <row r="773" spans="1:10" x14ac:dyDescent="0.35">
      <c r="A773"/>
      <c r="B773"/>
      <c r="C773"/>
      <c r="D773"/>
      <c r="E773"/>
      <c r="F773"/>
      <c r="G773"/>
      <c r="H773"/>
      <c r="I773"/>
      <c r="J773"/>
    </row>
    <row r="774" spans="1:10" x14ac:dyDescent="0.35">
      <c r="A774"/>
      <c r="B774"/>
      <c r="C774"/>
      <c r="D774"/>
      <c r="E774"/>
      <c r="F774"/>
      <c r="G774"/>
      <c r="H774"/>
      <c r="I774"/>
      <c r="J774"/>
    </row>
    <row r="775" spans="1:10" x14ac:dyDescent="0.35">
      <c r="A775"/>
      <c r="B775"/>
      <c r="C775"/>
      <c r="D775"/>
      <c r="E775"/>
      <c r="F775"/>
      <c r="G775"/>
      <c r="H775"/>
      <c r="I775"/>
      <c r="J775"/>
    </row>
    <row r="776" spans="1:10" x14ac:dyDescent="0.35">
      <c r="A776"/>
      <c r="B776"/>
      <c r="C776"/>
      <c r="D776"/>
      <c r="E776"/>
      <c r="F776"/>
      <c r="G776"/>
      <c r="H776"/>
      <c r="I776"/>
      <c r="J776"/>
    </row>
    <row r="777" spans="1:10" x14ac:dyDescent="0.35">
      <c r="A777"/>
      <c r="B777"/>
      <c r="C777"/>
      <c r="D777"/>
      <c r="E777"/>
      <c r="F777"/>
      <c r="G777"/>
      <c r="H777"/>
      <c r="I777"/>
      <c r="J777"/>
    </row>
    <row r="778" spans="1:10" x14ac:dyDescent="0.35">
      <c r="A778"/>
      <c r="B778"/>
      <c r="C778"/>
      <c r="D778"/>
      <c r="E778"/>
      <c r="F778"/>
      <c r="G778"/>
      <c r="H778"/>
      <c r="I778"/>
      <c r="J778"/>
    </row>
    <row r="779" spans="1:10" x14ac:dyDescent="0.35">
      <c r="A779"/>
      <c r="B779"/>
      <c r="C779"/>
      <c r="D779"/>
      <c r="E779"/>
      <c r="F779"/>
      <c r="G779"/>
      <c r="H779"/>
      <c r="I779"/>
      <c r="J779"/>
    </row>
    <row r="780" spans="1:10" x14ac:dyDescent="0.35">
      <c r="A780"/>
      <c r="B780"/>
      <c r="C780"/>
      <c r="D780"/>
      <c r="E780"/>
      <c r="F780"/>
      <c r="G780"/>
      <c r="H780"/>
      <c r="I780"/>
      <c r="J780"/>
    </row>
    <row r="781" spans="1:10" x14ac:dyDescent="0.35">
      <c r="A781"/>
      <c r="B781"/>
      <c r="C781"/>
      <c r="D781"/>
      <c r="E781"/>
      <c r="F781"/>
      <c r="G781"/>
      <c r="H781"/>
      <c r="I781"/>
      <c r="J781"/>
    </row>
    <row r="782" spans="1:10" x14ac:dyDescent="0.35">
      <c r="A782"/>
      <c r="B782"/>
      <c r="C782"/>
      <c r="D782"/>
      <c r="E782"/>
      <c r="F782"/>
      <c r="G782"/>
      <c r="H782"/>
      <c r="I782"/>
      <c r="J782"/>
    </row>
    <row r="783" spans="1:10" x14ac:dyDescent="0.35">
      <c r="A783"/>
      <c r="B783"/>
      <c r="C783"/>
      <c r="D783"/>
      <c r="E783"/>
      <c r="F783"/>
      <c r="G783"/>
      <c r="H783"/>
      <c r="I783"/>
      <c r="J783"/>
    </row>
    <row r="784" spans="1:10" x14ac:dyDescent="0.35">
      <c r="A784"/>
      <c r="B784"/>
      <c r="C784"/>
      <c r="D784"/>
      <c r="E784"/>
      <c r="F784"/>
      <c r="G784"/>
      <c r="H784"/>
      <c r="I784"/>
      <c r="J784"/>
    </row>
    <row r="785" spans="1:10" x14ac:dyDescent="0.35">
      <c r="A785"/>
      <c r="B785"/>
      <c r="C785"/>
      <c r="D785"/>
      <c r="E785"/>
      <c r="F785"/>
      <c r="G785"/>
      <c r="H785"/>
      <c r="I785"/>
      <c r="J785"/>
    </row>
    <row r="786" spans="1:10" x14ac:dyDescent="0.35">
      <c r="A786"/>
      <c r="B786"/>
      <c r="C786"/>
      <c r="D786"/>
      <c r="E786"/>
      <c r="F786"/>
      <c r="G786"/>
      <c r="H786"/>
      <c r="I786"/>
      <c r="J786"/>
    </row>
    <row r="787" spans="1:10" x14ac:dyDescent="0.35">
      <c r="A787"/>
      <c r="B787"/>
      <c r="C787"/>
      <c r="D787"/>
      <c r="E787"/>
      <c r="F787"/>
      <c r="G787"/>
      <c r="H787"/>
      <c r="I787"/>
      <c r="J787"/>
    </row>
    <row r="788" spans="1:10" x14ac:dyDescent="0.35">
      <c r="A788"/>
      <c r="B788"/>
      <c r="C788"/>
      <c r="D788"/>
      <c r="E788"/>
      <c r="F788"/>
      <c r="G788"/>
      <c r="H788"/>
      <c r="I788"/>
      <c r="J788"/>
    </row>
    <row r="789" spans="1:10" x14ac:dyDescent="0.35">
      <c r="A789"/>
      <c r="B789"/>
      <c r="C789"/>
      <c r="D789"/>
      <c r="E789"/>
      <c r="F789"/>
      <c r="G789"/>
      <c r="H789"/>
      <c r="I789"/>
      <c r="J789"/>
    </row>
    <row r="790" spans="1:10" x14ac:dyDescent="0.35">
      <c r="A790"/>
      <c r="B790"/>
      <c r="C790"/>
      <c r="D790"/>
      <c r="E790"/>
      <c r="F790"/>
      <c r="G790"/>
      <c r="H790"/>
      <c r="I790"/>
      <c r="J790"/>
    </row>
    <row r="791" spans="1:10" x14ac:dyDescent="0.35">
      <c r="A791"/>
      <c r="B791"/>
      <c r="C791"/>
      <c r="D791"/>
      <c r="E791"/>
      <c r="F791"/>
      <c r="G791"/>
      <c r="H791"/>
      <c r="I791"/>
      <c r="J791"/>
    </row>
    <row r="792" spans="1:10" x14ac:dyDescent="0.35">
      <c r="A792"/>
      <c r="B792"/>
      <c r="C792"/>
      <c r="D792"/>
      <c r="E792"/>
      <c r="F792"/>
      <c r="G792"/>
      <c r="H792"/>
      <c r="I792"/>
      <c r="J792"/>
    </row>
    <row r="793" spans="1:10" x14ac:dyDescent="0.35">
      <c r="A793"/>
      <c r="B793"/>
      <c r="C793"/>
      <c r="D793"/>
      <c r="E793"/>
      <c r="F793"/>
      <c r="G793"/>
      <c r="H793"/>
      <c r="I793"/>
      <c r="J793"/>
    </row>
    <row r="794" spans="1:10" x14ac:dyDescent="0.35">
      <c r="A794"/>
      <c r="B794"/>
      <c r="C794"/>
      <c r="D794"/>
      <c r="E794"/>
      <c r="F794"/>
      <c r="G794"/>
      <c r="H794"/>
      <c r="I794"/>
      <c r="J794"/>
    </row>
    <row r="795" spans="1:10" x14ac:dyDescent="0.35">
      <c r="A795"/>
      <c r="B795"/>
      <c r="C795"/>
      <c r="D795"/>
      <c r="E795"/>
      <c r="F795"/>
      <c r="G795"/>
      <c r="H795"/>
      <c r="I795"/>
      <c r="J795"/>
    </row>
    <row r="796" spans="1:10" x14ac:dyDescent="0.35">
      <c r="A796"/>
      <c r="B796"/>
      <c r="C796"/>
      <c r="D796"/>
      <c r="E796"/>
      <c r="F796"/>
      <c r="G796"/>
      <c r="H796"/>
      <c r="I796"/>
      <c r="J796"/>
    </row>
    <row r="797" spans="1:10" x14ac:dyDescent="0.35">
      <c r="A797"/>
      <c r="B797"/>
      <c r="C797"/>
      <c r="D797"/>
      <c r="E797"/>
      <c r="F797"/>
      <c r="G797"/>
      <c r="H797"/>
      <c r="I797"/>
      <c r="J797"/>
    </row>
    <row r="798" spans="1:10" x14ac:dyDescent="0.35">
      <c r="A798"/>
      <c r="B798"/>
      <c r="C798"/>
      <c r="D798"/>
      <c r="E798"/>
      <c r="F798"/>
      <c r="G798"/>
      <c r="H798"/>
      <c r="I798"/>
      <c r="J798"/>
    </row>
    <row r="799" spans="1:10" x14ac:dyDescent="0.35">
      <c r="A799"/>
      <c r="B799"/>
      <c r="C799"/>
      <c r="D799"/>
      <c r="E799"/>
      <c r="F799"/>
      <c r="G799"/>
      <c r="H799"/>
      <c r="I799"/>
      <c r="J799"/>
    </row>
    <row r="800" spans="1:10" x14ac:dyDescent="0.35">
      <c r="A800"/>
      <c r="B800"/>
      <c r="C800"/>
      <c r="D800"/>
      <c r="E800"/>
      <c r="F800"/>
      <c r="G800"/>
      <c r="H800"/>
      <c r="I800"/>
      <c r="J800"/>
    </row>
    <row r="801" spans="1:10" x14ac:dyDescent="0.35">
      <c r="A801"/>
      <c r="B801"/>
      <c r="C801"/>
      <c r="D801"/>
      <c r="E801"/>
      <c r="F801"/>
      <c r="G801"/>
      <c r="H801"/>
      <c r="I801"/>
      <c r="J801"/>
    </row>
    <row r="802" spans="1:10" x14ac:dyDescent="0.35">
      <c r="A802"/>
      <c r="B802"/>
      <c r="C802"/>
      <c r="D802"/>
      <c r="E802"/>
      <c r="F802"/>
      <c r="G802"/>
      <c r="H802"/>
      <c r="I802"/>
      <c r="J802"/>
    </row>
    <row r="803" spans="1:10" x14ac:dyDescent="0.35">
      <c r="A803"/>
      <c r="B803"/>
      <c r="C803"/>
      <c r="D803"/>
      <c r="E803"/>
      <c r="F803"/>
      <c r="G803"/>
      <c r="H803"/>
      <c r="I803"/>
      <c r="J803"/>
    </row>
    <row r="804" spans="1:10" x14ac:dyDescent="0.35">
      <c r="A804"/>
      <c r="B804"/>
      <c r="C804"/>
      <c r="D804"/>
      <c r="E804"/>
      <c r="F804"/>
      <c r="G804"/>
      <c r="H804"/>
      <c r="I804"/>
      <c r="J804"/>
    </row>
    <row r="805" spans="1:10" x14ac:dyDescent="0.35">
      <c r="A805"/>
      <c r="B805"/>
      <c r="C805"/>
      <c r="D805"/>
      <c r="E805"/>
      <c r="F805"/>
      <c r="G805"/>
      <c r="H805"/>
      <c r="I805"/>
      <c r="J805"/>
    </row>
    <row r="806" spans="1:10" x14ac:dyDescent="0.35">
      <c r="A806"/>
      <c r="B806"/>
      <c r="C806"/>
      <c r="D806"/>
      <c r="E806"/>
      <c r="F806"/>
      <c r="G806"/>
      <c r="H806"/>
      <c r="I806"/>
      <c r="J806"/>
    </row>
    <row r="807" spans="1:10" x14ac:dyDescent="0.35">
      <c r="A807"/>
      <c r="B807"/>
      <c r="C807"/>
      <c r="D807"/>
      <c r="E807"/>
      <c r="F807"/>
      <c r="G807"/>
      <c r="H807"/>
      <c r="I807"/>
      <c r="J807"/>
    </row>
    <row r="808" spans="1:10" x14ac:dyDescent="0.35">
      <c r="A808"/>
      <c r="B808"/>
      <c r="C808"/>
      <c r="D808"/>
      <c r="E808"/>
      <c r="F808"/>
      <c r="G808"/>
      <c r="H808"/>
      <c r="I808"/>
      <c r="J808"/>
    </row>
    <row r="809" spans="1:10" x14ac:dyDescent="0.35">
      <c r="A809"/>
      <c r="B809"/>
      <c r="C809"/>
      <c r="D809"/>
      <c r="E809"/>
      <c r="F809"/>
      <c r="G809"/>
      <c r="H809"/>
      <c r="I809"/>
      <c r="J809"/>
    </row>
    <row r="810" spans="1:10" x14ac:dyDescent="0.35">
      <c r="A810"/>
      <c r="B810"/>
      <c r="C810"/>
      <c r="D810"/>
      <c r="E810"/>
      <c r="F810"/>
      <c r="G810"/>
      <c r="H810"/>
      <c r="I810"/>
      <c r="J810"/>
    </row>
    <row r="811" spans="1:10" x14ac:dyDescent="0.35">
      <c r="A811"/>
      <c r="B811"/>
      <c r="C811"/>
      <c r="D811"/>
      <c r="E811"/>
      <c r="F811"/>
      <c r="G811"/>
      <c r="H811"/>
      <c r="I811"/>
      <c r="J811"/>
    </row>
    <row r="812" spans="1:10" x14ac:dyDescent="0.35">
      <c r="A812"/>
      <c r="B812"/>
      <c r="C812"/>
      <c r="D812"/>
      <c r="E812"/>
      <c r="F812"/>
      <c r="G812"/>
      <c r="H812"/>
      <c r="I812"/>
      <c r="J812"/>
    </row>
    <row r="813" spans="1:10" x14ac:dyDescent="0.35">
      <c r="A813"/>
      <c r="B813"/>
      <c r="C813"/>
      <c r="D813"/>
      <c r="E813"/>
      <c r="F813"/>
      <c r="G813"/>
      <c r="H813"/>
      <c r="I813"/>
      <c r="J813"/>
    </row>
    <row r="814" spans="1:10" x14ac:dyDescent="0.35">
      <c r="A814"/>
      <c r="B814"/>
      <c r="C814"/>
      <c r="D814"/>
      <c r="E814"/>
      <c r="F814"/>
      <c r="G814"/>
      <c r="H814"/>
      <c r="I814"/>
      <c r="J814"/>
    </row>
    <row r="815" spans="1:10" x14ac:dyDescent="0.35">
      <c r="A815"/>
      <c r="B815"/>
      <c r="C815"/>
      <c r="D815"/>
      <c r="E815"/>
      <c r="F815"/>
      <c r="G815"/>
      <c r="H815"/>
      <c r="I815"/>
      <c r="J815"/>
    </row>
    <row r="816" spans="1:10" x14ac:dyDescent="0.35">
      <c r="A816"/>
      <c r="B816"/>
      <c r="C816"/>
      <c r="D816"/>
      <c r="E816"/>
      <c r="F816"/>
      <c r="G816"/>
      <c r="H816"/>
      <c r="I816"/>
      <c r="J816"/>
    </row>
    <row r="817" spans="1:10" x14ac:dyDescent="0.35">
      <c r="A817"/>
      <c r="B817"/>
      <c r="C817"/>
      <c r="D817"/>
      <c r="E817"/>
      <c r="F817"/>
      <c r="G817"/>
      <c r="H817"/>
      <c r="I817"/>
      <c r="J817"/>
    </row>
    <row r="818" spans="1:10" x14ac:dyDescent="0.35">
      <c r="A818"/>
      <c r="B818"/>
      <c r="C818"/>
      <c r="D818"/>
      <c r="E818"/>
      <c r="F818"/>
      <c r="G818"/>
      <c r="H818"/>
      <c r="I818"/>
      <c r="J818"/>
    </row>
    <row r="819" spans="1:10" x14ac:dyDescent="0.35">
      <c r="A819"/>
      <c r="B819"/>
      <c r="C819"/>
      <c r="D819"/>
      <c r="E819"/>
      <c r="F819"/>
      <c r="G819"/>
      <c r="H819"/>
      <c r="I819"/>
      <c r="J819"/>
    </row>
    <row r="820" spans="1:10" x14ac:dyDescent="0.35">
      <c r="A820"/>
      <c r="B820"/>
      <c r="C820"/>
      <c r="D820"/>
      <c r="E820"/>
      <c r="F820"/>
      <c r="G820"/>
      <c r="H820"/>
      <c r="I820"/>
      <c r="J820"/>
    </row>
    <row r="821" spans="1:10" x14ac:dyDescent="0.35">
      <c r="A821"/>
      <c r="B821"/>
      <c r="C821"/>
      <c r="D821"/>
      <c r="E821"/>
      <c r="F821"/>
      <c r="G821"/>
      <c r="H821"/>
      <c r="I821"/>
      <c r="J821"/>
    </row>
    <row r="822" spans="1:10" x14ac:dyDescent="0.35">
      <c r="A822"/>
      <c r="B822"/>
      <c r="C822"/>
      <c r="D822"/>
      <c r="E822"/>
      <c r="F822"/>
      <c r="G822"/>
      <c r="H822"/>
      <c r="I822"/>
      <c r="J822"/>
    </row>
    <row r="823" spans="1:10" x14ac:dyDescent="0.35">
      <c r="A823"/>
      <c r="B823"/>
      <c r="C823"/>
      <c r="D823"/>
      <c r="E823"/>
      <c r="F823"/>
      <c r="G823"/>
      <c r="H823"/>
      <c r="I823"/>
      <c r="J823"/>
    </row>
    <row r="824" spans="1:10" x14ac:dyDescent="0.35">
      <c r="A824"/>
      <c r="B824"/>
      <c r="C824"/>
      <c r="D824"/>
      <c r="E824"/>
      <c r="F824"/>
      <c r="G824"/>
      <c r="H824"/>
      <c r="I824"/>
      <c r="J824"/>
    </row>
    <row r="825" spans="1:10" x14ac:dyDescent="0.35">
      <c r="A825"/>
      <c r="B825"/>
      <c r="C825"/>
      <c r="D825"/>
      <c r="E825"/>
      <c r="F825"/>
      <c r="G825"/>
      <c r="H825"/>
      <c r="I825"/>
      <c r="J825"/>
    </row>
    <row r="826" spans="1:10" x14ac:dyDescent="0.35">
      <c r="A826"/>
      <c r="B826"/>
      <c r="C826"/>
      <c r="D826"/>
      <c r="E826"/>
      <c r="F826"/>
      <c r="G826"/>
      <c r="H826"/>
      <c r="I826"/>
      <c r="J826"/>
    </row>
    <row r="827" spans="1:10" x14ac:dyDescent="0.35">
      <c r="A827"/>
      <c r="B827"/>
      <c r="C827"/>
      <c r="D827"/>
      <c r="E827"/>
      <c r="F827"/>
      <c r="G827"/>
      <c r="H827"/>
      <c r="I827"/>
      <c r="J827"/>
    </row>
    <row r="828" spans="1:10" x14ac:dyDescent="0.35">
      <c r="A828"/>
      <c r="B828"/>
      <c r="C828"/>
      <c r="D828"/>
      <c r="E828"/>
      <c r="F828"/>
      <c r="G828"/>
      <c r="H828"/>
      <c r="I828"/>
      <c r="J828"/>
    </row>
    <row r="829" spans="1:10" x14ac:dyDescent="0.35">
      <c r="A829"/>
      <c r="B829"/>
      <c r="C829"/>
      <c r="D829"/>
      <c r="E829"/>
      <c r="F829"/>
      <c r="G829"/>
      <c r="H829"/>
      <c r="I829"/>
      <c r="J829"/>
    </row>
    <row r="830" spans="1:10" x14ac:dyDescent="0.35">
      <c r="A830"/>
      <c r="B830"/>
      <c r="C830"/>
      <c r="D830"/>
      <c r="E830"/>
      <c r="F830"/>
      <c r="G830"/>
      <c r="H830"/>
      <c r="I830"/>
      <c r="J830"/>
    </row>
    <row r="831" spans="1:10" x14ac:dyDescent="0.35">
      <c r="A831"/>
      <c r="B831"/>
      <c r="C831"/>
      <c r="D831"/>
      <c r="E831"/>
      <c r="F831"/>
      <c r="G831"/>
      <c r="H831"/>
      <c r="I831"/>
      <c r="J831"/>
    </row>
    <row r="832" spans="1:10" x14ac:dyDescent="0.35">
      <c r="A832"/>
      <c r="B832"/>
      <c r="C832"/>
      <c r="D832"/>
      <c r="E832"/>
      <c r="F832"/>
      <c r="G832"/>
      <c r="H832"/>
      <c r="I832"/>
      <c r="J832"/>
    </row>
    <row r="833" spans="1:10" x14ac:dyDescent="0.35">
      <c r="A833"/>
      <c r="B833"/>
      <c r="C833"/>
      <c r="D833"/>
      <c r="E833"/>
      <c r="F833"/>
      <c r="G833"/>
      <c r="H833"/>
      <c r="I833"/>
      <c r="J833"/>
    </row>
    <row r="834" spans="1:10" x14ac:dyDescent="0.35">
      <c r="A834"/>
      <c r="B834"/>
      <c r="C834"/>
      <c r="D834"/>
      <c r="E834"/>
      <c r="F834"/>
      <c r="G834"/>
      <c r="H834"/>
      <c r="I834"/>
      <c r="J834"/>
    </row>
    <row r="835" spans="1:10" x14ac:dyDescent="0.35">
      <c r="A835"/>
      <c r="B835"/>
      <c r="C835"/>
      <c r="D835"/>
      <c r="E835"/>
      <c r="F835"/>
      <c r="G835"/>
      <c r="H835"/>
      <c r="I835"/>
      <c r="J835"/>
    </row>
    <row r="836" spans="1:10" x14ac:dyDescent="0.35">
      <c r="A836"/>
      <c r="B836"/>
      <c r="C836"/>
      <c r="D836"/>
      <c r="E836"/>
      <c r="F836"/>
      <c r="G836"/>
      <c r="H836"/>
      <c r="I836"/>
      <c r="J836"/>
    </row>
    <row r="837" spans="1:10" x14ac:dyDescent="0.35">
      <c r="A837"/>
      <c r="B837"/>
      <c r="C837"/>
      <c r="D837"/>
      <c r="E837"/>
      <c r="F837"/>
      <c r="G837"/>
      <c r="H837"/>
      <c r="I837"/>
      <c r="J837"/>
    </row>
    <row r="838" spans="1:10" x14ac:dyDescent="0.35">
      <c r="A838"/>
      <c r="B838"/>
      <c r="C838"/>
      <c r="D838"/>
      <c r="E838"/>
      <c r="F838"/>
      <c r="G838"/>
      <c r="H838"/>
      <c r="I838"/>
      <c r="J838"/>
    </row>
    <row r="839" spans="1:10" x14ac:dyDescent="0.35">
      <c r="A839"/>
      <c r="B839"/>
      <c r="C839"/>
      <c r="D839"/>
      <c r="E839"/>
      <c r="F839"/>
      <c r="G839"/>
      <c r="H839"/>
      <c r="I839"/>
      <c r="J839"/>
    </row>
    <row r="840" spans="1:10" x14ac:dyDescent="0.35">
      <c r="A840"/>
      <c r="B840"/>
      <c r="C840"/>
      <c r="D840"/>
      <c r="E840"/>
      <c r="F840"/>
      <c r="G840"/>
      <c r="H840"/>
      <c r="I840"/>
      <c r="J840"/>
    </row>
    <row r="841" spans="1:10" x14ac:dyDescent="0.35">
      <c r="A841"/>
      <c r="B841"/>
      <c r="C841"/>
      <c r="D841"/>
      <c r="E841"/>
      <c r="F841"/>
      <c r="G841"/>
      <c r="H841"/>
      <c r="I841"/>
      <c r="J841"/>
    </row>
    <row r="842" spans="1:10" x14ac:dyDescent="0.35">
      <c r="A842"/>
      <c r="B842"/>
      <c r="C842"/>
      <c r="D842"/>
      <c r="E842"/>
      <c r="F842"/>
      <c r="G842"/>
      <c r="H842"/>
      <c r="I842"/>
      <c r="J842"/>
    </row>
    <row r="843" spans="1:10" x14ac:dyDescent="0.35">
      <c r="A843"/>
      <c r="B843"/>
      <c r="C843"/>
      <c r="D843"/>
      <c r="E843"/>
      <c r="F843"/>
      <c r="G843"/>
      <c r="H843"/>
      <c r="I843"/>
      <c r="J843"/>
    </row>
    <row r="844" spans="1:10" x14ac:dyDescent="0.35">
      <c r="A844"/>
      <c r="B844"/>
      <c r="C844"/>
      <c r="D844"/>
      <c r="E844"/>
      <c r="F844"/>
      <c r="G844"/>
      <c r="H844"/>
      <c r="I844"/>
      <c r="J844"/>
    </row>
    <row r="845" spans="1:10" x14ac:dyDescent="0.35">
      <c r="A845"/>
      <c r="B845"/>
      <c r="C845"/>
      <c r="D845"/>
      <c r="E845"/>
      <c r="F845"/>
      <c r="G845"/>
      <c r="H845"/>
      <c r="I845"/>
      <c r="J845"/>
    </row>
    <row r="846" spans="1:10" x14ac:dyDescent="0.35">
      <c r="A846"/>
      <c r="B846"/>
      <c r="C846"/>
      <c r="D846"/>
      <c r="E846"/>
      <c r="F846"/>
      <c r="G846"/>
      <c r="H846"/>
      <c r="I846"/>
      <c r="J846"/>
    </row>
    <row r="847" spans="1:10" x14ac:dyDescent="0.35">
      <c r="A847"/>
      <c r="B847"/>
      <c r="C847"/>
      <c r="D847"/>
      <c r="E847"/>
      <c r="F847"/>
      <c r="G847"/>
      <c r="H847"/>
      <c r="I847"/>
      <c r="J847"/>
    </row>
    <row r="848" spans="1:10" x14ac:dyDescent="0.35">
      <c r="A848"/>
      <c r="B848"/>
      <c r="C848"/>
      <c r="D848"/>
      <c r="E848"/>
      <c r="F848"/>
      <c r="G848"/>
      <c r="H848"/>
      <c r="I848"/>
      <c r="J848"/>
    </row>
    <row r="849" spans="1:10" x14ac:dyDescent="0.35">
      <c r="A849"/>
      <c r="B849"/>
      <c r="C849"/>
      <c r="D849"/>
      <c r="E849"/>
      <c r="F849"/>
      <c r="G849"/>
      <c r="H849"/>
      <c r="I849"/>
      <c r="J849"/>
    </row>
    <row r="850" spans="1:10" x14ac:dyDescent="0.35">
      <c r="A850"/>
      <c r="B850"/>
      <c r="C850"/>
      <c r="D850"/>
      <c r="E850"/>
      <c r="F850"/>
      <c r="G850"/>
      <c r="H850"/>
      <c r="I850"/>
      <c r="J850"/>
    </row>
    <row r="851" spans="1:10" x14ac:dyDescent="0.35">
      <c r="A851"/>
      <c r="B851"/>
      <c r="C851"/>
      <c r="D851"/>
      <c r="E851"/>
      <c r="F851"/>
      <c r="G851"/>
      <c r="H851"/>
      <c r="I851"/>
      <c r="J851"/>
    </row>
    <row r="852" spans="1:10" x14ac:dyDescent="0.35">
      <c r="A852"/>
      <c r="B852"/>
      <c r="C852"/>
      <c r="D852"/>
      <c r="E852"/>
      <c r="F852"/>
      <c r="G852"/>
      <c r="H852"/>
      <c r="I852"/>
      <c r="J852"/>
    </row>
    <row r="853" spans="1:10" x14ac:dyDescent="0.35">
      <c r="A853"/>
      <c r="B853"/>
      <c r="C853"/>
      <c r="D853"/>
      <c r="E853"/>
      <c r="F853"/>
      <c r="G853"/>
      <c r="H853"/>
      <c r="I853"/>
      <c r="J853"/>
    </row>
    <row r="854" spans="1:10" x14ac:dyDescent="0.35">
      <c r="A854"/>
      <c r="B854"/>
      <c r="C854"/>
      <c r="D854"/>
      <c r="E854"/>
      <c r="F854"/>
      <c r="G854"/>
      <c r="H854"/>
      <c r="I854"/>
      <c r="J854"/>
    </row>
    <row r="855" spans="1:10" x14ac:dyDescent="0.35">
      <c r="A855"/>
      <c r="B855"/>
      <c r="C855"/>
      <c r="D855"/>
      <c r="E855"/>
      <c r="F855"/>
      <c r="G855"/>
      <c r="H855"/>
      <c r="I855"/>
      <c r="J855"/>
    </row>
    <row r="856" spans="1:10" x14ac:dyDescent="0.35">
      <c r="A856"/>
      <c r="B856"/>
      <c r="C856"/>
      <c r="D856"/>
      <c r="E856"/>
      <c r="F856"/>
      <c r="G856"/>
      <c r="H856"/>
      <c r="I856"/>
      <c r="J856"/>
    </row>
    <row r="857" spans="1:10" x14ac:dyDescent="0.35">
      <c r="A857"/>
      <c r="B857"/>
      <c r="C857"/>
      <c r="D857"/>
      <c r="E857"/>
      <c r="F857"/>
      <c r="G857"/>
      <c r="H857"/>
      <c r="I857"/>
      <c r="J857"/>
    </row>
    <row r="858" spans="1:10" x14ac:dyDescent="0.35">
      <c r="A858"/>
      <c r="B858"/>
      <c r="C858"/>
      <c r="D858"/>
      <c r="E858"/>
      <c r="F858"/>
      <c r="G858"/>
      <c r="H858"/>
      <c r="I858"/>
      <c r="J858"/>
    </row>
    <row r="859" spans="1:10" x14ac:dyDescent="0.35">
      <c r="A859"/>
      <c r="B859"/>
      <c r="C859"/>
      <c r="D859"/>
      <c r="E859"/>
      <c r="F859"/>
      <c r="G859"/>
      <c r="H859"/>
      <c r="I859"/>
      <c r="J859"/>
    </row>
    <row r="860" spans="1:10" x14ac:dyDescent="0.35">
      <c r="A860"/>
      <c r="B860"/>
      <c r="C860"/>
      <c r="D860"/>
      <c r="E860"/>
      <c r="F860"/>
      <c r="G860"/>
      <c r="H860"/>
      <c r="I860"/>
      <c r="J860"/>
    </row>
    <row r="861" spans="1:10" x14ac:dyDescent="0.35">
      <c r="A861"/>
      <c r="B861"/>
      <c r="C861"/>
      <c r="D861"/>
      <c r="E861"/>
      <c r="F861"/>
      <c r="G861"/>
      <c r="H861"/>
      <c r="I861"/>
      <c r="J861"/>
    </row>
    <row r="862" spans="1:10" x14ac:dyDescent="0.35">
      <c r="A862"/>
      <c r="B862"/>
      <c r="C862"/>
      <c r="D862"/>
      <c r="E862"/>
      <c r="F862"/>
      <c r="G862"/>
      <c r="H862"/>
      <c r="I862"/>
      <c r="J862"/>
    </row>
    <row r="863" spans="1:10" x14ac:dyDescent="0.35">
      <c r="A863"/>
      <c r="B863"/>
      <c r="C863"/>
      <c r="D863"/>
      <c r="E863"/>
      <c r="F863"/>
      <c r="G863"/>
      <c r="H863"/>
      <c r="I863"/>
      <c r="J863"/>
    </row>
    <row r="864" spans="1:10" x14ac:dyDescent="0.35">
      <c r="A864"/>
      <c r="B864"/>
      <c r="C864"/>
      <c r="D864"/>
      <c r="E864"/>
      <c r="F864"/>
      <c r="G864"/>
      <c r="H864"/>
      <c r="I864"/>
      <c r="J864"/>
    </row>
    <row r="865" spans="1:10" x14ac:dyDescent="0.35">
      <c r="A865"/>
      <c r="B865"/>
      <c r="C865"/>
      <c r="D865"/>
      <c r="E865"/>
      <c r="F865"/>
      <c r="G865"/>
      <c r="H865"/>
      <c r="I865"/>
      <c r="J865"/>
    </row>
    <row r="866" spans="1:10" x14ac:dyDescent="0.35">
      <c r="A866"/>
      <c r="B866"/>
      <c r="C866"/>
      <c r="D866"/>
      <c r="E866"/>
      <c r="F866"/>
      <c r="G866"/>
      <c r="H866"/>
      <c r="I866"/>
      <c r="J866"/>
    </row>
    <row r="867" spans="1:10" x14ac:dyDescent="0.35">
      <c r="A867"/>
      <c r="B867"/>
      <c r="C867"/>
      <c r="D867"/>
      <c r="E867"/>
      <c r="F867"/>
      <c r="G867"/>
      <c r="H867"/>
      <c r="I867"/>
      <c r="J867"/>
    </row>
    <row r="868" spans="1:10" x14ac:dyDescent="0.35">
      <c r="A868"/>
      <c r="B868"/>
      <c r="C868"/>
      <c r="D868"/>
      <c r="E868"/>
      <c r="F868"/>
      <c r="G868"/>
      <c r="H868"/>
      <c r="I868"/>
      <c r="J868"/>
    </row>
    <row r="869" spans="1:10" x14ac:dyDescent="0.35">
      <c r="A869"/>
      <c r="B869"/>
      <c r="C869"/>
      <c r="D869"/>
      <c r="E869"/>
      <c r="F869"/>
      <c r="G869"/>
      <c r="H869"/>
      <c r="I869"/>
      <c r="J869"/>
    </row>
    <row r="870" spans="1:10" x14ac:dyDescent="0.35">
      <c r="A870"/>
      <c r="B870"/>
      <c r="C870"/>
      <c r="D870"/>
      <c r="E870"/>
      <c r="F870"/>
      <c r="G870"/>
      <c r="H870"/>
      <c r="I870"/>
      <c r="J870"/>
    </row>
    <row r="871" spans="1:10" x14ac:dyDescent="0.35">
      <c r="A871"/>
      <c r="B871"/>
      <c r="C871"/>
      <c r="D871"/>
      <c r="E871"/>
      <c r="F871"/>
      <c r="G871"/>
      <c r="H871"/>
      <c r="I871"/>
      <c r="J871"/>
    </row>
    <row r="872" spans="1:10" x14ac:dyDescent="0.35">
      <c r="A872"/>
      <c r="B872"/>
      <c r="C872"/>
      <c r="D872"/>
      <c r="E872"/>
      <c r="F872"/>
      <c r="G872"/>
      <c r="H872"/>
      <c r="I872"/>
      <c r="J872"/>
    </row>
    <row r="873" spans="1:10" x14ac:dyDescent="0.35">
      <c r="A873"/>
      <c r="B873"/>
      <c r="C873"/>
      <c r="D873"/>
      <c r="E873"/>
      <c r="F873"/>
      <c r="G873"/>
      <c r="H873"/>
      <c r="I873"/>
      <c r="J873"/>
    </row>
    <row r="874" spans="1:10" x14ac:dyDescent="0.35">
      <c r="A874"/>
      <c r="B874"/>
      <c r="C874"/>
      <c r="D874"/>
      <c r="E874"/>
      <c r="F874"/>
      <c r="G874"/>
      <c r="H874"/>
      <c r="I874"/>
      <c r="J874"/>
    </row>
    <row r="875" spans="1:10" x14ac:dyDescent="0.35">
      <c r="A875"/>
      <c r="B875"/>
      <c r="C875"/>
      <c r="D875"/>
      <c r="E875"/>
      <c r="F875"/>
      <c r="G875"/>
      <c r="H875"/>
      <c r="I875"/>
      <c r="J875"/>
    </row>
    <row r="876" spans="1:10" x14ac:dyDescent="0.35">
      <c r="A876"/>
      <c r="B876"/>
      <c r="C876"/>
      <c r="D876"/>
      <c r="E876"/>
      <c r="F876"/>
      <c r="G876"/>
      <c r="H876"/>
      <c r="I876"/>
      <c r="J876"/>
    </row>
    <row r="877" spans="1:10" x14ac:dyDescent="0.35">
      <c r="A877"/>
      <c r="B877"/>
      <c r="C877"/>
      <c r="D877"/>
      <c r="E877"/>
      <c r="F877"/>
      <c r="G877"/>
      <c r="H877"/>
      <c r="I877"/>
      <c r="J877"/>
    </row>
    <row r="878" spans="1:10" x14ac:dyDescent="0.35">
      <c r="A878"/>
      <c r="B878"/>
      <c r="C878"/>
      <c r="D878"/>
      <c r="E878"/>
      <c r="F878"/>
      <c r="G878"/>
      <c r="H878"/>
      <c r="I878"/>
      <c r="J878"/>
    </row>
    <row r="879" spans="1:10" x14ac:dyDescent="0.35">
      <c r="A879"/>
      <c r="B879"/>
      <c r="C879"/>
      <c r="D879"/>
      <c r="E879"/>
      <c r="F879"/>
      <c r="G879"/>
      <c r="H879"/>
      <c r="I879"/>
      <c r="J879"/>
    </row>
    <row r="880" spans="1:10" x14ac:dyDescent="0.35">
      <c r="A880"/>
      <c r="B880"/>
      <c r="C880"/>
      <c r="D880"/>
      <c r="E880"/>
      <c r="F880"/>
      <c r="G880"/>
      <c r="H880"/>
      <c r="I880"/>
      <c r="J880"/>
    </row>
    <row r="881" spans="1:10" x14ac:dyDescent="0.35">
      <c r="A881"/>
      <c r="B881"/>
      <c r="C881"/>
      <c r="D881"/>
      <c r="E881"/>
      <c r="F881"/>
      <c r="G881"/>
      <c r="H881"/>
      <c r="I881"/>
      <c r="J881"/>
    </row>
    <row r="882" spans="1:10" x14ac:dyDescent="0.35">
      <c r="A882"/>
      <c r="B882"/>
      <c r="C882"/>
      <c r="D882"/>
      <c r="E882"/>
      <c r="F882"/>
      <c r="G882"/>
      <c r="H882"/>
      <c r="I882"/>
      <c r="J882"/>
    </row>
    <row r="883" spans="1:10" x14ac:dyDescent="0.35">
      <c r="A883"/>
      <c r="B883"/>
      <c r="C883"/>
      <c r="D883"/>
      <c r="E883"/>
      <c r="F883"/>
      <c r="G883"/>
      <c r="H883"/>
      <c r="I883"/>
      <c r="J883"/>
    </row>
    <row r="884" spans="1:10" x14ac:dyDescent="0.35">
      <c r="A884"/>
      <c r="B884"/>
      <c r="C884"/>
      <c r="D884"/>
      <c r="E884"/>
      <c r="F884"/>
      <c r="G884"/>
      <c r="H884"/>
      <c r="I884"/>
      <c r="J884"/>
    </row>
    <row r="885" spans="1:10" x14ac:dyDescent="0.35">
      <c r="A885"/>
      <c r="B885"/>
      <c r="C885"/>
      <c r="D885"/>
      <c r="E885"/>
      <c r="F885"/>
      <c r="G885"/>
      <c r="H885"/>
      <c r="I885"/>
      <c r="J885"/>
    </row>
    <row r="886" spans="1:10" x14ac:dyDescent="0.35">
      <c r="A886"/>
      <c r="B886"/>
      <c r="C886"/>
      <c r="D886"/>
      <c r="E886"/>
      <c r="F886"/>
      <c r="G886"/>
      <c r="H886"/>
      <c r="I886"/>
      <c r="J886"/>
    </row>
    <row r="887" spans="1:10" x14ac:dyDescent="0.35">
      <c r="A887"/>
      <c r="B887"/>
      <c r="C887"/>
      <c r="D887"/>
      <c r="E887"/>
      <c r="F887"/>
      <c r="G887"/>
      <c r="H887"/>
      <c r="I887"/>
      <c r="J887"/>
    </row>
    <row r="888" spans="1:10" x14ac:dyDescent="0.35">
      <c r="A888"/>
      <c r="B888"/>
      <c r="C888"/>
      <c r="D888"/>
      <c r="E888"/>
      <c r="F888"/>
      <c r="G888"/>
      <c r="H888"/>
      <c r="I888"/>
      <c r="J888"/>
    </row>
    <row r="889" spans="1:10" x14ac:dyDescent="0.35">
      <c r="A889"/>
      <c r="B889"/>
      <c r="C889"/>
      <c r="D889"/>
      <c r="E889"/>
      <c r="F889"/>
      <c r="G889"/>
      <c r="H889"/>
      <c r="I889"/>
      <c r="J889"/>
    </row>
    <row r="890" spans="1:10" x14ac:dyDescent="0.35">
      <c r="A890"/>
      <c r="B890"/>
      <c r="C890"/>
      <c r="D890"/>
      <c r="E890"/>
      <c r="F890"/>
      <c r="G890"/>
      <c r="H890"/>
      <c r="I890"/>
      <c r="J890"/>
    </row>
    <row r="891" spans="1:10" x14ac:dyDescent="0.35">
      <c r="A891"/>
      <c r="B891"/>
      <c r="C891"/>
      <c r="D891"/>
      <c r="E891"/>
      <c r="F891"/>
      <c r="G891"/>
      <c r="H891"/>
      <c r="I891"/>
      <c r="J891"/>
    </row>
    <row r="892" spans="1:10" x14ac:dyDescent="0.35">
      <c r="A892"/>
      <c r="B892"/>
      <c r="C892"/>
      <c r="D892"/>
      <c r="E892"/>
      <c r="F892"/>
      <c r="G892"/>
      <c r="H892"/>
      <c r="I892"/>
      <c r="J892"/>
    </row>
    <row r="893" spans="1:10" x14ac:dyDescent="0.35">
      <c r="A893"/>
      <c r="B893"/>
      <c r="C893"/>
      <c r="D893"/>
      <c r="E893"/>
      <c r="F893"/>
      <c r="G893"/>
      <c r="H893"/>
      <c r="I893"/>
      <c r="J893"/>
    </row>
    <row r="894" spans="1:10" x14ac:dyDescent="0.35">
      <c r="A894"/>
      <c r="B894"/>
      <c r="C894"/>
      <c r="D894"/>
      <c r="E894"/>
      <c r="F894"/>
      <c r="G894"/>
      <c r="H894"/>
      <c r="I894"/>
      <c r="J894"/>
    </row>
    <row r="895" spans="1:10" x14ac:dyDescent="0.35">
      <c r="A895"/>
      <c r="B895"/>
      <c r="C895"/>
      <c r="D895"/>
      <c r="E895"/>
      <c r="F895"/>
      <c r="G895"/>
      <c r="H895"/>
      <c r="I895"/>
      <c r="J895"/>
    </row>
    <row r="896" spans="1:10" x14ac:dyDescent="0.35">
      <c r="A896"/>
      <c r="B896"/>
      <c r="C896"/>
      <c r="D896"/>
      <c r="E896"/>
      <c r="F896"/>
      <c r="G896"/>
      <c r="H896"/>
      <c r="I896"/>
      <c r="J896"/>
    </row>
    <row r="897" spans="1:10" x14ac:dyDescent="0.35">
      <c r="A897"/>
      <c r="B897"/>
      <c r="C897"/>
      <c r="D897"/>
      <c r="E897"/>
      <c r="F897"/>
      <c r="G897"/>
      <c r="H897"/>
      <c r="I897"/>
      <c r="J897"/>
    </row>
    <row r="898" spans="1:10" x14ac:dyDescent="0.35">
      <c r="A898"/>
      <c r="B898"/>
      <c r="C898"/>
      <c r="D898"/>
      <c r="E898"/>
      <c r="F898"/>
      <c r="G898"/>
      <c r="H898"/>
      <c r="I898"/>
      <c r="J898"/>
    </row>
    <row r="899" spans="1:10" x14ac:dyDescent="0.35">
      <c r="A899"/>
      <c r="B899"/>
      <c r="C899"/>
      <c r="D899"/>
      <c r="E899"/>
      <c r="F899"/>
      <c r="G899"/>
      <c r="H899"/>
      <c r="I899"/>
      <c r="J899"/>
    </row>
    <row r="900" spans="1:10" x14ac:dyDescent="0.35">
      <c r="A900"/>
      <c r="B900"/>
      <c r="C900"/>
      <c r="D900"/>
      <c r="E900"/>
      <c r="F900"/>
      <c r="G900"/>
      <c r="H900"/>
      <c r="I900"/>
      <c r="J900"/>
    </row>
    <row r="901" spans="1:10" x14ac:dyDescent="0.35">
      <c r="A901"/>
      <c r="B901"/>
      <c r="C901"/>
      <c r="D901"/>
      <c r="E901"/>
      <c r="F901"/>
      <c r="G901"/>
      <c r="H901"/>
      <c r="I901"/>
      <c r="J901"/>
    </row>
    <row r="902" spans="1:10" x14ac:dyDescent="0.35">
      <c r="A902"/>
      <c r="B902"/>
      <c r="C902"/>
      <c r="D902"/>
      <c r="E902"/>
      <c r="F902"/>
      <c r="G902"/>
      <c r="H902"/>
      <c r="I902"/>
      <c r="J902"/>
    </row>
    <row r="903" spans="1:10" x14ac:dyDescent="0.35">
      <c r="A903"/>
      <c r="B903"/>
      <c r="C903"/>
      <c r="D903"/>
      <c r="E903"/>
      <c r="F903"/>
      <c r="G903"/>
      <c r="H903"/>
      <c r="I903"/>
      <c r="J903"/>
    </row>
    <row r="904" spans="1:10" x14ac:dyDescent="0.35">
      <c r="A904"/>
      <c r="B904"/>
      <c r="C904"/>
      <c r="D904"/>
      <c r="E904"/>
      <c r="F904"/>
      <c r="G904"/>
      <c r="H904"/>
      <c r="I904"/>
      <c r="J904"/>
    </row>
    <row r="905" spans="1:10" x14ac:dyDescent="0.35">
      <c r="A905"/>
      <c r="B905"/>
      <c r="C905"/>
      <c r="D905"/>
      <c r="E905"/>
      <c r="F905"/>
      <c r="G905"/>
      <c r="H905"/>
      <c r="I905"/>
      <c r="J905"/>
    </row>
    <row r="906" spans="1:10" x14ac:dyDescent="0.35">
      <c r="A906"/>
      <c r="B906"/>
      <c r="C906"/>
      <c r="D906"/>
      <c r="E906"/>
      <c r="F906"/>
      <c r="G906"/>
      <c r="H906"/>
      <c r="I906"/>
      <c r="J906"/>
    </row>
    <row r="907" spans="1:10" x14ac:dyDescent="0.35">
      <c r="A907"/>
      <c r="B907"/>
      <c r="C907"/>
      <c r="D907"/>
      <c r="E907"/>
      <c r="F907"/>
      <c r="G907"/>
      <c r="H907"/>
      <c r="I907"/>
      <c r="J907"/>
    </row>
    <row r="908" spans="1:10" x14ac:dyDescent="0.35">
      <c r="A908"/>
      <c r="B908"/>
      <c r="C908"/>
      <c r="D908"/>
      <c r="E908"/>
      <c r="F908"/>
      <c r="G908"/>
      <c r="H908"/>
      <c r="I908"/>
      <c r="J908"/>
    </row>
    <row r="909" spans="1:10" x14ac:dyDescent="0.35">
      <c r="A909"/>
      <c r="B909"/>
      <c r="C909"/>
      <c r="D909"/>
      <c r="E909"/>
      <c r="F909"/>
      <c r="G909"/>
      <c r="H909"/>
      <c r="I909"/>
      <c r="J909"/>
    </row>
    <row r="910" spans="1:10" x14ac:dyDescent="0.35">
      <c r="A910"/>
      <c r="B910"/>
      <c r="C910"/>
      <c r="D910"/>
      <c r="E910"/>
      <c r="F910"/>
      <c r="G910"/>
      <c r="H910"/>
      <c r="I910"/>
      <c r="J910"/>
    </row>
    <row r="911" spans="1:10" x14ac:dyDescent="0.35">
      <c r="A911"/>
      <c r="B911"/>
      <c r="C911"/>
      <c r="D911"/>
      <c r="E911"/>
      <c r="F911"/>
      <c r="G911"/>
      <c r="H911"/>
      <c r="I911"/>
      <c r="J911"/>
    </row>
    <row r="912" spans="1:10" x14ac:dyDescent="0.35">
      <c r="A912"/>
      <c r="B912"/>
      <c r="C912"/>
      <c r="D912"/>
      <c r="E912"/>
      <c r="F912"/>
      <c r="G912"/>
      <c r="H912"/>
      <c r="I912"/>
      <c r="J912"/>
    </row>
    <row r="913" spans="1:10" x14ac:dyDescent="0.35">
      <c r="A913"/>
      <c r="B913"/>
      <c r="C913"/>
      <c r="D913"/>
      <c r="E913"/>
      <c r="F913"/>
      <c r="G913"/>
      <c r="H913"/>
      <c r="I913"/>
      <c r="J913"/>
    </row>
    <row r="914" spans="1:10" x14ac:dyDescent="0.35">
      <c r="A914"/>
      <c r="B914"/>
      <c r="C914"/>
      <c r="D914"/>
      <c r="E914"/>
      <c r="F914"/>
      <c r="G914"/>
      <c r="H914"/>
      <c r="I914"/>
      <c r="J914"/>
    </row>
    <row r="915" spans="1:10" x14ac:dyDescent="0.35">
      <c r="A915"/>
      <c r="B915"/>
      <c r="C915"/>
      <c r="D915"/>
      <c r="E915"/>
      <c r="F915"/>
      <c r="G915"/>
      <c r="H915"/>
      <c r="I915"/>
      <c r="J915"/>
    </row>
    <row r="916" spans="1:10" x14ac:dyDescent="0.35">
      <c r="A916"/>
      <c r="B916"/>
      <c r="C916"/>
      <c r="D916"/>
      <c r="E916"/>
      <c r="F916"/>
      <c r="G916"/>
      <c r="H916"/>
      <c r="I916"/>
      <c r="J916"/>
    </row>
    <row r="917" spans="1:10" x14ac:dyDescent="0.35">
      <c r="A917"/>
      <c r="B917"/>
      <c r="C917"/>
      <c r="D917"/>
      <c r="E917"/>
      <c r="F917"/>
      <c r="G917"/>
      <c r="H917"/>
      <c r="I917"/>
      <c r="J917"/>
    </row>
    <row r="918" spans="1:10" x14ac:dyDescent="0.35">
      <c r="A918"/>
      <c r="B918"/>
      <c r="C918"/>
      <c r="D918"/>
      <c r="E918"/>
      <c r="F918"/>
      <c r="G918"/>
      <c r="H918"/>
      <c r="I918"/>
      <c r="J918"/>
    </row>
    <row r="919" spans="1:10" x14ac:dyDescent="0.35">
      <c r="A919"/>
      <c r="B919"/>
      <c r="C919"/>
      <c r="D919"/>
      <c r="E919"/>
      <c r="F919"/>
      <c r="G919"/>
      <c r="H919"/>
      <c r="I919"/>
      <c r="J919"/>
    </row>
    <row r="920" spans="1:10" x14ac:dyDescent="0.35">
      <c r="A920"/>
      <c r="B920"/>
      <c r="C920"/>
      <c r="D920"/>
      <c r="E920"/>
      <c r="F920"/>
      <c r="G920"/>
      <c r="H920"/>
      <c r="I920"/>
      <c r="J920"/>
    </row>
    <row r="921" spans="1:10" x14ac:dyDescent="0.35">
      <c r="A921"/>
      <c r="B921"/>
      <c r="C921"/>
      <c r="D921"/>
      <c r="E921"/>
      <c r="F921"/>
      <c r="G921"/>
      <c r="H921"/>
      <c r="I921"/>
      <c r="J921"/>
    </row>
    <row r="922" spans="1:10" x14ac:dyDescent="0.35">
      <c r="A922"/>
      <c r="B922"/>
      <c r="C922"/>
      <c r="D922"/>
      <c r="E922"/>
      <c r="F922"/>
      <c r="G922"/>
      <c r="H922"/>
      <c r="I922"/>
      <c r="J922"/>
    </row>
    <row r="923" spans="1:10" x14ac:dyDescent="0.35">
      <c r="A923"/>
      <c r="B923"/>
      <c r="C923"/>
      <c r="D923"/>
      <c r="E923"/>
      <c r="F923"/>
      <c r="G923"/>
      <c r="H923"/>
      <c r="I923"/>
      <c r="J923"/>
    </row>
    <row r="924" spans="1:10" x14ac:dyDescent="0.35">
      <c r="A924"/>
      <c r="B924"/>
      <c r="C924"/>
      <c r="D924"/>
      <c r="E924"/>
      <c r="F924"/>
      <c r="G924"/>
      <c r="H924"/>
      <c r="I924"/>
      <c r="J924"/>
    </row>
    <row r="925" spans="1:10" x14ac:dyDescent="0.35">
      <c r="A925"/>
      <c r="B925"/>
      <c r="C925"/>
      <c r="D925"/>
      <c r="E925"/>
      <c r="F925"/>
      <c r="G925"/>
      <c r="H925"/>
      <c r="I925"/>
      <c r="J925"/>
    </row>
    <row r="926" spans="1:10" x14ac:dyDescent="0.35">
      <c r="A926"/>
      <c r="B926"/>
      <c r="C926"/>
      <c r="D926"/>
      <c r="E926"/>
      <c r="F926"/>
      <c r="G926"/>
      <c r="H926"/>
      <c r="I926"/>
      <c r="J926"/>
    </row>
    <row r="927" spans="1:10" x14ac:dyDescent="0.35">
      <c r="A927"/>
      <c r="B927"/>
      <c r="C927"/>
      <c r="D927"/>
      <c r="E927"/>
      <c r="F927"/>
      <c r="G927"/>
      <c r="H927"/>
      <c r="I927"/>
      <c r="J927"/>
    </row>
    <row r="928" spans="1:10" x14ac:dyDescent="0.35">
      <c r="A928"/>
      <c r="B928"/>
      <c r="C928"/>
      <c r="D928"/>
      <c r="E928"/>
      <c r="F928"/>
      <c r="G928"/>
      <c r="H928"/>
      <c r="I928"/>
      <c r="J928"/>
    </row>
    <row r="929" spans="1:10" x14ac:dyDescent="0.35">
      <c r="A929"/>
      <c r="B929"/>
      <c r="C929"/>
      <c r="D929"/>
      <c r="E929"/>
      <c r="F929"/>
      <c r="G929"/>
      <c r="H929"/>
      <c r="I929"/>
      <c r="J929"/>
    </row>
    <row r="930" spans="1:10" x14ac:dyDescent="0.35">
      <c r="A930"/>
      <c r="B930"/>
      <c r="C930"/>
      <c r="D930"/>
      <c r="E930"/>
      <c r="F930"/>
      <c r="G930"/>
      <c r="H930"/>
      <c r="I930"/>
      <c r="J930"/>
    </row>
    <row r="931" spans="1:10" x14ac:dyDescent="0.35">
      <c r="A931"/>
      <c r="B931"/>
      <c r="C931"/>
      <c r="D931"/>
      <c r="E931"/>
      <c r="F931"/>
      <c r="G931"/>
      <c r="H931"/>
      <c r="I931"/>
      <c r="J931"/>
    </row>
    <row r="932" spans="1:10" x14ac:dyDescent="0.35">
      <c r="A932"/>
      <c r="B932"/>
      <c r="C932"/>
      <c r="D932"/>
      <c r="E932"/>
      <c r="F932"/>
      <c r="G932"/>
      <c r="H932"/>
      <c r="I932"/>
      <c r="J932"/>
    </row>
    <row r="933" spans="1:10" x14ac:dyDescent="0.35">
      <c r="A933"/>
      <c r="B933"/>
      <c r="C933"/>
      <c r="D933"/>
      <c r="E933"/>
      <c r="F933"/>
      <c r="G933"/>
      <c r="H933"/>
      <c r="I933"/>
      <c r="J933"/>
    </row>
    <row r="934" spans="1:10" x14ac:dyDescent="0.35">
      <c r="A934"/>
      <c r="B934"/>
      <c r="C934"/>
      <c r="D934"/>
      <c r="E934"/>
      <c r="F934"/>
      <c r="G934"/>
      <c r="H934"/>
      <c r="I934"/>
      <c r="J934"/>
    </row>
    <row r="935" spans="1:10" x14ac:dyDescent="0.35">
      <c r="A935"/>
      <c r="B935"/>
      <c r="C935"/>
      <c r="D935"/>
      <c r="E935"/>
      <c r="F935"/>
      <c r="G935"/>
      <c r="H935"/>
      <c r="I935"/>
      <c r="J935"/>
    </row>
    <row r="936" spans="1:10" x14ac:dyDescent="0.35">
      <c r="A936"/>
      <c r="B936"/>
      <c r="C936"/>
      <c r="D936"/>
      <c r="E936"/>
      <c r="F936"/>
      <c r="G936"/>
      <c r="H936"/>
      <c r="I936"/>
      <c r="J936"/>
    </row>
    <row r="937" spans="1:10" x14ac:dyDescent="0.35">
      <c r="A937"/>
      <c r="B937"/>
      <c r="C937"/>
      <c r="D937"/>
      <c r="E937"/>
      <c r="F937"/>
      <c r="G937"/>
      <c r="H937"/>
      <c r="I937"/>
      <c r="J937"/>
    </row>
    <row r="938" spans="1:10" x14ac:dyDescent="0.35">
      <c r="A938"/>
      <c r="B938"/>
      <c r="C938"/>
      <c r="D938"/>
      <c r="E938"/>
      <c r="F938"/>
      <c r="G938"/>
      <c r="H938"/>
      <c r="I938"/>
      <c r="J938"/>
    </row>
    <row r="939" spans="1:10" x14ac:dyDescent="0.35">
      <c r="A939"/>
      <c r="B939"/>
      <c r="C939"/>
      <c r="D939"/>
      <c r="E939"/>
      <c r="F939"/>
      <c r="G939"/>
      <c r="H939"/>
      <c r="I939"/>
      <c r="J939"/>
    </row>
    <row r="940" spans="1:10" x14ac:dyDescent="0.35">
      <c r="A940"/>
      <c r="B940"/>
      <c r="C940"/>
      <c r="D940"/>
      <c r="E940"/>
      <c r="F940"/>
      <c r="G940"/>
      <c r="H940"/>
      <c r="I940"/>
      <c r="J940"/>
    </row>
    <row r="941" spans="1:10" x14ac:dyDescent="0.35">
      <c r="A941"/>
      <c r="B941"/>
      <c r="C941"/>
      <c r="D941"/>
      <c r="E941"/>
      <c r="F941"/>
      <c r="G941"/>
      <c r="H941"/>
      <c r="I941"/>
      <c r="J941"/>
    </row>
    <row r="942" spans="1:10" x14ac:dyDescent="0.35">
      <c r="A942"/>
      <c r="B942"/>
      <c r="C942"/>
      <c r="D942"/>
      <c r="E942"/>
      <c r="F942"/>
      <c r="G942"/>
      <c r="H942"/>
      <c r="I942"/>
      <c r="J942"/>
    </row>
    <row r="943" spans="1:10" x14ac:dyDescent="0.35">
      <c r="A943"/>
      <c r="B943"/>
      <c r="C943"/>
      <c r="D943"/>
      <c r="E943"/>
      <c r="F943"/>
      <c r="G943"/>
      <c r="H943"/>
      <c r="I943"/>
      <c r="J943"/>
    </row>
    <row r="944" spans="1:10" x14ac:dyDescent="0.35">
      <c r="A944"/>
      <c r="B944"/>
      <c r="C944"/>
      <c r="D944"/>
      <c r="E944"/>
      <c r="F944"/>
      <c r="G944"/>
      <c r="H944"/>
      <c r="I944"/>
      <c r="J944"/>
    </row>
    <row r="945" spans="1:10" x14ac:dyDescent="0.35">
      <c r="A945"/>
      <c r="B945"/>
      <c r="C945"/>
      <c r="D945"/>
      <c r="E945"/>
      <c r="F945"/>
      <c r="G945"/>
      <c r="H945"/>
      <c r="I945"/>
      <c r="J945"/>
    </row>
    <row r="946" spans="1:10" x14ac:dyDescent="0.35">
      <c r="A946"/>
      <c r="B946"/>
      <c r="C946"/>
      <c r="D946"/>
      <c r="E946"/>
      <c r="F946"/>
      <c r="G946"/>
      <c r="H946"/>
      <c r="I946"/>
      <c r="J946"/>
    </row>
    <row r="947" spans="1:10" x14ac:dyDescent="0.35">
      <c r="A947"/>
      <c r="B947"/>
      <c r="C947"/>
      <c r="D947"/>
      <c r="E947"/>
      <c r="F947"/>
      <c r="G947"/>
      <c r="H947"/>
      <c r="I947"/>
      <c r="J947"/>
    </row>
    <row r="948" spans="1:10" x14ac:dyDescent="0.35">
      <c r="A948"/>
      <c r="B948"/>
      <c r="C948"/>
      <c r="D948"/>
      <c r="E948"/>
      <c r="F948"/>
      <c r="G948"/>
      <c r="H948"/>
      <c r="I948"/>
      <c r="J948"/>
    </row>
    <row r="949" spans="1:10" x14ac:dyDescent="0.35">
      <c r="A949"/>
      <c r="B949"/>
      <c r="C949"/>
      <c r="D949"/>
      <c r="E949"/>
      <c r="F949"/>
      <c r="G949"/>
      <c r="H949"/>
      <c r="I949"/>
      <c r="J949"/>
    </row>
    <row r="950" spans="1:10" x14ac:dyDescent="0.35">
      <c r="A950"/>
      <c r="B950"/>
      <c r="C950"/>
      <c r="D950"/>
      <c r="E950"/>
      <c r="F950"/>
      <c r="G950"/>
      <c r="H950"/>
      <c r="I950"/>
      <c r="J950"/>
    </row>
    <row r="951" spans="1:10" x14ac:dyDescent="0.35">
      <c r="A951"/>
      <c r="B951"/>
      <c r="C951"/>
      <c r="D951"/>
      <c r="E951"/>
      <c r="F951"/>
      <c r="G951"/>
      <c r="H951"/>
      <c r="I951"/>
      <c r="J951"/>
    </row>
    <row r="952" spans="1:10" x14ac:dyDescent="0.35">
      <c r="A952"/>
      <c r="B952"/>
      <c r="C952"/>
      <c r="D952"/>
      <c r="E952"/>
      <c r="F952"/>
      <c r="G952"/>
      <c r="H952"/>
      <c r="I952"/>
      <c r="J952"/>
    </row>
    <row r="953" spans="1:10" x14ac:dyDescent="0.35">
      <c r="A953"/>
      <c r="B953"/>
      <c r="C953"/>
      <c r="D953"/>
      <c r="E953"/>
      <c r="F953"/>
      <c r="G953"/>
      <c r="H953"/>
      <c r="I953"/>
      <c r="J953"/>
    </row>
    <row r="954" spans="1:10" x14ac:dyDescent="0.35">
      <c r="A954"/>
      <c r="B954"/>
      <c r="C954"/>
      <c r="D954"/>
      <c r="E954"/>
      <c r="F954"/>
      <c r="G954"/>
      <c r="H954"/>
      <c r="I954"/>
      <c r="J954"/>
    </row>
    <row r="955" spans="1:10" x14ac:dyDescent="0.35">
      <c r="A955"/>
      <c r="B955"/>
      <c r="C955"/>
      <c r="D955"/>
      <c r="E955"/>
      <c r="F955"/>
      <c r="G955"/>
      <c r="H955"/>
      <c r="I955"/>
      <c r="J955"/>
    </row>
    <row r="956" spans="1:10" x14ac:dyDescent="0.35">
      <c r="A956"/>
      <c r="B956"/>
      <c r="C956"/>
      <c r="D956"/>
      <c r="E956"/>
      <c r="F956"/>
      <c r="G956"/>
      <c r="H956"/>
      <c r="I956"/>
      <c r="J956"/>
    </row>
    <row r="957" spans="1:10" x14ac:dyDescent="0.35">
      <c r="A957"/>
      <c r="B957"/>
      <c r="C957"/>
      <c r="D957"/>
      <c r="E957"/>
      <c r="F957"/>
      <c r="G957"/>
      <c r="H957"/>
      <c r="I957"/>
      <c r="J957"/>
    </row>
    <row r="958" spans="1:10" x14ac:dyDescent="0.35">
      <c r="A958"/>
      <c r="B958"/>
      <c r="C958"/>
      <c r="D958"/>
      <c r="E958"/>
      <c r="F958"/>
      <c r="G958"/>
      <c r="H958"/>
      <c r="I958"/>
      <c r="J958"/>
    </row>
    <row r="959" spans="1:10" x14ac:dyDescent="0.35">
      <c r="A959"/>
      <c r="B959"/>
      <c r="C959"/>
      <c r="D959"/>
      <c r="E959"/>
      <c r="F959"/>
      <c r="G959"/>
      <c r="H959"/>
      <c r="I959"/>
      <c r="J959"/>
    </row>
    <row r="960" spans="1:10" x14ac:dyDescent="0.35">
      <c r="A960"/>
      <c r="B960"/>
      <c r="C960"/>
      <c r="D960"/>
      <c r="E960"/>
      <c r="F960"/>
      <c r="G960"/>
      <c r="H960"/>
      <c r="I960"/>
      <c r="J960"/>
    </row>
    <row r="961" spans="1:10" x14ac:dyDescent="0.35">
      <c r="A961"/>
      <c r="B961"/>
      <c r="C961"/>
      <c r="D961"/>
      <c r="E961"/>
      <c r="F961"/>
      <c r="G961"/>
      <c r="H961"/>
      <c r="I961"/>
      <c r="J961"/>
    </row>
    <row r="962" spans="1:10" x14ac:dyDescent="0.35">
      <c r="A962"/>
      <c r="B962"/>
      <c r="C962"/>
      <c r="D962"/>
      <c r="E962"/>
      <c r="F962"/>
      <c r="G962"/>
      <c r="H962"/>
      <c r="I962"/>
      <c r="J962"/>
    </row>
    <row r="963" spans="1:10" x14ac:dyDescent="0.35">
      <c r="A963"/>
      <c r="B963"/>
      <c r="C963"/>
      <c r="D963"/>
      <c r="E963"/>
      <c r="F963"/>
      <c r="G963"/>
      <c r="H963"/>
      <c r="I963"/>
      <c r="J963"/>
    </row>
    <row r="964" spans="1:10" x14ac:dyDescent="0.35">
      <c r="A964"/>
      <c r="B964"/>
      <c r="C964"/>
      <c r="D964"/>
      <c r="E964"/>
      <c r="F964"/>
      <c r="G964"/>
      <c r="H964"/>
      <c r="I964"/>
      <c r="J964"/>
    </row>
    <row r="965" spans="1:10" x14ac:dyDescent="0.35">
      <c r="A965"/>
      <c r="B965"/>
      <c r="C965"/>
      <c r="D965"/>
      <c r="E965"/>
      <c r="F965"/>
      <c r="G965"/>
      <c r="H965"/>
      <c r="I965"/>
      <c r="J965"/>
    </row>
    <row r="966" spans="1:10" x14ac:dyDescent="0.35">
      <c r="A966"/>
      <c r="B966"/>
      <c r="C966"/>
      <c r="D966"/>
      <c r="E966"/>
      <c r="F966"/>
      <c r="G966"/>
      <c r="H966"/>
      <c r="I966"/>
      <c r="J966"/>
    </row>
    <row r="967" spans="1:10" x14ac:dyDescent="0.35">
      <c r="A967"/>
      <c r="B967"/>
      <c r="C967"/>
      <c r="D967"/>
      <c r="E967"/>
      <c r="F967"/>
      <c r="G967"/>
      <c r="H967"/>
      <c r="I967"/>
      <c r="J967"/>
    </row>
    <row r="968" spans="1:10" x14ac:dyDescent="0.35">
      <c r="A968"/>
      <c r="B968"/>
      <c r="C968"/>
      <c r="D968"/>
      <c r="E968"/>
      <c r="F968"/>
      <c r="G968"/>
      <c r="H968"/>
      <c r="I968"/>
      <c r="J968"/>
    </row>
    <row r="969" spans="1:10" x14ac:dyDescent="0.35">
      <c r="A969"/>
      <c r="B969"/>
      <c r="C969"/>
      <c r="D969"/>
      <c r="E969"/>
      <c r="F969"/>
      <c r="G969"/>
      <c r="H969"/>
      <c r="I969"/>
      <c r="J969"/>
    </row>
    <row r="970" spans="1:10" x14ac:dyDescent="0.35">
      <c r="A970"/>
      <c r="B970"/>
      <c r="C970"/>
      <c r="D970"/>
      <c r="E970"/>
      <c r="F970"/>
      <c r="G970"/>
      <c r="H970"/>
      <c r="I970"/>
      <c r="J970"/>
    </row>
    <row r="971" spans="1:10" x14ac:dyDescent="0.35">
      <c r="A971"/>
      <c r="B971"/>
      <c r="C971"/>
      <c r="D971"/>
      <c r="E971"/>
      <c r="F971"/>
      <c r="G971"/>
      <c r="H971"/>
      <c r="I971"/>
      <c r="J971"/>
    </row>
    <row r="972" spans="1:10" x14ac:dyDescent="0.35">
      <c r="A972"/>
      <c r="B972"/>
      <c r="C972"/>
      <c r="D972"/>
      <c r="E972"/>
      <c r="F972"/>
      <c r="G972"/>
      <c r="H972"/>
      <c r="I972"/>
      <c r="J972"/>
    </row>
    <row r="973" spans="1:10" x14ac:dyDescent="0.35">
      <c r="A973"/>
      <c r="B973"/>
      <c r="C973"/>
      <c r="D973"/>
      <c r="E973"/>
      <c r="F973"/>
      <c r="G973"/>
      <c r="H973"/>
      <c r="I973"/>
      <c r="J973"/>
    </row>
    <row r="974" spans="1:10" x14ac:dyDescent="0.35">
      <c r="A974"/>
      <c r="B974"/>
      <c r="C974"/>
      <c r="D974"/>
      <c r="E974"/>
      <c r="F974"/>
      <c r="G974"/>
      <c r="H974"/>
      <c r="I974"/>
      <c r="J974"/>
    </row>
    <row r="975" spans="1:10" x14ac:dyDescent="0.35">
      <c r="A975"/>
      <c r="B975"/>
      <c r="C975"/>
      <c r="D975"/>
      <c r="E975"/>
      <c r="F975"/>
      <c r="G975"/>
      <c r="H975"/>
      <c r="I975"/>
      <c r="J975"/>
    </row>
    <row r="976" spans="1:10" x14ac:dyDescent="0.35">
      <c r="A976"/>
      <c r="B976"/>
      <c r="C976"/>
      <c r="D976"/>
      <c r="E976"/>
      <c r="F976"/>
      <c r="G976"/>
      <c r="H976"/>
      <c r="I976"/>
      <c r="J976"/>
    </row>
    <row r="977" spans="1:10" x14ac:dyDescent="0.35">
      <c r="A977"/>
      <c r="B977"/>
      <c r="C977"/>
      <c r="D977"/>
      <c r="E977"/>
      <c r="F977"/>
      <c r="G977"/>
      <c r="H977"/>
      <c r="I977"/>
      <c r="J977"/>
    </row>
    <row r="978" spans="1:10" x14ac:dyDescent="0.35">
      <c r="A978"/>
      <c r="B978"/>
      <c r="C978"/>
      <c r="D978"/>
      <c r="E978"/>
      <c r="F978"/>
      <c r="G978"/>
      <c r="H978"/>
      <c r="I978"/>
      <c r="J978"/>
    </row>
    <row r="979" spans="1:10" x14ac:dyDescent="0.35">
      <c r="A979"/>
      <c r="B979"/>
      <c r="C979"/>
      <c r="D979"/>
      <c r="E979"/>
      <c r="F979"/>
      <c r="G979"/>
      <c r="H979"/>
      <c r="I979"/>
      <c r="J979"/>
    </row>
    <row r="980" spans="1:10" x14ac:dyDescent="0.35">
      <c r="A980"/>
      <c r="B980"/>
      <c r="C980"/>
      <c r="D980"/>
      <c r="E980"/>
      <c r="F980"/>
      <c r="G980"/>
      <c r="H980"/>
      <c r="I980"/>
      <c r="J980"/>
    </row>
    <row r="981" spans="1:10" x14ac:dyDescent="0.35">
      <c r="A981"/>
      <c r="B981"/>
      <c r="C981"/>
      <c r="D981"/>
      <c r="E981"/>
      <c r="F981"/>
      <c r="G981"/>
      <c r="H981"/>
      <c r="I981"/>
      <c r="J981"/>
    </row>
    <row r="982" spans="1:10" x14ac:dyDescent="0.35">
      <c r="A982"/>
      <c r="B982"/>
      <c r="C982"/>
      <c r="D982"/>
      <c r="E982"/>
      <c r="F982"/>
      <c r="G982"/>
      <c r="H982"/>
      <c r="I982"/>
      <c r="J982"/>
    </row>
    <row r="983" spans="1:10" x14ac:dyDescent="0.35">
      <c r="A983"/>
      <c r="B983"/>
      <c r="C983"/>
      <c r="D983"/>
      <c r="E983"/>
      <c r="F983"/>
      <c r="G983"/>
      <c r="H983"/>
      <c r="I983"/>
      <c r="J983"/>
    </row>
    <row r="984" spans="1:10" x14ac:dyDescent="0.35">
      <c r="A984"/>
      <c r="B984"/>
      <c r="C984"/>
      <c r="D984"/>
      <c r="E984"/>
      <c r="F984"/>
      <c r="G984"/>
      <c r="H984"/>
      <c r="I984"/>
      <c r="J984"/>
    </row>
    <row r="985" spans="1:10" x14ac:dyDescent="0.35">
      <c r="A985"/>
      <c r="B985"/>
      <c r="C985"/>
      <c r="D985"/>
      <c r="E985"/>
      <c r="F985"/>
      <c r="G985"/>
      <c r="H985"/>
      <c r="I985"/>
      <c r="J985"/>
    </row>
    <row r="986" spans="1:10" x14ac:dyDescent="0.35">
      <c r="A986"/>
      <c r="B986"/>
      <c r="C986"/>
      <c r="D986"/>
      <c r="E986"/>
      <c r="F986"/>
      <c r="G986"/>
      <c r="H986"/>
      <c r="I986"/>
      <c r="J986"/>
    </row>
    <row r="987" spans="1:10" x14ac:dyDescent="0.35">
      <c r="A987"/>
      <c r="B987"/>
      <c r="C987"/>
      <c r="D987"/>
      <c r="E987"/>
      <c r="F987"/>
      <c r="G987"/>
      <c r="H987"/>
      <c r="I987"/>
      <c r="J987"/>
    </row>
    <row r="988" spans="1:10" x14ac:dyDescent="0.35">
      <c r="A988"/>
      <c r="B988"/>
      <c r="C988"/>
      <c r="D988"/>
      <c r="E988"/>
      <c r="F988"/>
      <c r="G988"/>
      <c r="H988"/>
      <c r="I988"/>
      <c r="J988"/>
    </row>
    <row r="989" spans="1:10" x14ac:dyDescent="0.35">
      <c r="A989"/>
      <c r="B989"/>
      <c r="C989"/>
      <c r="D989"/>
      <c r="E989"/>
      <c r="F989"/>
      <c r="G989"/>
      <c r="H989"/>
      <c r="I989"/>
      <c r="J989"/>
    </row>
    <row r="990" spans="1:10" x14ac:dyDescent="0.35">
      <c r="A990"/>
      <c r="B990"/>
      <c r="C990"/>
      <c r="D990"/>
      <c r="E990"/>
      <c r="F990"/>
      <c r="G990"/>
      <c r="H990"/>
      <c r="I990"/>
      <c r="J990"/>
    </row>
    <row r="991" spans="1:10" x14ac:dyDescent="0.35">
      <c r="A991"/>
      <c r="B991"/>
      <c r="C991"/>
      <c r="D991"/>
      <c r="E991"/>
      <c r="F991"/>
      <c r="G991"/>
      <c r="H991"/>
      <c r="I991"/>
      <c r="J991"/>
    </row>
    <row r="992" spans="1:10" x14ac:dyDescent="0.35">
      <c r="A992"/>
      <c r="B992"/>
      <c r="C992"/>
      <c r="D992"/>
      <c r="E992"/>
      <c r="F992"/>
      <c r="G992"/>
      <c r="H992"/>
      <c r="I992"/>
      <c r="J992"/>
    </row>
    <row r="993" spans="1:10" x14ac:dyDescent="0.35">
      <c r="A993"/>
      <c r="B993"/>
      <c r="C993"/>
      <c r="D993"/>
      <c r="E993"/>
      <c r="F993"/>
      <c r="G993"/>
      <c r="H993"/>
      <c r="I993"/>
      <c r="J993"/>
    </row>
    <row r="994" spans="1:10" x14ac:dyDescent="0.35">
      <c r="A994"/>
      <c r="B994"/>
      <c r="C994"/>
      <c r="D994"/>
      <c r="E994"/>
      <c r="F994"/>
      <c r="G994"/>
      <c r="H994"/>
      <c r="I994"/>
      <c r="J994"/>
    </row>
    <row r="995" spans="1:10" x14ac:dyDescent="0.35">
      <c r="A995"/>
      <c r="B995"/>
      <c r="C995"/>
      <c r="D995"/>
      <c r="E995"/>
      <c r="F995"/>
      <c r="G995"/>
      <c r="H995"/>
      <c r="I995"/>
      <c r="J995"/>
    </row>
    <row r="996" spans="1:10" x14ac:dyDescent="0.35">
      <c r="A996"/>
      <c r="B996"/>
      <c r="C996"/>
      <c r="D996"/>
      <c r="E996"/>
      <c r="F996"/>
      <c r="G996"/>
      <c r="H996"/>
      <c r="I996"/>
      <c r="J996"/>
    </row>
    <row r="997" spans="1:10" x14ac:dyDescent="0.35">
      <c r="A997"/>
      <c r="B997"/>
      <c r="C997"/>
      <c r="D997"/>
      <c r="E997"/>
      <c r="F997"/>
      <c r="G997"/>
      <c r="H997"/>
      <c r="I997"/>
      <c r="J997"/>
    </row>
    <row r="998" spans="1:10" x14ac:dyDescent="0.35">
      <c r="A998"/>
      <c r="B998"/>
      <c r="C998"/>
      <c r="D998"/>
      <c r="E998"/>
      <c r="F998"/>
      <c r="G998"/>
      <c r="H998"/>
      <c r="I998"/>
      <c r="J998"/>
    </row>
    <row r="999" spans="1:10" x14ac:dyDescent="0.35">
      <c r="A999"/>
      <c r="B999"/>
      <c r="C999"/>
      <c r="D999"/>
      <c r="E999"/>
      <c r="F999"/>
      <c r="G999"/>
      <c r="H999"/>
      <c r="I999"/>
      <c r="J999"/>
    </row>
    <row r="1000" spans="1:10" x14ac:dyDescent="0.35">
      <c r="A1000"/>
      <c r="B1000"/>
      <c r="C1000"/>
      <c r="D1000"/>
      <c r="E1000"/>
      <c r="F1000"/>
      <c r="G1000"/>
      <c r="H1000"/>
      <c r="I1000"/>
      <c r="J1000"/>
    </row>
    <row r="1001" spans="1:10" x14ac:dyDescent="0.35">
      <c r="A1001"/>
      <c r="B1001"/>
      <c r="C1001"/>
      <c r="D1001"/>
      <c r="E1001"/>
      <c r="F1001"/>
      <c r="G1001"/>
      <c r="H1001"/>
      <c r="I1001"/>
      <c r="J1001"/>
    </row>
    <row r="1002" spans="1:10" x14ac:dyDescent="0.35">
      <c r="A1002"/>
      <c r="B1002"/>
      <c r="C1002"/>
      <c r="D1002"/>
      <c r="E1002"/>
      <c r="F1002"/>
      <c r="G1002"/>
      <c r="H1002"/>
      <c r="I1002"/>
      <c r="J1002"/>
    </row>
    <row r="1003" spans="1:10" x14ac:dyDescent="0.35">
      <c r="A1003"/>
      <c r="B1003"/>
      <c r="C1003"/>
      <c r="D1003"/>
      <c r="E1003"/>
      <c r="F1003"/>
      <c r="G1003"/>
      <c r="H1003"/>
      <c r="I1003"/>
      <c r="J1003"/>
    </row>
    <row r="1004" spans="1:10" x14ac:dyDescent="0.35">
      <c r="A1004"/>
      <c r="B1004"/>
      <c r="C1004"/>
      <c r="D1004"/>
      <c r="E1004"/>
      <c r="F1004"/>
      <c r="G1004"/>
      <c r="H1004"/>
      <c r="I1004"/>
      <c r="J1004"/>
    </row>
    <row r="1005" spans="1:10" x14ac:dyDescent="0.35">
      <c r="A1005"/>
      <c r="B1005"/>
      <c r="C1005"/>
      <c r="D1005"/>
      <c r="E1005"/>
      <c r="F1005"/>
      <c r="G1005"/>
      <c r="H1005"/>
      <c r="I1005"/>
      <c r="J1005"/>
    </row>
    <row r="1006" spans="1:10" x14ac:dyDescent="0.35">
      <c r="A1006"/>
      <c r="B1006"/>
      <c r="C1006"/>
      <c r="D1006"/>
      <c r="E1006"/>
      <c r="F1006"/>
      <c r="G1006"/>
      <c r="H1006"/>
      <c r="I1006"/>
      <c r="J1006"/>
    </row>
    <row r="1007" spans="1:10" x14ac:dyDescent="0.35">
      <c r="A1007"/>
      <c r="B1007"/>
      <c r="C1007"/>
      <c r="D1007"/>
      <c r="E1007"/>
      <c r="F1007"/>
      <c r="G1007"/>
      <c r="H1007"/>
      <c r="I1007"/>
      <c r="J1007"/>
    </row>
    <row r="1008" spans="1:10" x14ac:dyDescent="0.35">
      <c r="A1008"/>
      <c r="B1008"/>
      <c r="C1008"/>
      <c r="D1008"/>
      <c r="E1008"/>
      <c r="F1008"/>
      <c r="G1008"/>
      <c r="H1008"/>
      <c r="I1008"/>
      <c r="J1008"/>
    </row>
    <row r="1009" spans="1:10" x14ac:dyDescent="0.35">
      <c r="A1009"/>
      <c r="B1009"/>
      <c r="C1009"/>
      <c r="D1009"/>
      <c r="E1009"/>
      <c r="F1009"/>
      <c r="G1009"/>
      <c r="H1009"/>
      <c r="I1009"/>
      <c r="J1009"/>
    </row>
    <row r="1010" spans="1:10" x14ac:dyDescent="0.35">
      <c r="A1010"/>
      <c r="B1010"/>
      <c r="C1010"/>
      <c r="D1010"/>
      <c r="E1010"/>
      <c r="F1010"/>
      <c r="G1010"/>
      <c r="H1010"/>
      <c r="I1010"/>
      <c r="J1010"/>
    </row>
    <row r="1011" spans="1:10" x14ac:dyDescent="0.35">
      <c r="A1011"/>
      <c r="B1011"/>
      <c r="C1011"/>
      <c r="D1011"/>
      <c r="E1011"/>
      <c r="F1011"/>
      <c r="G1011"/>
      <c r="H1011"/>
      <c r="I1011"/>
      <c r="J1011"/>
    </row>
    <row r="1012" spans="1:10" x14ac:dyDescent="0.35">
      <c r="A1012"/>
      <c r="B1012"/>
      <c r="C1012"/>
      <c r="D1012"/>
      <c r="E1012"/>
      <c r="F1012"/>
      <c r="G1012"/>
      <c r="H1012"/>
      <c r="I1012"/>
      <c r="J1012"/>
    </row>
    <row r="1013" spans="1:10" x14ac:dyDescent="0.35">
      <c r="A1013"/>
      <c r="B1013"/>
      <c r="C1013"/>
      <c r="D1013"/>
      <c r="E1013"/>
      <c r="F1013"/>
      <c r="G1013"/>
      <c r="H1013"/>
      <c r="I1013"/>
      <c r="J1013"/>
    </row>
    <row r="1014" spans="1:10" x14ac:dyDescent="0.35">
      <c r="A1014"/>
      <c r="B1014"/>
      <c r="C1014"/>
      <c r="D1014"/>
      <c r="E1014"/>
      <c r="F1014"/>
      <c r="G1014"/>
      <c r="H1014"/>
      <c r="I1014"/>
      <c r="J1014"/>
    </row>
    <row r="1015" spans="1:10" x14ac:dyDescent="0.35">
      <c r="A1015"/>
      <c r="B1015"/>
      <c r="C1015"/>
      <c r="D1015"/>
      <c r="E1015"/>
      <c r="F1015"/>
      <c r="G1015"/>
      <c r="H1015"/>
      <c r="I1015"/>
      <c r="J1015"/>
    </row>
    <row r="1016" spans="1:10" x14ac:dyDescent="0.35">
      <c r="A1016"/>
      <c r="B1016"/>
      <c r="C1016"/>
      <c r="D1016"/>
      <c r="E1016"/>
      <c r="F1016"/>
      <c r="G1016"/>
      <c r="H1016"/>
      <c r="I1016"/>
      <c r="J1016"/>
    </row>
    <row r="1017" spans="1:10" x14ac:dyDescent="0.35">
      <c r="A1017"/>
      <c r="B1017"/>
      <c r="C1017"/>
      <c r="D1017"/>
      <c r="E1017"/>
      <c r="F1017"/>
      <c r="G1017"/>
      <c r="H1017"/>
      <c r="I1017"/>
      <c r="J1017"/>
    </row>
    <row r="1018" spans="1:10" x14ac:dyDescent="0.35">
      <c r="A1018"/>
      <c r="B1018"/>
      <c r="C1018"/>
      <c r="D1018"/>
      <c r="E1018"/>
      <c r="F1018"/>
      <c r="G1018"/>
      <c r="H1018"/>
      <c r="I1018"/>
      <c r="J1018"/>
    </row>
    <row r="1019" spans="1:10" x14ac:dyDescent="0.35">
      <c r="A1019"/>
      <c r="B1019"/>
      <c r="C1019"/>
      <c r="D1019"/>
      <c r="E1019"/>
      <c r="F1019"/>
      <c r="G1019"/>
      <c r="H1019"/>
      <c r="I1019"/>
      <c r="J1019"/>
    </row>
    <row r="1020" spans="1:10" x14ac:dyDescent="0.35">
      <c r="A1020"/>
      <c r="B1020"/>
      <c r="C1020"/>
      <c r="D1020"/>
      <c r="E1020"/>
      <c r="F1020"/>
      <c r="G1020"/>
      <c r="H1020"/>
      <c r="I1020"/>
      <c r="J1020"/>
    </row>
    <row r="1021" spans="1:10" x14ac:dyDescent="0.35">
      <c r="A1021"/>
      <c r="B1021"/>
      <c r="C1021"/>
      <c r="D1021"/>
      <c r="E1021"/>
      <c r="F1021"/>
      <c r="G1021"/>
      <c r="H1021"/>
      <c r="I1021"/>
      <c r="J1021"/>
    </row>
    <row r="1022" spans="1:10" x14ac:dyDescent="0.35">
      <c r="A1022"/>
      <c r="B1022"/>
      <c r="C1022"/>
      <c r="D1022"/>
      <c r="E1022"/>
      <c r="F1022"/>
      <c r="G1022"/>
      <c r="H1022"/>
      <c r="I1022"/>
      <c r="J1022"/>
    </row>
    <row r="1023" spans="1:10" x14ac:dyDescent="0.35">
      <c r="A1023"/>
      <c r="B1023"/>
      <c r="C1023"/>
      <c r="D1023"/>
      <c r="E1023"/>
      <c r="F1023"/>
      <c r="G1023"/>
      <c r="H1023"/>
      <c r="I1023"/>
      <c r="J1023"/>
    </row>
    <row r="1024" spans="1:10" x14ac:dyDescent="0.35">
      <c r="A1024"/>
      <c r="B1024"/>
      <c r="C1024"/>
      <c r="D1024"/>
      <c r="E1024"/>
      <c r="F1024"/>
      <c r="G1024"/>
      <c r="H1024"/>
      <c r="I1024"/>
      <c r="J1024"/>
    </row>
    <row r="1025" spans="1:10" x14ac:dyDescent="0.35">
      <c r="A1025"/>
      <c r="B1025"/>
      <c r="C1025"/>
      <c r="D1025"/>
      <c r="E1025"/>
      <c r="F1025"/>
      <c r="G1025"/>
      <c r="H1025"/>
      <c r="I1025"/>
      <c r="J1025"/>
    </row>
    <row r="1026" spans="1:10" x14ac:dyDescent="0.35">
      <c r="A1026"/>
      <c r="B1026"/>
      <c r="C1026"/>
      <c r="D1026"/>
      <c r="E1026"/>
      <c r="F1026"/>
      <c r="G1026"/>
      <c r="H1026"/>
      <c r="I1026"/>
      <c r="J1026"/>
    </row>
    <row r="1027" spans="1:10" x14ac:dyDescent="0.35">
      <c r="A1027"/>
      <c r="B1027"/>
      <c r="C1027"/>
      <c r="D1027"/>
      <c r="E1027"/>
      <c r="F1027"/>
      <c r="G1027"/>
      <c r="H1027"/>
      <c r="I1027"/>
      <c r="J1027"/>
    </row>
    <row r="1028" spans="1:10" x14ac:dyDescent="0.35">
      <c r="A1028"/>
      <c r="B1028"/>
      <c r="C1028"/>
      <c r="D1028"/>
      <c r="E1028"/>
      <c r="F1028"/>
      <c r="G1028"/>
      <c r="H1028"/>
      <c r="I1028"/>
      <c r="J1028"/>
    </row>
    <row r="1029" spans="1:10" x14ac:dyDescent="0.35">
      <c r="A1029"/>
      <c r="B1029"/>
      <c r="C1029"/>
      <c r="D1029"/>
      <c r="E1029"/>
      <c r="F1029"/>
      <c r="G1029"/>
      <c r="H1029"/>
      <c r="I1029"/>
      <c r="J1029"/>
    </row>
    <row r="1030" spans="1:10" x14ac:dyDescent="0.35">
      <c r="A1030"/>
      <c r="B1030"/>
      <c r="C1030"/>
      <c r="D1030"/>
      <c r="E1030"/>
      <c r="F1030"/>
      <c r="G1030"/>
      <c r="H1030"/>
      <c r="I1030"/>
      <c r="J1030"/>
    </row>
    <row r="1031" spans="1:10" x14ac:dyDescent="0.35">
      <c r="A1031"/>
      <c r="B1031"/>
      <c r="C1031"/>
      <c r="D1031"/>
      <c r="E1031"/>
      <c r="F1031"/>
      <c r="G1031"/>
      <c r="H1031"/>
      <c r="I1031"/>
      <c r="J1031"/>
    </row>
    <row r="1032" spans="1:10" x14ac:dyDescent="0.35">
      <c r="A1032"/>
      <c r="B1032"/>
      <c r="C1032"/>
      <c r="D1032"/>
      <c r="E1032"/>
      <c r="F1032"/>
      <c r="G1032"/>
      <c r="H1032"/>
      <c r="I1032"/>
      <c r="J1032"/>
    </row>
    <row r="1033" spans="1:10" x14ac:dyDescent="0.35">
      <c r="A1033"/>
      <c r="B1033"/>
      <c r="C1033"/>
      <c r="D1033"/>
      <c r="E1033"/>
      <c r="F1033"/>
      <c r="G1033"/>
      <c r="H1033"/>
      <c r="I1033"/>
      <c r="J1033"/>
    </row>
    <row r="1034" spans="1:10" x14ac:dyDescent="0.35">
      <c r="A1034"/>
      <c r="B1034"/>
      <c r="C1034"/>
      <c r="D1034"/>
      <c r="E1034"/>
      <c r="F1034"/>
      <c r="G1034"/>
      <c r="H1034"/>
      <c r="I1034"/>
      <c r="J1034"/>
    </row>
    <row r="1035" spans="1:10" x14ac:dyDescent="0.35">
      <c r="A1035"/>
      <c r="B1035"/>
      <c r="C1035"/>
      <c r="D1035"/>
      <c r="E1035"/>
      <c r="F1035"/>
      <c r="G1035"/>
      <c r="H1035"/>
      <c r="I1035"/>
      <c r="J1035"/>
    </row>
    <row r="1036" spans="1:10" x14ac:dyDescent="0.35">
      <c r="A1036"/>
      <c r="B1036"/>
      <c r="C1036"/>
      <c r="D1036"/>
      <c r="E1036"/>
      <c r="F1036"/>
      <c r="G1036"/>
      <c r="H1036"/>
      <c r="I1036"/>
      <c r="J1036"/>
    </row>
    <row r="1037" spans="1:10" x14ac:dyDescent="0.35">
      <c r="A1037"/>
      <c r="B1037"/>
      <c r="C1037"/>
      <c r="D1037"/>
      <c r="E1037"/>
      <c r="F1037"/>
      <c r="G1037"/>
      <c r="H1037"/>
      <c r="I1037"/>
      <c r="J1037"/>
    </row>
    <row r="1038" spans="1:10" x14ac:dyDescent="0.35">
      <c r="A1038"/>
      <c r="B1038"/>
      <c r="C1038"/>
      <c r="D1038"/>
      <c r="E1038"/>
      <c r="F1038"/>
      <c r="G1038"/>
      <c r="H1038"/>
      <c r="I1038"/>
      <c r="J1038"/>
    </row>
    <row r="1039" spans="1:10" x14ac:dyDescent="0.35">
      <c r="A1039"/>
      <c r="B1039"/>
      <c r="C1039"/>
      <c r="D1039"/>
      <c r="E1039"/>
      <c r="F1039"/>
      <c r="G1039"/>
      <c r="H1039"/>
      <c r="I1039"/>
      <c r="J1039"/>
    </row>
    <row r="1040" spans="1:10" x14ac:dyDescent="0.35">
      <c r="A1040"/>
      <c r="B1040"/>
      <c r="C1040"/>
      <c r="D1040"/>
      <c r="E1040"/>
      <c r="F1040"/>
      <c r="G1040"/>
      <c r="H1040"/>
      <c r="I1040"/>
      <c r="J1040"/>
    </row>
    <row r="1041" spans="1:10" x14ac:dyDescent="0.35">
      <c r="A1041"/>
      <c r="B1041"/>
      <c r="C1041"/>
      <c r="D1041"/>
      <c r="E1041"/>
      <c r="F1041"/>
      <c r="G1041"/>
      <c r="H1041"/>
      <c r="I1041"/>
      <c r="J1041"/>
    </row>
    <row r="1042" spans="1:10" x14ac:dyDescent="0.35">
      <c r="A1042"/>
      <c r="B1042"/>
      <c r="C1042"/>
      <c r="D1042"/>
      <c r="E1042"/>
      <c r="F1042"/>
      <c r="G1042"/>
      <c r="H1042"/>
      <c r="I1042"/>
      <c r="J1042"/>
    </row>
    <row r="1043" spans="1:10" x14ac:dyDescent="0.35">
      <c r="A1043"/>
      <c r="B1043"/>
      <c r="C1043"/>
      <c r="D1043"/>
      <c r="E1043"/>
      <c r="F1043"/>
      <c r="G1043"/>
      <c r="H1043"/>
      <c r="I1043"/>
      <c r="J1043"/>
    </row>
    <row r="1044" spans="1:10" x14ac:dyDescent="0.35">
      <c r="A1044"/>
      <c r="B1044"/>
      <c r="C1044"/>
      <c r="D1044"/>
      <c r="E1044"/>
      <c r="F1044"/>
      <c r="G1044"/>
      <c r="H1044"/>
      <c r="I1044"/>
      <c r="J1044"/>
    </row>
    <row r="1045" spans="1:10" x14ac:dyDescent="0.35">
      <c r="A1045"/>
      <c r="B1045"/>
      <c r="C1045"/>
      <c r="D1045"/>
      <c r="E1045"/>
      <c r="F1045"/>
      <c r="G1045"/>
      <c r="H1045"/>
      <c r="I1045"/>
      <c r="J1045"/>
    </row>
    <row r="1046" spans="1:10" x14ac:dyDescent="0.35">
      <c r="A1046"/>
      <c r="B1046"/>
      <c r="C1046"/>
      <c r="D1046"/>
      <c r="E1046"/>
      <c r="F1046"/>
      <c r="G1046"/>
      <c r="H1046"/>
      <c r="I1046"/>
      <c r="J1046"/>
    </row>
    <row r="1047" spans="1:10" x14ac:dyDescent="0.35">
      <c r="A1047"/>
      <c r="B1047"/>
      <c r="C1047"/>
      <c r="D1047"/>
      <c r="E1047"/>
      <c r="F1047"/>
      <c r="G1047"/>
      <c r="H1047"/>
      <c r="I1047"/>
      <c r="J1047"/>
    </row>
    <row r="1048" spans="1:10" x14ac:dyDescent="0.35">
      <c r="A1048"/>
      <c r="B1048"/>
      <c r="C1048"/>
      <c r="D1048"/>
      <c r="E1048"/>
      <c r="F1048"/>
      <c r="G1048"/>
      <c r="H1048"/>
      <c r="I1048"/>
      <c r="J1048"/>
    </row>
    <row r="1049" spans="1:10" x14ac:dyDescent="0.35">
      <c r="A1049"/>
      <c r="B1049"/>
      <c r="C1049"/>
      <c r="D1049"/>
      <c r="E1049"/>
      <c r="F1049"/>
      <c r="G1049"/>
      <c r="H1049"/>
      <c r="I1049"/>
      <c r="J1049"/>
    </row>
    <row r="1050" spans="1:10" x14ac:dyDescent="0.35">
      <c r="A1050"/>
      <c r="B1050"/>
      <c r="C1050"/>
      <c r="D1050"/>
      <c r="E1050"/>
      <c r="F1050"/>
      <c r="G1050"/>
      <c r="H1050"/>
      <c r="I1050"/>
      <c r="J1050"/>
    </row>
    <row r="1051" spans="1:10" x14ac:dyDescent="0.35">
      <c r="A1051"/>
      <c r="B1051"/>
      <c r="C1051"/>
      <c r="D1051"/>
      <c r="E1051"/>
      <c r="F1051"/>
      <c r="G1051"/>
      <c r="H1051"/>
      <c r="I1051"/>
      <c r="J1051"/>
    </row>
    <row r="1052" spans="1:10" x14ac:dyDescent="0.35">
      <c r="A1052"/>
      <c r="B1052"/>
      <c r="C1052"/>
      <c r="D1052"/>
      <c r="E1052"/>
      <c r="F1052"/>
      <c r="G1052"/>
      <c r="H1052"/>
      <c r="I1052"/>
      <c r="J1052"/>
    </row>
    <row r="1053" spans="1:10" x14ac:dyDescent="0.35">
      <c r="A1053"/>
      <c r="B1053"/>
      <c r="C1053"/>
      <c r="D1053"/>
      <c r="E1053"/>
      <c r="F1053"/>
      <c r="G1053"/>
      <c r="H1053"/>
      <c r="I1053"/>
      <c r="J1053"/>
    </row>
    <row r="1054" spans="1:10" x14ac:dyDescent="0.35">
      <c r="A1054"/>
      <c r="B1054"/>
      <c r="C1054"/>
      <c r="D1054"/>
      <c r="E1054"/>
      <c r="F1054"/>
      <c r="G1054"/>
      <c r="H1054"/>
      <c r="I1054"/>
      <c r="J1054"/>
    </row>
    <row r="1055" spans="1:10" x14ac:dyDescent="0.35">
      <c r="A1055"/>
      <c r="B1055"/>
      <c r="C1055"/>
      <c r="D1055"/>
      <c r="E1055"/>
      <c r="F1055"/>
      <c r="G1055"/>
      <c r="H1055"/>
      <c r="I1055"/>
      <c r="J1055"/>
    </row>
    <row r="1056" spans="1:10" x14ac:dyDescent="0.35">
      <c r="A1056"/>
      <c r="B1056"/>
      <c r="C1056"/>
      <c r="D1056"/>
      <c r="E1056"/>
      <c r="F1056"/>
      <c r="G1056"/>
      <c r="H1056"/>
      <c r="I1056"/>
      <c r="J1056"/>
    </row>
    <row r="1057" spans="1:10" x14ac:dyDescent="0.35">
      <c r="A1057"/>
      <c r="B1057"/>
      <c r="C1057"/>
      <c r="D1057"/>
      <c r="E1057"/>
      <c r="F1057"/>
      <c r="G1057"/>
      <c r="H1057"/>
      <c r="I1057"/>
      <c r="J1057"/>
    </row>
    <row r="1058" spans="1:10" x14ac:dyDescent="0.35">
      <c r="A1058"/>
      <c r="B1058"/>
      <c r="C1058"/>
      <c r="D1058"/>
      <c r="E1058"/>
      <c r="F1058"/>
      <c r="G1058"/>
      <c r="H1058"/>
      <c r="I1058"/>
      <c r="J1058"/>
    </row>
    <row r="1059" spans="1:10" x14ac:dyDescent="0.35">
      <c r="A1059"/>
      <c r="B1059"/>
      <c r="C1059"/>
      <c r="D1059"/>
      <c r="E1059"/>
      <c r="F1059"/>
      <c r="G1059"/>
      <c r="H1059"/>
      <c r="I1059"/>
      <c r="J1059"/>
    </row>
    <row r="1060" spans="1:10" x14ac:dyDescent="0.35">
      <c r="A1060"/>
      <c r="B1060"/>
      <c r="C1060"/>
      <c r="D1060"/>
      <c r="E1060"/>
      <c r="F1060"/>
      <c r="G1060"/>
      <c r="H1060"/>
      <c r="I1060"/>
      <c r="J1060"/>
    </row>
    <row r="1061" spans="1:10" x14ac:dyDescent="0.35">
      <c r="A1061"/>
      <c r="B1061"/>
      <c r="C1061"/>
      <c r="D1061"/>
      <c r="E1061"/>
      <c r="F1061"/>
      <c r="G1061"/>
      <c r="H1061"/>
      <c r="I1061"/>
      <c r="J1061"/>
    </row>
    <row r="1062" spans="1:10" x14ac:dyDescent="0.35">
      <c r="A1062"/>
      <c r="B1062"/>
      <c r="C1062"/>
      <c r="D1062"/>
      <c r="E1062"/>
      <c r="F1062"/>
      <c r="G1062"/>
      <c r="H1062"/>
      <c r="I1062"/>
      <c r="J1062"/>
    </row>
    <row r="1063" spans="1:10" x14ac:dyDescent="0.35">
      <c r="A1063"/>
      <c r="B1063"/>
      <c r="C1063"/>
      <c r="D1063"/>
      <c r="E1063"/>
      <c r="F1063"/>
      <c r="G1063"/>
      <c r="H1063"/>
      <c r="I1063"/>
      <c r="J1063"/>
    </row>
    <row r="1064" spans="1:10" x14ac:dyDescent="0.35">
      <c r="A1064"/>
      <c r="B1064"/>
      <c r="C1064"/>
      <c r="D1064"/>
      <c r="E1064"/>
      <c r="F1064"/>
      <c r="G1064"/>
      <c r="H1064"/>
      <c r="I1064"/>
      <c r="J1064"/>
    </row>
    <row r="1065" spans="1:10" x14ac:dyDescent="0.35">
      <c r="A1065"/>
      <c r="B1065"/>
      <c r="C1065"/>
      <c r="D1065"/>
      <c r="E1065"/>
      <c r="F1065"/>
      <c r="G1065"/>
      <c r="H1065"/>
      <c r="I1065"/>
      <c r="J1065"/>
    </row>
    <row r="1066" spans="1:10" x14ac:dyDescent="0.35">
      <c r="A1066"/>
      <c r="B1066"/>
      <c r="C1066"/>
      <c r="D1066"/>
      <c r="E1066"/>
      <c r="F1066"/>
      <c r="G1066"/>
      <c r="H1066"/>
      <c r="I1066"/>
      <c r="J1066"/>
    </row>
    <row r="1067" spans="1:10" x14ac:dyDescent="0.35">
      <c r="A1067"/>
      <c r="B1067"/>
      <c r="C1067"/>
      <c r="D1067"/>
      <c r="E1067"/>
      <c r="F1067"/>
      <c r="G1067"/>
      <c r="H1067"/>
      <c r="I1067"/>
      <c r="J1067"/>
    </row>
    <row r="1068" spans="1:10" x14ac:dyDescent="0.35">
      <c r="A1068"/>
      <c r="B1068"/>
      <c r="C1068"/>
      <c r="D1068"/>
      <c r="E1068"/>
      <c r="F1068"/>
      <c r="G1068"/>
      <c r="H1068"/>
      <c r="I1068"/>
      <c r="J1068"/>
    </row>
    <row r="1069" spans="1:10" x14ac:dyDescent="0.35">
      <c r="A1069"/>
      <c r="B1069"/>
      <c r="C1069"/>
      <c r="D1069"/>
      <c r="E1069"/>
      <c r="F1069"/>
      <c r="G1069"/>
      <c r="H1069"/>
      <c r="I1069"/>
      <c r="J1069"/>
    </row>
    <row r="1070" spans="1:10" x14ac:dyDescent="0.35">
      <c r="A1070"/>
      <c r="B1070"/>
      <c r="C1070"/>
      <c r="D1070"/>
      <c r="E1070"/>
      <c r="F1070"/>
      <c r="G1070"/>
      <c r="H1070"/>
      <c r="I1070"/>
      <c r="J1070"/>
    </row>
    <row r="1071" spans="1:10" x14ac:dyDescent="0.35">
      <c r="A1071"/>
      <c r="B1071"/>
      <c r="C1071"/>
      <c r="D1071"/>
      <c r="E1071"/>
      <c r="F1071"/>
      <c r="G1071"/>
      <c r="H1071"/>
      <c r="I1071"/>
      <c r="J1071"/>
    </row>
    <row r="1072" spans="1:10" x14ac:dyDescent="0.35">
      <c r="A1072"/>
      <c r="B1072"/>
      <c r="C1072"/>
      <c r="D1072"/>
      <c r="E1072"/>
      <c r="F1072"/>
      <c r="G1072"/>
      <c r="H1072"/>
      <c r="I1072"/>
      <c r="J1072"/>
    </row>
    <row r="1073" spans="1:10" x14ac:dyDescent="0.35">
      <c r="A1073"/>
      <c r="B1073"/>
      <c r="C1073"/>
      <c r="D1073"/>
      <c r="E1073"/>
      <c r="F1073"/>
      <c r="G1073"/>
      <c r="H1073"/>
      <c r="I1073"/>
      <c r="J1073"/>
    </row>
    <row r="1074" spans="1:10" x14ac:dyDescent="0.35">
      <c r="A1074"/>
      <c r="B1074"/>
      <c r="C1074"/>
      <c r="D1074"/>
      <c r="E1074"/>
      <c r="F1074"/>
      <c r="G1074"/>
      <c r="H1074"/>
      <c r="I1074"/>
      <c r="J1074"/>
    </row>
    <row r="1075" spans="1:10" x14ac:dyDescent="0.35">
      <c r="A1075"/>
      <c r="B1075"/>
      <c r="C1075"/>
      <c r="D1075"/>
      <c r="E1075"/>
      <c r="F1075"/>
      <c r="G1075"/>
      <c r="H1075"/>
      <c r="I1075"/>
      <c r="J1075"/>
    </row>
    <row r="1076" spans="1:10" x14ac:dyDescent="0.35">
      <c r="A1076"/>
      <c r="B1076"/>
      <c r="C1076"/>
      <c r="D1076"/>
      <c r="E1076"/>
      <c r="F1076"/>
      <c r="G1076"/>
      <c r="H1076"/>
      <c r="I1076"/>
      <c r="J1076"/>
    </row>
    <row r="1077" spans="1:10" x14ac:dyDescent="0.35">
      <c r="A1077"/>
      <c r="B1077"/>
      <c r="C1077"/>
      <c r="D1077"/>
      <c r="E1077"/>
      <c r="F1077"/>
      <c r="G1077"/>
      <c r="H1077"/>
      <c r="I1077"/>
      <c r="J1077"/>
    </row>
    <row r="1078" spans="1:10" x14ac:dyDescent="0.35">
      <c r="A1078"/>
      <c r="B1078"/>
      <c r="C1078"/>
      <c r="D1078"/>
      <c r="E1078"/>
      <c r="F1078"/>
      <c r="G1078"/>
      <c r="H1078"/>
      <c r="I1078"/>
      <c r="J1078"/>
    </row>
    <row r="1079" spans="1:10" x14ac:dyDescent="0.35">
      <c r="A1079"/>
      <c r="B1079"/>
      <c r="C1079"/>
      <c r="D1079"/>
      <c r="E1079"/>
      <c r="F1079"/>
      <c r="G1079"/>
      <c r="H1079"/>
      <c r="I1079"/>
      <c r="J1079"/>
    </row>
    <row r="1080" spans="1:10" x14ac:dyDescent="0.35">
      <c r="A1080"/>
      <c r="B1080"/>
      <c r="C1080"/>
      <c r="D1080"/>
      <c r="E1080"/>
      <c r="F1080"/>
      <c r="G1080"/>
      <c r="H1080"/>
      <c r="I1080"/>
      <c r="J1080"/>
    </row>
    <row r="1081" spans="1:10" x14ac:dyDescent="0.35">
      <c r="A1081"/>
      <c r="B1081"/>
      <c r="C1081"/>
      <c r="D1081"/>
      <c r="E1081"/>
      <c r="F1081"/>
      <c r="G1081"/>
      <c r="H1081"/>
      <c r="I1081"/>
      <c r="J1081"/>
    </row>
    <row r="1082" spans="1:10" x14ac:dyDescent="0.35">
      <c r="A1082"/>
      <c r="B1082"/>
      <c r="C1082"/>
      <c r="D1082"/>
      <c r="E1082"/>
      <c r="F1082"/>
      <c r="G1082"/>
      <c r="H1082"/>
      <c r="I1082"/>
      <c r="J1082"/>
    </row>
    <row r="1083" spans="1:10" x14ac:dyDescent="0.35">
      <c r="A1083"/>
      <c r="B1083"/>
      <c r="C1083"/>
      <c r="D1083"/>
      <c r="E1083"/>
      <c r="F1083"/>
      <c r="G1083"/>
      <c r="H1083"/>
      <c r="I1083"/>
      <c r="J1083"/>
    </row>
    <row r="1084" spans="1:10" x14ac:dyDescent="0.35">
      <c r="A1084"/>
      <c r="B1084"/>
      <c r="C1084"/>
      <c r="D1084"/>
      <c r="E1084"/>
      <c r="F1084"/>
      <c r="G1084"/>
      <c r="H1084"/>
      <c r="I1084"/>
      <c r="J1084"/>
    </row>
    <row r="1085" spans="1:10" x14ac:dyDescent="0.35">
      <c r="A1085"/>
      <c r="B1085"/>
      <c r="C1085"/>
      <c r="D1085"/>
      <c r="E1085"/>
      <c r="F1085"/>
      <c r="G1085"/>
      <c r="H1085"/>
      <c r="I1085"/>
      <c r="J1085"/>
    </row>
    <row r="1086" spans="1:10" x14ac:dyDescent="0.35">
      <c r="A1086"/>
      <c r="B1086"/>
      <c r="C1086"/>
      <c r="D1086"/>
      <c r="E1086"/>
      <c r="F1086"/>
      <c r="G1086"/>
      <c r="H1086"/>
      <c r="I1086"/>
      <c r="J1086"/>
    </row>
    <row r="1087" spans="1:10" x14ac:dyDescent="0.35">
      <c r="A1087"/>
      <c r="B1087"/>
      <c r="C1087"/>
      <c r="D1087"/>
      <c r="E1087"/>
      <c r="F1087"/>
      <c r="G1087"/>
      <c r="H1087"/>
      <c r="I1087"/>
      <c r="J1087"/>
    </row>
    <row r="1088" spans="1:10" x14ac:dyDescent="0.35">
      <c r="A1088"/>
      <c r="B1088"/>
      <c r="C1088"/>
      <c r="D1088"/>
      <c r="E1088"/>
      <c r="F1088"/>
      <c r="G1088"/>
      <c r="H1088"/>
      <c r="I1088"/>
      <c r="J1088"/>
    </row>
    <row r="1089" spans="1:10" x14ac:dyDescent="0.35">
      <c r="A1089"/>
      <c r="B1089"/>
      <c r="C1089"/>
      <c r="D1089"/>
      <c r="E1089"/>
      <c r="F1089"/>
      <c r="G1089"/>
      <c r="H1089"/>
      <c r="I1089"/>
      <c r="J1089"/>
    </row>
    <row r="1090" spans="1:10" x14ac:dyDescent="0.35">
      <c r="A1090"/>
      <c r="B1090"/>
      <c r="C1090"/>
      <c r="D1090"/>
      <c r="E1090"/>
      <c r="F1090"/>
      <c r="G1090"/>
      <c r="H1090"/>
      <c r="I1090"/>
      <c r="J1090"/>
    </row>
    <row r="1091" spans="1:10" x14ac:dyDescent="0.35">
      <c r="A1091"/>
      <c r="B1091"/>
      <c r="C1091"/>
      <c r="D1091"/>
      <c r="E1091"/>
      <c r="F1091"/>
      <c r="G1091"/>
      <c r="H1091"/>
      <c r="I1091"/>
      <c r="J1091"/>
    </row>
    <row r="1092" spans="1:10" x14ac:dyDescent="0.35">
      <c r="A1092"/>
      <c r="B1092"/>
      <c r="C1092"/>
      <c r="D1092"/>
      <c r="E1092"/>
      <c r="F1092"/>
      <c r="G1092"/>
      <c r="H1092"/>
      <c r="I1092"/>
      <c r="J1092"/>
    </row>
    <row r="1093" spans="1:10" x14ac:dyDescent="0.35">
      <c r="A1093"/>
      <c r="B1093"/>
      <c r="C1093"/>
      <c r="D1093"/>
      <c r="E1093"/>
      <c r="F1093"/>
      <c r="G1093"/>
      <c r="H1093"/>
      <c r="I1093"/>
      <c r="J1093"/>
    </row>
    <row r="1094" spans="1:10" x14ac:dyDescent="0.35">
      <c r="A1094"/>
      <c r="B1094"/>
      <c r="C1094"/>
      <c r="D1094"/>
      <c r="E1094"/>
      <c r="F1094"/>
      <c r="G1094"/>
      <c r="H1094"/>
      <c r="I1094"/>
      <c r="J1094"/>
    </row>
    <row r="1095" spans="1:10" x14ac:dyDescent="0.35">
      <c r="A1095"/>
      <c r="B1095"/>
      <c r="C1095"/>
      <c r="D1095"/>
      <c r="E1095"/>
      <c r="F1095"/>
      <c r="G1095"/>
      <c r="H1095"/>
      <c r="I1095"/>
      <c r="J1095"/>
    </row>
    <row r="1096" spans="1:10" x14ac:dyDescent="0.35">
      <c r="A1096"/>
      <c r="B1096"/>
      <c r="C1096"/>
      <c r="D1096"/>
      <c r="E1096"/>
      <c r="F1096"/>
      <c r="G1096"/>
      <c r="H1096"/>
      <c r="I1096"/>
      <c r="J1096"/>
    </row>
    <row r="1097" spans="1:10" x14ac:dyDescent="0.35">
      <c r="A1097"/>
      <c r="B1097"/>
      <c r="C1097"/>
      <c r="D1097"/>
      <c r="E1097"/>
      <c r="F1097"/>
      <c r="G1097"/>
      <c r="H1097"/>
      <c r="I1097"/>
      <c r="J1097"/>
    </row>
    <row r="1098" spans="1:10" x14ac:dyDescent="0.35">
      <c r="A1098"/>
      <c r="B1098"/>
      <c r="C1098"/>
      <c r="D1098"/>
      <c r="E1098"/>
      <c r="F1098"/>
      <c r="G1098"/>
      <c r="H1098"/>
      <c r="I1098"/>
      <c r="J1098"/>
    </row>
    <row r="1099" spans="1:10" x14ac:dyDescent="0.35">
      <c r="A1099"/>
      <c r="B1099"/>
      <c r="C1099"/>
      <c r="D1099"/>
      <c r="E1099"/>
      <c r="F1099"/>
      <c r="G1099"/>
      <c r="H1099"/>
      <c r="I1099"/>
      <c r="J1099"/>
    </row>
    <row r="1100" spans="1:10" x14ac:dyDescent="0.35">
      <c r="A1100"/>
      <c r="B1100"/>
      <c r="C1100"/>
      <c r="D1100"/>
      <c r="E1100"/>
      <c r="F1100"/>
      <c r="G1100"/>
      <c r="H1100"/>
      <c r="I1100"/>
      <c r="J1100"/>
    </row>
    <row r="1101" spans="1:10" x14ac:dyDescent="0.35">
      <c r="A1101"/>
      <c r="B1101"/>
      <c r="C1101"/>
      <c r="D1101"/>
      <c r="E1101"/>
      <c r="F1101"/>
      <c r="G1101"/>
      <c r="H1101"/>
      <c r="I1101"/>
      <c r="J1101"/>
    </row>
    <row r="1102" spans="1:10" x14ac:dyDescent="0.35">
      <c r="A1102"/>
      <c r="B1102"/>
      <c r="C1102"/>
      <c r="D1102"/>
      <c r="E1102"/>
      <c r="F1102"/>
      <c r="G1102"/>
      <c r="H1102"/>
      <c r="I1102"/>
      <c r="J1102"/>
    </row>
    <row r="1103" spans="1:10" x14ac:dyDescent="0.35">
      <c r="A1103"/>
      <c r="B1103"/>
      <c r="C1103"/>
      <c r="D1103"/>
      <c r="E1103"/>
      <c r="F1103"/>
      <c r="G1103"/>
      <c r="H1103"/>
      <c r="I1103"/>
      <c r="J1103"/>
    </row>
    <row r="1104" spans="1:10" x14ac:dyDescent="0.35">
      <c r="A1104"/>
      <c r="B1104"/>
      <c r="C1104"/>
      <c r="D1104"/>
      <c r="E1104"/>
      <c r="F1104"/>
      <c r="G1104"/>
      <c r="H1104"/>
      <c r="I1104"/>
      <c r="J1104"/>
    </row>
    <row r="1105" spans="1:10" x14ac:dyDescent="0.35">
      <c r="A1105"/>
      <c r="B1105"/>
      <c r="C1105"/>
      <c r="D1105"/>
      <c r="E1105"/>
      <c r="F1105"/>
      <c r="G1105"/>
      <c r="H1105"/>
      <c r="I1105"/>
      <c r="J1105"/>
    </row>
    <row r="1106" spans="1:10" x14ac:dyDescent="0.35">
      <c r="A1106"/>
      <c r="B1106"/>
      <c r="C1106"/>
      <c r="D1106"/>
      <c r="E1106"/>
      <c r="F1106"/>
      <c r="G1106"/>
      <c r="H1106"/>
      <c r="I1106"/>
      <c r="J1106"/>
    </row>
    <row r="1107" spans="1:10" x14ac:dyDescent="0.35">
      <c r="A1107"/>
      <c r="B1107"/>
      <c r="C1107"/>
      <c r="D1107"/>
      <c r="E1107"/>
      <c r="F1107"/>
      <c r="G1107"/>
      <c r="H1107"/>
      <c r="I1107"/>
      <c r="J1107"/>
    </row>
    <row r="1108" spans="1:10" x14ac:dyDescent="0.35">
      <c r="A1108"/>
      <c r="B1108"/>
      <c r="C1108"/>
      <c r="D1108"/>
      <c r="E1108"/>
      <c r="F1108"/>
      <c r="G1108"/>
      <c r="H1108"/>
      <c r="I1108"/>
      <c r="J1108"/>
    </row>
    <row r="1109" spans="1:10" x14ac:dyDescent="0.35">
      <c r="A1109"/>
      <c r="B1109"/>
      <c r="C1109"/>
      <c r="D1109"/>
      <c r="E1109"/>
      <c r="F1109"/>
      <c r="G1109"/>
      <c r="H1109"/>
      <c r="I1109"/>
      <c r="J1109"/>
    </row>
    <row r="1110" spans="1:10" x14ac:dyDescent="0.35">
      <c r="A1110"/>
      <c r="B1110"/>
      <c r="C1110"/>
      <c r="D1110"/>
      <c r="E1110"/>
      <c r="F1110"/>
      <c r="G1110"/>
      <c r="H1110"/>
      <c r="I1110"/>
      <c r="J1110"/>
    </row>
    <row r="1111" spans="1:10" x14ac:dyDescent="0.35">
      <c r="A1111"/>
      <c r="B1111"/>
      <c r="C1111"/>
      <c r="D1111"/>
      <c r="E1111"/>
      <c r="F1111"/>
      <c r="G1111"/>
      <c r="H1111"/>
      <c r="I1111"/>
      <c r="J1111"/>
    </row>
    <row r="1112" spans="1:10" x14ac:dyDescent="0.35">
      <c r="A1112"/>
      <c r="B1112"/>
      <c r="C1112"/>
      <c r="D1112"/>
      <c r="E1112"/>
      <c r="F1112"/>
      <c r="G1112"/>
      <c r="H1112"/>
      <c r="I1112"/>
      <c r="J1112"/>
    </row>
    <row r="1113" spans="1:10" x14ac:dyDescent="0.35">
      <c r="A1113"/>
      <c r="B1113"/>
      <c r="C1113"/>
      <c r="D1113"/>
      <c r="E1113"/>
      <c r="F1113"/>
      <c r="G1113"/>
      <c r="H1113"/>
      <c r="I1113"/>
      <c r="J1113"/>
    </row>
    <row r="1114" spans="1:10" x14ac:dyDescent="0.35">
      <c r="A1114"/>
      <c r="B1114"/>
      <c r="C1114"/>
      <c r="D1114"/>
      <c r="E1114"/>
      <c r="F1114"/>
      <c r="G1114"/>
      <c r="H1114"/>
      <c r="I1114"/>
      <c r="J1114"/>
    </row>
    <row r="1115" spans="1:10" x14ac:dyDescent="0.35">
      <c r="A1115"/>
      <c r="B1115"/>
      <c r="C1115"/>
      <c r="D1115"/>
      <c r="E1115"/>
      <c r="F1115"/>
      <c r="G1115"/>
      <c r="H1115"/>
      <c r="I1115"/>
      <c r="J1115"/>
    </row>
    <row r="1116" spans="1:10" x14ac:dyDescent="0.35">
      <c r="A1116"/>
      <c r="B1116"/>
      <c r="C1116"/>
      <c r="D1116"/>
      <c r="E1116"/>
      <c r="F1116"/>
      <c r="G1116"/>
      <c r="H1116"/>
      <c r="I1116"/>
      <c r="J1116"/>
    </row>
    <row r="1117" spans="1:10" x14ac:dyDescent="0.35">
      <c r="A1117"/>
      <c r="B1117"/>
      <c r="C1117"/>
      <c r="D1117"/>
      <c r="E1117"/>
      <c r="F1117"/>
      <c r="G1117"/>
      <c r="H1117"/>
      <c r="I1117"/>
      <c r="J1117"/>
    </row>
    <row r="1118" spans="1:10" x14ac:dyDescent="0.35">
      <c r="A1118"/>
      <c r="B1118"/>
      <c r="C1118"/>
      <c r="D1118"/>
      <c r="E1118"/>
      <c r="F1118"/>
      <c r="G1118"/>
      <c r="H1118"/>
      <c r="I1118"/>
      <c r="J1118"/>
    </row>
    <row r="1119" spans="1:10" x14ac:dyDescent="0.35">
      <c r="A1119"/>
      <c r="B1119"/>
      <c r="C1119"/>
      <c r="D1119"/>
      <c r="E1119"/>
      <c r="F1119"/>
      <c r="G1119"/>
      <c r="H1119"/>
      <c r="I1119"/>
      <c r="J1119"/>
    </row>
    <row r="1120" spans="1:10" x14ac:dyDescent="0.35">
      <c r="A1120"/>
      <c r="B1120"/>
      <c r="C1120"/>
      <c r="D1120"/>
      <c r="E1120"/>
      <c r="F1120"/>
      <c r="G1120"/>
      <c r="H1120"/>
      <c r="I1120"/>
      <c r="J1120"/>
    </row>
    <row r="1121" spans="1:10" x14ac:dyDescent="0.35">
      <c r="A1121"/>
      <c r="B1121"/>
      <c r="C1121"/>
      <c r="D1121"/>
      <c r="E1121"/>
      <c r="F1121"/>
      <c r="G1121"/>
      <c r="H1121"/>
      <c r="I1121"/>
      <c r="J1121"/>
    </row>
    <row r="1122" spans="1:10" x14ac:dyDescent="0.35">
      <c r="A1122"/>
      <c r="B1122"/>
      <c r="C1122"/>
      <c r="D1122"/>
      <c r="E1122"/>
      <c r="F1122"/>
      <c r="G1122"/>
      <c r="H1122"/>
      <c r="I1122"/>
      <c r="J1122"/>
    </row>
    <row r="1123" spans="1:10" x14ac:dyDescent="0.35">
      <c r="A1123"/>
      <c r="B1123"/>
      <c r="C1123"/>
      <c r="D1123"/>
      <c r="E1123"/>
      <c r="F1123"/>
      <c r="G1123"/>
      <c r="H1123"/>
      <c r="I1123"/>
      <c r="J1123"/>
    </row>
    <row r="1124" spans="1:10" x14ac:dyDescent="0.35">
      <c r="A1124"/>
      <c r="B1124"/>
      <c r="C1124"/>
      <c r="D1124"/>
      <c r="E1124"/>
      <c r="F1124"/>
      <c r="G1124"/>
      <c r="H1124"/>
      <c r="I1124"/>
      <c r="J1124"/>
    </row>
    <row r="1125" spans="1:10" x14ac:dyDescent="0.35">
      <c r="A1125"/>
      <c r="B1125"/>
      <c r="C1125"/>
      <c r="D1125"/>
      <c r="E1125"/>
      <c r="F1125"/>
      <c r="G1125"/>
      <c r="H1125"/>
      <c r="I1125"/>
      <c r="J1125"/>
    </row>
    <row r="1126" spans="1:10" x14ac:dyDescent="0.35">
      <c r="A1126"/>
      <c r="B1126"/>
      <c r="C1126"/>
      <c r="D1126"/>
      <c r="E1126"/>
      <c r="F1126"/>
      <c r="G1126"/>
      <c r="H1126"/>
      <c r="I1126"/>
      <c r="J1126"/>
    </row>
    <row r="1127" spans="1:10" x14ac:dyDescent="0.35">
      <c r="A1127"/>
      <c r="B1127"/>
      <c r="C1127"/>
      <c r="D1127"/>
      <c r="E1127"/>
      <c r="F1127"/>
      <c r="G1127"/>
      <c r="H1127"/>
      <c r="I1127"/>
      <c r="J1127"/>
    </row>
    <row r="1128" spans="1:10" x14ac:dyDescent="0.35">
      <c r="A1128"/>
      <c r="B1128"/>
      <c r="C1128"/>
      <c r="D1128"/>
      <c r="E1128"/>
      <c r="F1128"/>
      <c r="G1128"/>
      <c r="H1128"/>
      <c r="I1128"/>
      <c r="J1128"/>
    </row>
    <row r="1129" spans="1:10" x14ac:dyDescent="0.35">
      <c r="A1129"/>
      <c r="B1129"/>
      <c r="C1129"/>
      <c r="D1129"/>
      <c r="E1129"/>
      <c r="F1129"/>
      <c r="G1129"/>
      <c r="H1129"/>
      <c r="I1129"/>
      <c r="J1129"/>
    </row>
    <row r="1130" spans="1:10" x14ac:dyDescent="0.35">
      <c r="A1130"/>
      <c r="B1130"/>
      <c r="C1130"/>
      <c r="D1130"/>
      <c r="E1130"/>
      <c r="F1130"/>
      <c r="G1130"/>
      <c r="H1130"/>
      <c r="I1130"/>
      <c r="J1130"/>
    </row>
    <row r="1131" spans="1:10" x14ac:dyDescent="0.35">
      <c r="A1131"/>
      <c r="B1131"/>
      <c r="C1131"/>
      <c r="D1131"/>
      <c r="E1131"/>
      <c r="F1131"/>
      <c r="G1131"/>
      <c r="H1131"/>
      <c r="I1131"/>
      <c r="J1131"/>
    </row>
    <row r="1132" spans="1:10" x14ac:dyDescent="0.35">
      <c r="A1132"/>
      <c r="B1132"/>
      <c r="C1132"/>
      <c r="D1132"/>
      <c r="E1132"/>
      <c r="F1132"/>
      <c r="G1132"/>
      <c r="H1132"/>
      <c r="I1132"/>
      <c r="J1132"/>
    </row>
    <row r="1133" spans="1:10" x14ac:dyDescent="0.35">
      <c r="A1133"/>
      <c r="B1133"/>
      <c r="C1133"/>
      <c r="D1133"/>
      <c r="E1133"/>
      <c r="F1133"/>
      <c r="G1133"/>
      <c r="H1133"/>
      <c r="I1133"/>
      <c r="J1133"/>
    </row>
    <row r="1134" spans="1:10" x14ac:dyDescent="0.35">
      <c r="A1134"/>
      <c r="B1134"/>
      <c r="C1134"/>
      <c r="D1134"/>
      <c r="E1134"/>
      <c r="F1134"/>
      <c r="G1134"/>
      <c r="H1134"/>
      <c r="I1134"/>
      <c r="J1134"/>
    </row>
    <row r="1135" spans="1:10" x14ac:dyDescent="0.35">
      <c r="A1135"/>
      <c r="B1135"/>
      <c r="C1135"/>
      <c r="D1135"/>
      <c r="E1135"/>
      <c r="F1135"/>
      <c r="G1135"/>
      <c r="H1135"/>
      <c r="I1135"/>
      <c r="J1135"/>
    </row>
    <row r="1136" spans="1:10" x14ac:dyDescent="0.35">
      <c r="A1136"/>
      <c r="B1136"/>
      <c r="C1136"/>
      <c r="D1136"/>
      <c r="E1136"/>
      <c r="F1136"/>
      <c r="G1136"/>
      <c r="H1136"/>
      <c r="I1136"/>
      <c r="J1136"/>
    </row>
    <row r="1137" spans="1:10" x14ac:dyDescent="0.35">
      <c r="A1137"/>
      <c r="B1137"/>
      <c r="C1137"/>
      <c r="D1137"/>
      <c r="E1137"/>
      <c r="F1137"/>
      <c r="G1137"/>
      <c r="H1137"/>
      <c r="I1137"/>
      <c r="J1137"/>
    </row>
    <row r="1138" spans="1:10" x14ac:dyDescent="0.35">
      <c r="A1138"/>
      <c r="B1138"/>
      <c r="C1138"/>
      <c r="D1138"/>
      <c r="E1138"/>
      <c r="F1138"/>
      <c r="G1138"/>
      <c r="H1138"/>
      <c r="I1138"/>
      <c r="J1138"/>
    </row>
    <row r="1139" spans="1:10" x14ac:dyDescent="0.35">
      <c r="A1139"/>
      <c r="B1139"/>
      <c r="C1139"/>
      <c r="D1139"/>
      <c r="E1139"/>
      <c r="F1139"/>
      <c r="G1139"/>
      <c r="H1139"/>
      <c r="I1139"/>
      <c r="J1139"/>
    </row>
    <row r="1140" spans="1:10" x14ac:dyDescent="0.35">
      <c r="A1140"/>
      <c r="B1140"/>
      <c r="C1140"/>
      <c r="D1140"/>
      <c r="E1140"/>
      <c r="F1140"/>
      <c r="G1140"/>
      <c r="H1140"/>
      <c r="I1140"/>
      <c r="J1140"/>
    </row>
    <row r="1141" spans="1:10" x14ac:dyDescent="0.35">
      <c r="A1141"/>
      <c r="B1141"/>
      <c r="C1141"/>
      <c r="D1141"/>
      <c r="E1141"/>
      <c r="F1141"/>
      <c r="G1141"/>
      <c r="H1141"/>
      <c r="I1141"/>
      <c r="J1141"/>
    </row>
    <row r="1142" spans="1:10" x14ac:dyDescent="0.35">
      <c r="A1142"/>
      <c r="B1142"/>
      <c r="C1142"/>
      <c r="D1142"/>
      <c r="E1142"/>
      <c r="F1142"/>
      <c r="G1142"/>
      <c r="H1142"/>
      <c r="I1142"/>
      <c r="J1142"/>
    </row>
    <row r="1143" spans="1:10" x14ac:dyDescent="0.35">
      <c r="A1143"/>
      <c r="B1143"/>
      <c r="C1143"/>
      <c r="D1143"/>
      <c r="E1143"/>
      <c r="F1143"/>
      <c r="G1143"/>
      <c r="H1143"/>
      <c r="I1143"/>
      <c r="J1143"/>
    </row>
    <row r="1144" spans="1:10" x14ac:dyDescent="0.35">
      <c r="A1144"/>
      <c r="B1144"/>
      <c r="C1144"/>
      <c r="D1144"/>
      <c r="E1144"/>
      <c r="F1144"/>
      <c r="G1144"/>
      <c r="H1144"/>
      <c r="I1144"/>
      <c r="J1144"/>
    </row>
    <row r="1145" spans="1:10" x14ac:dyDescent="0.35">
      <c r="A1145"/>
      <c r="B1145"/>
      <c r="C1145"/>
      <c r="D1145"/>
      <c r="E1145"/>
      <c r="F1145"/>
      <c r="G1145"/>
      <c r="H1145"/>
      <c r="I1145"/>
      <c r="J1145"/>
    </row>
    <row r="1146" spans="1:10" x14ac:dyDescent="0.35">
      <c r="A1146"/>
      <c r="B1146"/>
      <c r="C1146"/>
      <c r="D1146"/>
      <c r="E1146"/>
      <c r="F1146"/>
      <c r="G1146"/>
      <c r="H1146"/>
      <c r="I1146"/>
      <c r="J1146"/>
    </row>
    <row r="1147" spans="1:10" x14ac:dyDescent="0.35">
      <c r="A1147"/>
      <c r="B1147"/>
      <c r="C1147"/>
      <c r="D1147"/>
      <c r="E1147"/>
      <c r="F1147"/>
      <c r="G1147"/>
      <c r="H1147"/>
      <c r="I1147"/>
      <c r="J1147"/>
    </row>
    <row r="1148" spans="1:10" x14ac:dyDescent="0.35">
      <c r="A1148"/>
      <c r="B1148"/>
      <c r="C1148"/>
      <c r="D1148"/>
      <c r="E1148"/>
      <c r="F1148"/>
      <c r="G1148"/>
      <c r="H1148"/>
      <c r="I1148"/>
      <c r="J1148"/>
    </row>
    <row r="1149" spans="1:10" x14ac:dyDescent="0.35">
      <c r="A1149"/>
      <c r="B1149"/>
      <c r="C1149"/>
      <c r="D1149"/>
      <c r="E1149"/>
      <c r="F1149"/>
      <c r="G1149"/>
      <c r="H1149"/>
      <c r="I1149"/>
      <c r="J1149"/>
    </row>
    <row r="1150" spans="1:10" x14ac:dyDescent="0.35">
      <c r="A1150"/>
      <c r="B1150"/>
      <c r="C1150"/>
      <c r="D1150"/>
      <c r="E1150"/>
      <c r="F1150"/>
      <c r="G1150"/>
      <c r="H1150"/>
      <c r="I1150"/>
      <c r="J1150"/>
    </row>
    <row r="1151" spans="1:10" x14ac:dyDescent="0.35">
      <c r="A1151"/>
      <c r="B1151"/>
      <c r="C1151"/>
      <c r="D1151"/>
      <c r="E1151"/>
      <c r="F1151"/>
      <c r="G1151"/>
      <c r="H1151"/>
      <c r="I1151"/>
      <c r="J1151"/>
    </row>
    <row r="1152" spans="1:10" x14ac:dyDescent="0.35">
      <c r="A1152"/>
      <c r="B1152"/>
      <c r="C1152"/>
      <c r="D1152"/>
      <c r="E1152"/>
      <c r="F1152"/>
      <c r="G1152"/>
      <c r="H1152"/>
      <c r="I1152"/>
      <c r="J1152"/>
    </row>
    <row r="1153" spans="1:10" x14ac:dyDescent="0.35">
      <c r="A1153"/>
      <c r="B1153"/>
      <c r="C1153"/>
      <c r="D1153"/>
      <c r="E1153"/>
      <c r="F1153"/>
      <c r="G1153"/>
      <c r="H1153"/>
      <c r="I1153"/>
      <c r="J1153"/>
    </row>
    <row r="1154" spans="1:10" x14ac:dyDescent="0.35">
      <c r="A1154"/>
      <c r="B1154"/>
      <c r="C1154"/>
      <c r="D1154"/>
      <c r="E1154"/>
      <c r="F1154"/>
      <c r="G1154"/>
      <c r="H1154"/>
      <c r="I1154"/>
      <c r="J1154"/>
    </row>
    <row r="1155" spans="1:10" x14ac:dyDescent="0.35">
      <c r="A1155"/>
      <c r="B1155"/>
      <c r="C1155"/>
      <c r="D1155"/>
      <c r="E1155"/>
      <c r="F1155"/>
      <c r="G1155"/>
      <c r="H1155"/>
      <c r="I1155"/>
      <c r="J1155"/>
    </row>
    <row r="1156" spans="1:10" x14ac:dyDescent="0.35">
      <c r="A1156"/>
      <c r="B1156"/>
      <c r="C1156"/>
      <c r="D1156"/>
      <c r="E1156"/>
      <c r="F1156"/>
      <c r="G1156"/>
      <c r="H1156"/>
      <c r="I1156"/>
      <c r="J1156"/>
    </row>
    <row r="1157" spans="1:10" x14ac:dyDescent="0.35">
      <c r="A1157"/>
      <c r="B1157"/>
      <c r="C1157"/>
      <c r="D1157"/>
      <c r="E1157"/>
      <c r="F1157"/>
      <c r="G1157"/>
      <c r="H1157"/>
      <c r="I1157"/>
      <c r="J1157"/>
    </row>
    <row r="1158" spans="1:10" x14ac:dyDescent="0.35">
      <c r="A1158"/>
      <c r="B1158"/>
      <c r="C1158"/>
      <c r="D1158"/>
      <c r="E1158"/>
      <c r="F1158"/>
      <c r="G1158"/>
      <c r="H1158"/>
      <c r="I1158"/>
      <c r="J1158"/>
    </row>
    <row r="1159" spans="1:10" x14ac:dyDescent="0.35">
      <c r="A1159"/>
      <c r="B1159"/>
      <c r="C1159"/>
      <c r="D1159"/>
      <c r="E1159"/>
      <c r="F1159"/>
      <c r="G1159"/>
      <c r="H1159"/>
      <c r="I1159"/>
      <c r="J1159"/>
    </row>
    <row r="1160" spans="1:10" x14ac:dyDescent="0.35">
      <c r="A1160"/>
      <c r="B1160"/>
      <c r="C1160"/>
      <c r="D1160"/>
      <c r="E1160"/>
      <c r="F1160"/>
      <c r="G1160"/>
      <c r="H1160"/>
      <c r="I1160"/>
      <c r="J1160"/>
    </row>
    <row r="1161" spans="1:10" x14ac:dyDescent="0.35">
      <c r="A1161"/>
      <c r="B1161"/>
      <c r="C1161"/>
      <c r="D1161"/>
      <c r="E1161"/>
      <c r="F1161"/>
      <c r="G1161"/>
      <c r="H1161"/>
      <c r="I1161"/>
      <c r="J1161"/>
    </row>
    <row r="1162" spans="1:10" x14ac:dyDescent="0.35">
      <c r="A1162"/>
      <c r="B1162"/>
      <c r="C1162"/>
      <c r="D1162"/>
      <c r="E1162"/>
      <c r="F1162"/>
      <c r="G1162"/>
      <c r="H1162"/>
      <c r="I1162"/>
      <c r="J1162"/>
    </row>
    <row r="1163" spans="1:10" x14ac:dyDescent="0.35">
      <c r="A1163"/>
      <c r="B1163"/>
      <c r="C1163"/>
      <c r="D1163"/>
      <c r="E1163"/>
      <c r="F1163"/>
      <c r="G1163"/>
      <c r="H1163"/>
      <c r="I1163"/>
      <c r="J1163"/>
    </row>
    <row r="1164" spans="1:10" x14ac:dyDescent="0.35">
      <c r="A1164"/>
      <c r="B1164"/>
      <c r="C1164"/>
      <c r="D1164"/>
      <c r="E1164"/>
      <c r="F1164"/>
      <c r="G1164"/>
      <c r="H1164"/>
      <c r="I1164"/>
      <c r="J1164"/>
    </row>
    <row r="1165" spans="1:10" x14ac:dyDescent="0.35">
      <c r="A1165"/>
      <c r="B1165"/>
      <c r="C1165"/>
      <c r="D1165"/>
      <c r="E1165"/>
      <c r="F1165"/>
      <c r="G1165"/>
      <c r="H1165"/>
      <c r="I1165"/>
      <c r="J1165"/>
    </row>
    <row r="1166" spans="1:10" x14ac:dyDescent="0.35">
      <c r="A1166"/>
      <c r="B1166"/>
      <c r="C1166"/>
      <c r="D1166"/>
      <c r="E1166"/>
      <c r="F1166"/>
      <c r="G1166"/>
      <c r="H1166"/>
      <c r="I1166"/>
      <c r="J1166"/>
    </row>
    <row r="1167" spans="1:10" x14ac:dyDescent="0.35">
      <c r="A1167"/>
      <c r="B1167"/>
      <c r="C1167"/>
      <c r="D1167"/>
      <c r="E1167"/>
      <c r="F1167"/>
      <c r="G1167"/>
      <c r="H1167"/>
      <c r="I1167"/>
      <c r="J1167"/>
    </row>
    <row r="1168" spans="1:10" x14ac:dyDescent="0.35">
      <c r="A1168"/>
      <c r="B1168"/>
      <c r="C1168"/>
      <c r="D1168"/>
      <c r="E1168"/>
      <c r="F1168"/>
      <c r="G1168"/>
      <c r="H1168"/>
      <c r="I1168"/>
      <c r="J1168"/>
    </row>
    <row r="1169" spans="1:10" x14ac:dyDescent="0.35">
      <c r="A1169"/>
      <c r="B1169"/>
      <c r="C1169"/>
      <c r="D1169"/>
      <c r="E1169"/>
      <c r="F1169"/>
      <c r="G1169"/>
      <c r="H1169"/>
      <c r="I1169"/>
      <c r="J1169"/>
    </row>
    <row r="1170" spans="1:10" x14ac:dyDescent="0.35">
      <c r="A1170"/>
      <c r="B1170"/>
      <c r="C1170"/>
      <c r="D1170"/>
      <c r="E1170"/>
      <c r="F1170"/>
      <c r="G1170"/>
      <c r="H1170"/>
      <c r="I1170"/>
      <c r="J1170"/>
    </row>
    <row r="1171" spans="1:10" x14ac:dyDescent="0.35">
      <c r="A1171"/>
      <c r="B1171"/>
      <c r="C1171"/>
      <c r="D1171"/>
      <c r="E1171"/>
      <c r="F1171"/>
      <c r="G1171"/>
      <c r="H1171"/>
      <c r="I1171"/>
      <c r="J1171"/>
    </row>
    <row r="1172" spans="1:10" x14ac:dyDescent="0.35">
      <c r="A1172"/>
      <c r="B1172"/>
      <c r="C1172"/>
      <c r="D1172"/>
      <c r="E1172"/>
      <c r="F1172"/>
      <c r="G1172"/>
      <c r="H1172"/>
      <c r="I1172"/>
      <c r="J1172"/>
    </row>
    <row r="1173" spans="1:10" x14ac:dyDescent="0.35">
      <c r="A1173"/>
      <c r="B1173"/>
      <c r="C1173"/>
      <c r="D1173"/>
      <c r="E1173"/>
      <c r="F1173"/>
      <c r="G1173"/>
      <c r="H1173"/>
      <c r="I1173"/>
      <c r="J1173"/>
    </row>
    <row r="1174" spans="1:10" x14ac:dyDescent="0.35">
      <c r="A1174"/>
      <c r="B1174"/>
      <c r="C1174"/>
      <c r="D1174"/>
      <c r="E1174"/>
      <c r="F1174"/>
      <c r="G1174"/>
      <c r="H1174"/>
      <c r="I1174"/>
      <c r="J1174"/>
    </row>
    <row r="1175" spans="1:10" x14ac:dyDescent="0.35">
      <c r="A1175"/>
      <c r="B1175"/>
      <c r="C1175"/>
      <c r="D1175"/>
      <c r="E1175"/>
      <c r="F1175"/>
      <c r="G1175"/>
      <c r="H1175"/>
      <c r="I1175"/>
      <c r="J1175"/>
    </row>
    <row r="1176" spans="1:10" x14ac:dyDescent="0.35">
      <c r="A1176"/>
      <c r="B1176"/>
      <c r="C1176"/>
      <c r="D1176"/>
      <c r="E1176"/>
      <c r="F1176"/>
      <c r="G1176"/>
      <c r="H1176"/>
      <c r="I1176"/>
      <c r="J1176"/>
    </row>
    <row r="1177" spans="1:10" x14ac:dyDescent="0.35">
      <c r="A1177"/>
      <c r="B1177"/>
      <c r="C1177"/>
      <c r="D1177"/>
      <c r="E1177"/>
      <c r="F1177"/>
      <c r="G1177"/>
      <c r="H1177"/>
      <c r="I1177"/>
      <c r="J1177"/>
    </row>
    <row r="1178" spans="1:10" x14ac:dyDescent="0.35">
      <c r="A1178"/>
      <c r="B1178"/>
      <c r="C1178"/>
      <c r="D1178"/>
      <c r="E1178"/>
      <c r="F1178"/>
      <c r="G1178"/>
      <c r="H1178"/>
      <c r="I1178"/>
      <c r="J1178"/>
    </row>
    <row r="1179" spans="1:10" x14ac:dyDescent="0.35">
      <c r="A1179"/>
      <c r="B1179"/>
      <c r="C1179"/>
      <c r="D1179"/>
      <c r="E1179"/>
      <c r="F1179"/>
      <c r="G1179"/>
      <c r="H1179"/>
      <c r="I1179"/>
      <c r="J1179"/>
    </row>
    <row r="1180" spans="1:10" x14ac:dyDescent="0.35">
      <c r="A1180"/>
      <c r="B1180"/>
      <c r="C1180"/>
      <c r="D1180"/>
      <c r="E1180"/>
      <c r="F1180"/>
      <c r="G1180"/>
      <c r="H1180"/>
      <c r="I1180"/>
      <c r="J1180"/>
    </row>
    <row r="1181" spans="1:10" x14ac:dyDescent="0.35">
      <c r="A1181"/>
      <c r="B1181"/>
      <c r="C1181"/>
      <c r="D1181"/>
      <c r="E1181"/>
      <c r="F1181"/>
      <c r="G1181"/>
      <c r="H1181"/>
      <c r="I1181"/>
      <c r="J1181"/>
    </row>
    <row r="1182" spans="1:10" x14ac:dyDescent="0.35">
      <c r="A1182"/>
      <c r="B1182"/>
      <c r="C1182"/>
      <c r="D1182"/>
      <c r="E1182"/>
      <c r="F1182"/>
      <c r="G1182"/>
      <c r="H1182"/>
      <c r="I1182"/>
      <c r="J1182"/>
    </row>
    <row r="1183" spans="1:10" x14ac:dyDescent="0.35">
      <c r="A1183"/>
      <c r="B1183"/>
      <c r="C1183"/>
      <c r="D1183"/>
      <c r="E1183"/>
      <c r="F1183"/>
      <c r="G1183"/>
      <c r="H1183"/>
      <c r="I1183"/>
      <c r="J1183"/>
    </row>
    <row r="1184" spans="1:10" x14ac:dyDescent="0.35">
      <c r="A1184"/>
      <c r="B1184"/>
      <c r="C1184"/>
      <c r="D1184"/>
      <c r="E1184"/>
      <c r="F1184"/>
      <c r="G1184"/>
      <c r="H1184"/>
      <c r="I1184"/>
      <c r="J1184"/>
    </row>
    <row r="1185" spans="1:10" x14ac:dyDescent="0.35">
      <c r="A1185"/>
      <c r="B1185"/>
      <c r="C1185"/>
      <c r="D1185"/>
      <c r="E1185"/>
      <c r="F1185"/>
      <c r="G1185"/>
      <c r="H1185"/>
      <c r="I1185"/>
      <c r="J1185"/>
    </row>
    <row r="1186" spans="1:10" x14ac:dyDescent="0.35">
      <c r="A1186"/>
      <c r="B1186"/>
      <c r="C1186"/>
      <c r="D1186"/>
      <c r="E1186"/>
      <c r="F1186"/>
      <c r="G1186"/>
      <c r="H1186"/>
      <c r="I1186"/>
      <c r="J1186"/>
    </row>
    <row r="1187" spans="1:10" x14ac:dyDescent="0.35">
      <c r="A1187"/>
      <c r="B1187"/>
      <c r="C1187"/>
      <c r="D1187"/>
      <c r="E1187"/>
      <c r="F1187"/>
      <c r="G1187"/>
      <c r="H1187"/>
      <c r="I1187"/>
      <c r="J1187"/>
    </row>
    <row r="1188" spans="1:10" x14ac:dyDescent="0.35">
      <c r="A1188"/>
      <c r="B1188"/>
      <c r="C1188"/>
      <c r="D1188"/>
      <c r="E1188"/>
      <c r="F1188"/>
      <c r="G1188"/>
      <c r="H1188"/>
      <c r="I1188"/>
      <c r="J1188"/>
    </row>
    <row r="1189" spans="1:10" x14ac:dyDescent="0.35">
      <c r="A1189"/>
      <c r="B1189"/>
      <c r="C1189"/>
      <c r="D1189"/>
      <c r="E1189"/>
      <c r="F1189"/>
      <c r="G1189"/>
      <c r="H1189"/>
      <c r="I1189"/>
      <c r="J1189"/>
    </row>
    <row r="1190" spans="1:10" x14ac:dyDescent="0.35">
      <c r="A1190"/>
      <c r="B1190"/>
      <c r="C1190"/>
      <c r="D1190"/>
      <c r="E1190"/>
      <c r="F1190"/>
      <c r="G1190"/>
      <c r="H1190"/>
      <c r="I1190"/>
      <c r="J1190"/>
    </row>
    <row r="1191" spans="1:10" x14ac:dyDescent="0.35">
      <c r="A1191"/>
      <c r="B1191"/>
      <c r="C1191"/>
      <c r="D1191"/>
      <c r="E1191"/>
      <c r="F1191"/>
      <c r="G1191"/>
      <c r="H1191"/>
      <c r="I1191"/>
      <c r="J1191"/>
    </row>
    <row r="1192" spans="1:10" x14ac:dyDescent="0.35">
      <c r="A1192"/>
      <c r="B1192"/>
      <c r="C1192"/>
      <c r="D1192"/>
      <c r="E1192"/>
      <c r="F1192"/>
      <c r="G1192"/>
      <c r="H1192"/>
      <c r="I1192"/>
      <c r="J1192"/>
    </row>
    <row r="1193" spans="1:10" x14ac:dyDescent="0.35">
      <c r="A1193"/>
      <c r="B1193"/>
      <c r="C1193"/>
      <c r="D1193"/>
      <c r="E1193"/>
      <c r="F1193"/>
      <c r="G1193"/>
      <c r="H1193"/>
      <c r="I1193"/>
      <c r="J1193"/>
    </row>
    <row r="1194" spans="1:10" x14ac:dyDescent="0.35">
      <c r="A1194"/>
      <c r="B1194"/>
      <c r="C1194"/>
      <c r="D1194"/>
      <c r="E1194"/>
      <c r="F1194"/>
      <c r="G1194"/>
      <c r="H1194"/>
      <c r="I1194"/>
      <c r="J1194"/>
    </row>
    <row r="1195" spans="1:10" x14ac:dyDescent="0.35">
      <c r="A1195"/>
      <c r="B1195"/>
      <c r="C1195"/>
      <c r="D1195"/>
      <c r="E1195"/>
      <c r="F1195"/>
      <c r="G1195"/>
      <c r="H1195"/>
      <c r="I1195"/>
      <c r="J1195"/>
    </row>
    <row r="1196" spans="1:10" x14ac:dyDescent="0.35">
      <c r="A1196"/>
      <c r="B1196"/>
      <c r="C1196"/>
      <c r="D1196"/>
      <c r="E1196"/>
      <c r="F1196"/>
      <c r="G1196"/>
      <c r="H1196"/>
      <c r="I1196"/>
      <c r="J1196"/>
    </row>
    <row r="1197" spans="1:10" x14ac:dyDescent="0.35">
      <c r="A1197"/>
      <c r="B1197"/>
      <c r="C1197"/>
      <c r="D1197"/>
      <c r="E1197"/>
      <c r="F1197"/>
      <c r="G1197"/>
      <c r="H1197"/>
      <c r="I1197"/>
      <c r="J1197"/>
    </row>
    <row r="1198" spans="1:10" x14ac:dyDescent="0.35">
      <c r="A1198"/>
      <c r="B1198"/>
      <c r="C1198"/>
      <c r="D1198"/>
      <c r="E1198"/>
      <c r="F1198"/>
      <c r="G1198"/>
      <c r="H1198"/>
      <c r="I1198"/>
      <c r="J1198"/>
    </row>
    <row r="1199" spans="1:10" x14ac:dyDescent="0.35">
      <c r="A1199"/>
      <c r="B1199"/>
      <c r="C1199"/>
      <c r="D1199"/>
      <c r="E1199"/>
      <c r="F1199"/>
      <c r="G1199"/>
      <c r="H1199"/>
      <c r="I1199"/>
      <c r="J1199"/>
    </row>
    <row r="1200" spans="1:10" x14ac:dyDescent="0.35">
      <c r="A1200"/>
      <c r="B1200"/>
      <c r="C1200"/>
      <c r="D1200"/>
      <c r="E1200"/>
      <c r="F1200"/>
      <c r="G1200"/>
      <c r="H1200"/>
      <c r="I1200"/>
      <c r="J1200"/>
    </row>
    <row r="1201" spans="1:10" x14ac:dyDescent="0.35">
      <c r="A1201"/>
      <c r="B1201"/>
      <c r="C1201"/>
      <c r="D1201"/>
      <c r="E1201"/>
      <c r="F1201"/>
      <c r="G1201"/>
      <c r="H1201"/>
      <c r="I1201"/>
      <c r="J1201"/>
    </row>
    <row r="1202" spans="1:10" x14ac:dyDescent="0.35">
      <c r="A1202"/>
      <c r="B1202"/>
      <c r="C1202"/>
      <c r="D1202"/>
      <c r="E1202"/>
      <c r="F1202"/>
      <c r="G1202"/>
      <c r="H1202"/>
      <c r="I1202"/>
      <c r="J1202"/>
    </row>
    <row r="1203" spans="1:10" x14ac:dyDescent="0.35">
      <c r="A1203"/>
      <c r="B1203"/>
      <c r="C1203"/>
      <c r="D1203"/>
      <c r="E1203"/>
      <c r="F1203"/>
      <c r="G1203"/>
      <c r="H1203"/>
      <c r="I1203"/>
      <c r="J1203"/>
    </row>
    <row r="1204" spans="1:10" x14ac:dyDescent="0.35">
      <c r="A1204"/>
      <c r="B1204"/>
      <c r="C1204"/>
      <c r="D1204"/>
      <c r="E1204"/>
      <c r="F1204"/>
      <c r="G1204"/>
      <c r="H1204"/>
      <c r="I1204"/>
      <c r="J1204"/>
    </row>
    <row r="1205" spans="1:10" x14ac:dyDescent="0.35">
      <c r="A1205"/>
      <c r="B1205"/>
      <c r="C1205"/>
      <c r="D1205"/>
      <c r="E1205"/>
      <c r="F1205"/>
      <c r="G1205"/>
      <c r="H1205"/>
      <c r="I1205"/>
      <c r="J1205"/>
    </row>
    <row r="1206" spans="1:10" x14ac:dyDescent="0.35">
      <c r="A1206"/>
      <c r="B1206"/>
      <c r="C1206"/>
      <c r="D1206"/>
      <c r="E1206"/>
      <c r="F1206"/>
      <c r="G1206"/>
      <c r="H1206"/>
      <c r="I1206"/>
      <c r="J1206"/>
    </row>
    <row r="1207" spans="1:10" x14ac:dyDescent="0.35">
      <c r="A1207"/>
      <c r="B1207"/>
      <c r="C1207"/>
      <c r="D1207"/>
      <c r="E1207"/>
      <c r="F1207"/>
      <c r="G1207"/>
      <c r="H1207"/>
      <c r="I1207"/>
      <c r="J1207"/>
    </row>
    <row r="1208" spans="1:10" x14ac:dyDescent="0.35">
      <c r="A1208"/>
      <c r="B1208"/>
      <c r="C1208"/>
      <c r="D1208"/>
      <c r="E1208"/>
      <c r="F1208"/>
      <c r="G1208"/>
      <c r="H1208"/>
      <c r="I1208"/>
      <c r="J1208"/>
    </row>
    <row r="1209" spans="1:10" x14ac:dyDescent="0.35">
      <c r="A1209"/>
      <c r="B1209"/>
      <c r="C1209"/>
      <c r="D1209"/>
      <c r="E1209"/>
      <c r="F1209"/>
      <c r="G1209"/>
      <c r="H1209"/>
      <c r="I1209"/>
      <c r="J1209"/>
    </row>
    <row r="1210" spans="1:10" x14ac:dyDescent="0.35">
      <c r="A1210"/>
      <c r="B1210"/>
      <c r="C1210"/>
      <c r="D1210"/>
      <c r="E1210"/>
      <c r="F1210"/>
      <c r="G1210"/>
      <c r="H1210"/>
      <c r="I1210"/>
      <c r="J1210"/>
    </row>
    <row r="1211" spans="1:10" x14ac:dyDescent="0.35">
      <c r="A1211"/>
      <c r="B1211"/>
      <c r="C1211"/>
      <c r="D1211"/>
      <c r="E1211"/>
      <c r="F1211"/>
      <c r="G1211"/>
      <c r="H1211"/>
      <c r="I1211"/>
      <c r="J1211"/>
    </row>
    <row r="1212" spans="1:10" x14ac:dyDescent="0.35">
      <c r="A1212"/>
      <c r="B1212"/>
      <c r="C1212"/>
      <c r="D1212"/>
      <c r="E1212"/>
      <c r="F1212"/>
      <c r="G1212"/>
      <c r="H1212"/>
      <c r="I1212"/>
      <c r="J1212"/>
    </row>
    <row r="1213" spans="1:10" x14ac:dyDescent="0.35">
      <c r="A1213"/>
      <c r="B1213"/>
      <c r="C1213"/>
      <c r="D1213"/>
      <c r="E1213"/>
      <c r="F1213"/>
      <c r="G1213"/>
      <c r="H1213"/>
      <c r="I1213"/>
      <c r="J1213"/>
    </row>
    <row r="1214" spans="1:10" x14ac:dyDescent="0.35">
      <c r="A1214"/>
      <c r="B1214"/>
      <c r="C1214"/>
      <c r="D1214"/>
      <c r="E1214"/>
      <c r="F1214"/>
      <c r="G1214"/>
      <c r="H1214"/>
      <c r="I1214"/>
      <c r="J1214"/>
    </row>
    <row r="1215" spans="1:10" x14ac:dyDescent="0.35">
      <c r="A1215"/>
      <c r="B1215"/>
      <c r="C1215"/>
      <c r="D1215"/>
      <c r="E1215"/>
      <c r="F1215"/>
      <c r="G1215"/>
      <c r="H1215"/>
      <c r="I1215"/>
      <c r="J1215"/>
    </row>
    <row r="1216" spans="1:10" x14ac:dyDescent="0.35">
      <c r="A1216"/>
      <c r="B1216"/>
      <c r="C1216"/>
      <c r="D1216"/>
      <c r="E1216"/>
      <c r="F1216"/>
      <c r="G1216"/>
      <c r="H1216"/>
      <c r="I1216"/>
      <c r="J1216"/>
    </row>
    <row r="1217" spans="1:10" x14ac:dyDescent="0.35">
      <c r="A1217"/>
      <c r="B1217"/>
      <c r="C1217"/>
      <c r="D1217"/>
      <c r="E1217"/>
      <c r="F1217"/>
      <c r="G1217"/>
      <c r="H1217"/>
      <c r="I1217"/>
      <c r="J1217"/>
    </row>
    <row r="1218" spans="1:10" x14ac:dyDescent="0.35">
      <c r="A1218"/>
      <c r="B1218"/>
      <c r="C1218"/>
      <c r="D1218"/>
      <c r="E1218"/>
      <c r="F1218"/>
      <c r="G1218"/>
      <c r="H1218"/>
      <c r="I1218"/>
      <c r="J1218"/>
    </row>
    <row r="1219" spans="1:10" x14ac:dyDescent="0.35">
      <c r="A1219"/>
      <c r="B1219"/>
      <c r="C1219"/>
      <c r="D1219"/>
      <c r="E1219"/>
      <c r="F1219"/>
      <c r="G1219"/>
      <c r="H1219"/>
      <c r="I1219"/>
      <c r="J1219"/>
    </row>
    <row r="1220" spans="1:10" x14ac:dyDescent="0.35">
      <c r="A1220"/>
      <c r="B1220"/>
      <c r="C1220"/>
      <c r="D1220"/>
      <c r="E1220"/>
      <c r="F1220"/>
      <c r="G1220"/>
      <c r="H1220"/>
      <c r="I1220"/>
      <c r="J1220"/>
    </row>
    <row r="1221" spans="1:10" x14ac:dyDescent="0.35">
      <c r="A1221"/>
      <c r="B1221"/>
      <c r="C1221"/>
      <c r="D1221"/>
      <c r="E1221"/>
      <c r="F1221"/>
      <c r="G1221"/>
      <c r="H1221"/>
      <c r="I1221"/>
      <c r="J1221"/>
    </row>
    <row r="1222" spans="1:10" x14ac:dyDescent="0.35">
      <c r="A1222"/>
      <c r="B1222"/>
      <c r="C1222"/>
      <c r="D1222"/>
      <c r="E1222"/>
      <c r="F1222"/>
      <c r="G1222"/>
      <c r="H1222"/>
      <c r="I1222"/>
      <c r="J1222"/>
    </row>
    <row r="1223" spans="1:10" x14ac:dyDescent="0.35">
      <c r="A1223"/>
      <c r="B1223"/>
      <c r="C1223"/>
      <c r="D1223"/>
      <c r="E1223"/>
      <c r="F1223"/>
      <c r="G1223"/>
      <c r="H1223"/>
      <c r="I1223"/>
      <c r="J1223"/>
    </row>
    <row r="1224" spans="1:10" x14ac:dyDescent="0.35">
      <c r="A1224"/>
      <c r="B1224"/>
      <c r="C1224"/>
      <c r="D1224"/>
      <c r="E1224"/>
      <c r="F1224"/>
      <c r="G1224"/>
      <c r="H1224"/>
      <c r="I1224"/>
      <c r="J1224"/>
    </row>
    <row r="1225" spans="1:10" x14ac:dyDescent="0.35">
      <c r="A1225"/>
      <c r="B1225"/>
      <c r="C1225"/>
      <c r="D1225"/>
      <c r="E1225"/>
      <c r="F1225"/>
      <c r="G1225"/>
      <c r="H1225"/>
      <c r="I1225"/>
      <c r="J1225"/>
    </row>
    <row r="1226" spans="1:10" x14ac:dyDescent="0.35">
      <c r="A1226"/>
      <c r="B1226"/>
      <c r="C1226"/>
      <c r="D1226"/>
      <c r="E1226"/>
      <c r="F1226"/>
      <c r="G1226"/>
      <c r="H1226"/>
      <c r="I1226"/>
      <c r="J1226"/>
    </row>
    <row r="1227" spans="1:10" x14ac:dyDescent="0.35">
      <c r="A1227"/>
      <c r="B1227"/>
      <c r="C1227"/>
      <c r="D1227"/>
      <c r="E1227"/>
      <c r="F1227"/>
      <c r="G1227"/>
      <c r="H1227"/>
      <c r="I1227"/>
      <c r="J1227"/>
    </row>
    <row r="1228" spans="1:10" x14ac:dyDescent="0.35">
      <c r="A1228"/>
      <c r="B1228"/>
      <c r="C1228"/>
      <c r="D1228"/>
      <c r="E1228"/>
      <c r="F1228"/>
      <c r="G1228"/>
      <c r="H1228"/>
      <c r="I1228"/>
      <c r="J1228"/>
    </row>
    <row r="1229" spans="1:10" x14ac:dyDescent="0.35">
      <c r="A1229"/>
      <c r="B1229"/>
      <c r="C1229"/>
      <c r="D1229"/>
      <c r="E1229"/>
      <c r="F1229"/>
      <c r="G1229"/>
      <c r="H1229"/>
      <c r="I1229"/>
      <c r="J1229"/>
    </row>
    <row r="1230" spans="1:10" x14ac:dyDescent="0.35">
      <c r="A1230"/>
      <c r="B1230"/>
      <c r="C1230"/>
      <c r="D1230"/>
      <c r="E1230"/>
      <c r="F1230"/>
      <c r="G1230"/>
      <c r="H1230"/>
      <c r="I1230"/>
      <c r="J1230"/>
    </row>
    <row r="1231" spans="1:10" x14ac:dyDescent="0.35">
      <c r="A1231"/>
      <c r="B1231"/>
      <c r="C1231"/>
      <c r="D1231"/>
      <c r="E1231"/>
      <c r="F1231"/>
      <c r="G1231"/>
      <c r="H1231"/>
      <c r="I1231"/>
      <c r="J1231"/>
    </row>
    <row r="1232" spans="1:10" x14ac:dyDescent="0.35">
      <c r="A1232"/>
      <c r="B1232"/>
      <c r="C1232"/>
      <c r="D1232"/>
      <c r="E1232"/>
      <c r="F1232"/>
      <c r="G1232"/>
      <c r="H1232"/>
      <c r="I1232"/>
      <c r="J1232"/>
    </row>
    <row r="1233" spans="1:10" x14ac:dyDescent="0.35">
      <c r="A1233"/>
      <c r="B1233"/>
      <c r="C1233"/>
      <c r="D1233"/>
      <c r="E1233"/>
      <c r="F1233"/>
      <c r="G1233"/>
      <c r="H1233"/>
      <c r="I1233"/>
      <c r="J1233"/>
    </row>
    <row r="1234" spans="1:10" x14ac:dyDescent="0.35">
      <c r="A1234"/>
      <c r="B1234"/>
      <c r="C1234"/>
      <c r="D1234"/>
      <c r="E1234"/>
      <c r="F1234"/>
      <c r="G1234"/>
      <c r="H1234"/>
      <c r="I1234"/>
      <c r="J1234"/>
    </row>
    <row r="1235" spans="1:10" x14ac:dyDescent="0.35">
      <c r="A1235"/>
      <c r="B1235"/>
      <c r="C1235"/>
      <c r="D1235"/>
      <c r="E1235"/>
      <c r="F1235"/>
      <c r="G1235"/>
      <c r="H1235"/>
      <c r="I1235"/>
      <c r="J1235"/>
    </row>
    <row r="1236" spans="1:10" x14ac:dyDescent="0.35">
      <c r="A1236"/>
      <c r="B1236"/>
      <c r="C1236"/>
      <c r="D1236"/>
      <c r="E1236"/>
      <c r="F1236"/>
      <c r="G1236"/>
      <c r="H1236"/>
      <c r="I1236"/>
      <c r="J1236"/>
    </row>
    <row r="1237" spans="1:10" x14ac:dyDescent="0.35">
      <c r="A1237"/>
      <c r="B1237"/>
      <c r="C1237"/>
      <c r="D1237"/>
      <c r="E1237"/>
      <c r="F1237"/>
      <c r="G1237"/>
      <c r="H1237"/>
      <c r="I1237"/>
      <c r="J1237"/>
    </row>
    <row r="1238" spans="1:10" x14ac:dyDescent="0.35">
      <c r="A1238"/>
      <c r="B1238"/>
      <c r="C1238"/>
      <c r="D1238"/>
      <c r="E1238"/>
      <c r="F1238"/>
      <c r="G1238"/>
      <c r="H1238"/>
      <c r="I1238"/>
      <c r="J1238"/>
    </row>
    <row r="1239" spans="1:10" x14ac:dyDescent="0.35">
      <c r="A1239"/>
      <c r="B1239"/>
      <c r="C1239"/>
      <c r="D1239"/>
      <c r="E1239"/>
      <c r="F1239"/>
      <c r="G1239"/>
      <c r="H1239"/>
      <c r="I1239"/>
      <c r="J1239"/>
    </row>
    <row r="1240" spans="1:10" x14ac:dyDescent="0.35">
      <c r="A1240"/>
      <c r="B1240"/>
      <c r="C1240"/>
      <c r="D1240"/>
      <c r="E1240"/>
      <c r="F1240"/>
      <c r="G1240"/>
      <c r="H1240"/>
      <c r="I1240"/>
      <c r="J1240"/>
    </row>
    <row r="1241" spans="1:10" x14ac:dyDescent="0.35">
      <c r="A1241"/>
      <c r="B1241"/>
      <c r="C1241"/>
      <c r="D1241"/>
      <c r="E1241"/>
      <c r="F1241"/>
      <c r="G1241"/>
      <c r="H1241"/>
      <c r="I1241"/>
      <c r="J1241"/>
    </row>
    <row r="1242" spans="1:10" x14ac:dyDescent="0.35">
      <c r="A1242"/>
      <c r="B1242"/>
      <c r="C1242"/>
      <c r="D1242"/>
      <c r="E1242"/>
      <c r="F1242"/>
      <c r="G1242"/>
      <c r="H1242"/>
      <c r="I1242"/>
      <c r="J1242"/>
    </row>
    <row r="1243" spans="1:10" x14ac:dyDescent="0.35">
      <c r="A1243"/>
      <c r="B1243"/>
      <c r="C1243"/>
      <c r="D1243"/>
      <c r="E1243"/>
      <c r="F1243"/>
      <c r="G1243"/>
      <c r="H1243"/>
      <c r="I1243"/>
      <c r="J1243"/>
    </row>
    <row r="1244" spans="1:10" x14ac:dyDescent="0.35">
      <c r="A1244"/>
      <c r="B1244"/>
      <c r="C1244"/>
      <c r="D1244"/>
      <c r="E1244"/>
      <c r="F1244"/>
      <c r="G1244"/>
      <c r="H1244"/>
      <c r="I1244"/>
      <c r="J1244"/>
    </row>
    <row r="1245" spans="1:10" x14ac:dyDescent="0.35">
      <c r="A1245"/>
      <c r="B1245"/>
      <c r="C1245"/>
      <c r="D1245"/>
      <c r="E1245"/>
      <c r="F1245"/>
      <c r="G1245"/>
      <c r="H1245"/>
      <c r="I1245"/>
      <c r="J1245"/>
    </row>
    <row r="1246" spans="1:10" x14ac:dyDescent="0.35">
      <c r="A1246"/>
      <c r="B1246"/>
      <c r="C1246"/>
      <c r="D1246"/>
      <c r="E1246"/>
      <c r="F1246"/>
      <c r="G1246"/>
      <c r="H1246"/>
      <c r="I1246"/>
      <c r="J1246"/>
    </row>
    <row r="1247" spans="1:10" x14ac:dyDescent="0.35">
      <c r="A1247"/>
      <c r="B1247"/>
      <c r="C1247"/>
      <c r="D1247"/>
      <c r="E1247"/>
      <c r="F1247"/>
      <c r="G1247"/>
      <c r="H1247"/>
      <c r="I1247"/>
      <c r="J1247"/>
    </row>
    <row r="1248" spans="1:10" x14ac:dyDescent="0.35">
      <c r="A1248"/>
      <c r="B1248"/>
      <c r="C1248"/>
      <c r="D1248"/>
      <c r="E1248"/>
      <c r="F1248"/>
      <c r="G1248"/>
      <c r="H1248"/>
      <c r="I1248"/>
      <c r="J1248"/>
    </row>
    <row r="1249" spans="1:10" x14ac:dyDescent="0.35">
      <c r="A1249"/>
      <c r="B1249"/>
      <c r="C1249"/>
      <c r="D1249"/>
      <c r="E1249"/>
      <c r="F1249"/>
      <c r="G1249"/>
      <c r="H1249"/>
      <c r="I1249"/>
      <c r="J1249"/>
    </row>
    <row r="1250" spans="1:10" x14ac:dyDescent="0.35">
      <c r="A1250"/>
      <c r="B1250"/>
      <c r="C1250"/>
      <c r="D1250"/>
      <c r="E1250"/>
      <c r="F1250"/>
      <c r="G1250"/>
      <c r="H1250"/>
      <c r="I1250"/>
      <c r="J1250"/>
    </row>
    <row r="1251" spans="1:10" x14ac:dyDescent="0.35">
      <c r="A1251"/>
      <c r="B1251"/>
      <c r="C1251"/>
      <c r="D1251"/>
      <c r="E1251"/>
      <c r="F1251"/>
      <c r="G1251"/>
      <c r="H1251"/>
      <c r="I1251"/>
      <c r="J1251"/>
    </row>
    <row r="1252" spans="1:10" x14ac:dyDescent="0.35">
      <c r="A1252"/>
      <c r="B1252"/>
      <c r="C1252"/>
      <c r="D1252"/>
      <c r="E1252"/>
      <c r="F1252"/>
      <c r="G1252"/>
      <c r="H1252"/>
      <c r="I1252"/>
      <c r="J1252"/>
    </row>
    <row r="1253" spans="1:10" x14ac:dyDescent="0.35">
      <c r="A1253"/>
      <c r="B1253"/>
      <c r="C1253"/>
      <c r="D1253"/>
      <c r="E1253"/>
      <c r="F1253"/>
      <c r="G1253"/>
      <c r="H1253"/>
      <c r="I1253"/>
      <c r="J1253"/>
    </row>
    <row r="1254" spans="1:10" x14ac:dyDescent="0.35">
      <c r="A1254"/>
      <c r="B1254"/>
      <c r="C1254"/>
      <c r="D1254"/>
      <c r="E1254"/>
      <c r="F1254"/>
      <c r="G1254"/>
      <c r="H1254"/>
      <c r="I1254"/>
      <c r="J1254"/>
    </row>
    <row r="1255" spans="1:10" x14ac:dyDescent="0.35">
      <c r="A1255"/>
      <c r="B1255"/>
      <c r="C1255"/>
      <c r="D1255"/>
      <c r="E1255"/>
      <c r="F1255"/>
      <c r="G1255"/>
      <c r="H1255"/>
      <c r="I1255"/>
      <c r="J1255"/>
    </row>
    <row r="1256" spans="1:10" x14ac:dyDescent="0.35">
      <c r="A1256"/>
      <c r="B1256"/>
      <c r="C1256"/>
      <c r="D1256"/>
      <c r="E1256"/>
      <c r="F1256"/>
      <c r="G1256"/>
      <c r="H1256"/>
      <c r="I1256"/>
      <c r="J1256"/>
    </row>
    <row r="1257" spans="1:10" x14ac:dyDescent="0.35">
      <c r="A1257"/>
      <c r="B1257"/>
      <c r="C1257"/>
      <c r="D1257"/>
      <c r="E1257"/>
      <c r="F1257"/>
      <c r="G1257"/>
      <c r="H1257"/>
      <c r="I1257"/>
      <c r="J1257"/>
    </row>
    <row r="1258" spans="1:10" x14ac:dyDescent="0.35">
      <c r="A1258"/>
      <c r="B1258"/>
      <c r="C1258"/>
      <c r="D1258"/>
      <c r="E1258"/>
      <c r="F1258"/>
      <c r="G1258"/>
      <c r="H1258"/>
      <c r="I1258"/>
      <c r="J1258"/>
    </row>
    <row r="1259" spans="1:10" x14ac:dyDescent="0.35">
      <c r="A1259"/>
      <c r="B1259"/>
      <c r="C1259"/>
      <c r="D1259"/>
      <c r="E1259"/>
      <c r="F1259"/>
      <c r="G1259"/>
      <c r="H1259"/>
      <c r="I1259"/>
      <c r="J1259"/>
    </row>
    <row r="1260" spans="1:10" x14ac:dyDescent="0.35">
      <c r="A1260"/>
      <c r="B1260"/>
      <c r="C1260"/>
      <c r="D1260"/>
      <c r="E1260"/>
      <c r="F1260"/>
      <c r="G1260"/>
      <c r="H1260"/>
      <c r="I1260"/>
      <c r="J1260"/>
    </row>
    <row r="1261" spans="1:10" x14ac:dyDescent="0.35">
      <c r="A1261"/>
      <c r="B1261"/>
      <c r="C1261"/>
      <c r="D1261"/>
      <c r="E1261"/>
      <c r="F1261"/>
      <c r="G1261"/>
      <c r="H1261"/>
      <c r="I1261"/>
      <c r="J1261"/>
    </row>
    <row r="1262" spans="1:10" x14ac:dyDescent="0.35">
      <c r="A1262"/>
      <c r="B1262"/>
      <c r="C1262"/>
      <c r="D1262"/>
      <c r="E1262"/>
      <c r="F1262"/>
      <c r="G1262"/>
      <c r="H1262"/>
      <c r="I1262"/>
      <c r="J1262"/>
    </row>
    <row r="1263" spans="1:10" x14ac:dyDescent="0.35">
      <c r="A1263"/>
      <c r="B1263"/>
      <c r="C1263"/>
      <c r="D1263"/>
      <c r="E1263"/>
      <c r="F1263"/>
      <c r="G1263"/>
      <c r="H1263"/>
      <c r="I1263"/>
      <c r="J1263"/>
    </row>
    <row r="1264" spans="1:10" x14ac:dyDescent="0.35">
      <c r="A1264"/>
      <c r="B1264"/>
      <c r="C1264"/>
      <c r="D1264"/>
      <c r="E1264"/>
      <c r="F1264"/>
      <c r="G1264"/>
      <c r="H1264"/>
      <c r="I1264"/>
      <c r="J1264"/>
    </row>
    <row r="1265" spans="1:10" x14ac:dyDescent="0.35">
      <c r="A1265"/>
      <c r="B1265"/>
      <c r="C1265"/>
      <c r="D1265"/>
      <c r="E1265"/>
      <c r="F1265"/>
      <c r="G1265"/>
      <c r="H1265"/>
      <c r="I1265"/>
      <c r="J1265"/>
    </row>
    <row r="1266" spans="1:10" x14ac:dyDescent="0.35">
      <c r="A1266"/>
      <c r="B1266"/>
      <c r="C1266"/>
      <c r="D1266"/>
      <c r="E1266"/>
      <c r="F1266"/>
      <c r="G1266"/>
      <c r="H1266"/>
      <c r="I1266"/>
      <c r="J1266"/>
    </row>
    <row r="1267" spans="1:10" x14ac:dyDescent="0.35">
      <c r="A1267"/>
      <c r="B1267"/>
      <c r="C1267"/>
      <c r="D1267"/>
      <c r="E1267"/>
      <c r="F1267"/>
      <c r="G1267"/>
      <c r="H1267"/>
      <c r="I1267"/>
      <c r="J1267"/>
    </row>
    <row r="1268" spans="1:10" x14ac:dyDescent="0.35">
      <c r="A1268"/>
      <c r="B1268"/>
      <c r="C1268"/>
      <c r="D1268"/>
      <c r="E1268"/>
      <c r="F1268"/>
      <c r="G1268"/>
      <c r="H1268"/>
      <c r="I1268"/>
      <c r="J1268"/>
    </row>
    <row r="1269" spans="1:10" x14ac:dyDescent="0.35">
      <c r="A1269"/>
      <c r="B1269"/>
      <c r="C1269"/>
      <c r="D1269"/>
      <c r="E1269"/>
      <c r="F1269"/>
      <c r="G1269"/>
      <c r="H1269"/>
      <c r="I1269"/>
      <c r="J1269"/>
    </row>
    <row r="1270" spans="1:10" x14ac:dyDescent="0.35">
      <c r="A1270"/>
      <c r="B1270"/>
      <c r="C1270"/>
      <c r="D1270"/>
      <c r="E1270"/>
      <c r="F1270"/>
      <c r="G1270"/>
      <c r="H1270"/>
      <c r="I1270"/>
      <c r="J1270"/>
    </row>
    <row r="1271" spans="1:10" x14ac:dyDescent="0.35">
      <c r="A1271"/>
      <c r="B1271"/>
      <c r="C1271"/>
      <c r="D1271"/>
      <c r="E1271"/>
      <c r="F1271"/>
      <c r="G1271"/>
      <c r="H1271"/>
      <c r="I1271"/>
      <c r="J1271"/>
    </row>
    <row r="1272" spans="1:10" x14ac:dyDescent="0.35">
      <c r="A1272"/>
      <c r="B1272"/>
      <c r="C1272"/>
      <c r="D1272"/>
      <c r="E1272"/>
      <c r="F1272"/>
      <c r="G1272"/>
      <c r="H1272"/>
      <c r="I1272"/>
      <c r="J1272"/>
    </row>
    <row r="1273" spans="1:10" x14ac:dyDescent="0.35">
      <c r="A1273"/>
      <c r="B1273"/>
      <c r="C1273"/>
      <c r="D1273"/>
      <c r="E1273"/>
      <c r="F1273"/>
      <c r="G1273"/>
      <c r="H1273"/>
      <c r="I1273"/>
      <c r="J1273"/>
    </row>
    <row r="1274" spans="1:10" x14ac:dyDescent="0.35">
      <c r="A1274"/>
      <c r="B1274"/>
      <c r="C1274"/>
      <c r="D1274"/>
      <c r="E1274"/>
      <c r="F1274"/>
      <c r="G1274"/>
      <c r="H1274"/>
      <c r="I1274"/>
      <c r="J1274"/>
    </row>
    <row r="1275" spans="1:10" x14ac:dyDescent="0.35">
      <c r="A1275"/>
      <c r="B1275"/>
      <c r="C1275"/>
      <c r="D1275"/>
      <c r="E1275"/>
      <c r="F1275"/>
      <c r="G1275"/>
      <c r="H1275"/>
      <c r="I1275"/>
      <c r="J1275"/>
    </row>
    <row r="1276" spans="1:10" x14ac:dyDescent="0.35">
      <c r="A1276"/>
      <c r="B1276"/>
      <c r="C1276"/>
      <c r="D1276"/>
      <c r="E1276"/>
      <c r="F1276"/>
      <c r="G1276"/>
      <c r="H1276"/>
      <c r="I1276"/>
      <c r="J1276"/>
    </row>
    <row r="1277" spans="1:10" x14ac:dyDescent="0.35">
      <c r="A1277"/>
      <c r="B1277"/>
      <c r="C1277"/>
      <c r="D1277"/>
      <c r="E1277"/>
      <c r="F1277"/>
      <c r="G1277"/>
      <c r="H1277"/>
      <c r="I1277"/>
      <c r="J1277"/>
    </row>
    <row r="1278" spans="1:10" x14ac:dyDescent="0.35">
      <c r="A1278"/>
      <c r="B1278"/>
      <c r="C1278"/>
      <c r="D1278"/>
      <c r="E1278"/>
      <c r="F1278"/>
      <c r="G1278"/>
      <c r="H1278"/>
      <c r="I1278"/>
      <c r="J1278"/>
    </row>
    <row r="1279" spans="1:10" x14ac:dyDescent="0.35">
      <c r="A1279"/>
      <c r="B1279"/>
      <c r="C1279"/>
      <c r="D1279"/>
      <c r="E1279"/>
      <c r="F1279"/>
      <c r="G1279"/>
      <c r="H1279"/>
      <c r="I1279"/>
      <c r="J1279"/>
    </row>
    <row r="1280" spans="1:10" x14ac:dyDescent="0.35">
      <c r="A1280"/>
      <c r="B1280"/>
      <c r="C1280"/>
      <c r="D1280"/>
      <c r="E1280"/>
      <c r="F1280"/>
      <c r="G1280"/>
      <c r="H1280"/>
      <c r="I1280"/>
      <c r="J1280"/>
    </row>
    <row r="1281" spans="1:10" x14ac:dyDescent="0.35">
      <c r="A1281"/>
      <c r="B1281"/>
      <c r="C1281"/>
      <c r="D1281"/>
      <c r="E1281"/>
      <c r="F1281"/>
      <c r="G1281"/>
      <c r="H1281"/>
      <c r="I1281"/>
      <c r="J1281"/>
    </row>
    <row r="1282" spans="1:10" x14ac:dyDescent="0.35">
      <c r="A1282"/>
      <c r="B1282"/>
      <c r="C1282"/>
      <c r="D1282"/>
      <c r="E1282"/>
      <c r="F1282"/>
      <c r="G1282"/>
      <c r="H1282"/>
      <c r="I1282"/>
      <c r="J1282"/>
    </row>
    <row r="1283" spans="1:10" x14ac:dyDescent="0.35">
      <c r="A1283"/>
      <c r="B1283"/>
      <c r="C1283"/>
      <c r="D1283"/>
      <c r="E1283"/>
      <c r="F1283"/>
      <c r="G1283"/>
      <c r="H1283"/>
      <c r="I1283"/>
      <c r="J1283"/>
    </row>
    <row r="1284" spans="1:10" x14ac:dyDescent="0.35">
      <c r="A1284"/>
      <c r="B1284"/>
      <c r="C1284"/>
      <c r="D1284"/>
      <c r="E1284"/>
      <c r="F1284"/>
      <c r="G1284"/>
      <c r="H1284"/>
      <c r="I1284"/>
      <c r="J1284"/>
    </row>
    <row r="1285" spans="1:10" x14ac:dyDescent="0.35">
      <c r="A1285"/>
      <c r="B1285"/>
      <c r="C1285"/>
      <c r="D1285"/>
      <c r="E1285"/>
      <c r="F1285"/>
      <c r="G1285"/>
      <c r="H1285"/>
      <c r="I1285"/>
      <c r="J1285"/>
    </row>
    <row r="1286" spans="1:10" x14ac:dyDescent="0.35">
      <c r="A1286"/>
      <c r="B1286"/>
      <c r="C1286"/>
      <c r="D1286"/>
      <c r="E1286"/>
      <c r="F1286"/>
      <c r="G1286"/>
      <c r="H1286"/>
      <c r="I1286"/>
      <c r="J1286"/>
    </row>
    <row r="1287" spans="1:10" x14ac:dyDescent="0.35">
      <c r="A1287"/>
      <c r="B1287"/>
      <c r="C1287"/>
      <c r="D1287"/>
      <c r="E1287"/>
      <c r="F1287"/>
      <c r="G1287"/>
      <c r="H1287"/>
      <c r="I1287"/>
      <c r="J1287"/>
    </row>
    <row r="1288" spans="1:10" x14ac:dyDescent="0.35">
      <c r="A1288"/>
      <c r="B1288"/>
      <c r="C1288"/>
      <c r="D1288"/>
      <c r="E1288"/>
      <c r="F1288"/>
      <c r="G1288"/>
      <c r="H1288"/>
      <c r="I1288"/>
      <c r="J1288"/>
    </row>
    <row r="1289" spans="1:10" x14ac:dyDescent="0.35">
      <c r="A1289"/>
      <c r="B1289"/>
      <c r="C1289"/>
      <c r="D1289"/>
      <c r="E1289"/>
      <c r="F1289"/>
      <c r="G1289"/>
      <c r="H1289"/>
      <c r="I1289"/>
      <c r="J1289"/>
    </row>
    <row r="1290" spans="1:10" x14ac:dyDescent="0.35">
      <c r="A1290"/>
      <c r="B1290"/>
      <c r="C1290"/>
      <c r="D1290"/>
      <c r="E1290"/>
      <c r="F1290"/>
      <c r="G1290"/>
      <c r="H1290"/>
      <c r="I1290"/>
      <c r="J1290"/>
    </row>
    <row r="1291" spans="1:10" x14ac:dyDescent="0.35">
      <c r="A1291"/>
      <c r="B1291"/>
      <c r="C1291"/>
      <c r="D1291"/>
      <c r="E1291"/>
      <c r="F1291"/>
      <c r="G1291"/>
      <c r="H1291"/>
      <c r="I1291"/>
      <c r="J1291"/>
    </row>
    <row r="1292" spans="1:10" x14ac:dyDescent="0.35">
      <c r="A1292"/>
      <c r="B1292"/>
      <c r="C1292"/>
      <c r="D1292"/>
      <c r="E1292"/>
      <c r="F1292"/>
      <c r="G1292"/>
      <c r="H1292"/>
      <c r="I1292"/>
      <c r="J1292"/>
    </row>
    <row r="1293" spans="1:10" x14ac:dyDescent="0.35">
      <c r="A1293"/>
      <c r="B1293"/>
      <c r="C1293"/>
      <c r="D1293"/>
      <c r="E1293"/>
      <c r="F1293"/>
      <c r="G1293"/>
      <c r="H1293"/>
      <c r="I1293"/>
      <c r="J1293"/>
    </row>
    <row r="1294" spans="1:10" x14ac:dyDescent="0.35">
      <c r="A1294"/>
      <c r="B1294"/>
      <c r="C1294"/>
      <c r="D1294"/>
      <c r="E1294"/>
      <c r="F1294"/>
      <c r="G1294"/>
      <c r="H1294"/>
      <c r="I1294"/>
      <c r="J1294"/>
    </row>
    <row r="1295" spans="1:10" x14ac:dyDescent="0.35">
      <c r="A1295"/>
      <c r="B1295"/>
      <c r="C1295"/>
      <c r="D1295"/>
      <c r="E1295"/>
      <c r="F1295"/>
      <c r="G1295"/>
      <c r="H1295"/>
      <c r="I1295"/>
      <c r="J1295"/>
    </row>
    <row r="1296" spans="1:10" x14ac:dyDescent="0.35">
      <c r="A1296"/>
      <c r="B1296"/>
      <c r="C1296"/>
      <c r="D1296"/>
      <c r="E1296"/>
      <c r="F1296"/>
      <c r="G1296"/>
      <c r="H1296"/>
      <c r="I1296"/>
      <c r="J1296"/>
    </row>
    <row r="1297" spans="1:10" x14ac:dyDescent="0.35">
      <c r="A1297"/>
      <c r="B1297"/>
      <c r="C1297"/>
      <c r="D1297"/>
      <c r="E1297"/>
      <c r="F1297"/>
      <c r="G1297"/>
      <c r="H1297"/>
      <c r="I1297"/>
      <c r="J1297"/>
    </row>
    <row r="1298" spans="1:10" x14ac:dyDescent="0.35">
      <c r="A1298"/>
      <c r="B1298"/>
      <c r="C1298"/>
      <c r="D1298"/>
      <c r="E1298"/>
      <c r="F1298"/>
      <c r="G1298"/>
      <c r="H1298"/>
      <c r="I1298"/>
      <c r="J1298"/>
    </row>
    <row r="1299" spans="1:10" x14ac:dyDescent="0.35">
      <c r="A1299"/>
      <c r="B1299"/>
      <c r="C1299"/>
      <c r="D1299"/>
      <c r="E1299"/>
      <c r="F1299"/>
      <c r="G1299"/>
      <c r="H1299"/>
      <c r="I1299"/>
      <c r="J1299"/>
    </row>
    <row r="1300" spans="1:10" x14ac:dyDescent="0.35">
      <c r="A1300"/>
      <c r="B1300"/>
      <c r="C1300"/>
      <c r="D1300"/>
      <c r="E1300"/>
      <c r="F1300"/>
      <c r="G1300"/>
      <c r="H1300"/>
      <c r="I1300"/>
      <c r="J1300"/>
    </row>
  </sheetData>
  <mergeCells count="1">
    <mergeCell ref="A1:G1"/>
  </mergeCells>
  <pageMargins left="0.7" right="0.7" top="0.75" bottom="0.75" header="0.3" footer="0.3"/>
  <pageSetup paperSize="9" scale="70" fitToHeight="0" orientation="portrait" r:id="rId2"/>
  <rowBreaks count="3" manualBreakCount="3">
    <brk id="38" max="9" man="1"/>
    <brk id="66" max="9" man="1"/>
    <brk id="91" max="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81C95-C661-46B1-905F-19EC31BAC754}">
  <sheetPr>
    <pageSetUpPr fitToPage="1"/>
  </sheetPr>
  <dimension ref="A1:J168"/>
  <sheetViews>
    <sheetView zoomScaleNormal="100" zoomScaleSheetLayoutView="100" workbookViewId="0"/>
  </sheetViews>
  <sheetFormatPr defaultRowHeight="14.5" x14ac:dyDescent="0.35"/>
  <cols>
    <col min="1" max="1" width="13.81640625" style="1" customWidth="1"/>
    <col min="2" max="2" width="20.81640625" style="3" customWidth="1"/>
    <col min="3" max="4" width="8.81640625" style="3" customWidth="1"/>
    <col min="5" max="5" width="26.1796875" style="7" customWidth="1"/>
    <col min="6" max="7" width="8.81640625" style="1" customWidth="1"/>
    <col min="8" max="8" width="10.36328125" style="1" customWidth="1"/>
    <col min="9" max="9" width="8.81640625" style="1" customWidth="1"/>
  </cols>
  <sheetData>
    <row r="1" spans="1:10" ht="15.5" x14ac:dyDescent="0.35">
      <c r="A1" s="2" t="s">
        <v>695</v>
      </c>
      <c r="C1" s="1"/>
      <c r="E1" s="20"/>
    </row>
    <row r="2" spans="1:10" x14ac:dyDescent="0.35">
      <c r="C2" s="1"/>
      <c r="E2" s="20"/>
    </row>
    <row r="3" spans="1:10" x14ac:dyDescent="0.35">
      <c r="A3" s="1" t="s">
        <v>50</v>
      </c>
      <c r="C3" s="91">
        <v>32</v>
      </c>
      <c r="D3" s="3" t="s">
        <v>147</v>
      </c>
      <c r="E3" s="5" t="s">
        <v>152</v>
      </c>
    </row>
    <row r="4" spans="1:10" x14ac:dyDescent="0.35">
      <c r="A4" s="1" t="s">
        <v>149</v>
      </c>
      <c r="C4" s="87">
        <v>4991</v>
      </c>
      <c r="D4" s="3" t="s">
        <v>150</v>
      </c>
      <c r="E4" s="1" t="s">
        <v>696</v>
      </c>
      <c r="H4" s="86">
        <f>C4-GETPIVOTDATA(" Total ers tkr",$A$8,"Program m inriktning","Kompletterande utbildning för ssk")</f>
        <v>-3.5999999999148713E-2</v>
      </c>
    </row>
    <row r="5" spans="1:10" x14ac:dyDescent="0.35">
      <c r="C5" s="4"/>
      <c r="E5" s="1"/>
      <c r="H5"/>
    </row>
    <row r="6" spans="1:10" x14ac:dyDescent="0.35">
      <c r="A6" s="11" t="s">
        <v>1</v>
      </c>
      <c r="B6" s="1" t="s">
        <v>697</v>
      </c>
      <c r="C6" s="1"/>
      <c r="D6" s="1"/>
      <c r="E6" s="20"/>
      <c r="F6" s="4"/>
    </row>
    <row r="8" spans="1:10" x14ac:dyDescent="0.35">
      <c r="A8" s="149"/>
      <c r="B8" s="150"/>
      <c r="C8" s="150"/>
      <c r="D8" s="150"/>
      <c r="E8" s="150"/>
      <c r="F8" s="150" t="s">
        <v>158</v>
      </c>
      <c r="G8" s="150"/>
      <c r="H8" s="151"/>
      <c r="I8"/>
    </row>
    <row r="9" spans="1:10" ht="39.5" x14ac:dyDescent="0.35">
      <c r="A9" s="277" t="s">
        <v>3</v>
      </c>
      <c r="B9" s="153" t="s">
        <v>0</v>
      </c>
      <c r="C9" s="154" t="s">
        <v>159</v>
      </c>
      <c r="D9" s="155" t="s">
        <v>8</v>
      </c>
      <c r="E9" s="154" t="s">
        <v>7</v>
      </c>
      <c r="F9" s="154" t="s">
        <v>160</v>
      </c>
      <c r="G9" s="153" t="s">
        <v>161</v>
      </c>
      <c r="H9" s="156" t="s">
        <v>162</v>
      </c>
      <c r="I9"/>
    </row>
    <row r="10" spans="1:10" ht="39" x14ac:dyDescent="0.35">
      <c r="A10" s="296" t="s">
        <v>698</v>
      </c>
      <c r="B10" s="297" t="s">
        <v>39</v>
      </c>
      <c r="C10" s="110" t="s">
        <v>312</v>
      </c>
      <c r="D10" s="300" t="s">
        <v>42</v>
      </c>
      <c r="E10" s="111" t="s">
        <v>44</v>
      </c>
      <c r="F10" s="112">
        <v>0</v>
      </c>
      <c r="G10" s="112">
        <v>0</v>
      </c>
      <c r="H10" s="113">
        <v>111.1</v>
      </c>
      <c r="I10"/>
    </row>
    <row r="11" spans="1:10" ht="26" x14ac:dyDescent="0.35">
      <c r="A11" s="278"/>
      <c r="B11" s="298"/>
      <c r="C11" s="110"/>
      <c r="D11" s="260"/>
      <c r="E11" s="111" t="s">
        <v>48</v>
      </c>
      <c r="F11" s="112">
        <v>0</v>
      </c>
      <c r="G11" s="112">
        <v>0</v>
      </c>
      <c r="H11" s="113">
        <v>391</v>
      </c>
      <c r="I11"/>
    </row>
    <row r="12" spans="1:10" ht="26" x14ac:dyDescent="0.35">
      <c r="A12" s="278"/>
      <c r="B12" s="298"/>
      <c r="C12" s="110"/>
      <c r="D12" s="260"/>
      <c r="E12" s="111" t="s">
        <v>47</v>
      </c>
      <c r="F12" s="112">
        <v>0</v>
      </c>
      <c r="G12" s="112">
        <v>0</v>
      </c>
      <c r="H12" s="113">
        <v>15</v>
      </c>
      <c r="I12"/>
    </row>
    <row r="13" spans="1:10" ht="26" x14ac:dyDescent="0.35">
      <c r="A13" s="278"/>
      <c r="B13" s="298"/>
      <c r="C13" s="110"/>
      <c r="D13" s="260"/>
      <c r="E13" s="111" t="s">
        <v>90</v>
      </c>
      <c r="F13" s="112">
        <v>0</v>
      </c>
      <c r="G13" s="112">
        <v>0</v>
      </c>
      <c r="H13" s="113">
        <v>107</v>
      </c>
      <c r="I13"/>
    </row>
    <row r="14" spans="1:10" x14ac:dyDescent="0.35">
      <c r="A14" s="278"/>
      <c r="B14" s="299"/>
      <c r="C14" s="110"/>
      <c r="D14" s="261" t="s">
        <v>171</v>
      </c>
      <c r="E14" s="111" t="s">
        <v>699</v>
      </c>
      <c r="F14" s="112">
        <v>0</v>
      </c>
      <c r="G14" s="112">
        <v>0</v>
      </c>
      <c r="H14" s="113">
        <v>83</v>
      </c>
      <c r="I14"/>
      <c r="J14" s="23"/>
    </row>
    <row r="15" spans="1:10" x14ac:dyDescent="0.35">
      <c r="A15" s="278"/>
      <c r="B15" s="1" t="s">
        <v>165</v>
      </c>
      <c r="C15" s="1"/>
      <c r="D15" s="1"/>
      <c r="E15" s="1"/>
      <c r="F15" s="112">
        <v>0</v>
      </c>
      <c r="G15" s="112">
        <v>0</v>
      </c>
      <c r="H15" s="113">
        <v>707.1</v>
      </c>
      <c r="I15"/>
    </row>
    <row r="16" spans="1:10" x14ac:dyDescent="0.35">
      <c r="A16" s="278"/>
      <c r="B16" s="297" t="s">
        <v>50</v>
      </c>
      <c r="C16" s="110" t="s">
        <v>43</v>
      </c>
      <c r="D16" s="300" t="s">
        <v>700</v>
      </c>
      <c r="E16" s="111" t="s">
        <v>701</v>
      </c>
      <c r="F16" s="112">
        <v>2.4</v>
      </c>
      <c r="G16" s="112">
        <v>112.4</v>
      </c>
      <c r="H16" s="113">
        <v>269.76</v>
      </c>
      <c r="I16"/>
    </row>
    <row r="17" spans="1:8" customFormat="1" ht="26" x14ac:dyDescent="0.35">
      <c r="A17" s="278"/>
      <c r="B17" s="298"/>
      <c r="C17" s="110" t="s">
        <v>312</v>
      </c>
      <c r="D17" s="260" t="s">
        <v>702</v>
      </c>
      <c r="E17" s="111" t="s">
        <v>703</v>
      </c>
      <c r="F17" s="112">
        <v>0.8</v>
      </c>
      <c r="G17" s="112">
        <v>109</v>
      </c>
      <c r="H17" s="113">
        <v>87.2</v>
      </c>
    </row>
    <row r="18" spans="1:8" customFormat="1" ht="39" x14ac:dyDescent="0.35">
      <c r="A18" s="278"/>
      <c r="B18" s="298"/>
      <c r="C18" s="110"/>
      <c r="D18" s="260" t="s">
        <v>704</v>
      </c>
      <c r="E18" s="111" t="s">
        <v>705</v>
      </c>
      <c r="F18" s="112">
        <v>4</v>
      </c>
      <c r="G18" s="112">
        <v>108.02</v>
      </c>
      <c r="H18" s="113">
        <v>432.08</v>
      </c>
    </row>
    <row r="19" spans="1:8" customFormat="1" ht="26" x14ac:dyDescent="0.35">
      <c r="A19" s="278"/>
      <c r="B19" s="298"/>
      <c r="C19" s="110"/>
      <c r="D19" s="260" t="s">
        <v>706</v>
      </c>
      <c r="E19" s="111" t="s">
        <v>707</v>
      </c>
      <c r="F19" s="112">
        <v>8</v>
      </c>
      <c r="G19" s="112">
        <v>108.02</v>
      </c>
      <c r="H19" s="113">
        <v>864.16</v>
      </c>
    </row>
    <row r="20" spans="1:8" customFormat="1" x14ac:dyDescent="0.35">
      <c r="A20" s="278"/>
      <c r="B20" s="298"/>
      <c r="C20" s="110"/>
      <c r="D20" s="260" t="s">
        <v>708</v>
      </c>
      <c r="E20" s="111" t="s">
        <v>709</v>
      </c>
      <c r="F20" s="112">
        <v>4</v>
      </c>
      <c r="G20" s="112">
        <v>108.02</v>
      </c>
      <c r="H20" s="113">
        <v>432.08</v>
      </c>
    </row>
    <row r="21" spans="1:8" customFormat="1" ht="26" x14ac:dyDescent="0.35">
      <c r="A21" s="278"/>
      <c r="B21" s="298"/>
      <c r="C21" s="110"/>
      <c r="D21" s="260" t="s">
        <v>710</v>
      </c>
      <c r="E21" s="111" t="s">
        <v>711</v>
      </c>
      <c r="F21" s="112">
        <v>10.4</v>
      </c>
      <c r="G21" s="112">
        <v>108.02</v>
      </c>
      <c r="H21" s="113">
        <v>1123.4079999999999</v>
      </c>
    </row>
    <row r="22" spans="1:8" customFormat="1" x14ac:dyDescent="0.35">
      <c r="A22" s="278"/>
      <c r="B22" s="298"/>
      <c r="C22" s="110"/>
      <c r="D22" s="260" t="s">
        <v>171</v>
      </c>
      <c r="E22" s="111" t="s">
        <v>321</v>
      </c>
      <c r="F22" s="112">
        <v>0</v>
      </c>
      <c r="G22" s="112">
        <v>0</v>
      </c>
      <c r="H22" s="113">
        <v>816</v>
      </c>
    </row>
    <row r="23" spans="1:8" customFormat="1" ht="26" x14ac:dyDescent="0.35">
      <c r="A23" s="278"/>
      <c r="B23" s="299"/>
      <c r="C23" s="110" t="s">
        <v>316</v>
      </c>
      <c r="D23" s="261" t="s">
        <v>712</v>
      </c>
      <c r="E23" s="111" t="s">
        <v>318</v>
      </c>
      <c r="F23" s="112">
        <v>2.4</v>
      </c>
      <c r="G23" s="112">
        <v>108.02</v>
      </c>
      <c r="H23" s="113">
        <v>259.24799999999999</v>
      </c>
    </row>
    <row r="24" spans="1:8" customFormat="1" x14ac:dyDescent="0.35">
      <c r="A24" s="279"/>
      <c r="B24" s="1" t="s">
        <v>168</v>
      </c>
      <c r="C24" s="1"/>
      <c r="D24" s="1"/>
      <c r="E24" s="1"/>
      <c r="F24" s="112">
        <v>32</v>
      </c>
      <c r="G24" s="112">
        <v>108.69</v>
      </c>
      <c r="H24" s="113">
        <v>4283.9359999999997</v>
      </c>
    </row>
    <row r="25" spans="1:8" customFormat="1" x14ac:dyDescent="0.35">
      <c r="A25" s="283" t="s">
        <v>713</v>
      </c>
      <c r="B25" s="284"/>
      <c r="C25" s="284"/>
      <c r="D25" s="284"/>
      <c r="E25" s="301"/>
      <c r="F25" s="302">
        <v>32</v>
      </c>
      <c r="G25" s="285">
        <v>108.69</v>
      </c>
      <c r="H25" s="286">
        <v>4991.0359999999991</v>
      </c>
    </row>
    <row r="26" spans="1:8" customFormat="1" x14ac:dyDescent="0.35">
      <c r="A26" s="257" t="s">
        <v>174</v>
      </c>
      <c r="B26" s="257"/>
      <c r="C26" s="257"/>
      <c r="D26" s="257"/>
      <c r="E26" s="257"/>
      <c r="F26" s="112">
        <v>32</v>
      </c>
      <c r="G26" s="112">
        <v>108.69</v>
      </c>
      <c r="H26" s="113">
        <v>4991.0359999999991</v>
      </c>
    </row>
    <row r="27" spans="1:8" customFormat="1" x14ac:dyDescent="0.35"/>
    <row r="28" spans="1:8" customFormat="1" x14ac:dyDescent="0.35"/>
    <row r="29" spans="1:8" customFormat="1" x14ac:dyDescent="0.35"/>
    <row r="30" spans="1:8" customFormat="1" x14ac:dyDescent="0.35"/>
    <row r="31" spans="1:8" customFormat="1" x14ac:dyDescent="0.35"/>
    <row r="32" spans="1:8" customFormat="1" x14ac:dyDescent="0.35"/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</sheetData>
  <pageMargins left="0.7" right="0.7" top="0.75" bottom="0.75" header="0.3" footer="0.3"/>
  <pageSetup paperSize="9" scale="83" orientation="portrait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2438-29F9-439A-8037-092006905DD4}">
  <sheetPr>
    <pageSetUpPr fitToPage="1"/>
  </sheetPr>
  <dimension ref="A1:I168"/>
  <sheetViews>
    <sheetView zoomScaleNormal="100" zoomScaleSheetLayoutView="100" workbookViewId="0"/>
  </sheetViews>
  <sheetFormatPr defaultRowHeight="14.5" x14ac:dyDescent="0.35"/>
  <cols>
    <col min="1" max="1" width="13.81640625" style="1" customWidth="1"/>
    <col min="2" max="2" width="20.81640625" style="3" customWidth="1"/>
    <col min="3" max="4" width="8.81640625" style="3" customWidth="1"/>
    <col min="5" max="5" width="26.1796875" style="7" customWidth="1"/>
    <col min="6" max="6" width="8.81640625" style="1" customWidth="1"/>
    <col min="7" max="7" width="12.1796875" style="1" customWidth="1"/>
    <col min="8" max="8" width="17.1796875" style="1" customWidth="1"/>
    <col min="9" max="9" width="8.81640625" style="1" customWidth="1"/>
  </cols>
  <sheetData>
    <row r="1" spans="1:9" ht="15.5" x14ac:dyDescent="0.35">
      <c r="A1" s="2" t="s">
        <v>714</v>
      </c>
      <c r="C1" s="1"/>
      <c r="E1" s="20"/>
    </row>
    <row r="2" spans="1:9" x14ac:dyDescent="0.35">
      <c r="C2" s="1"/>
      <c r="E2" s="20"/>
    </row>
    <row r="3" spans="1:9" x14ac:dyDescent="0.35">
      <c r="A3" s="1" t="s">
        <v>178</v>
      </c>
      <c r="C3" s="91">
        <v>15</v>
      </c>
      <c r="D3" s="3" t="s">
        <v>147</v>
      </c>
      <c r="E3" s="5" t="s">
        <v>152</v>
      </c>
    </row>
    <row r="4" spans="1:9" x14ac:dyDescent="0.35">
      <c r="A4" s="1" t="s">
        <v>149</v>
      </c>
      <c r="C4" s="87">
        <v>2460</v>
      </c>
      <c r="D4" s="3" t="s">
        <v>150</v>
      </c>
      <c r="E4" s="1" t="s">
        <v>715</v>
      </c>
      <c r="H4" s="86">
        <f>C4-GETPIVOTDATA(" Total ers tkr",$A$8,"Program m inriktning","Kompletterande utbildning för fysioterapeuter")</f>
        <v>2.5000000000545697E-2</v>
      </c>
    </row>
    <row r="5" spans="1:9" x14ac:dyDescent="0.35">
      <c r="C5" s="4"/>
      <c r="E5" s="1"/>
    </row>
    <row r="6" spans="1:9" x14ac:dyDescent="0.35">
      <c r="A6" s="11" t="s">
        <v>1</v>
      </c>
      <c r="B6" s="1" t="s">
        <v>697</v>
      </c>
      <c r="C6" s="1"/>
      <c r="D6" s="1"/>
      <c r="E6" s="20"/>
      <c r="F6" s="4"/>
    </row>
    <row r="8" spans="1:9" x14ac:dyDescent="0.35">
      <c r="A8" s="149"/>
      <c r="B8" s="150"/>
      <c r="C8" s="150"/>
      <c r="D8" s="150"/>
      <c r="E8" s="150"/>
      <c r="F8" s="150" t="s">
        <v>158</v>
      </c>
      <c r="G8" s="150"/>
      <c r="H8" s="151"/>
      <c r="I8"/>
    </row>
    <row r="9" spans="1:9" ht="39.5" x14ac:dyDescent="0.35">
      <c r="A9" s="277" t="s">
        <v>3</v>
      </c>
      <c r="B9" s="153" t="s">
        <v>0</v>
      </c>
      <c r="C9" s="154" t="s">
        <v>159</v>
      </c>
      <c r="D9" s="155" t="s">
        <v>8</v>
      </c>
      <c r="E9" s="154" t="s">
        <v>7</v>
      </c>
      <c r="F9" s="154" t="s">
        <v>160</v>
      </c>
      <c r="G9" s="153" t="s">
        <v>161</v>
      </c>
      <c r="H9" s="156" t="s">
        <v>162</v>
      </c>
      <c r="I9"/>
    </row>
    <row r="10" spans="1:9" ht="39" x14ac:dyDescent="0.35">
      <c r="A10" s="296" t="s">
        <v>715</v>
      </c>
      <c r="B10" s="221" t="s">
        <v>39</v>
      </c>
      <c r="C10" s="110" t="s">
        <v>312</v>
      </c>
      <c r="D10" s="259" t="s">
        <v>42</v>
      </c>
      <c r="E10" s="111" t="s">
        <v>44</v>
      </c>
      <c r="F10" s="112">
        <v>0</v>
      </c>
      <c r="G10" s="112">
        <v>0</v>
      </c>
      <c r="H10" s="113">
        <v>116</v>
      </c>
      <c r="I10"/>
    </row>
    <row r="11" spans="1:9" ht="26" x14ac:dyDescent="0.35">
      <c r="A11" s="278"/>
      <c r="B11" s="280"/>
      <c r="C11" s="110"/>
      <c r="D11" s="260"/>
      <c r="E11" s="111" t="s">
        <v>48</v>
      </c>
      <c r="F11" s="112">
        <v>0</v>
      </c>
      <c r="G11" s="112">
        <v>0</v>
      </c>
      <c r="H11" s="113">
        <v>160</v>
      </c>
      <c r="I11"/>
    </row>
    <row r="12" spans="1:9" ht="26" x14ac:dyDescent="0.35">
      <c r="A12" s="278"/>
      <c r="B12" s="280"/>
      <c r="C12" s="110"/>
      <c r="D12" s="260"/>
      <c r="E12" s="111" t="s">
        <v>90</v>
      </c>
      <c r="F12" s="112">
        <v>0</v>
      </c>
      <c r="G12" s="112">
        <v>0</v>
      </c>
      <c r="H12" s="113">
        <v>54</v>
      </c>
      <c r="I12"/>
    </row>
    <row r="13" spans="1:9" ht="26" x14ac:dyDescent="0.35">
      <c r="A13" s="278"/>
      <c r="B13" s="280"/>
      <c r="C13" s="110"/>
      <c r="D13" s="260" t="s">
        <v>171</v>
      </c>
      <c r="E13" s="111" t="s">
        <v>47</v>
      </c>
      <c r="F13" s="112">
        <v>0</v>
      </c>
      <c r="G13" s="112">
        <v>0</v>
      </c>
      <c r="H13" s="113">
        <v>7</v>
      </c>
      <c r="I13"/>
    </row>
    <row r="14" spans="1:9" x14ac:dyDescent="0.35">
      <c r="A14" s="278"/>
      <c r="B14" s="281"/>
      <c r="C14" s="110"/>
      <c r="D14" s="261"/>
      <c r="E14" s="111" t="s">
        <v>699</v>
      </c>
      <c r="F14" s="112">
        <v>0</v>
      </c>
      <c r="G14" s="112">
        <v>0</v>
      </c>
      <c r="H14" s="113">
        <v>94</v>
      </c>
      <c r="I14"/>
    </row>
    <row r="15" spans="1:9" x14ac:dyDescent="0.35">
      <c r="A15" s="278"/>
      <c r="B15" s="1" t="s">
        <v>165</v>
      </c>
      <c r="C15" s="1"/>
      <c r="D15" s="1"/>
      <c r="E15" s="1"/>
      <c r="F15" s="112">
        <v>0</v>
      </c>
      <c r="G15" s="112">
        <v>0</v>
      </c>
      <c r="H15" s="113">
        <v>431</v>
      </c>
      <c r="I15"/>
    </row>
    <row r="16" spans="1:9" x14ac:dyDescent="0.35">
      <c r="A16" s="278"/>
      <c r="B16" s="221" t="s">
        <v>50</v>
      </c>
      <c r="C16" s="1" t="s">
        <v>312</v>
      </c>
      <c r="D16" s="259" t="s">
        <v>42</v>
      </c>
      <c r="E16" s="111" t="s">
        <v>321</v>
      </c>
      <c r="F16" s="112">
        <v>0</v>
      </c>
      <c r="G16" s="112">
        <v>0</v>
      </c>
      <c r="H16" s="113">
        <v>388.875</v>
      </c>
      <c r="I16"/>
    </row>
    <row r="17" spans="1:8" customFormat="1" ht="26" x14ac:dyDescent="0.35">
      <c r="A17" s="278"/>
      <c r="B17" s="280"/>
      <c r="C17" s="1"/>
      <c r="D17" s="260" t="s">
        <v>716</v>
      </c>
      <c r="E17" s="111" t="s">
        <v>717</v>
      </c>
      <c r="F17" s="112">
        <v>1.25</v>
      </c>
      <c r="G17" s="112">
        <v>109.34</v>
      </c>
      <c r="H17" s="113">
        <v>136.67500000000001</v>
      </c>
    </row>
    <row r="18" spans="1:8" customFormat="1" ht="39" x14ac:dyDescent="0.35">
      <c r="A18" s="278"/>
      <c r="B18" s="280"/>
      <c r="C18" s="1"/>
      <c r="D18" s="260" t="s">
        <v>718</v>
      </c>
      <c r="E18" s="111" t="s">
        <v>719</v>
      </c>
      <c r="F18" s="112">
        <v>1.25</v>
      </c>
      <c r="G18" s="112">
        <v>109.33999999999999</v>
      </c>
      <c r="H18" s="113">
        <v>136.67499999999998</v>
      </c>
    </row>
    <row r="19" spans="1:8" customFormat="1" ht="26" x14ac:dyDescent="0.35">
      <c r="A19" s="278"/>
      <c r="B19" s="280"/>
      <c r="C19" s="1"/>
      <c r="D19" s="260" t="s">
        <v>720</v>
      </c>
      <c r="E19" s="111" t="s">
        <v>721</v>
      </c>
      <c r="F19" s="112">
        <v>5</v>
      </c>
      <c r="G19" s="112">
        <v>109.33999999999999</v>
      </c>
      <c r="H19" s="113">
        <v>546.69999999999993</v>
      </c>
    </row>
    <row r="20" spans="1:8" customFormat="1" ht="39" x14ac:dyDescent="0.35">
      <c r="A20" s="278"/>
      <c r="B20" s="280"/>
      <c r="C20" s="1"/>
      <c r="D20" s="260" t="s">
        <v>722</v>
      </c>
      <c r="E20" s="111" t="s">
        <v>723</v>
      </c>
      <c r="F20" s="112">
        <v>1.875</v>
      </c>
      <c r="G20" s="112">
        <v>109.33999999999999</v>
      </c>
      <c r="H20" s="113">
        <v>205.01249999999999</v>
      </c>
    </row>
    <row r="21" spans="1:8" customFormat="1" x14ac:dyDescent="0.35">
      <c r="A21" s="278"/>
      <c r="B21" s="280"/>
      <c r="C21" s="1"/>
      <c r="D21" s="260" t="s">
        <v>724</v>
      </c>
      <c r="E21" s="111" t="s">
        <v>725</v>
      </c>
      <c r="F21" s="112">
        <v>3.125</v>
      </c>
      <c r="G21" s="112">
        <v>109.33999999999999</v>
      </c>
      <c r="H21" s="113">
        <v>341.68749999999994</v>
      </c>
    </row>
    <row r="22" spans="1:8" customFormat="1" ht="39" x14ac:dyDescent="0.35">
      <c r="A22" s="278"/>
      <c r="B22" s="281"/>
      <c r="C22" s="1"/>
      <c r="D22" s="261" t="s">
        <v>726</v>
      </c>
      <c r="E22" s="111" t="s">
        <v>727</v>
      </c>
      <c r="F22" s="112">
        <v>2.5</v>
      </c>
      <c r="G22" s="112">
        <v>109.33999999999999</v>
      </c>
      <c r="H22" s="113">
        <v>273.34999999999997</v>
      </c>
    </row>
    <row r="23" spans="1:8" customFormat="1" x14ac:dyDescent="0.35">
      <c r="A23" s="282"/>
      <c r="B23" s="1" t="s">
        <v>168</v>
      </c>
      <c r="C23" s="1"/>
      <c r="D23" s="1"/>
      <c r="E23" s="1"/>
      <c r="F23" s="112">
        <v>15</v>
      </c>
      <c r="G23" s="112">
        <v>109.33999999999999</v>
      </c>
      <c r="H23" s="113">
        <v>2028.9749999999997</v>
      </c>
    </row>
    <row r="24" spans="1:8" customFormat="1" x14ac:dyDescent="0.35">
      <c r="A24" s="283" t="s">
        <v>728</v>
      </c>
      <c r="B24" s="284"/>
      <c r="C24" s="284"/>
      <c r="D24" s="284"/>
      <c r="E24" s="284"/>
      <c r="F24" s="285">
        <v>15</v>
      </c>
      <c r="G24" s="285">
        <v>109.33999999999999</v>
      </c>
      <c r="H24" s="286">
        <v>2459.9749999999995</v>
      </c>
    </row>
    <row r="25" spans="1:8" customFormat="1" x14ac:dyDescent="0.35">
      <c r="A25" s="257" t="s">
        <v>174</v>
      </c>
      <c r="B25" s="257"/>
      <c r="C25" s="257"/>
      <c r="D25" s="257"/>
      <c r="E25" s="257"/>
      <c r="F25" s="112">
        <v>15</v>
      </c>
      <c r="G25" s="112">
        <v>109.33999999999999</v>
      </c>
      <c r="H25" s="113">
        <v>2459.9749999999995</v>
      </c>
    </row>
    <row r="26" spans="1:8" customFormat="1" x14ac:dyDescent="0.35"/>
    <row r="27" spans="1:8" customFormat="1" x14ac:dyDescent="0.35"/>
    <row r="28" spans="1:8" customFormat="1" x14ac:dyDescent="0.35"/>
    <row r="29" spans="1:8" customFormat="1" x14ac:dyDescent="0.35"/>
    <row r="30" spans="1:8" customFormat="1" x14ac:dyDescent="0.35"/>
    <row r="31" spans="1:8" customFormat="1" x14ac:dyDescent="0.35"/>
    <row r="32" spans="1:8" customFormat="1" x14ac:dyDescent="0.35"/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</sheetData>
  <pageMargins left="0.7" right="0.7" top="0.75" bottom="0.75" header="0.3" footer="0.3"/>
  <pageSetup paperSize="9" scale="75" fitToHeight="0"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256F3-DD40-4CA8-826B-423AFEAE2D40}">
  <sheetPr>
    <pageSetUpPr fitToPage="1"/>
  </sheetPr>
  <dimension ref="A1:N1555"/>
  <sheetViews>
    <sheetView zoomScaleNormal="100" zoomScaleSheetLayoutView="100" workbookViewId="0">
      <selection sqref="A1:I1"/>
    </sheetView>
  </sheetViews>
  <sheetFormatPr defaultColWidth="8.81640625" defaultRowHeight="14.5" x14ac:dyDescent="0.35"/>
  <cols>
    <col min="1" max="1" width="15.453125" style="1" customWidth="1"/>
    <col min="2" max="2" width="25.81640625" style="3" customWidth="1"/>
    <col min="3" max="3" width="12" style="3" customWidth="1"/>
    <col min="4" max="4" width="8.54296875" style="3" customWidth="1"/>
    <col min="5" max="5" width="10.453125" style="7" customWidth="1"/>
    <col min="6" max="6" width="25.54296875" style="1" customWidth="1"/>
    <col min="7" max="7" width="10.7265625" style="1" customWidth="1"/>
    <col min="8" max="8" width="13.81640625" style="1" customWidth="1"/>
    <col min="9" max="9" width="18.54296875" style="1" customWidth="1"/>
    <col min="10" max="10" width="18.1796875" style="1" customWidth="1"/>
    <col min="11" max="11" width="8.81640625" style="1"/>
    <col min="12" max="12" width="16.54296875" style="1" customWidth="1"/>
    <col min="13" max="13" width="19.1796875" style="1" customWidth="1"/>
  </cols>
  <sheetData>
    <row r="1" spans="1:14" ht="31.5" customHeight="1" x14ac:dyDescent="0.35">
      <c r="A1" s="326" t="s">
        <v>1038</v>
      </c>
      <c r="B1" s="326"/>
      <c r="C1" s="326"/>
      <c r="D1" s="326"/>
      <c r="E1" s="326"/>
      <c r="F1" s="326"/>
      <c r="G1" s="326"/>
      <c r="H1" s="326"/>
      <c r="I1" s="326"/>
    </row>
    <row r="2" spans="1:14" ht="15.5" x14ac:dyDescent="0.35">
      <c r="A2" s="19"/>
      <c r="B2" s="19"/>
      <c r="C2" s="19"/>
      <c r="D2" s="19"/>
      <c r="E2" s="19"/>
      <c r="F2" s="19"/>
      <c r="G2" s="19"/>
      <c r="H2" s="19"/>
      <c r="I2" s="19"/>
    </row>
    <row r="3" spans="1:14" ht="15.5" x14ac:dyDescent="0.35">
      <c r="A3" s="5" t="s">
        <v>1039</v>
      </c>
      <c r="C3" s="87">
        <v>1736.5530000000001</v>
      </c>
      <c r="D3" s="3" t="s">
        <v>150</v>
      </c>
      <c r="E3" s="1"/>
      <c r="F3" s="19"/>
      <c r="G3" s="19"/>
      <c r="H3" s="19"/>
      <c r="I3" s="19"/>
    </row>
    <row r="4" spans="1:14" ht="15.5" x14ac:dyDescent="0.35">
      <c r="A4" s="2"/>
      <c r="C4" s="1"/>
      <c r="E4" s="20"/>
    </row>
    <row r="5" spans="1:14" x14ac:dyDescent="0.35">
      <c r="A5" s="5" t="s">
        <v>1040</v>
      </c>
      <c r="B5" s="17"/>
      <c r="D5" s="1"/>
      <c r="E5" s="5" t="s">
        <v>1041</v>
      </c>
      <c r="G5" s="17"/>
      <c r="J5" s="5" t="s">
        <v>152</v>
      </c>
    </row>
    <row r="6" spans="1:14" x14ac:dyDescent="0.35">
      <c r="A6" s="1" t="s">
        <v>146</v>
      </c>
      <c r="B6" s="1"/>
      <c r="C6" s="120">
        <v>158</v>
      </c>
      <c r="D6" s="3" t="s">
        <v>147</v>
      </c>
      <c r="E6" s="1" t="s">
        <v>146</v>
      </c>
      <c r="G6" s="120">
        <v>73</v>
      </c>
      <c r="H6" s="1" t="s">
        <v>147</v>
      </c>
      <c r="J6" s="1" t="s">
        <v>1042</v>
      </c>
      <c r="K6" s="86">
        <f>C10-GETPIVOTDATA(" Total ers tkr",$A$23,"Program","Kandidat, biomedicin")</f>
        <v>3.8081573384260992E-2</v>
      </c>
      <c r="N6" s="22"/>
    </row>
    <row r="7" spans="1:14" x14ac:dyDescent="0.35">
      <c r="A7" s="1" t="s">
        <v>148</v>
      </c>
      <c r="B7" s="1"/>
      <c r="C7" s="120">
        <v>6.5</v>
      </c>
      <c r="D7" s="3" t="s">
        <v>147</v>
      </c>
      <c r="E7" s="1" t="s">
        <v>148</v>
      </c>
      <c r="G7" s="120">
        <v>30</v>
      </c>
      <c r="H7" s="1" t="s">
        <v>147</v>
      </c>
      <c r="J7" s="1" t="s">
        <v>1043</v>
      </c>
      <c r="K7" s="86">
        <f>G10-GETPIVOTDATA(" Total ers tkr",$A$23,"Program","Master, biomedicin")</f>
        <v>-3.7227384722427814E-2</v>
      </c>
      <c r="N7" s="24"/>
    </row>
    <row r="8" spans="1:14" x14ac:dyDescent="0.35">
      <c r="A8" s="1" t="s">
        <v>1044</v>
      </c>
      <c r="B8" s="1"/>
      <c r="C8" s="303">
        <f>-$C$3/($C$9+$G$9+$G$16+$C$16)*C9</f>
        <v>-977.53691842661044</v>
      </c>
      <c r="D8" s="3" t="s">
        <v>150</v>
      </c>
      <c r="E8" s="1" t="s">
        <v>1044</v>
      </c>
      <c r="G8" s="303">
        <f>-$C$3/($C$9+$G$9+$G$16+$C$16)*G9</f>
        <v>-609.92272738472377</v>
      </c>
      <c r="H8" s="1" t="s">
        <v>150</v>
      </c>
      <c r="J8" s="1" t="s">
        <v>1045</v>
      </c>
      <c r="K8" s="86">
        <f>+C18-GETPIVOTDATA(" Total ers tkr",$A$23,"Program","Master, biostatistik och datavetenskap")</f>
        <v>-127.08894852164735</v>
      </c>
    </row>
    <row r="9" spans="1:14" x14ac:dyDescent="0.35">
      <c r="A9" s="1" t="s">
        <v>149</v>
      </c>
      <c r="B9" s="1"/>
      <c r="C9" s="304">
        <v>19191</v>
      </c>
      <c r="D9" s="1" t="s">
        <v>150</v>
      </c>
      <c r="E9" s="1" t="s">
        <v>149</v>
      </c>
      <c r="G9" s="304">
        <v>11974</v>
      </c>
      <c r="H9" s="1" t="s">
        <v>150</v>
      </c>
      <c r="J9" s="1" t="s">
        <v>1046</v>
      </c>
      <c r="K9" s="86">
        <f>G18-GETPIVOTDATA(" Total ers tkr",$A$23,"Program","Master, molekylära tekniker i livsvetenskaperna")</f>
        <v>4.3094332981127081E-2</v>
      </c>
      <c r="N9" s="24"/>
    </row>
    <row r="10" spans="1:14" x14ac:dyDescent="0.35">
      <c r="A10" s="1" t="s">
        <v>157</v>
      </c>
      <c r="C10" s="304">
        <f>C9+C8</f>
        <v>18213.463081573391</v>
      </c>
      <c r="D10" s="3" t="s">
        <v>150</v>
      </c>
      <c r="E10" s="1" t="s">
        <v>157</v>
      </c>
      <c r="G10" s="304">
        <f>G8+G9</f>
        <v>11364.077272615275</v>
      </c>
      <c r="H10" s="1" t="s">
        <v>150</v>
      </c>
      <c r="K10"/>
      <c r="M10"/>
    </row>
    <row r="11" spans="1:14" x14ac:dyDescent="0.35">
      <c r="C11" s="54"/>
      <c r="D11" s="1"/>
      <c r="E11" s="1"/>
      <c r="G11" s="54"/>
      <c r="H11" s="3"/>
    </row>
    <row r="12" spans="1:14" x14ac:dyDescent="0.35">
      <c r="A12" s="5" t="s">
        <v>1047</v>
      </c>
      <c r="B12" s="1"/>
      <c r="C12" s="17"/>
      <c r="D12" s="1"/>
      <c r="E12" s="328" t="s">
        <v>1048</v>
      </c>
      <c r="F12" s="328"/>
      <c r="G12" s="328"/>
      <c r="H12" s="329"/>
    </row>
    <row r="13" spans="1:14" x14ac:dyDescent="0.35">
      <c r="A13" s="1" t="s">
        <v>146</v>
      </c>
      <c r="B13" s="1"/>
      <c r="C13" s="120">
        <v>3</v>
      </c>
      <c r="D13" s="1" t="s">
        <v>147</v>
      </c>
      <c r="E13" s="1" t="s">
        <v>146</v>
      </c>
      <c r="G13" s="120">
        <v>14</v>
      </c>
      <c r="H13" s="3" t="s">
        <v>147</v>
      </c>
    </row>
    <row r="14" spans="1:14" x14ac:dyDescent="0.35">
      <c r="A14" s="1" t="s">
        <v>148</v>
      </c>
      <c r="B14" s="1"/>
      <c r="C14" s="120">
        <v>1.25</v>
      </c>
      <c r="D14" s="1" t="s">
        <v>147</v>
      </c>
      <c r="E14" s="1" t="s">
        <v>148</v>
      </c>
      <c r="G14" s="120">
        <v>7</v>
      </c>
      <c r="H14" s="3" t="s">
        <v>147</v>
      </c>
    </row>
    <row r="15" spans="1:14" x14ac:dyDescent="0.35">
      <c r="A15" s="1" t="s">
        <v>1044</v>
      </c>
      <c r="B15" s="1"/>
      <c r="C15" s="303">
        <f>-$C$3/($C$9+$G$9+$G$16+$C$16)*C16</f>
        <v>-23.99144852164731</v>
      </c>
      <c r="D15" s="1" t="s">
        <v>150</v>
      </c>
      <c r="E15" s="1" t="s">
        <v>1044</v>
      </c>
      <c r="G15" s="303">
        <f>-$C$3/($C$9+$G$9+$G$16+$C$16)*G16</f>
        <v>-125.10190566701867</v>
      </c>
      <c r="H15" s="3" t="s">
        <v>150</v>
      </c>
    </row>
    <row r="16" spans="1:14" x14ac:dyDescent="0.35">
      <c r="A16" s="1" t="s">
        <v>149</v>
      </c>
      <c r="B16" s="1"/>
      <c r="C16" s="304">
        <v>471</v>
      </c>
      <c r="D16" s="1" t="s">
        <v>150</v>
      </c>
      <c r="E16" s="1" t="s">
        <v>149</v>
      </c>
      <c r="G16" s="304">
        <v>2456</v>
      </c>
      <c r="H16" s="3" t="s">
        <v>150</v>
      </c>
    </row>
    <row r="17" spans="1:13" x14ac:dyDescent="0.35">
      <c r="A17" s="13" t="s">
        <v>155</v>
      </c>
      <c r="B17" s="61"/>
      <c r="C17" s="305">
        <v>100</v>
      </c>
      <c r="D17" s="1" t="s">
        <v>150</v>
      </c>
      <c r="E17" s="13" t="s">
        <v>155</v>
      </c>
      <c r="F17" s="61"/>
      <c r="G17" s="305">
        <v>100</v>
      </c>
      <c r="H17" s="1" t="s">
        <v>150</v>
      </c>
    </row>
    <row r="18" spans="1:13" x14ac:dyDescent="0.35">
      <c r="A18" s="13" t="s">
        <v>157</v>
      </c>
      <c r="B18" s="61"/>
      <c r="C18" s="304">
        <f>SUM(C15:C17)</f>
        <v>547.00855147835273</v>
      </c>
      <c r="D18" s="3" t="s">
        <v>150</v>
      </c>
      <c r="E18" s="13" t="s">
        <v>157</v>
      </c>
      <c r="F18" s="61"/>
      <c r="G18" s="304">
        <f>SUM(G15:G17)</f>
        <v>2430.8980943329811</v>
      </c>
      <c r="H18" s="3" t="s">
        <v>150</v>
      </c>
    </row>
    <row r="19" spans="1:13" x14ac:dyDescent="0.35">
      <c r="E19" s="1"/>
      <c r="F19" s="3"/>
      <c r="G19" s="3"/>
      <c r="H19" s="3"/>
    </row>
    <row r="20" spans="1:13" x14ac:dyDescent="0.35">
      <c r="A20"/>
      <c r="B20"/>
      <c r="C20" s="4"/>
      <c r="E20" s="3"/>
      <c r="F20" s="54"/>
    </row>
    <row r="21" spans="1:13" x14ac:dyDescent="0.35">
      <c r="A21" s="11" t="s">
        <v>1</v>
      </c>
      <c r="B21" s="1" t="s">
        <v>1049</v>
      </c>
      <c r="C21" s="1"/>
      <c r="D21" s="1"/>
      <c r="E21" s="20"/>
      <c r="F21" s="4"/>
    </row>
    <row r="23" spans="1:13" x14ac:dyDescent="0.35">
      <c r="A23" s="149"/>
      <c r="B23" s="150"/>
      <c r="C23" s="150"/>
      <c r="D23" s="150"/>
      <c r="E23" s="150"/>
      <c r="F23" s="150"/>
      <c r="G23" s="150" t="s">
        <v>158</v>
      </c>
      <c r="H23" s="150"/>
      <c r="I23" s="151"/>
      <c r="J23"/>
      <c r="K23"/>
    </row>
    <row r="24" spans="1:13" ht="39.5" x14ac:dyDescent="0.35">
      <c r="A24" s="157" t="s">
        <v>2</v>
      </c>
      <c r="B24" s="145" t="s">
        <v>0</v>
      </c>
      <c r="C24" s="154" t="s">
        <v>592</v>
      </c>
      <c r="D24" s="145" t="s">
        <v>159</v>
      </c>
      <c r="E24" s="155" t="s">
        <v>8</v>
      </c>
      <c r="F24" s="154" t="s">
        <v>7</v>
      </c>
      <c r="G24" s="154" t="s">
        <v>160</v>
      </c>
      <c r="H24" s="153" t="s">
        <v>161</v>
      </c>
      <c r="I24" s="156" t="s">
        <v>162</v>
      </c>
      <c r="J24"/>
      <c r="K24"/>
      <c r="L24" s="3"/>
      <c r="M24" s="3"/>
    </row>
    <row r="25" spans="1:13" ht="26.5" x14ac:dyDescent="0.35">
      <c r="A25" s="218" t="s">
        <v>1050</v>
      </c>
      <c r="B25" s="224" t="s">
        <v>39</v>
      </c>
      <c r="C25" s="1" t="s">
        <v>42</v>
      </c>
      <c r="D25" s="225" t="s">
        <v>45</v>
      </c>
      <c r="E25" s="9" t="s">
        <v>42</v>
      </c>
      <c r="F25" s="8" t="s">
        <v>47</v>
      </c>
      <c r="G25" s="10">
        <v>0</v>
      </c>
      <c r="H25" s="10">
        <v>0</v>
      </c>
      <c r="I25" s="12">
        <v>456.78</v>
      </c>
      <c r="J25"/>
      <c r="K25"/>
    </row>
    <row r="26" spans="1:13" x14ac:dyDescent="0.35">
      <c r="A26" s="219"/>
      <c r="B26" s="222"/>
      <c r="C26" s="1"/>
      <c r="D26" s="226"/>
      <c r="E26" s="9"/>
      <c r="F26" s="8" t="s">
        <v>44</v>
      </c>
      <c r="G26" s="10">
        <v>0</v>
      </c>
      <c r="H26" s="10">
        <v>0</v>
      </c>
      <c r="I26" s="12">
        <v>322.75</v>
      </c>
      <c r="J26"/>
      <c r="K26"/>
    </row>
    <row r="27" spans="1:13" ht="26.5" x14ac:dyDescent="0.35">
      <c r="A27" s="219"/>
      <c r="B27" s="222"/>
      <c r="C27" s="1"/>
      <c r="D27" s="226"/>
      <c r="E27" s="9"/>
      <c r="F27" s="8" t="s">
        <v>90</v>
      </c>
      <c r="G27" s="10">
        <v>0</v>
      </c>
      <c r="H27" s="10">
        <v>0</v>
      </c>
      <c r="I27" s="12">
        <v>537.20000000000005</v>
      </c>
      <c r="J27"/>
      <c r="K27"/>
    </row>
    <row r="28" spans="1:13" ht="26.5" x14ac:dyDescent="0.35">
      <c r="A28" s="219"/>
      <c r="B28" s="222"/>
      <c r="C28" s="1"/>
      <c r="D28" s="228"/>
      <c r="E28" s="9"/>
      <c r="F28" s="8" t="s">
        <v>182</v>
      </c>
      <c r="G28" s="10">
        <v>0</v>
      </c>
      <c r="H28" s="10">
        <v>0</v>
      </c>
      <c r="I28" s="12">
        <v>55.48</v>
      </c>
      <c r="J28"/>
      <c r="K28"/>
    </row>
    <row r="29" spans="1:13" x14ac:dyDescent="0.35">
      <c r="A29" s="219"/>
      <c r="B29" s="222"/>
      <c r="C29" s="1"/>
      <c r="D29" s="231" t="s">
        <v>1053</v>
      </c>
      <c r="E29" s="232"/>
      <c r="F29" s="232"/>
      <c r="G29" s="233">
        <v>0</v>
      </c>
      <c r="H29" s="233">
        <v>0</v>
      </c>
      <c r="I29" s="234">
        <v>1372.21</v>
      </c>
      <c r="J29"/>
      <c r="K29"/>
    </row>
    <row r="30" spans="1:13" ht="26.5" x14ac:dyDescent="0.35">
      <c r="A30" s="219"/>
      <c r="B30" s="222"/>
      <c r="C30" s="1"/>
      <c r="D30" s="307" t="s">
        <v>1051</v>
      </c>
      <c r="E30" s="9" t="s">
        <v>42</v>
      </c>
      <c r="F30" s="8" t="s">
        <v>48</v>
      </c>
      <c r="G30" s="10">
        <v>0</v>
      </c>
      <c r="H30" s="10">
        <v>0</v>
      </c>
      <c r="I30" s="12">
        <v>513.08000000000004</v>
      </c>
      <c r="J30"/>
      <c r="K30"/>
    </row>
    <row r="31" spans="1:13" x14ac:dyDescent="0.35">
      <c r="A31" s="219"/>
      <c r="B31" s="222"/>
      <c r="C31" s="1"/>
      <c r="D31" s="231" t="s">
        <v>1052</v>
      </c>
      <c r="E31" s="232"/>
      <c r="F31" s="232"/>
      <c r="G31" s="233">
        <v>0</v>
      </c>
      <c r="H31" s="233">
        <v>0</v>
      </c>
      <c r="I31" s="234">
        <v>513.08000000000004</v>
      </c>
      <c r="J31" s="6"/>
      <c r="K31"/>
    </row>
    <row r="32" spans="1:13" x14ac:dyDescent="0.35">
      <c r="A32" s="219"/>
      <c r="B32" s="227"/>
      <c r="C32" s="1" t="s">
        <v>164</v>
      </c>
      <c r="D32" s="1"/>
      <c r="E32" s="1"/>
      <c r="G32" s="10">
        <v>0</v>
      </c>
      <c r="H32" s="10">
        <v>0</v>
      </c>
      <c r="I32" s="12">
        <v>1885.29</v>
      </c>
      <c r="J32"/>
      <c r="K32"/>
    </row>
    <row r="33" spans="1:11" x14ac:dyDescent="0.35">
      <c r="A33" s="219"/>
      <c r="B33" s="231" t="s">
        <v>165</v>
      </c>
      <c r="C33" s="232"/>
      <c r="D33" s="232"/>
      <c r="E33" s="232"/>
      <c r="F33" s="232"/>
      <c r="G33" s="233">
        <v>0</v>
      </c>
      <c r="H33" s="233">
        <v>0</v>
      </c>
      <c r="I33" s="234">
        <v>1885.29</v>
      </c>
      <c r="J33"/>
      <c r="K33"/>
    </row>
    <row r="34" spans="1:11" x14ac:dyDescent="0.35">
      <c r="A34" s="219"/>
      <c r="B34" s="229" t="s">
        <v>50</v>
      </c>
      <c r="C34" s="1" t="s">
        <v>51</v>
      </c>
      <c r="D34" s="230" t="s">
        <v>127</v>
      </c>
      <c r="E34" s="9" t="s">
        <v>1067</v>
      </c>
      <c r="F34" s="8" t="s">
        <v>1068</v>
      </c>
      <c r="G34" s="10">
        <v>5</v>
      </c>
      <c r="H34" s="10">
        <v>102.15</v>
      </c>
      <c r="I34" s="12">
        <v>510.75</v>
      </c>
      <c r="J34" s="6"/>
      <c r="K34"/>
    </row>
    <row r="35" spans="1:11" x14ac:dyDescent="0.35">
      <c r="A35" s="219"/>
      <c r="B35" s="222"/>
      <c r="C35" s="1"/>
      <c r="D35" s="228"/>
      <c r="E35" s="9" t="s">
        <v>1069</v>
      </c>
      <c r="F35" s="8" t="s">
        <v>1070</v>
      </c>
      <c r="G35" s="10">
        <v>6.5</v>
      </c>
      <c r="H35" s="10">
        <v>102.15</v>
      </c>
      <c r="I35" s="12">
        <v>663.97500000000002</v>
      </c>
      <c r="J35"/>
      <c r="K35"/>
    </row>
    <row r="36" spans="1:11" x14ac:dyDescent="0.35">
      <c r="A36" s="219"/>
      <c r="B36" s="222"/>
      <c r="C36" s="1"/>
      <c r="D36" s="231" t="s">
        <v>172</v>
      </c>
      <c r="E36" s="232"/>
      <c r="F36" s="232"/>
      <c r="G36" s="233">
        <v>11.5</v>
      </c>
      <c r="H36" s="233">
        <v>102.15</v>
      </c>
      <c r="I36" s="234">
        <v>1174.7249999999999</v>
      </c>
      <c r="J36"/>
      <c r="K36"/>
    </row>
    <row r="37" spans="1:11" x14ac:dyDescent="0.35">
      <c r="A37" s="219"/>
      <c r="B37" s="222"/>
      <c r="C37" s="1"/>
      <c r="D37" s="307" t="s">
        <v>448</v>
      </c>
      <c r="E37" s="9" t="s">
        <v>1071</v>
      </c>
      <c r="F37" s="8" t="s">
        <v>1072</v>
      </c>
      <c r="G37" s="10">
        <v>7.083333333333333</v>
      </c>
      <c r="H37" s="10">
        <v>102.15</v>
      </c>
      <c r="I37" s="12">
        <v>723.5625</v>
      </c>
      <c r="J37"/>
      <c r="K37"/>
    </row>
    <row r="38" spans="1:11" x14ac:dyDescent="0.35">
      <c r="A38" s="219"/>
      <c r="B38" s="222"/>
      <c r="C38" s="1"/>
      <c r="D38" s="231" t="s">
        <v>451</v>
      </c>
      <c r="E38" s="232"/>
      <c r="F38" s="232"/>
      <c r="G38" s="233">
        <v>7.083333333333333</v>
      </c>
      <c r="H38" s="233">
        <v>102.15</v>
      </c>
      <c r="I38" s="234">
        <v>723.5625</v>
      </c>
      <c r="J38"/>
      <c r="K38"/>
    </row>
    <row r="39" spans="1:11" x14ac:dyDescent="0.35">
      <c r="A39" s="219"/>
      <c r="B39" s="222"/>
      <c r="C39" s="1"/>
      <c r="D39" s="307" t="s">
        <v>595</v>
      </c>
      <c r="E39" s="9" t="s">
        <v>1073</v>
      </c>
      <c r="F39" s="8" t="s">
        <v>1074</v>
      </c>
      <c r="G39" s="10">
        <v>3.75</v>
      </c>
      <c r="H39" s="10">
        <v>102.15</v>
      </c>
      <c r="I39" s="12">
        <v>383.0625</v>
      </c>
      <c r="J39"/>
      <c r="K39"/>
    </row>
    <row r="40" spans="1:11" x14ac:dyDescent="0.35">
      <c r="A40" s="219"/>
      <c r="B40" s="222"/>
      <c r="C40" s="1"/>
      <c r="D40" s="231" t="s">
        <v>596</v>
      </c>
      <c r="E40" s="232"/>
      <c r="F40" s="232"/>
      <c r="G40" s="233">
        <v>3.75</v>
      </c>
      <c r="H40" s="233">
        <v>102.15</v>
      </c>
      <c r="I40" s="234">
        <v>383.0625</v>
      </c>
      <c r="J40"/>
      <c r="K40"/>
    </row>
    <row r="41" spans="1:11" x14ac:dyDescent="0.35">
      <c r="A41" s="219"/>
      <c r="B41" s="222"/>
      <c r="C41" s="1"/>
      <c r="D41" s="307" t="s">
        <v>43</v>
      </c>
      <c r="E41" s="9" t="s">
        <v>1075</v>
      </c>
      <c r="F41" s="8" t="s">
        <v>1076</v>
      </c>
      <c r="G41" s="10">
        <v>2</v>
      </c>
      <c r="H41" s="10">
        <v>102.15</v>
      </c>
      <c r="I41" s="12">
        <v>204.3</v>
      </c>
      <c r="J41"/>
      <c r="K41"/>
    </row>
    <row r="42" spans="1:11" x14ac:dyDescent="0.35">
      <c r="A42" s="219"/>
      <c r="B42" s="222"/>
      <c r="C42" s="1"/>
      <c r="D42" s="231" t="s">
        <v>163</v>
      </c>
      <c r="E42" s="232"/>
      <c r="F42" s="232"/>
      <c r="G42" s="233">
        <v>2</v>
      </c>
      <c r="H42" s="233">
        <v>102.15</v>
      </c>
      <c r="I42" s="234">
        <v>204.3</v>
      </c>
      <c r="J42"/>
      <c r="K42"/>
    </row>
    <row r="43" spans="1:11" x14ac:dyDescent="0.35">
      <c r="A43" s="219"/>
      <c r="B43" s="222"/>
      <c r="C43" s="1"/>
      <c r="D43" s="230" t="s">
        <v>316</v>
      </c>
      <c r="E43" s="9" t="s">
        <v>1081</v>
      </c>
      <c r="F43" s="8" t="s">
        <v>1082</v>
      </c>
      <c r="G43" s="10">
        <v>3.3333333333333335</v>
      </c>
      <c r="H43" s="10">
        <v>102.15</v>
      </c>
      <c r="I43" s="12">
        <v>340.50000000000006</v>
      </c>
      <c r="J43"/>
      <c r="K43"/>
    </row>
    <row r="44" spans="1:11" x14ac:dyDescent="0.35">
      <c r="A44" s="219"/>
      <c r="B44" s="222"/>
      <c r="C44" s="1"/>
      <c r="D44" s="228"/>
      <c r="E44" s="9" t="s">
        <v>1083</v>
      </c>
      <c r="F44" s="8" t="s">
        <v>1084</v>
      </c>
      <c r="G44" s="10">
        <v>1.5</v>
      </c>
      <c r="H44" s="10">
        <v>102.15</v>
      </c>
      <c r="I44" s="12">
        <v>153.22500000000002</v>
      </c>
      <c r="J44"/>
      <c r="K44"/>
    </row>
    <row r="45" spans="1:11" x14ac:dyDescent="0.35">
      <c r="A45" s="219"/>
      <c r="B45" s="222"/>
      <c r="C45" s="1"/>
      <c r="D45" s="231" t="s">
        <v>319</v>
      </c>
      <c r="E45" s="232"/>
      <c r="F45" s="232"/>
      <c r="G45" s="233">
        <v>4.8333333333333339</v>
      </c>
      <c r="H45" s="233">
        <v>102.15</v>
      </c>
      <c r="I45" s="234">
        <v>493.72500000000008</v>
      </c>
      <c r="J45"/>
      <c r="K45"/>
    </row>
    <row r="46" spans="1:11" x14ac:dyDescent="0.35">
      <c r="A46" s="219"/>
      <c r="B46" s="222"/>
      <c r="C46" s="1"/>
      <c r="D46" s="230" t="s">
        <v>45</v>
      </c>
      <c r="E46" s="9" t="s">
        <v>42</v>
      </c>
      <c r="F46" s="8" t="s">
        <v>1093</v>
      </c>
      <c r="G46" s="10">
        <v>0</v>
      </c>
      <c r="H46" s="10">
        <v>0</v>
      </c>
      <c r="I46" s="12">
        <v>0</v>
      </c>
      <c r="J46"/>
      <c r="K46"/>
    </row>
    <row r="47" spans="1:11" x14ac:dyDescent="0.35">
      <c r="A47" s="219"/>
      <c r="B47" s="222"/>
      <c r="C47" s="1"/>
      <c r="D47" s="228"/>
      <c r="E47" s="9"/>
      <c r="F47" s="8" t="s">
        <v>84</v>
      </c>
      <c r="G47" s="10">
        <v>23.5</v>
      </c>
      <c r="H47" s="10">
        <v>94.13</v>
      </c>
      <c r="I47" s="12">
        <v>2212.0549999999998</v>
      </c>
      <c r="J47"/>
      <c r="K47"/>
    </row>
    <row r="48" spans="1:11" x14ac:dyDescent="0.35">
      <c r="A48" s="219"/>
      <c r="B48" s="222"/>
      <c r="C48" s="1"/>
      <c r="D48" s="231" t="s">
        <v>1053</v>
      </c>
      <c r="E48" s="232"/>
      <c r="F48" s="232"/>
      <c r="G48" s="233">
        <v>23.5</v>
      </c>
      <c r="H48" s="233">
        <v>94.13</v>
      </c>
      <c r="I48" s="234">
        <v>2212.0549999999998</v>
      </c>
      <c r="J48"/>
      <c r="K48"/>
    </row>
    <row r="49" spans="1:11" x14ac:dyDescent="0.35">
      <c r="A49" s="219"/>
      <c r="B49" s="222"/>
      <c r="C49" s="1"/>
      <c r="D49" s="230" t="s">
        <v>1051</v>
      </c>
      <c r="E49" s="9" t="s">
        <v>1054</v>
      </c>
      <c r="F49" s="8" t="s">
        <v>602</v>
      </c>
      <c r="G49" s="10">
        <v>20.5</v>
      </c>
      <c r="H49" s="10">
        <v>88.48</v>
      </c>
      <c r="I49" s="12">
        <v>1813.8400000000001</v>
      </c>
      <c r="J49"/>
      <c r="K49"/>
    </row>
    <row r="50" spans="1:11" x14ac:dyDescent="0.35">
      <c r="A50" s="219"/>
      <c r="B50" s="222"/>
      <c r="C50" s="1"/>
      <c r="D50" s="228"/>
      <c r="E50" s="9" t="s">
        <v>1055</v>
      </c>
      <c r="F50" s="8" t="s">
        <v>1056</v>
      </c>
      <c r="G50" s="10">
        <v>10.833333333333334</v>
      </c>
      <c r="H50" s="10">
        <v>102.15</v>
      </c>
      <c r="I50" s="12">
        <v>1106.6250000000002</v>
      </c>
      <c r="J50"/>
      <c r="K50"/>
    </row>
    <row r="51" spans="1:11" x14ac:dyDescent="0.35">
      <c r="A51" s="219"/>
      <c r="B51" s="222"/>
      <c r="C51" s="1"/>
      <c r="D51" s="231" t="s">
        <v>1052</v>
      </c>
      <c r="E51" s="232"/>
      <c r="F51" s="232"/>
      <c r="G51" s="233">
        <v>31.333333333333336</v>
      </c>
      <c r="H51" s="233">
        <v>95.314999999999998</v>
      </c>
      <c r="I51" s="234">
        <v>2920.4650000000001</v>
      </c>
      <c r="J51"/>
      <c r="K51"/>
    </row>
    <row r="52" spans="1:11" x14ac:dyDescent="0.35">
      <c r="A52" s="219"/>
      <c r="B52" s="222"/>
      <c r="C52" s="1"/>
      <c r="D52" s="230" t="s">
        <v>1057</v>
      </c>
      <c r="E52" s="9" t="s">
        <v>1058</v>
      </c>
      <c r="F52" s="8" t="s">
        <v>1059</v>
      </c>
      <c r="G52" s="10">
        <v>11.2</v>
      </c>
      <c r="H52" s="10">
        <v>102.15</v>
      </c>
      <c r="I52" s="12">
        <v>1144.08</v>
      </c>
      <c r="J52"/>
      <c r="K52"/>
    </row>
    <row r="53" spans="1:11" x14ac:dyDescent="0.35">
      <c r="A53" s="219"/>
      <c r="B53" s="222"/>
      <c r="C53" s="1"/>
      <c r="D53" s="226"/>
      <c r="E53" s="9" t="s">
        <v>1060</v>
      </c>
      <c r="F53" s="8" t="s">
        <v>1061</v>
      </c>
      <c r="G53" s="10">
        <v>6</v>
      </c>
      <c r="H53" s="10">
        <v>102.15</v>
      </c>
      <c r="I53" s="12">
        <v>612.90000000000009</v>
      </c>
      <c r="J53"/>
      <c r="K53"/>
    </row>
    <row r="54" spans="1:11" x14ac:dyDescent="0.35">
      <c r="A54" s="219"/>
      <c r="B54" s="222"/>
      <c r="C54" s="1"/>
      <c r="D54" s="226"/>
      <c r="E54" s="9" t="s">
        <v>1062</v>
      </c>
      <c r="F54" s="8" t="s">
        <v>1063</v>
      </c>
      <c r="G54" s="10">
        <v>12</v>
      </c>
      <c r="H54" s="10">
        <v>102.15</v>
      </c>
      <c r="I54" s="12">
        <v>1225.8000000000002</v>
      </c>
      <c r="J54"/>
      <c r="K54"/>
    </row>
    <row r="55" spans="1:11" x14ac:dyDescent="0.35">
      <c r="A55" s="219"/>
      <c r="B55" s="222"/>
      <c r="C55" s="1"/>
      <c r="D55" s="228"/>
      <c r="E55" s="9" t="s">
        <v>1064</v>
      </c>
      <c r="F55" s="8" t="s">
        <v>1065</v>
      </c>
      <c r="G55" s="10">
        <v>7.4666666666666668</v>
      </c>
      <c r="H55" s="10">
        <v>102.15</v>
      </c>
      <c r="I55" s="12">
        <v>762.72</v>
      </c>
      <c r="J55"/>
      <c r="K55"/>
    </row>
    <row r="56" spans="1:11" x14ac:dyDescent="0.35">
      <c r="A56" s="219"/>
      <c r="B56" s="222"/>
      <c r="C56" s="1"/>
      <c r="D56" s="231" t="s">
        <v>1066</v>
      </c>
      <c r="E56" s="232"/>
      <c r="F56" s="232"/>
      <c r="G56" s="233">
        <v>36.666666666666664</v>
      </c>
      <c r="H56" s="233">
        <v>102.15</v>
      </c>
      <c r="I56" s="234">
        <v>3745.5</v>
      </c>
      <c r="J56"/>
      <c r="K56"/>
    </row>
    <row r="57" spans="1:11" ht="26.5" x14ac:dyDescent="0.35">
      <c r="A57" s="219"/>
      <c r="B57" s="222"/>
      <c r="C57" s="1"/>
      <c r="D57" s="307" t="s">
        <v>1094</v>
      </c>
      <c r="E57" s="9" t="s">
        <v>1095</v>
      </c>
      <c r="F57" s="8" t="s">
        <v>1096</v>
      </c>
      <c r="G57" s="10">
        <v>12</v>
      </c>
      <c r="H57" s="10">
        <v>102.15</v>
      </c>
      <c r="I57" s="12">
        <v>1225.8000000000002</v>
      </c>
      <c r="J57"/>
      <c r="K57"/>
    </row>
    <row r="58" spans="1:11" x14ac:dyDescent="0.35">
      <c r="A58" s="219"/>
      <c r="B58" s="222"/>
      <c r="C58" s="1"/>
      <c r="D58" s="231" t="s">
        <v>1097</v>
      </c>
      <c r="E58" s="232"/>
      <c r="F58" s="232"/>
      <c r="G58" s="233">
        <v>12</v>
      </c>
      <c r="H58" s="233">
        <v>102.15</v>
      </c>
      <c r="I58" s="234">
        <v>1225.8000000000002</v>
      </c>
      <c r="J58"/>
      <c r="K58"/>
    </row>
    <row r="59" spans="1:11" ht="26.5" x14ac:dyDescent="0.35">
      <c r="A59" s="219"/>
      <c r="B59" s="222"/>
      <c r="C59" s="1"/>
      <c r="D59" s="307" t="s">
        <v>1077</v>
      </c>
      <c r="E59" s="9" t="s">
        <v>1078</v>
      </c>
      <c r="F59" s="8" t="s">
        <v>1079</v>
      </c>
      <c r="G59" s="10">
        <v>9.3333333333333339</v>
      </c>
      <c r="H59" s="10">
        <v>102.15</v>
      </c>
      <c r="I59" s="12">
        <v>953.40000000000009</v>
      </c>
      <c r="J59"/>
      <c r="K59"/>
    </row>
    <row r="60" spans="1:11" x14ac:dyDescent="0.35">
      <c r="A60" s="219"/>
      <c r="B60" s="222"/>
      <c r="C60" s="1"/>
      <c r="D60" s="231" t="s">
        <v>1080</v>
      </c>
      <c r="E60" s="232"/>
      <c r="F60" s="232"/>
      <c r="G60" s="233">
        <v>9.3333333333333339</v>
      </c>
      <c r="H60" s="233">
        <v>102.15</v>
      </c>
      <c r="I60" s="234">
        <v>953.40000000000009</v>
      </c>
      <c r="J60"/>
      <c r="K60"/>
    </row>
    <row r="61" spans="1:11" ht="39.5" x14ac:dyDescent="0.35">
      <c r="A61" s="219"/>
      <c r="B61" s="222"/>
      <c r="C61" s="1"/>
      <c r="D61" s="307" t="s">
        <v>1085</v>
      </c>
      <c r="E61" s="9" t="s">
        <v>1086</v>
      </c>
      <c r="F61" s="8" t="s">
        <v>1087</v>
      </c>
      <c r="G61" s="10">
        <v>8</v>
      </c>
      <c r="H61" s="10">
        <v>102.15</v>
      </c>
      <c r="I61" s="12">
        <v>817.2</v>
      </c>
      <c r="J61"/>
      <c r="K61"/>
    </row>
    <row r="62" spans="1:11" x14ac:dyDescent="0.35">
      <c r="A62" s="219"/>
      <c r="B62" s="222"/>
      <c r="C62" s="1"/>
      <c r="D62" s="231" t="s">
        <v>1088</v>
      </c>
      <c r="E62" s="232"/>
      <c r="F62" s="232"/>
      <c r="G62" s="233">
        <v>8</v>
      </c>
      <c r="H62" s="233">
        <v>102.15</v>
      </c>
      <c r="I62" s="234">
        <v>817.2</v>
      </c>
      <c r="J62"/>
      <c r="K62"/>
    </row>
    <row r="63" spans="1:11" x14ac:dyDescent="0.35">
      <c r="A63" s="219"/>
      <c r="B63" s="222"/>
      <c r="C63" s="1"/>
      <c r="D63" s="307" t="s">
        <v>1089</v>
      </c>
      <c r="E63" s="9" t="s">
        <v>1090</v>
      </c>
      <c r="F63" s="8" t="s">
        <v>1091</v>
      </c>
      <c r="G63" s="10">
        <v>8</v>
      </c>
      <c r="H63" s="10">
        <v>102.15</v>
      </c>
      <c r="I63" s="12">
        <v>817.2</v>
      </c>
      <c r="J63"/>
      <c r="K63"/>
    </row>
    <row r="64" spans="1:11" x14ac:dyDescent="0.35">
      <c r="A64" s="219"/>
      <c r="B64" s="222"/>
      <c r="C64" s="1"/>
      <c r="D64" s="231" t="s">
        <v>1092</v>
      </c>
      <c r="E64" s="232"/>
      <c r="F64" s="232"/>
      <c r="G64" s="233">
        <v>8</v>
      </c>
      <c r="H64" s="233">
        <v>102.15</v>
      </c>
      <c r="I64" s="234">
        <v>817.2</v>
      </c>
      <c r="J64"/>
      <c r="K64"/>
    </row>
    <row r="65" spans="1:11" x14ac:dyDescent="0.35">
      <c r="A65" s="219"/>
      <c r="B65" s="222"/>
      <c r="C65" s="1" t="s">
        <v>166</v>
      </c>
      <c r="D65" s="1"/>
      <c r="E65" s="1"/>
      <c r="G65" s="10">
        <v>158</v>
      </c>
      <c r="H65" s="10">
        <v>100.94500000000004</v>
      </c>
      <c r="I65" s="12">
        <v>15670.995000000001</v>
      </c>
      <c r="J65"/>
      <c r="K65"/>
    </row>
    <row r="66" spans="1:11" x14ac:dyDescent="0.35">
      <c r="A66" s="219"/>
      <c r="B66" s="222"/>
      <c r="C66" s="1" t="s">
        <v>85</v>
      </c>
      <c r="D66" s="225" t="s">
        <v>127</v>
      </c>
      <c r="E66" s="9" t="s">
        <v>1067</v>
      </c>
      <c r="F66" s="8" t="s">
        <v>1068</v>
      </c>
      <c r="G66" s="10">
        <v>0.66666666666666663</v>
      </c>
      <c r="H66" s="10">
        <v>102.15</v>
      </c>
      <c r="I66" s="12">
        <v>68.099999999999994</v>
      </c>
      <c r="J66"/>
      <c r="K66"/>
    </row>
    <row r="67" spans="1:11" x14ac:dyDescent="0.35">
      <c r="A67" s="219"/>
      <c r="B67" s="222"/>
      <c r="C67" s="1"/>
      <c r="D67" s="228"/>
      <c r="E67" s="9" t="s">
        <v>1069</v>
      </c>
      <c r="F67" s="8" t="s">
        <v>1070</v>
      </c>
      <c r="G67" s="10">
        <v>0.8666666666666667</v>
      </c>
      <c r="H67" s="10">
        <v>102.15</v>
      </c>
      <c r="I67" s="12">
        <v>88.53</v>
      </c>
      <c r="J67"/>
      <c r="K67"/>
    </row>
    <row r="68" spans="1:11" x14ac:dyDescent="0.35">
      <c r="A68" s="219"/>
      <c r="B68" s="222"/>
      <c r="C68" s="1"/>
      <c r="D68" s="231" t="s">
        <v>172</v>
      </c>
      <c r="E68" s="232"/>
      <c r="F68" s="232"/>
      <c r="G68" s="233">
        <v>1.5333333333333332</v>
      </c>
      <c r="H68" s="233">
        <v>102.15</v>
      </c>
      <c r="I68" s="234">
        <v>156.63</v>
      </c>
      <c r="J68"/>
      <c r="K68"/>
    </row>
    <row r="69" spans="1:11" x14ac:dyDescent="0.35">
      <c r="A69" s="219"/>
      <c r="B69" s="222"/>
      <c r="C69" s="1"/>
      <c r="D69" s="307" t="s">
        <v>448</v>
      </c>
      <c r="E69" s="9" t="s">
        <v>1071</v>
      </c>
      <c r="F69" s="8" t="s">
        <v>1072</v>
      </c>
      <c r="G69" s="10">
        <v>0.14166666666666666</v>
      </c>
      <c r="H69" s="10">
        <v>102.15</v>
      </c>
      <c r="I69" s="12">
        <v>14.471250000000001</v>
      </c>
      <c r="J69"/>
      <c r="K69"/>
    </row>
    <row r="70" spans="1:11" x14ac:dyDescent="0.35">
      <c r="A70" s="219"/>
      <c r="B70" s="222"/>
      <c r="C70" s="1"/>
      <c r="D70" s="231" t="s">
        <v>451</v>
      </c>
      <c r="E70" s="232"/>
      <c r="F70" s="232"/>
      <c r="G70" s="233">
        <v>0.14166666666666666</v>
      </c>
      <c r="H70" s="233">
        <v>102.15</v>
      </c>
      <c r="I70" s="234">
        <v>14.471250000000001</v>
      </c>
      <c r="J70"/>
      <c r="K70"/>
    </row>
    <row r="71" spans="1:11" x14ac:dyDescent="0.35">
      <c r="A71" s="219"/>
      <c r="B71" s="222"/>
      <c r="C71" s="1"/>
      <c r="D71" s="307" t="s">
        <v>595</v>
      </c>
      <c r="E71" s="9" t="s">
        <v>1073</v>
      </c>
      <c r="F71" s="8" t="s">
        <v>1074</v>
      </c>
      <c r="G71" s="10">
        <v>7.4999999999999997E-2</v>
      </c>
      <c r="H71" s="10">
        <v>102.15</v>
      </c>
      <c r="I71" s="12">
        <v>7.6612499999999999</v>
      </c>
      <c r="J71"/>
      <c r="K71"/>
    </row>
    <row r="72" spans="1:11" x14ac:dyDescent="0.35">
      <c r="A72" s="219"/>
      <c r="B72" s="222"/>
      <c r="C72" s="1"/>
      <c r="D72" s="231" t="s">
        <v>596</v>
      </c>
      <c r="E72" s="232"/>
      <c r="F72" s="232"/>
      <c r="G72" s="233">
        <v>7.4999999999999997E-2</v>
      </c>
      <c r="H72" s="233">
        <v>102.15</v>
      </c>
      <c r="I72" s="234">
        <v>7.6612499999999999</v>
      </c>
      <c r="J72"/>
      <c r="K72"/>
    </row>
    <row r="73" spans="1:11" x14ac:dyDescent="0.35">
      <c r="A73" s="219"/>
      <c r="B73" s="222"/>
      <c r="C73" s="1"/>
      <c r="D73" s="307" t="s">
        <v>43</v>
      </c>
      <c r="E73" s="9" t="s">
        <v>1075</v>
      </c>
      <c r="F73" s="8" t="s">
        <v>1076</v>
      </c>
      <c r="G73" s="10">
        <v>0.26666666666666666</v>
      </c>
      <c r="H73" s="10">
        <v>102.15</v>
      </c>
      <c r="I73" s="12">
        <v>27.240000000000002</v>
      </c>
      <c r="J73"/>
      <c r="K73"/>
    </row>
    <row r="74" spans="1:11" x14ac:dyDescent="0.35">
      <c r="A74" s="219"/>
      <c r="B74" s="222"/>
      <c r="C74" s="1"/>
      <c r="D74" s="231" t="s">
        <v>163</v>
      </c>
      <c r="E74" s="232"/>
      <c r="F74" s="232"/>
      <c r="G74" s="233">
        <v>0.26666666666666666</v>
      </c>
      <c r="H74" s="233">
        <v>102.15</v>
      </c>
      <c r="I74" s="234">
        <v>27.240000000000002</v>
      </c>
      <c r="J74"/>
      <c r="K74"/>
    </row>
    <row r="75" spans="1:11" x14ac:dyDescent="0.35">
      <c r="A75" s="219"/>
      <c r="B75" s="222"/>
      <c r="C75" s="1"/>
      <c r="D75" s="230" t="s">
        <v>316</v>
      </c>
      <c r="E75" s="9" t="s">
        <v>1081</v>
      </c>
      <c r="F75" s="8" t="s">
        <v>1082</v>
      </c>
      <c r="G75" s="10">
        <v>6.6666666666666666E-2</v>
      </c>
      <c r="H75" s="10">
        <v>102.15</v>
      </c>
      <c r="I75" s="12">
        <v>6.8100000000000005</v>
      </c>
      <c r="J75"/>
      <c r="K75"/>
    </row>
    <row r="76" spans="1:11" x14ac:dyDescent="0.35">
      <c r="A76" s="219"/>
      <c r="B76" s="222"/>
      <c r="C76" s="1"/>
      <c r="D76" s="228"/>
      <c r="E76" s="9" t="s">
        <v>1083</v>
      </c>
      <c r="F76" s="8" t="s">
        <v>1084</v>
      </c>
      <c r="G76" s="10">
        <v>0.2</v>
      </c>
      <c r="H76" s="10">
        <v>102.15</v>
      </c>
      <c r="I76" s="12">
        <v>20.430000000000003</v>
      </c>
      <c r="J76"/>
      <c r="K76"/>
    </row>
    <row r="77" spans="1:11" x14ac:dyDescent="0.35">
      <c r="A77" s="219"/>
      <c r="B77" s="222"/>
      <c r="C77" s="1"/>
      <c r="D77" s="231" t="s">
        <v>319</v>
      </c>
      <c r="E77" s="232"/>
      <c r="F77" s="232"/>
      <c r="G77" s="233">
        <v>0.26666666666666666</v>
      </c>
      <c r="H77" s="233">
        <v>102.15</v>
      </c>
      <c r="I77" s="234">
        <v>27.240000000000002</v>
      </c>
      <c r="J77"/>
      <c r="K77"/>
    </row>
    <row r="78" spans="1:11" x14ac:dyDescent="0.35">
      <c r="A78" s="219"/>
      <c r="B78" s="222"/>
      <c r="C78" s="1"/>
      <c r="D78" s="230" t="s">
        <v>45</v>
      </c>
      <c r="E78" s="9" t="s">
        <v>42</v>
      </c>
      <c r="F78" s="8" t="s">
        <v>1093</v>
      </c>
      <c r="G78" s="10">
        <v>0</v>
      </c>
      <c r="H78" s="10">
        <v>0</v>
      </c>
      <c r="I78" s="12">
        <v>0</v>
      </c>
      <c r="J78"/>
      <c r="K78"/>
    </row>
    <row r="79" spans="1:11" ht="26.5" x14ac:dyDescent="0.35">
      <c r="A79" s="219"/>
      <c r="B79" s="222"/>
      <c r="C79" s="1"/>
      <c r="D79" s="228"/>
      <c r="E79" s="9"/>
      <c r="F79" s="8" t="s">
        <v>86</v>
      </c>
      <c r="G79" s="10">
        <v>0</v>
      </c>
      <c r="H79" s="10">
        <v>0</v>
      </c>
      <c r="I79" s="12">
        <v>0</v>
      </c>
      <c r="J79"/>
      <c r="K79"/>
    </row>
    <row r="80" spans="1:11" x14ac:dyDescent="0.35">
      <c r="A80" s="219"/>
      <c r="B80" s="222"/>
      <c r="C80" s="1"/>
      <c r="D80" s="231" t="s">
        <v>1053</v>
      </c>
      <c r="E80" s="232"/>
      <c r="F80" s="232"/>
      <c r="G80" s="233">
        <v>0</v>
      </c>
      <c r="H80" s="233">
        <v>0</v>
      </c>
      <c r="I80" s="234">
        <v>0</v>
      </c>
      <c r="J80"/>
      <c r="K80"/>
    </row>
    <row r="81" spans="1:11" x14ac:dyDescent="0.35">
      <c r="A81" s="219"/>
      <c r="B81" s="222"/>
      <c r="C81" s="1"/>
      <c r="D81" s="230" t="s">
        <v>1051</v>
      </c>
      <c r="E81" s="9" t="s">
        <v>1054</v>
      </c>
      <c r="F81" s="8" t="s">
        <v>602</v>
      </c>
      <c r="G81" s="10">
        <v>0.5</v>
      </c>
      <c r="H81" s="10">
        <v>88.48</v>
      </c>
      <c r="I81" s="12">
        <v>44.24</v>
      </c>
      <c r="J81"/>
      <c r="K81"/>
    </row>
    <row r="82" spans="1:11" x14ac:dyDescent="0.35">
      <c r="A82" s="219"/>
      <c r="B82" s="222"/>
      <c r="C82" s="1"/>
      <c r="D82" s="228"/>
      <c r="E82" s="9" t="s">
        <v>1055</v>
      </c>
      <c r="F82" s="8" t="s">
        <v>1056</v>
      </c>
      <c r="G82" s="10">
        <v>0.21666666666666667</v>
      </c>
      <c r="H82" s="10">
        <v>102.15</v>
      </c>
      <c r="I82" s="12">
        <v>22.1325</v>
      </c>
      <c r="J82"/>
      <c r="K82"/>
    </row>
    <row r="83" spans="1:11" x14ac:dyDescent="0.35">
      <c r="A83" s="219"/>
      <c r="B83" s="222"/>
      <c r="C83" s="1"/>
      <c r="D83" s="231" t="s">
        <v>1052</v>
      </c>
      <c r="E83" s="232"/>
      <c r="F83" s="232"/>
      <c r="G83" s="233">
        <v>0.71666666666666667</v>
      </c>
      <c r="H83" s="233">
        <v>95.314999999999998</v>
      </c>
      <c r="I83" s="234">
        <v>66.372500000000002</v>
      </c>
      <c r="J83"/>
      <c r="K83"/>
    </row>
    <row r="84" spans="1:11" x14ac:dyDescent="0.35">
      <c r="A84" s="219"/>
      <c r="B84" s="222"/>
      <c r="C84" s="1"/>
      <c r="D84" s="230" t="s">
        <v>1057</v>
      </c>
      <c r="E84" s="9" t="s">
        <v>1058</v>
      </c>
      <c r="F84" s="8" t="s">
        <v>1059</v>
      </c>
      <c r="G84" s="10">
        <v>0.2</v>
      </c>
      <c r="H84" s="10">
        <v>102.15</v>
      </c>
      <c r="I84" s="12">
        <v>20.430000000000003</v>
      </c>
      <c r="J84"/>
      <c r="K84"/>
    </row>
    <row r="85" spans="1:11" x14ac:dyDescent="0.35">
      <c r="A85" s="219"/>
      <c r="B85" s="222"/>
      <c r="C85" s="1"/>
      <c r="D85" s="226"/>
      <c r="E85" s="9" t="s">
        <v>1060</v>
      </c>
      <c r="F85" s="8" t="s">
        <v>1061</v>
      </c>
      <c r="G85" s="10">
        <v>0.2</v>
      </c>
      <c r="H85" s="10">
        <v>102.15</v>
      </c>
      <c r="I85" s="12">
        <v>20.430000000000003</v>
      </c>
      <c r="J85"/>
      <c r="K85"/>
    </row>
    <row r="86" spans="1:11" x14ac:dyDescent="0.35">
      <c r="A86" s="219"/>
      <c r="B86" s="222"/>
      <c r="C86" s="1"/>
      <c r="D86" s="226"/>
      <c r="E86" s="9" t="s">
        <v>1062</v>
      </c>
      <c r="F86" s="8" t="s">
        <v>1063</v>
      </c>
      <c r="G86" s="10">
        <v>0.4</v>
      </c>
      <c r="H86" s="10">
        <v>102.15</v>
      </c>
      <c r="I86" s="12">
        <v>40.860000000000007</v>
      </c>
      <c r="J86"/>
      <c r="K86"/>
    </row>
    <row r="87" spans="1:11" x14ac:dyDescent="0.35">
      <c r="A87" s="219"/>
      <c r="B87" s="222"/>
      <c r="C87" s="1"/>
      <c r="D87" s="228"/>
      <c r="E87" s="9" t="s">
        <v>1064</v>
      </c>
      <c r="F87" s="8" t="s">
        <v>1065</v>
      </c>
      <c r="G87" s="10">
        <v>0.13333333333333333</v>
      </c>
      <c r="H87" s="10">
        <v>102.15</v>
      </c>
      <c r="I87" s="12">
        <v>13.620000000000001</v>
      </c>
      <c r="J87"/>
      <c r="K87"/>
    </row>
    <row r="88" spans="1:11" x14ac:dyDescent="0.35">
      <c r="A88" s="219"/>
      <c r="B88" s="222"/>
      <c r="C88" s="1"/>
      <c r="D88" s="231" t="s">
        <v>1066</v>
      </c>
      <c r="E88" s="232"/>
      <c r="F88" s="232"/>
      <c r="G88" s="233">
        <v>0.93333333333333335</v>
      </c>
      <c r="H88" s="233">
        <v>102.15</v>
      </c>
      <c r="I88" s="234">
        <v>95.340000000000018</v>
      </c>
      <c r="J88"/>
      <c r="K88"/>
    </row>
    <row r="89" spans="1:11" ht="26.5" x14ac:dyDescent="0.35">
      <c r="A89" s="219"/>
      <c r="B89" s="222"/>
      <c r="C89" s="1"/>
      <c r="D89" s="307" t="s">
        <v>1094</v>
      </c>
      <c r="E89" s="9" t="s">
        <v>1095</v>
      </c>
      <c r="F89" s="8" t="s">
        <v>1096</v>
      </c>
      <c r="G89" s="10">
        <v>0.4</v>
      </c>
      <c r="H89" s="10">
        <v>102.15</v>
      </c>
      <c r="I89" s="12">
        <v>40.860000000000007</v>
      </c>
      <c r="J89"/>
      <c r="K89"/>
    </row>
    <row r="90" spans="1:11" x14ac:dyDescent="0.35">
      <c r="A90" s="219"/>
      <c r="B90" s="222"/>
      <c r="C90" s="1"/>
      <c r="D90" s="231" t="s">
        <v>1097</v>
      </c>
      <c r="E90" s="232"/>
      <c r="F90" s="232"/>
      <c r="G90" s="233">
        <v>0.4</v>
      </c>
      <c r="H90" s="233">
        <v>102.15</v>
      </c>
      <c r="I90" s="234">
        <v>40.860000000000007</v>
      </c>
      <c r="J90"/>
      <c r="K90"/>
    </row>
    <row r="91" spans="1:11" ht="26.5" x14ac:dyDescent="0.35">
      <c r="A91" s="219"/>
      <c r="B91" s="222"/>
      <c r="C91" s="1"/>
      <c r="D91" s="307" t="s">
        <v>1077</v>
      </c>
      <c r="E91" s="9" t="s">
        <v>1078</v>
      </c>
      <c r="F91" s="8" t="s">
        <v>1079</v>
      </c>
      <c r="G91" s="10">
        <v>0.16666666666666666</v>
      </c>
      <c r="H91" s="10">
        <v>102.15</v>
      </c>
      <c r="I91" s="12">
        <v>17.024999999999999</v>
      </c>
      <c r="J91"/>
      <c r="K91"/>
    </row>
    <row r="92" spans="1:11" x14ac:dyDescent="0.35">
      <c r="A92" s="219"/>
      <c r="B92" s="222"/>
      <c r="C92" s="1"/>
      <c r="D92" s="231" t="s">
        <v>1080</v>
      </c>
      <c r="E92" s="232"/>
      <c r="F92" s="232"/>
      <c r="G92" s="233">
        <v>0.16666666666666666</v>
      </c>
      <c r="H92" s="233">
        <v>102.15</v>
      </c>
      <c r="I92" s="234">
        <v>17.024999999999999</v>
      </c>
      <c r="J92"/>
      <c r="K92"/>
    </row>
    <row r="93" spans="1:11" ht="39.5" x14ac:dyDescent="0.35">
      <c r="A93" s="219"/>
      <c r="B93" s="222"/>
      <c r="C93" s="1"/>
      <c r="D93" s="307" t="s">
        <v>1085</v>
      </c>
      <c r="E93" s="9" t="s">
        <v>1086</v>
      </c>
      <c r="F93" s="8" t="s">
        <v>1087</v>
      </c>
      <c r="G93" s="10">
        <v>1</v>
      </c>
      <c r="H93" s="10">
        <v>102.15</v>
      </c>
      <c r="I93" s="12">
        <v>102.15</v>
      </c>
      <c r="J93"/>
      <c r="K93"/>
    </row>
    <row r="94" spans="1:11" x14ac:dyDescent="0.35">
      <c r="A94" s="219"/>
      <c r="B94" s="222"/>
      <c r="C94" s="1"/>
      <c r="D94" s="231" t="s">
        <v>1088</v>
      </c>
      <c r="E94" s="232"/>
      <c r="F94" s="232"/>
      <c r="G94" s="233">
        <v>1</v>
      </c>
      <c r="H94" s="233">
        <v>102.15</v>
      </c>
      <c r="I94" s="234">
        <v>102.15</v>
      </c>
      <c r="J94"/>
      <c r="K94"/>
    </row>
    <row r="95" spans="1:11" x14ac:dyDescent="0.35">
      <c r="A95" s="219"/>
      <c r="B95" s="222"/>
      <c r="C95" s="1"/>
      <c r="D95" s="307" t="s">
        <v>1089</v>
      </c>
      <c r="E95" s="9" t="s">
        <v>1090</v>
      </c>
      <c r="F95" s="8" t="s">
        <v>1091</v>
      </c>
      <c r="G95" s="10">
        <v>1</v>
      </c>
      <c r="H95" s="10">
        <v>102.15</v>
      </c>
      <c r="I95" s="12">
        <v>102.15</v>
      </c>
      <c r="J95"/>
      <c r="K95"/>
    </row>
    <row r="96" spans="1:11" x14ac:dyDescent="0.35">
      <c r="A96" s="219"/>
      <c r="B96" s="222"/>
      <c r="C96" s="1"/>
      <c r="D96" s="231" t="s">
        <v>1092</v>
      </c>
      <c r="E96" s="232"/>
      <c r="F96" s="232"/>
      <c r="G96" s="233">
        <v>1</v>
      </c>
      <c r="H96" s="233">
        <v>102.15</v>
      </c>
      <c r="I96" s="234">
        <v>102.15</v>
      </c>
      <c r="J96"/>
      <c r="K96"/>
    </row>
    <row r="97" spans="1:11" x14ac:dyDescent="0.35">
      <c r="A97" s="219"/>
      <c r="B97" s="227"/>
      <c r="C97" s="1" t="s">
        <v>167</v>
      </c>
      <c r="D97" s="1"/>
      <c r="E97" s="1"/>
      <c r="G97" s="10">
        <v>6.5000000000000009</v>
      </c>
      <c r="H97" s="10">
        <v>101.3458823529412</v>
      </c>
      <c r="I97" s="12">
        <v>657.14</v>
      </c>
      <c r="J97"/>
      <c r="K97"/>
    </row>
    <row r="98" spans="1:11" x14ac:dyDescent="0.35">
      <c r="A98" s="220"/>
      <c r="B98" s="231" t="s">
        <v>168</v>
      </c>
      <c r="C98" s="232"/>
      <c r="D98" s="232"/>
      <c r="E98" s="232"/>
      <c r="F98" s="232"/>
      <c r="G98" s="233">
        <v>164.49999999999997</v>
      </c>
      <c r="H98" s="233">
        <v>101.13971428571435</v>
      </c>
      <c r="I98" s="234">
        <v>16328.135000000002</v>
      </c>
      <c r="J98"/>
      <c r="K98"/>
    </row>
    <row r="99" spans="1:11" x14ac:dyDescent="0.35">
      <c r="A99" s="195" t="s">
        <v>1098</v>
      </c>
      <c r="B99" s="196"/>
      <c r="C99" s="196"/>
      <c r="D99" s="196"/>
      <c r="E99" s="196"/>
      <c r="F99" s="196"/>
      <c r="G99" s="197">
        <v>164.49999999999997</v>
      </c>
      <c r="H99" s="197">
        <v>101.13971428571435</v>
      </c>
      <c r="I99" s="198">
        <v>18213.425000000007</v>
      </c>
      <c r="J99"/>
      <c r="K99"/>
    </row>
    <row r="100" spans="1:11" ht="26.5" x14ac:dyDescent="0.35">
      <c r="A100" s="246" t="s">
        <v>1099</v>
      </c>
      <c r="B100" s="229" t="s">
        <v>39</v>
      </c>
      <c r="C100" s="1" t="s">
        <v>42</v>
      </c>
      <c r="D100" s="307" t="s">
        <v>460</v>
      </c>
      <c r="E100" s="9" t="s">
        <v>42</v>
      </c>
      <c r="F100" s="8" t="s">
        <v>48</v>
      </c>
      <c r="G100" s="10">
        <v>0</v>
      </c>
      <c r="H100" s="10">
        <v>0</v>
      </c>
      <c r="I100" s="12">
        <v>584.34</v>
      </c>
      <c r="J100"/>
      <c r="K100"/>
    </row>
    <row r="101" spans="1:11" x14ac:dyDescent="0.35">
      <c r="A101" s="219"/>
      <c r="B101" s="222"/>
      <c r="C101" s="1"/>
      <c r="D101" s="231" t="s">
        <v>463</v>
      </c>
      <c r="E101" s="232"/>
      <c r="F101" s="232"/>
      <c r="G101" s="233">
        <v>0</v>
      </c>
      <c r="H101" s="233">
        <v>0</v>
      </c>
      <c r="I101" s="234">
        <v>584.34</v>
      </c>
      <c r="J101"/>
      <c r="K101"/>
    </row>
    <row r="102" spans="1:11" ht="26.5" x14ac:dyDescent="0.35">
      <c r="A102" s="219"/>
      <c r="B102" s="222"/>
      <c r="C102" s="1"/>
      <c r="D102" s="230" t="s">
        <v>45</v>
      </c>
      <c r="E102" s="9" t="s">
        <v>42</v>
      </c>
      <c r="F102" s="8" t="s">
        <v>47</v>
      </c>
      <c r="G102" s="10">
        <v>0</v>
      </c>
      <c r="H102" s="10">
        <v>0</v>
      </c>
      <c r="I102" s="12">
        <v>283.23</v>
      </c>
      <c r="J102"/>
      <c r="K102"/>
    </row>
    <row r="103" spans="1:11" x14ac:dyDescent="0.35">
      <c r="A103" s="219"/>
      <c r="B103" s="222"/>
      <c r="C103" s="1"/>
      <c r="D103" s="226"/>
      <c r="E103" s="9"/>
      <c r="F103" s="8" t="s">
        <v>44</v>
      </c>
      <c r="G103" s="10">
        <v>0</v>
      </c>
      <c r="H103" s="10">
        <v>0</v>
      </c>
      <c r="I103" s="12">
        <v>683.2</v>
      </c>
      <c r="J103"/>
      <c r="K103"/>
    </row>
    <row r="104" spans="1:11" ht="26.5" x14ac:dyDescent="0.35">
      <c r="A104" s="219"/>
      <c r="B104" s="222"/>
      <c r="C104" s="1"/>
      <c r="D104" s="226"/>
      <c r="E104" s="9"/>
      <c r="F104" s="8" t="s">
        <v>90</v>
      </c>
      <c r="G104" s="10">
        <v>0</v>
      </c>
      <c r="H104" s="10">
        <v>0</v>
      </c>
      <c r="I104" s="12">
        <v>306.87</v>
      </c>
      <c r="J104"/>
      <c r="K104"/>
    </row>
    <row r="105" spans="1:11" ht="26.5" x14ac:dyDescent="0.35">
      <c r="A105" s="219"/>
      <c r="B105" s="222"/>
      <c r="C105" s="1"/>
      <c r="D105" s="228"/>
      <c r="E105" s="9"/>
      <c r="F105" s="8" t="s">
        <v>182</v>
      </c>
      <c r="G105" s="10">
        <v>0</v>
      </c>
      <c r="H105" s="10">
        <v>0</v>
      </c>
      <c r="I105" s="12">
        <v>36.99</v>
      </c>
      <c r="J105"/>
      <c r="K105"/>
    </row>
    <row r="106" spans="1:11" x14ac:dyDescent="0.35">
      <c r="A106" s="219"/>
      <c r="B106" s="222"/>
      <c r="C106" s="1"/>
      <c r="D106" s="231" t="s">
        <v>1053</v>
      </c>
      <c r="E106" s="232"/>
      <c r="F106" s="232"/>
      <c r="G106" s="233">
        <v>0</v>
      </c>
      <c r="H106" s="233">
        <v>0</v>
      </c>
      <c r="I106" s="234">
        <v>1310.2900000000002</v>
      </c>
      <c r="J106"/>
      <c r="K106"/>
    </row>
    <row r="107" spans="1:11" x14ac:dyDescent="0.35">
      <c r="A107" s="219"/>
      <c r="B107" s="227"/>
      <c r="C107" s="1" t="s">
        <v>164</v>
      </c>
      <c r="D107" s="1"/>
      <c r="E107" s="1"/>
      <c r="G107" s="10">
        <v>0</v>
      </c>
      <c r="H107" s="10">
        <v>0</v>
      </c>
      <c r="I107" s="12">
        <v>1894.6299999999999</v>
      </c>
      <c r="J107"/>
      <c r="K107"/>
    </row>
    <row r="108" spans="1:11" x14ac:dyDescent="0.35">
      <c r="A108" s="219"/>
      <c r="B108" s="231" t="s">
        <v>165</v>
      </c>
      <c r="C108" s="232"/>
      <c r="D108" s="232"/>
      <c r="E108" s="232"/>
      <c r="F108" s="232"/>
      <c r="G108" s="233">
        <v>0</v>
      </c>
      <c r="H108" s="233">
        <v>0</v>
      </c>
      <c r="I108" s="234">
        <v>1894.6299999999999</v>
      </c>
      <c r="J108"/>
      <c r="K108"/>
    </row>
    <row r="109" spans="1:11" x14ac:dyDescent="0.35">
      <c r="A109" s="219"/>
      <c r="B109" s="229" t="s">
        <v>50</v>
      </c>
      <c r="C109" s="1" t="s">
        <v>51</v>
      </c>
      <c r="D109" s="307" t="s">
        <v>595</v>
      </c>
      <c r="E109" s="9" t="s">
        <v>1104</v>
      </c>
      <c r="F109" s="8" t="s">
        <v>1105</v>
      </c>
      <c r="G109" s="10">
        <v>4.125</v>
      </c>
      <c r="H109" s="10">
        <v>102.88</v>
      </c>
      <c r="I109" s="12">
        <v>424.38</v>
      </c>
      <c r="J109"/>
      <c r="K109"/>
    </row>
    <row r="110" spans="1:11" x14ac:dyDescent="0.35">
      <c r="A110" s="219"/>
      <c r="B110" s="222"/>
      <c r="C110" s="1"/>
      <c r="D110" s="231" t="s">
        <v>596</v>
      </c>
      <c r="E110" s="232"/>
      <c r="F110" s="232"/>
      <c r="G110" s="233">
        <v>4.125</v>
      </c>
      <c r="H110" s="233">
        <v>102.88</v>
      </c>
      <c r="I110" s="234">
        <v>424.38</v>
      </c>
      <c r="J110"/>
      <c r="K110"/>
    </row>
    <row r="111" spans="1:11" x14ac:dyDescent="0.35">
      <c r="A111" s="219"/>
      <c r="B111" s="222"/>
      <c r="C111" s="1"/>
      <c r="D111" s="307" t="s">
        <v>43</v>
      </c>
      <c r="E111" s="9" t="s">
        <v>1106</v>
      </c>
      <c r="F111" s="8" t="s">
        <v>1107</v>
      </c>
      <c r="G111" s="10">
        <v>1.9</v>
      </c>
      <c r="H111" s="10">
        <v>102.88</v>
      </c>
      <c r="I111" s="12">
        <v>195.47199999999998</v>
      </c>
      <c r="J111"/>
      <c r="K111"/>
    </row>
    <row r="112" spans="1:11" x14ac:dyDescent="0.35">
      <c r="A112" s="219"/>
      <c r="B112" s="222"/>
      <c r="C112" s="1"/>
      <c r="D112" s="231" t="s">
        <v>163</v>
      </c>
      <c r="E112" s="232"/>
      <c r="F112" s="232"/>
      <c r="G112" s="233">
        <v>1.9</v>
      </c>
      <c r="H112" s="233">
        <v>102.88</v>
      </c>
      <c r="I112" s="234">
        <v>195.47199999999998</v>
      </c>
      <c r="J112"/>
      <c r="K112"/>
    </row>
    <row r="113" spans="1:11" ht="26.5" x14ac:dyDescent="0.35">
      <c r="A113" s="219"/>
      <c r="B113" s="222"/>
      <c r="C113" s="1"/>
      <c r="D113" s="307" t="s">
        <v>639</v>
      </c>
      <c r="E113" s="9" t="s">
        <v>1108</v>
      </c>
      <c r="F113" s="8" t="s">
        <v>1109</v>
      </c>
      <c r="G113" s="10">
        <v>5</v>
      </c>
      <c r="H113" s="10">
        <v>102.88</v>
      </c>
      <c r="I113" s="12">
        <v>514.4</v>
      </c>
      <c r="J113"/>
      <c r="K113"/>
    </row>
    <row r="114" spans="1:11" x14ac:dyDescent="0.35">
      <c r="A114" s="219"/>
      <c r="B114" s="222"/>
      <c r="C114" s="1"/>
      <c r="D114" s="231" t="s">
        <v>642</v>
      </c>
      <c r="E114" s="232"/>
      <c r="F114" s="232"/>
      <c r="G114" s="233">
        <v>5</v>
      </c>
      <c r="H114" s="233">
        <v>102.88</v>
      </c>
      <c r="I114" s="234">
        <v>514.4</v>
      </c>
      <c r="J114"/>
      <c r="K114"/>
    </row>
    <row r="115" spans="1:11" x14ac:dyDescent="0.35">
      <c r="A115" s="219"/>
      <c r="B115" s="222"/>
      <c r="C115" s="1"/>
      <c r="D115" s="230" t="s">
        <v>45</v>
      </c>
      <c r="E115" s="9" t="s">
        <v>42</v>
      </c>
      <c r="F115" s="8" t="s">
        <v>84</v>
      </c>
      <c r="G115" s="10">
        <v>4</v>
      </c>
      <c r="H115" s="10">
        <v>61.75</v>
      </c>
      <c r="I115" s="12">
        <v>247</v>
      </c>
      <c r="J115"/>
      <c r="K115"/>
    </row>
    <row r="116" spans="1:11" x14ac:dyDescent="0.35">
      <c r="A116" s="219"/>
      <c r="B116" s="222"/>
      <c r="C116" s="1"/>
      <c r="D116" s="228"/>
      <c r="E116" s="9" t="s">
        <v>171</v>
      </c>
      <c r="F116" s="8" t="s">
        <v>1121</v>
      </c>
      <c r="G116" s="10">
        <v>3.8</v>
      </c>
      <c r="H116" s="10">
        <v>35</v>
      </c>
      <c r="I116" s="12">
        <v>133</v>
      </c>
      <c r="J116"/>
      <c r="K116"/>
    </row>
    <row r="117" spans="1:11" x14ac:dyDescent="0.35">
      <c r="A117" s="219"/>
      <c r="B117" s="222"/>
      <c r="C117" s="1"/>
      <c r="D117" s="231" t="s">
        <v>1053</v>
      </c>
      <c r="E117" s="232"/>
      <c r="F117" s="232"/>
      <c r="G117" s="233">
        <v>7.8</v>
      </c>
      <c r="H117" s="233">
        <v>48.375</v>
      </c>
      <c r="I117" s="234">
        <v>380</v>
      </c>
      <c r="J117"/>
      <c r="K117"/>
    </row>
    <row r="118" spans="1:11" ht="26.5" x14ac:dyDescent="0.35">
      <c r="A118" s="219"/>
      <c r="B118" s="222"/>
      <c r="C118" s="1"/>
      <c r="D118" s="307" t="s">
        <v>1051</v>
      </c>
      <c r="E118" s="9" t="s">
        <v>1100</v>
      </c>
      <c r="F118" s="8" t="s">
        <v>1101</v>
      </c>
      <c r="G118" s="10">
        <v>9.5</v>
      </c>
      <c r="H118" s="10">
        <v>88.48</v>
      </c>
      <c r="I118" s="12">
        <v>840.56000000000006</v>
      </c>
      <c r="J118"/>
      <c r="K118"/>
    </row>
    <row r="119" spans="1:11" x14ac:dyDescent="0.35">
      <c r="A119" s="219"/>
      <c r="B119" s="222"/>
      <c r="C119" s="1"/>
      <c r="D119" s="231" t="s">
        <v>1052</v>
      </c>
      <c r="E119" s="232"/>
      <c r="F119" s="232"/>
      <c r="G119" s="233">
        <v>9.5</v>
      </c>
      <c r="H119" s="233">
        <v>88.48</v>
      </c>
      <c r="I119" s="234">
        <v>840.56000000000006</v>
      </c>
      <c r="J119"/>
      <c r="K119"/>
    </row>
    <row r="120" spans="1:11" ht="26.5" x14ac:dyDescent="0.35">
      <c r="A120" s="219"/>
      <c r="B120" s="222"/>
      <c r="C120" s="1"/>
      <c r="D120" s="307" t="s">
        <v>1057</v>
      </c>
      <c r="E120" s="9" t="s">
        <v>1102</v>
      </c>
      <c r="F120" s="8" t="s">
        <v>1103</v>
      </c>
      <c r="G120" s="10">
        <v>10</v>
      </c>
      <c r="H120" s="10">
        <v>88.48</v>
      </c>
      <c r="I120" s="12">
        <v>884.80000000000007</v>
      </c>
      <c r="J120"/>
      <c r="K120"/>
    </row>
    <row r="121" spans="1:11" x14ac:dyDescent="0.35">
      <c r="A121" s="219"/>
      <c r="B121" s="222"/>
      <c r="C121" s="1"/>
      <c r="D121" s="231" t="s">
        <v>1066</v>
      </c>
      <c r="E121" s="232"/>
      <c r="F121" s="232"/>
      <c r="G121" s="233">
        <v>10</v>
      </c>
      <c r="H121" s="233">
        <v>88.48</v>
      </c>
      <c r="I121" s="234">
        <v>884.80000000000007</v>
      </c>
      <c r="J121"/>
      <c r="K121"/>
    </row>
    <row r="122" spans="1:11" x14ac:dyDescent="0.35">
      <c r="A122" s="219"/>
      <c r="B122" s="222"/>
      <c r="C122" s="1"/>
      <c r="D122" s="230" t="s">
        <v>1094</v>
      </c>
      <c r="E122" s="9" t="s">
        <v>1122</v>
      </c>
      <c r="F122" s="8" t="s">
        <v>1123</v>
      </c>
      <c r="G122" s="10">
        <v>4.125</v>
      </c>
      <c r="H122" s="10">
        <v>102.88</v>
      </c>
      <c r="I122" s="12">
        <v>424.38</v>
      </c>
      <c r="J122"/>
      <c r="K122"/>
    </row>
    <row r="123" spans="1:11" ht="39.5" x14ac:dyDescent="0.35">
      <c r="A123" s="219"/>
      <c r="B123" s="222"/>
      <c r="C123" s="1"/>
      <c r="D123" s="228"/>
      <c r="E123" s="9" t="s">
        <v>1124</v>
      </c>
      <c r="F123" s="8" t="s">
        <v>1125</v>
      </c>
      <c r="G123" s="10">
        <v>5</v>
      </c>
      <c r="H123" s="10">
        <v>102.88</v>
      </c>
      <c r="I123" s="12">
        <v>514.4</v>
      </c>
      <c r="J123"/>
      <c r="K123"/>
    </row>
    <row r="124" spans="1:11" x14ac:dyDescent="0.35">
      <c r="A124" s="219"/>
      <c r="B124" s="222"/>
      <c r="C124" s="1"/>
      <c r="D124" s="231" t="s">
        <v>1097</v>
      </c>
      <c r="E124" s="232"/>
      <c r="F124" s="232"/>
      <c r="G124" s="233">
        <v>9.125</v>
      </c>
      <c r="H124" s="233">
        <v>102.88</v>
      </c>
      <c r="I124" s="234">
        <v>938.78</v>
      </c>
      <c r="J124"/>
      <c r="K124"/>
    </row>
    <row r="125" spans="1:11" x14ac:dyDescent="0.35">
      <c r="A125" s="219"/>
      <c r="B125" s="222"/>
      <c r="C125" s="1"/>
      <c r="D125" s="230" t="s">
        <v>1077</v>
      </c>
      <c r="E125" s="9" t="s">
        <v>1110</v>
      </c>
      <c r="F125" s="8" t="s">
        <v>1111</v>
      </c>
      <c r="G125" s="10">
        <v>0.82499999999999996</v>
      </c>
      <c r="H125" s="10">
        <v>77.16</v>
      </c>
      <c r="I125" s="12">
        <v>63.656999999999996</v>
      </c>
      <c r="J125"/>
      <c r="K125"/>
    </row>
    <row r="126" spans="1:11" ht="39.5" x14ac:dyDescent="0.35">
      <c r="A126" s="219"/>
      <c r="B126" s="222"/>
      <c r="C126" s="1"/>
      <c r="D126" s="226"/>
      <c r="E126" s="9" t="s">
        <v>1112</v>
      </c>
      <c r="F126" s="8" t="s">
        <v>1113</v>
      </c>
      <c r="G126" s="10">
        <v>0.82499999999999996</v>
      </c>
      <c r="H126" s="10">
        <v>77.16</v>
      </c>
      <c r="I126" s="12">
        <v>63.656999999999996</v>
      </c>
      <c r="J126"/>
      <c r="K126"/>
    </row>
    <row r="127" spans="1:11" ht="26.5" x14ac:dyDescent="0.35">
      <c r="A127" s="219"/>
      <c r="B127" s="222"/>
      <c r="C127" s="1"/>
      <c r="D127" s="226"/>
      <c r="E127" s="9" t="s">
        <v>1114</v>
      </c>
      <c r="F127" s="8" t="s">
        <v>1115</v>
      </c>
      <c r="G127" s="10">
        <v>0.82499999999999996</v>
      </c>
      <c r="H127" s="10">
        <v>77.16</v>
      </c>
      <c r="I127" s="12">
        <v>63.656999999999996</v>
      </c>
      <c r="J127"/>
      <c r="K127"/>
    </row>
    <row r="128" spans="1:11" ht="26.5" x14ac:dyDescent="0.35">
      <c r="A128" s="219"/>
      <c r="B128" s="222"/>
      <c r="C128" s="1"/>
      <c r="D128" s="226"/>
      <c r="E128" s="9" t="s">
        <v>1116</v>
      </c>
      <c r="F128" s="8" t="s">
        <v>1117</v>
      </c>
      <c r="G128" s="10">
        <v>3.8</v>
      </c>
      <c r="H128" s="10">
        <v>102.88</v>
      </c>
      <c r="I128" s="12">
        <v>390.94399999999996</v>
      </c>
      <c r="J128"/>
      <c r="K128"/>
    </row>
    <row r="129" spans="1:11" x14ac:dyDescent="0.35">
      <c r="A129" s="219"/>
      <c r="B129" s="222"/>
      <c r="C129" s="1"/>
      <c r="D129" s="228"/>
      <c r="E129" s="9" t="s">
        <v>1118</v>
      </c>
      <c r="F129" s="8" t="s">
        <v>602</v>
      </c>
      <c r="G129" s="10">
        <v>13.5</v>
      </c>
      <c r="H129" s="10">
        <v>88.48</v>
      </c>
      <c r="I129" s="12">
        <v>1194.48</v>
      </c>
      <c r="J129"/>
      <c r="K129"/>
    </row>
    <row r="130" spans="1:11" x14ac:dyDescent="0.35">
      <c r="A130" s="219"/>
      <c r="B130" s="222"/>
      <c r="C130" s="1"/>
      <c r="D130" s="231" t="s">
        <v>1080</v>
      </c>
      <c r="E130" s="232"/>
      <c r="F130" s="232"/>
      <c r="G130" s="233">
        <v>19.774999999999999</v>
      </c>
      <c r="H130" s="233">
        <v>84.568000000000012</v>
      </c>
      <c r="I130" s="234">
        <v>1776.395</v>
      </c>
      <c r="J130"/>
      <c r="K130"/>
    </row>
    <row r="131" spans="1:11" x14ac:dyDescent="0.35">
      <c r="A131" s="219"/>
      <c r="B131" s="222"/>
      <c r="C131" s="1"/>
      <c r="D131" s="307" t="s">
        <v>1085</v>
      </c>
      <c r="E131" s="9" t="s">
        <v>1119</v>
      </c>
      <c r="F131" s="8" t="s">
        <v>1120</v>
      </c>
      <c r="G131" s="10">
        <v>5.7750000000000004</v>
      </c>
      <c r="H131" s="10">
        <v>123.46</v>
      </c>
      <c r="I131" s="12">
        <v>712.98149999999998</v>
      </c>
      <c r="J131"/>
      <c r="K131"/>
    </row>
    <row r="132" spans="1:11" x14ac:dyDescent="0.35">
      <c r="A132" s="219"/>
      <c r="B132" s="222"/>
      <c r="C132" s="1"/>
      <c r="D132" s="231" t="s">
        <v>1088</v>
      </c>
      <c r="E132" s="232"/>
      <c r="F132" s="232"/>
      <c r="G132" s="233">
        <v>5.7750000000000004</v>
      </c>
      <c r="H132" s="233">
        <v>123.46</v>
      </c>
      <c r="I132" s="234">
        <v>712.98149999999998</v>
      </c>
      <c r="J132"/>
      <c r="K132"/>
    </row>
    <row r="133" spans="1:11" x14ac:dyDescent="0.35">
      <c r="A133" s="219"/>
      <c r="B133" s="222"/>
      <c r="C133" s="1" t="s">
        <v>166</v>
      </c>
      <c r="D133" s="1"/>
      <c r="E133" s="1"/>
      <c r="G133" s="10">
        <v>73.000000000000014</v>
      </c>
      <c r="H133" s="10">
        <v>88.960666666666654</v>
      </c>
      <c r="I133" s="12">
        <v>6667.7685000000001</v>
      </c>
      <c r="J133"/>
      <c r="K133"/>
    </row>
    <row r="134" spans="1:11" x14ac:dyDescent="0.35">
      <c r="A134" s="219"/>
      <c r="B134" s="222"/>
      <c r="C134" s="1" t="s">
        <v>85</v>
      </c>
      <c r="D134" s="306" t="s">
        <v>595</v>
      </c>
      <c r="E134" s="9" t="s">
        <v>1104</v>
      </c>
      <c r="F134" s="8" t="s">
        <v>1105</v>
      </c>
      <c r="G134" s="10">
        <v>2</v>
      </c>
      <c r="H134" s="10">
        <v>102.88</v>
      </c>
      <c r="I134" s="12">
        <v>205.76</v>
      </c>
      <c r="J134"/>
      <c r="K134"/>
    </row>
    <row r="135" spans="1:11" x14ac:dyDescent="0.35">
      <c r="A135" s="219"/>
      <c r="B135" s="222"/>
      <c r="C135" s="1"/>
      <c r="D135" s="231" t="s">
        <v>596</v>
      </c>
      <c r="E135" s="232"/>
      <c r="F135" s="232"/>
      <c r="G135" s="233">
        <v>2</v>
      </c>
      <c r="H135" s="233">
        <v>102.88</v>
      </c>
      <c r="I135" s="234">
        <v>205.76</v>
      </c>
      <c r="J135"/>
      <c r="K135"/>
    </row>
    <row r="136" spans="1:11" x14ac:dyDescent="0.35">
      <c r="A136" s="219"/>
      <c r="B136" s="222"/>
      <c r="C136" s="1"/>
      <c r="D136" s="307" t="s">
        <v>43</v>
      </c>
      <c r="E136" s="9" t="s">
        <v>1106</v>
      </c>
      <c r="F136" s="8" t="s">
        <v>1107</v>
      </c>
      <c r="G136" s="10">
        <v>0.65</v>
      </c>
      <c r="H136" s="10">
        <v>102.88</v>
      </c>
      <c r="I136" s="12">
        <v>66.872</v>
      </c>
      <c r="J136"/>
      <c r="K136"/>
    </row>
    <row r="137" spans="1:11" x14ac:dyDescent="0.35">
      <c r="A137" s="219"/>
      <c r="B137" s="222"/>
      <c r="C137" s="1"/>
      <c r="D137" s="231" t="s">
        <v>163</v>
      </c>
      <c r="E137" s="232"/>
      <c r="F137" s="232"/>
      <c r="G137" s="233">
        <v>0.65</v>
      </c>
      <c r="H137" s="233">
        <v>102.88</v>
      </c>
      <c r="I137" s="234">
        <v>66.872</v>
      </c>
      <c r="J137"/>
      <c r="K137"/>
    </row>
    <row r="138" spans="1:11" ht="26.5" x14ac:dyDescent="0.35">
      <c r="A138" s="219"/>
      <c r="B138" s="222"/>
      <c r="C138" s="1"/>
      <c r="D138" s="307" t="s">
        <v>639</v>
      </c>
      <c r="E138" s="9" t="s">
        <v>1108</v>
      </c>
      <c r="F138" s="8" t="s">
        <v>1109</v>
      </c>
      <c r="G138" s="10">
        <v>1.625</v>
      </c>
      <c r="H138" s="10">
        <v>102.88</v>
      </c>
      <c r="I138" s="12">
        <v>167.18</v>
      </c>
      <c r="J138"/>
      <c r="K138"/>
    </row>
    <row r="139" spans="1:11" x14ac:dyDescent="0.35">
      <c r="A139" s="219"/>
      <c r="B139" s="222"/>
      <c r="C139" s="1"/>
      <c r="D139" s="231" t="s">
        <v>642</v>
      </c>
      <c r="E139" s="232"/>
      <c r="F139" s="232"/>
      <c r="G139" s="233">
        <v>1.625</v>
      </c>
      <c r="H139" s="233">
        <v>102.88</v>
      </c>
      <c r="I139" s="234">
        <v>167.18</v>
      </c>
      <c r="J139"/>
      <c r="K139"/>
    </row>
    <row r="140" spans="1:11" ht="26.5" x14ac:dyDescent="0.35">
      <c r="A140" s="219"/>
      <c r="B140" s="222"/>
      <c r="C140" s="1"/>
      <c r="D140" s="230" t="s">
        <v>45</v>
      </c>
      <c r="E140" s="9" t="s">
        <v>42</v>
      </c>
      <c r="F140" s="8" t="s">
        <v>86</v>
      </c>
      <c r="G140" s="10">
        <v>0</v>
      </c>
      <c r="H140" s="10">
        <v>0</v>
      </c>
      <c r="I140" s="12">
        <v>0</v>
      </c>
      <c r="J140"/>
      <c r="K140"/>
    </row>
    <row r="141" spans="1:11" x14ac:dyDescent="0.35">
      <c r="A141" s="219"/>
      <c r="B141" s="222"/>
      <c r="C141" s="1"/>
      <c r="D141" s="228"/>
      <c r="E141" s="9" t="s">
        <v>171</v>
      </c>
      <c r="F141" s="8" t="s">
        <v>1121</v>
      </c>
      <c r="G141" s="10">
        <v>1.3</v>
      </c>
      <c r="H141" s="10">
        <v>35</v>
      </c>
      <c r="I141" s="12">
        <v>45.5</v>
      </c>
      <c r="J141"/>
      <c r="K141"/>
    </row>
    <row r="142" spans="1:11" x14ac:dyDescent="0.35">
      <c r="A142" s="219"/>
      <c r="B142" s="222"/>
      <c r="C142" s="1"/>
      <c r="D142" s="231" t="s">
        <v>1053</v>
      </c>
      <c r="E142" s="232"/>
      <c r="F142" s="232"/>
      <c r="G142" s="233">
        <v>1.3</v>
      </c>
      <c r="H142" s="233">
        <v>35</v>
      </c>
      <c r="I142" s="234">
        <v>45.5</v>
      </c>
      <c r="J142"/>
      <c r="K142"/>
    </row>
    <row r="143" spans="1:11" ht="26.5" x14ac:dyDescent="0.35">
      <c r="A143" s="219"/>
      <c r="B143" s="222"/>
      <c r="C143" s="1"/>
      <c r="D143" s="307" t="s">
        <v>1051</v>
      </c>
      <c r="E143" s="9" t="s">
        <v>1100</v>
      </c>
      <c r="F143" s="8" t="s">
        <v>1101</v>
      </c>
      <c r="G143" s="10">
        <v>3.25</v>
      </c>
      <c r="H143" s="10">
        <v>88.48</v>
      </c>
      <c r="I143" s="12">
        <v>287.56</v>
      </c>
      <c r="J143"/>
      <c r="K143"/>
    </row>
    <row r="144" spans="1:11" x14ac:dyDescent="0.35">
      <c r="A144" s="219"/>
      <c r="B144" s="222"/>
      <c r="C144" s="1"/>
      <c r="D144" s="231" t="s">
        <v>1052</v>
      </c>
      <c r="E144" s="232"/>
      <c r="F144" s="232"/>
      <c r="G144" s="233">
        <v>3.25</v>
      </c>
      <c r="H144" s="233">
        <v>88.48</v>
      </c>
      <c r="I144" s="234">
        <v>287.56</v>
      </c>
      <c r="J144"/>
      <c r="K144"/>
    </row>
    <row r="145" spans="1:11" ht="26.5" x14ac:dyDescent="0.35">
      <c r="A145" s="219"/>
      <c r="B145" s="222"/>
      <c r="C145" s="1"/>
      <c r="D145" s="307" t="s">
        <v>1057</v>
      </c>
      <c r="E145" s="9" t="s">
        <v>1102</v>
      </c>
      <c r="F145" s="8" t="s">
        <v>1103</v>
      </c>
      <c r="G145" s="10">
        <v>3.25</v>
      </c>
      <c r="H145" s="10">
        <v>88.48</v>
      </c>
      <c r="I145" s="12">
        <v>287.56</v>
      </c>
      <c r="J145"/>
      <c r="K145"/>
    </row>
    <row r="146" spans="1:11" x14ac:dyDescent="0.35">
      <c r="A146" s="219"/>
      <c r="B146" s="222"/>
      <c r="C146" s="1"/>
      <c r="D146" s="231" t="s">
        <v>1066</v>
      </c>
      <c r="E146" s="232"/>
      <c r="F146" s="232"/>
      <c r="G146" s="233">
        <v>3.25</v>
      </c>
      <c r="H146" s="233">
        <v>88.48</v>
      </c>
      <c r="I146" s="234">
        <v>287.56</v>
      </c>
      <c r="J146"/>
      <c r="K146"/>
    </row>
    <row r="147" spans="1:11" x14ac:dyDescent="0.35">
      <c r="A147" s="219"/>
      <c r="B147" s="222"/>
      <c r="C147" s="1"/>
      <c r="D147" s="230" t="s">
        <v>1094</v>
      </c>
      <c r="E147" s="9" t="s">
        <v>1122</v>
      </c>
      <c r="F147" s="8" t="s">
        <v>1123</v>
      </c>
      <c r="G147" s="10">
        <v>2</v>
      </c>
      <c r="H147" s="10">
        <v>102.88</v>
      </c>
      <c r="I147" s="12">
        <v>205.76</v>
      </c>
      <c r="J147"/>
      <c r="K147"/>
    </row>
    <row r="148" spans="1:11" ht="39.5" x14ac:dyDescent="0.35">
      <c r="A148" s="219"/>
      <c r="B148" s="222"/>
      <c r="C148" s="1"/>
      <c r="D148" s="228"/>
      <c r="E148" s="9" t="s">
        <v>1124</v>
      </c>
      <c r="F148" s="8" t="s">
        <v>1125</v>
      </c>
      <c r="G148" s="10">
        <v>1.625</v>
      </c>
      <c r="H148" s="10">
        <v>102.88</v>
      </c>
      <c r="I148" s="12">
        <v>167.18</v>
      </c>
      <c r="J148"/>
      <c r="K148"/>
    </row>
    <row r="149" spans="1:11" x14ac:dyDescent="0.35">
      <c r="A149" s="219"/>
      <c r="B149" s="222"/>
      <c r="C149" s="1"/>
      <c r="D149" s="231" t="s">
        <v>1097</v>
      </c>
      <c r="E149" s="232"/>
      <c r="F149" s="232"/>
      <c r="G149" s="233">
        <v>3.625</v>
      </c>
      <c r="H149" s="233">
        <v>102.88</v>
      </c>
      <c r="I149" s="234">
        <v>372.94</v>
      </c>
      <c r="J149"/>
      <c r="K149"/>
    </row>
    <row r="150" spans="1:11" x14ac:dyDescent="0.35">
      <c r="A150" s="219"/>
      <c r="B150" s="222"/>
      <c r="C150" s="1"/>
      <c r="D150" s="230" t="s">
        <v>1077</v>
      </c>
      <c r="E150" s="9" t="s">
        <v>1110</v>
      </c>
      <c r="F150" s="8" t="s">
        <v>1111</v>
      </c>
      <c r="G150" s="10">
        <v>0.39999999999999997</v>
      </c>
      <c r="H150" s="10">
        <v>77.16</v>
      </c>
      <c r="I150" s="12">
        <v>30.863999999999997</v>
      </c>
      <c r="J150"/>
      <c r="K150"/>
    </row>
    <row r="151" spans="1:11" ht="39.5" x14ac:dyDescent="0.35">
      <c r="A151" s="219"/>
      <c r="B151" s="222"/>
      <c r="C151" s="1"/>
      <c r="D151" s="226"/>
      <c r="E151" s="9" t="s">
        <v>1112</v>
      </c>
      <c r="F151" s="8" t="s">
        <v>1113</v>
      </c>
      <c r="G151" s="10">
        <v>0.39999999999999997</v>
      </c>
      <c r="H151" s="10">
        <v>77.16</v>
      </c>
      <c r="I151" s="12">
        <v>30.863999999999997</v>
      </c>
      <c r="J151"/>
      <c r="K151"/>
    </row>
    <row r="152" spans="1:11" ht="26.5" x14ac:dyDescent="0.35">
      <c r="A152" s="219"/>
      <c r="B152" s="222"/>
      <c r="C152" s="1"/>
      <c r="D152" s="226"/>
      <c r="E152" s="9" t="s">
        <v>1114</v>
      </c>
      <c r="F152" s="8" t="s">
        <v>1115</v>
      </c>
      <c r="G152" s="10">
        <v>0.39999999999999997</v>
      </c>
      <c r="H152" s="10">
        <v>77.16</v>
      </c>
      <c r="I152" s="12">
        <v>30.863999999999997</v>
      </c>
      <c r="J152"/>
      <c r="K152"/>
    </row>
    <row r="153" spans="1:11" ht="26.5" x14ac:dyDescent="0.35">
      <c r="A153" s="219"/>
      <c r="B153" s="222"/>
      <c r="C153" s="1"/>
      <c r="D153" s="226"/>
      <c r="E153" s="9" t="s">
        <v>1116</v>
      </c>
      <c r="F153" s="8" t="s">
        <v>1117</v>
      </c>
      <c r="G153" s="10">
        <v>1.3</v>
      </c>
      <c r="H153" s="10">
        <v>102.88</v>
      </c>
      <c r="I153" s="12">
        <v>133.744</v>
      </c>
      <c r="J153"/>
      <c r="K153"/>
    </row>
    <row r="154" spans="1:11" x14ac:dyDescent="0.35">
      <c r="A154" s="219"/>
      <c r="B154" s="222"/>
      <c r="C154" s="1"/>
      <c r="D154" s="228"/>
      <c r="E154" s="9" t="s">
        <v>1118</v>
      </c>
      <c r="F154" s="8" t="s">
        <v>602</v>
      </c>
      <c r="G154" s="10">
        <v>9</v>
      </c>
      <c r="H154" s="10">
        <v>88.48</v>
      </c>
      <c r="I154" s="12">
        <v>796.32</v>
      </c>
      <c r="J154"/>
      <c r="K154"/>
    </row>
    <row r="155" spans="1:11" x14ac:dyDescent="0.35">
      <c r="A155" s="219"/>
      <c r="B155" s="222"/>
      <c r="C155" s="1"/>
      <c r="D155" s="231" t="s">
        <v>1080</v>
      </c>
      <c r="E155" s="232"/>
      <c r="F155" s="232"/>
      <c r="G155" s="233">
        <v>11.5</v>
      </c>
      <c r="H155" s="233">
        <v>84.568000000000012</v>
      </c>
      <c r="I155" s="234">
        <v>1022.6560000000001</v>
      </c>
      <c r="J155"/>
      <c r="K155"/>
    </row>
    <row r="156" spans="1:11" x14ac:dyDescent="0.35">
      <c r="A156" s="219"/>
      <c r="B156" s="222"/>
      <c r="C156" s="1"/>
      <c r="D156" s="307" t="s">
        <v>1085</v>
      </c>
      <c r="E156" s="9" t="s">
        <v>1119</v>
      </c>
      <c r="F156" s="8" t="s">
        <v>1120</v>
      </c>
      <c r="G156" s="10">
        <v>2.8</v>
      </c>
      <c r="H156" s="10">
        <v>123.46</v>
      </c>
      <c r="I156" s="12">
        <v>345.68799999999999</v>
      </c>
      <c r="J156"/>
      <c r="K156"/>
    </row>
    <row r="157" spans="1:11" x14ac:dyDescent="0.35">
      <c r="A157" s="219"/>
      <c r="B157" s="222"/>
      <c r="C157" s="1"/>
      <c r="D157" s="231" t="s">
        <v>1088</v>
      </c>
      <c r="E157" s="232"/>
      <c r="F157" s="232"/>
      <c r="G157" s="233">
        <v>2.8</v>
      </c>
      <c r="H157" s="233">
        <v>123.46</v>
      </c>
      <c r="I157" s="234">
        <v>345.68799999999999</v>
      </c>
      <c r="J157"/>
      <c r="K157"/>
    </row>
    <row r="158" spans="1:11" x14ac:dyDescent="0.35">
      <c r="A158" s="219"/>
      <c r="B158" s="227"/>
      <c r="C158" s="1" t="s">
        <v>167</v>
      </c>
      <c r="D158" s="1"/>
      <c r="E158" s="1"/>
      <c r="G158" s="10">
        <v>29.999999999999996</v>
      </c>
      <c r="H158" s="10">
        <v>90.904285714285706</v>
      </c>
      <c r="I158" s="12">
        <v>2801.7160000000003</v>
      </c>
      <c r="J158"/>
      <c r="K158"/>
    </row>
    <row r="159" spans="1:11" x14ac:dyDescent="0.35">
      <c r="A159" s="220"/>
      <c r="B159" s="231" t="s">
        <v>168</v>
      </c>
      <c r="C159" s="232"/>
      <c r="D159" s="232"/>
      <c r="E159" s="232"/>
      <c r="F159" s="232"/>
      <c r="G159" s="233">
        <v>103.00000000000003</v>
      </c>
      <c r="H159" s="233">
        <v>89.898965517241379</v>
      </c>
      <c r="I159" s="234">
        <v>9469.4845000000023</v>
      </c>
      <c r="J159"/>
      <c r="K159"/>
    </row>
    <row r="160" spans="1:11" x14ac:dyDescent="0.35">
      <c r="A160" s="195" t="s">
        <v>1126</v>
      </c>
      <c r="B160" s="196"/>
      <c r="C160" s="196"/>
      <c r="D160" s="196"/>
      <c r="E160" s="196"/>
      <c r="F160" s="196"/>
      <c r="G160" s="197">
        <v>103.00000000000003</v>
      </c>
      <c r="H160" s="197">
        <v>89.898965517241379</v>
      </c>
      <c r="I160" s="198">
        <v>11364.114499999998</v>
      </c>
      <c r="J160"/>
      <c r="K160"/>
    </row>
    <row r="161" spans="1:11" ht="39.5" x14ac:dyDescent="0.35">
      <c r="A161" s="246" t="s">
        <v>1127</v>
      </c>
      <c r="B161" s="229" t="s">
        <v>39</v>
      </c>
      <c r="C161" s="1" t="s">
        <v>42</v>
      </c>
      <c r="D161" s="307" t="s">
        <v>45</v>
      </c>
      <c r="E161" s="9" t="s">
        <v>42</v>
      </c>
      <c r="F161" s="8" t="s">
        <v>44</v>
      </c>
      <c r="G161" s="10">
        <v>0</v>
      </c>
      <c r="H161" s="10">
        <v>0</v>
      </c>
      <c r="I161" s="12">
        <v>0</v>
      </c>
      <c r="J161"/>
      <c r="K161"/>
    </row>
    <row r="162" spans="1:11" x14ac:dyDescent="0.35">
      <c r="A162" s="219"/>
      <c r="B162" s="222"/>
      <c r="C162" s="1"/>
      <c r="D162" s="231" t="s">
        <v>1053</v>
      </c>
      <c r="E162" s="232"/>
      <c r="F162" s="232"/>
      <c r="G162" s="233">
        <v>0</v>
      </c>
      <c r="H162" s="233">
        <v>0</v>
      </c>
      <c r="I162" s="234">
        <v>0</v>
      </c>
      <c r="J162"/>
      <c r="K162"/>
    </row>
    <row r="163" spans="1:11" x14ac:dyDescent="0.35">
      <c r="A163" s="219"/>
      <c r="B163" s="222"/>
      <c r="C163" s="1" t="s">
        <v>164</v>
      </c>
      <c r="D163" s="1"/>
      <c r="E163" s="1"/>
      <c r="G163" s="10">
        <v>0</v>
      </c>
      <c r="H163" s="10">
        <v>0</v>
      </c>
      <c r="I163" s="12">
        <v>0</v>
      </c>
      <c r="J163"/>
      <c r="K163"/>
    </row>
    <row r="164" spans="1:11" ht="26.5" x14ac:dyDescent="0.35">
      <c r="A164" s="219"/>
      <c r="B164" s="222"/>
      <c r="C164" s="1" t="s">
        <v>171</v>
      </c>
      <c r="D164" s="225" t="s">
        <v>45</v>
      </c>
      <c r="E164" s="9" t="s">
        <v>42</v>
      </c>
      <c r="F164" s="8" t="s">
        <v>182</v>
      </c>
      <c r="G164" s="10">
        <v>0</v>
      </c>
      <c r="H164" s="10">
        <v>0</v>
      </c>
      <c r="I164" s="12">
        <v>55.48</v>
      </c>
      <c r="J164"/>
      <c r="K164"/>
    </row>
    <row r="165" spans="1:11" ht="26.5" x14ac:dyDescent="0.35">
      <c r="A165" s="219"/>
      <c r="B165" s="222"/>
      <c r="C165" s="1"/>
      <c r="D165" s="226"/>
      <c r="E165" s="9" t="s">
        <v>171</v>
      </c>
      <c r="F165" s="8" t="s">
        <v>47</v>
      </c>
      <c r="G165" s="10">
        <v>0</v>
      </c>
      <c r="H165" s="10">
        <v>0</v>
      </c>
      <c r="I165" s="12">
        <v>6.75</v>
      </c>
      <c r="J165"/>
      <c r="K165"/>
    </row>
    <row r="166" spans="1:11" ht="26.5" x14ac:dyDescent="0.35">
      <c r="A166" s="219"/>
      <c r="B166" s="222"/>
      <c r="C166" s="1"/>
      <c r="D166" s="228"/>
      <c r="E166" s="9"/>
      <c r="F166" s="8" t="s">
        <v>90</v>
      </c>
      <c r="G166" s="10">
        <v>0</v>
      </c>
      <c r="H166" s="10">
        <v>0</v>
      </c>
      <c r="I166" s="12">
        <v>200</v>
      </c>
      <c r="J166"/>
      <c r="K166"/>
    </row>
    <row r="167" spans="1:11" x14ac:dyDescent="0.35">
      <c r="A167" s="219"/>
      <c r="B167" s="222"/>
      <c r="C167" s="1"/>
      <c r="D167" s="231" t="s">
        <v>1053</v>
      </c>
      <c r="E167" s="232"/>
      <c r="F167" s="232"/>
      <c r="G167" s="233">
        <v>0</v>
      </c>
      <c r="H167" s="233">
        <v>0</v>
      </c>
      <c r="I167" s="234">
        <v>262.23</v>
      </c>
      <c r="J167"/>
      <c r="K167"/>
    </row>
    <row r="168" spans="1:11" x14ac:dyDescent="0.35">
      <c r="A168" s="219"/>
      <c r="B168" s="227"/>
      <c r="C168" s="1" t="s">
        <v>371</v>
      </c>
      <c r="D168" s="1"/>
      <c r="E168" s="1"/>
      <c r="G168" s="10">
        <v>0</v>
      </c>
      <c r="H168" s="10">
        <v>0</v>
      </c>
      <c r="I168" s="12">
        <v>262.23</v>
      </c>
      <c r="J168"/>
      <c r="K168"/>
    </row>
    <row r="169" spans="1:11" x14ac:dyDescent="0.35">
      <c r="A169" s="219"/>
      <c r="B169" s="231" t="s">
        <v>165</v>
      </c>
      <c r="C169" s="232"/>
      <c r="D169" s="232"/>
      <c r="E169" s="232"/>
      <c r="F169" s="232"/>
      <c r="G169" s="233">
        <v>0</v>
      </c>
      <c r="H169" s="233">
        <v>0</v>
      </c>
      <c r="I169" s="234">
        <v>262.23</v>
      </c>
      <c r="J169"/>
      <c r="K169"/>
    </row>
    <row r="170" spans="1:11" x14ac:dyDescent="0.35">
      <c r="A170" s="219"/>
      <c r="B170" s="229" t="s">
        <v>50</v>
      </c>
      <c r="C170" s="1" t="s">
        <v>51</v>
      </c>
      <c r="D170" s="307" t="s">
        <v>1128</v>
      </c>
      <c r="E170" s="9" t="s">
        <v>1129</v>
      </c>
      <c r="F170" s="8" t="s">
        <v>1130</v>
      </c>
      <c r="G170" s="10">
        <v>3</v>
      </c>
      <c r="H170" s="10">
        <v>96.91</v>
      </c>
      <c r="I170" s="12">
        <v>290.73</v>
      </c>
      <c r="J170"/>
      <c r="K170"/>
    </row>
    <row r="171" spans="1:11" x14ac:dyDescent="0.35">
      <c r="A171" s="219"/>
      <c r="B171" s="222"/>
      <c r="C171" s="1"/>
      <c r="D171" s="231" t="s">
        <v>1131</v>
      </c>
      <c r="E171" s="232"/>
      <c r="F171" s="232"/>
      <c r="G171" s="233">
        <v>3</v>
      </c>
      <c r="H171" s="233">
        <v>96.91</v>
      </c>
      <c r="I171" s="234">
        <v>290.73</v>
      </c>
      <c r="J171"/>
      <c r="K171"/>
    </row>
    <row r="172" spans="1:11" x14ac:dyDescent="0.35">
      <c r="A172" s="219"/>
      <c r="B172" s="222"/>
      <c r="C172" s="1" t="s">
        <v>166</v>
      </c>
      <c r="D172" s="1"/>
      <c r="E172" s="1"/>
      <c r="G172" s="10">
        <v>3</v>
      </c>
      <c r="H172" s="10">
        <v>96.91</v>
      </c>
      <c r="I172" s="12">
        <v>290.73</v>
      </c>
      <c r="J172"/>
      <c r="K172"/>
    </row>
    <row r="173" spans="1:11" x14ac:dyDescent="0.35">
      <c r="A173" s="219"/>
      <c r="B173" s="222"/>
      <c r="C173" s="1" t="s">
        <v>85</v>
      </c>
      <c r="D173" s="306" t="s">
        <v>1128</v>
      </c>
      <c r="E173" s="9" t="s">
        <v>1129</v>
      </c>
      <c r="F173" s="8" t="s">
        <v>1130</v>
      </c>
      <c r="G173" s="10">
        <v>1.25</v>
      </c>
      <c r="H173" s="10">
        <v>96.91</v>
      </c>
      <c r="I173" s="12">
        <v>121.13749999999999</v>
      </c>
      <c r="J173"/>
      <c r="K173"/>
    </row>
    <row r="174" spans="1:11" x14ac:dyDescent="0.35">
      <c r="A174" s="219"/>
      <c r="B174" s="222"/>
      <c r="C174" s="1"/>
      <c r="D174" s="231" t="s">
        <v>1131</v>
      </c>
      <c r="E174" s="232"/>
      <c r="F174" s="232"/>
      <c r="G174" s="233">
        <v>1.25</v>
      </c>
      <c r="H174" s="233">
        <v>96.91</v>
      </c>
      <c r="I174" s="234">
        <v>121.13749999999999</v>
      </c>
      <c r="J174"/>
      <c r="K174"/>
    </row>
    <row r="175" spans="1:11" x14ac:dyDescent="0.35">
      <c r="A175" s="219"/>
      <c r="B175" s="227"/>
      <c r="C175" s="1" t="s">
        <v>167</v>
      </c>
      <c r="D175" s="1"/>
      <c r="E175" s="1"/>
      <c r="G175" s="10">
        <v>1.25</v>
      </c>
      <c r="H175" s="10">
        <v>96.91</v>
      </c>
      <c r="I175" s="12">
        <v>121.13749999999999</v>
      </c>
      <c r="J175"/>
      <c r="K175"/>
    </row>
    <row r="176" spans="1:11" x14ac:dyDescent="0.35">
      <c r="A176" s="220"/>
      <c r="B176" s="231" t="s">
        <v>168</v>
      </c>
      <c r="C176" s="232"/>
      <c r="D176" s="232"/>
      <c r="E176" s="232"/>
      <c r="F176" s="232"/>
      <c r="G176" s="233">
        <v>4.25</v>
      </c>
      <c r="H176" s="233">
        <v>96.91</v>
      </c>
      <c r="I176" s="234">
        <v>411.86750000000001</v>
      </c>
      <c r="J176"/>
      <c r="K176"/>
    </row>
    <row r="177" spans="1:11" x14ac:dyDescent="0.35">
      <c r="A177" s="195" t="s">
        <v>1132</v>
      </c>
      <c r="B177" s="196"/>
      <c r="C177" s="196"/>
      <c r="D177" s="196"/>
      <c r="E177" s="196"/>
      <c r="F177" s="196"/>
      <c r="G177" s="197">
        <v>4.25</v>
      </c>
      <c r="H177" s="197">
        <v>96.91</v>
      </c>
      <c r="I177" s="198">
        <v>674.09750000000008</v>
      </c>
      <c r="J177"/>
      <c r="K177"/>
    </row>
    <row r="178" spans="1:11" ht="52.5" x14ac:dyDescent="0.35">
      <c r="A178" s="246" t="s">
        <v>1133</v>
      </c>
      <c r="B178" s="229" t="s">
        <v>39</v>
      </c>
      <c r="C178" s="1" t="s">
        <v>42</v>
      </c>
      <c r="D178" s="230" t="s">
        <v>45</v>
      </c>
      <c r="E178" s="9" t="s">
        <v>42</v>
      </c>
      <c r="F178" s="8" t="s">
        <v>47</v>
      </c>
      <c r="G178" s="10">
        <v>0</v>
      </c>
      <c r="H178" s="10">
        <v>0</v>
      </c>
      <c r="I178" s="12">
        <v>47.28</v>
      </c>
      <c r="J178"/>
      <c r="K178"/>
    </row>
    <row r="179" spans="1:11" x14ac:dyDescent="0.35">
      <c r="A179" s="219"/>
      <c r="B179" s="222"/>
      <c r="C179" s="1"/>
      <c r="D179" s="226"/>
      <c r="E179" s="9"/>
      <c r="F179" s="8" t="s">
        <v>44</v>
      </c>
      <c r="G179" s="10">
        <v>0</v>
      </c>
      <c r="H179" s="10">
        <v>0</v>
      </c>
      <c r="I179" s="12">
        <v>98.8</v>
      </c>
      <c r="J179"/>
      <c r="K179"/>
    </row>
    <row r="180" spans="1:11" ht="26.5" x14ac:dyDescent="0.35">
      <c r="A180" s="219"/>
      <c r="B180" s="222"/>
      <c r="C180" s="1"/>
      <c r="D180" s="226"/>
      <c r="E180" s="9"/>
      <c r="F180" s="8" t="s">
        <v>90</v>
      </c>
      <c r="G180" s="10">
        <v>0</v>
      </c>
      <c r="H180" s="10">
        <v>0</v>
      </c>
      <c r="I180" s="12">
        <v>153.49</v>
      </c>
      <c r="J180"/>
      <c r="K180"/>
    </row>
    <row r="181" spans="1:11" ht="26.5" x14ac:dyDescent="0.35">
      <c r="A181" s="219"/>
      <c r="B181" s="222"/>
      <c r="C181" s="1"/>
      <c r="D181" s="228"/>
      <c r="E181" s="9"/>
      <c r="F181" s="8" t="s">
        <v>182</v>
      </c>
      <c r="G181" s="10">
        <v>0</v>
      </c>
      <c r="H181" s="10">
        <v>0</v>
      </c>
      <c r="I181" s="12">
        <v>36.99</v>
      </c>
      <c r="J181"/>
      <c r="K181"/>
    </row>
    <row r="182" spans="1:11" x14ac:dyDescent="0.35">
      <c r="A182" s="219"/>
      <c r="B182" s="222"/>
      <c r="C182" s="1"/>
      <c r="D182" s="231" t="s">
        <v>1053</v>
      </c>
      <c r="E182" s="232"/>
      <c r="F182" s="232"/>
      <c r="G182" s="233">
        <v>0</v>
      </c>
      <c r="H182" s="233">
        <v>0</v>
      </c>
      <c r="I182" s="234">
        <v>336.56</v>
      </c>
      <c r="J182"/>
      <c r="K182"/>
    </row>
    <row r="183" spans="1:11" x14ac:dyDescent="0.35">
      <c r="A183" s="219"/>
      <c r="B183" s="227"/>
      <c r="C183" s="1" t="s">
        <v>164</v>
      </c>
      <c r="D183" s="1"/>
      <c r="E183" s="1"/>
      <c r="G183" s="10">
        <v>0</v>
      </c>
      <c r="H183" s="10">
        <v>0</v>
      </c>
      <c r="I183" s="12">
        <v>336.56</v>
      </c>
      <c r="J183"/>
      <c r="K183"/>
    </row>
    <row r="184" spans="1:11" x14ac:dyDescent="0.35">
      <c r="A184" s="219"/>
      <c r="B184" s="231" t="s">
        <v>165</v>
      </c>
      <c r="C184" s="232"/>
      <c r="D184" s="232"/>
      <c r="E184" s="232"/>
      <c r="F184" s="232"/>
      <c r="G184" s="233">
        <v>0</v>
      </c>
      <c r="H184" s="233">
        <v>0</v>
      </c>
      <c r="I184" s="234">
        <v>336.56</v>
      </c>
      <c r="J184"/>
      <c r="K184"/>
    </row>
    <row r="185" spans="1:11" x14ac:dyDescent="0.35">
      <c r="A185" s="219"/>
      <c r="B185" s="229" t="s">
        <v>50</v>
      </c>
      <c r="C185" s="1" t="s">
        <v>51</v>
      </c>
      <c r="D185" s="307" t="s">
        <v>817</v>
      </c>
      <c r="E185" s="9" t="s">
        <v>1139</v>
      </c>
      <c r="F185" s="8" t="s">
        <v>1140</v>
      </c>
      <c r="G185" s="10">
        <v>1.6666666666666667</v>
      </c>
      <c r="H185" s="10">
        <v>102.88</v>
      </c>
      <c r="I185" s="12">
        <v>171.46666666666667</v>
      </c>
      <c r="J185"/>
      <c r="K185"/>
    </row>
    <row r="186" spans="1:11" x14ac:dyDescent="0.35">
      <c r="A186" s="219"/>
      <c r="B186" s="222"/>
      <c r="C186" s="1"/>
      <c r="D186" s="231" t="s">
        <v>820</v>
      </c>
      <c r="E186" s="232"/>
      <c r="F186" s="232"/>
      <c r="G186" s="233">
        <v>1.6666666666666667</v>
      </c>
      <c r="H186" s="233">
        <v>102.88</v>
      </c>
      <c r="I186" s="234">
        <v>171.46666666666667</v>
      </c>
      <c r="J186"/>
      <c r="K186"/>
    </row>
    <row r="187" spans="1:11" x14ac:dyDescent="0.35">
      <c r="A187" s="219"/>
      <c r="B187" s="222"/>
      <c r="C187" s="1"/>
      <c r="D187" s="230" t="s">
        <v>1077</v>
      </c>
      <c r="E187" s="9" t="s">
        <v>1134</v>
      </c>
      <c r="F187" s="8" t="s">
        <v>602</v>
      </c>
      <c r="G187" s="10">
        <v>4</v>
      </c>
      <c r="H187" s="10">
        <v>88.48</v>
      </c>
      <c r="I187" s="12">
        <v>353.92</v>
      </c>
      <c r="J187"/>
      <c r="K187"/>
    </row>
    <row r="188" spans="1:11" x14ac:dyDescent="0.35">
      <c r="A188" s="219"/>
      <c r="B188" s="222"/>
      <c r="C188" s="1"/>
      <c r="D188" s="228"/>
      <c r="E188" s="9" t="s">
        <v>1135</v>
      </c>
      <c r="F188" s="8" t="s">
        <v>1136</v>
      </c>
      <c r="G188" s="10">
        <v>2</v>
      </c>
      <c r="H188" s="10">
        <v>102.88</v>
      </c>
      <c r="I188" s="12">
        <v>205.76</v>
      </c>
      <c r="J188"/>
      <c r="K188"/>
    </row>
    <row r="189" spans="1:11" x14ac:dyDescent="0.35">
      <c r="A189" s="219"/>
      <c r="B189" s="222"/>
      <c r="C189" s="1"/>
      <c r="D189" s="231" t="s">
        <v>1080</v>
      </c>
      <c r="E189" s="232"/>
      <c r="F189" s="232"/>
      <c r="G189" s="233">
        <v>6</v>
      </c>
      <c r="H189" s="233">
        <v>95.68</v>
      </c>
      <c r="I189" s="234">
        <v>559.68000000000006</v>
      </c>
      <c r="J189"/>
      <c r="K189"/>
    </row>
    <row r="190" spans="1:11" ht="26.5" x14ac:dyDescent="0.35">
      <c r="A190" s="219"/>
      <c r="B190" s="222"/>
      <c r="C190" s="1"/>
      <c r="D190" s="307" t="s">
        <v>1085</v>
      </c>
      <c r="E190" s="9" t="s">
        <v>1137</v>
      </c>
      <c r="F190" s="8" t="s">
        <v>1138</v>
      </c>
      <c r="G190" s="10">
        <v>4.333333333333333</v>
      </c>
      <c r="H190" s="10">
        <v>105.99</v>
      </c>
      <c r="I190" s="12">
        <v>459.28999999999996</v>
      </c>
      <c r="J190"/>
      <c r="K190"/>
    </row>
    <row r="191" spans="1:11" x14ac:dyDescent="0.35">
      <c r="A191" s="219"/>
      <c r="B191" s="222"/>
      <c r="C191" s="1"/>
      <c r="D191" s="231" t="s">
        <v>1088</v>
      </c>
      <c r="E191" s="232"/>
      <c r="F191" s="232"/>
      <c r="G191" s="233">
        <v>4.333333333333333</v>
      </c>
      <c r="H191" s="233">
        <v>105.99</v>
      </c>
      <c r="I191" s="234">
        <v>459.28999999999996</v>
      </c>
      <c r="J191"/>
      <c r="K191"/>
    </row>
    <row r="192" spans="1:11" x14ac:dyDescent="0.35">
      <c r="A192" s="219"/>
      <c r="B192" s="222"/>
      <c r="C192" s="1"/>
      <c r="D192" s="307" t="s">
        <v>1128</v>
      </c>
      <c r="E192" s="9" t="s">
        <v>1141</v>
      </c>
      <c r="F192" s="8" t="s">
        <v>1074</v>
      </c>
      <c r="G192" s="10">
        <v>2</v>
      </c>
      <c r="H192" s="10">
        <v>102.88</v>
      </c>
      <c r="I192" s="12">
        <v>205.76</v>
      </c>
      <c r="J192"/>
      <c r="K192"/>
    </row>
    <row r="193" spans="1:11" x14ac:dyDescent="0.35">
      <c r="A193" s="219"/>
      <c r="B193" s="222"/>
      <c r="C193" s="1"/>
      <c r="D193" s="231" t="s">
        <v>1131</v>
      </c>
      <c r="E193" s="232"/>
      <c r="F193" s="232"/>
      <c r="G193" s="233">
        <v>2</v>
      </c>
      <c r="H193" s="233">
        <v>102.88</v>
      </c>
      <c r="I193" s="234">
        <v>205.76</v>
      </c>
      <c r="J193"/>
      <c r="K193"/>
    </row>
    <row r="194" spans="1:11" x14ac:dyDescent="0.35">
      <c r="A194" s="219"/>
      <c r="B194" s="222"/>
      <c r="C194" s="1" t="s">
        <v>166</v>
      </c>
      <c r="D194" s="1"/>
      <c r="E194" s="1"/>
      <c r="G194" s="10">
        <v>14</v>
      </c>
      <c r="H194" s="10">
        <v>100.622</v>
      </c>
      <c r="I194" s="12">
        <v>1396.1966666666665</v>
      </c>
      <c r="J194"/>
      <c r="K194"/>
    </row>
    <row r="195" spans="1:11" x14ac:dyDescent="0.35">
      <c r="A195" s="219"/>
      <c r="B195" s="222"/>
      <c r="C195" s="1" t="s">
        <v>85</v>
      </c>
      <c r="D195" s="306" t="s">
        <v>817</v>
      </c>
      <c r="E195" s="9" t="s">
        <v>1139</v>
      </c>
      <c r="F195" s="8" t="s">
        <v>1140</v>
      </c>
      <c r="G195" s="10">
        <v>0.83333333333333337</v>
      </c>
      <c r="H195" s="10">
        <v>102.88</v>
      </c>
      <c r="I195" s="12">
        <v>85.733333333333334</v>
      </c>
      <c r="J195"/>
      <c r="K195"/>
    </row>
    <row r="196" spans="1:11" x14ac:dyDescent="0.35">
      <c r="A196" s="219"/>
      <c r="B196" s="222"/>
      <c r="C196" s="1"/>
      <c r="D196" s="231" t="s">
        <v>820</v>
      </c>
      <c r="E196" s="232"/>
      <c r="F196" s="232"/>
      <c r="G196" s="233">
        <v>0.83333333333333337</v>
      </c>
      <c r="H196" s="233">
        <v>102.88</v>
      </c>
      <c r="I196" s="234">
        <v>85.733333333333334</v>
      </c>
      <c r="J196"/>
      <c r="K196"/>
    </row>
    <row r="197" spans="1:11" x14ac:dyDescent="0.35">
      <c r="A197" s="219"/>
      <c r="B197" s="222"/>
      <c r="C197" s="1"/>
      <c r="D197" s="230" t="s">
        <v>1077</v>
      </c>
      <c r="E197" s="9" t="s">
        <v>1134</v>
      </c>
      <c r="F197" s="8" t="s">
        <v>602</v>
      </c>
      <c r="G197" s="10">
        <v>2</v>
      </c>
      <c r="H197" s="10">
        <v>88.48</v>
      </c>
      <c r="I197" s="12">
        <v>176.96</v>
      </c>
      <c r="J197"/>
      <c r="K197"/>
    </row>
    <row r="198" spans="1:11" x14ac:dyDescent="0.35">
      <c r="A198" s="219"/>
      <c r="B198" s="222"/>
      <c r="C198" s="1"/>
      <c r="D198" s="228"/>
      <c r="E198" s="9" t="s">
        <v>1135</v>
      </c>
      <c r="F198" s="8" t="s">
        <v>1136</v>
      </c>
      <c r="G198" s="10">
        <v>1</v>
      </c>
      <c r="H198" s="10">
        <v>102.88</v>
      </c>
      <c r="I198" s="12">
        <v>102.88</v>
      </c>
      <c r="J198"/>
      <c r="K198"/>
    </row>
    <row r="199" spans="1:11" x14ac:dyDescent="0.35">
      <c r="A199" s="219"/>
      <c r="B199" s="222"/>
      <c r="C199" s="1"/>
      <c r="D199" s="231" t="s">
        <v>1080</v>
      </c>
      <c r="E199" s="232"/>
      <c r="F199" s="232"/>
      <c r="G199" s="233">
        <v>3</v>
      </c>
      <c r="H199" s="233">
        <v>95.68</v>
      </c>
      <c r="I199" s="234">
        <v>279.84000000000003</v>
      </c>
      <c r="J199"/>
      <c r="K199"/>
    </row>
    <row r="200" spans="1:11" ht="26.5" x14ac:dyDescent="0.35">
      <c r="A200" s="219"/>
      <c r="B200" s="222"/>
      <c r="C200" s="1"/>
      <c r="D200" s="307" t="s">
        <v>1085</v>
      </c>
      <c r="E200" s="9" t="s">
        <v>1137</v>
      </c>
      <c r="F200" s="8" t="s">
        <v>1138</v>
      </c>
      <c r="G200" s="10">
        <v>2.1666666666666665</v>
      </c>
      <c r="H200" s="10">
        <v>105.99</v>
      </c>
      <c r="I200" s="12">
        <v>229.64499999999998</v>
      </c>
      <c r="J200"/>
      <c r="K200"/>
    </row>
    <row r="201" spans="1:11" x14ac:dyDescent="0.35">
      <c r="A201" s="219"/>
      <c r="B201" s="222"/>
      <c r="C201" s="1"/>
      <c r="D201" s="231" t="s">
        <v>1088</v>
      </c>
      <c r="E201" s="232"/>
      <c r="F201" s="232"/>
      <c r="G201" s="233">
        <v>2.1666666666666665</v>
      </c>
      <c r="H201" s="233">
        <v>105.99</v>
      </c>
      <c r="I201" s="234">
        <v>229.64499999999998</v>
      </c>
      <c r="J201"/>
      <c r="K201"/>
    </row>
    <row r="202" spans="1:11" x14ac:dyDescent="0.35">
      <c r="A202" s="219"/>
      <c r="B202" s="222"/>
      <c r="C202" s="1"/>
      <c r="D202" s="307" t="s">
        <v>1128</v>
      </c>
      <c r="E202" s="9" t="s">
        <v>1141</v>
      </c>
      <c r="F202" s="8" t="s">
        <v>1074</v>
      </c>
      <c r="G202" s="10">
        <v>1</v>
      </c>
      <c r="H202" s="10">
        <v>102.88</v>
      </c>
      <c r="I202" s="12">
        <v>102.88</v>
      </c>
      <c r="J202"/>
      <c r="K202"/>
    </row>
    <row r="203" spans="1:11" x14ac:dyDescent="0.35">
      <c r="A203" s="219"/>
      <c r="B203" s="222"/>
      <c r="C203" s="1"/>
      <c r="D203" s="231" t="s">
        <v>1131</v>
      </c>
      <c r="E203" s="232"/>
      <c r="F203" s="232"/>
      <c r="G203" s="233">
        <v>1</v>
      </c>
      <c r="H203" s="233">
        <v>102.88</v>
      </c>
      <c r="I203" s="234">
        <v>102.88</v>
      </c>
      <c r="J203"/>
      <c r="K203"/>
    </row>
    <row r="204" spans="1:11" x14ac:dyDescent="0.35">
      <c r="A204" s="219"/>
      <c r="B204" s="227"/>
      <c r="C204" s="1" t="s">
        <v>167</v>
      </c>
      <c r="D204" s="1"/>
      <c r="E204" s="1"/>
      <c r="G204" s="10">
        <v>7</v>
      </c>
      <c r="H204" s="10">
        <v>100.622</v>
      </c>
      <c r="I204" s="12">
        <v>698.09833333333324</v>
      </c>
      <c r="J204"/>
      <c r="K204"/>
    </row>
    <row r="205" spans="1:11" x14ac:dyDescent="0.35">
      <c r="A205" s="220"/>
      <c r="B205" s="231" t="s">
        <v>168</v>
      </c>
      <c r="C205" s="232"/>
      <c r="D205" s="232"/>
      <c r="E205" s="232"/>
      <c r="F205" s="232"/>
      <c r="G205" s="233">
        <v>21.000000000000004</v>
      </c>
      <c r="H205" s="233">
        <v>100.622</v>
      </c>
      <c r="I205" s="234">
        <v>2094.2950000000001</v>
      </c>
      <c r="J205"/>
      <c r="K205"/>
    </row>
    <row r="206" spans="1:11" x14ac:dyDescent="0.35">
      <c r="A206" s="195" t="s">
        <v>1142</v>
      </c>
      <c r="B206" s="196"/>
      <c r="C206" s="196"/>
      <c r="D206" s="196"/>
      <c r="E206" s="196"/>
      <c r="F206" s="196"/>
      <c r="G206" s="197">
        <v>21.000000000000004</v>
      </c>
      <c r="H206" s="197">
        <v>100.622</v>
      </c>
      <c r="I206" s="198">
        <v>2430.855</v>
      </c>
      <c r="J206"/>
      <c r="K206"/>
    </row>
    <row r="207" spans="1:11" x14ac:dyDescent="0.35">
      <c r="A207" s="7" t="s">
        <v>174</v>
      </c>
      <c r="B207" s="7"/>
      <c r="C207" s="7"/>
      <c r="D207" s="7"/>
      <c r="F207" s="7"/>
      <c r="G207" s="10">
        <v>292.75000000000006</v>
      </c>
      <c r="H207" s="10">
        <v>96.671052631578945</v>
      </c>
      <c r="I207" s="12">
        <v>32682.492000000013</v>
      </c>
      <c r="J207"/>
      <c r="K207"/>
    </row>
    <row r="208" spans="1:11" x14ac:dyDescent="0.35">
      <c r="A208"/>
      <c r="B208"/>
      <c r="C208"/>
      <c r="D208"/>
      <c r="E208"/>
      <c r="F208"/>
      <c r="G208"/>
      <c r="H208"/>
      <c r="I208"/>
      <c r="J208"/>
      <c r="K208"/>
    </row>
    <row r="209" spans="1:11" x14ac:dyDescent="0.35">
      <c r="A209"/>
      <c r="B209"/>
      <c r="C209"/>
      <c r="D209"/>
      <c r="E209"/>
      <c r="F209"/>
      <c r="G209"/>
      <c r="H209"/>
      <c r="I209"/>
      <c r="J209"/>
      <c r="K209"/>
    </row>
    <row r="210" spans="1:11" x14ac:dyDescent="0.35">
      <c r="A210"/>
      <c r="B210"/>
      <c r="C210"/>
      <c r="D210"/>
      <c r="E210"/>
      <c r="F210"/>
      <c r="G210"/>
      <c r="H210"/>
      <c r="I210"/>
      <c r="J210"/>
      <c r="K210"/>
    </row>
    <row r="211" spans="1:11" x14ac:dyDescent="0.35">
      <c r="A211"/>
      <c r="B211"/>
      <c r="C211"/>
      <c r="D211"/>
      <c r="E211"/>
      <c r="F211"/>
      <c r="G211"/>
      <c r="H211"/>
      <c r="I211"/>
      <c r="J211"/>
      <c r="K211"/>
    </row>
    <row r="212" spans="1:11" x14ac:dyDescent="0.35">
      <c r="A212"/>
      <c r="B212"/>
      <c r="C212"/>
      <c r="D212"/>
      <c r="E212"/>
      <c r="F212"/>
      <c r="G212"/>
      <c r="H212"/>
      <c r="I212"/>
      <c r="J212"/>
      <c r="K212"/>
    </row>
    <row r="213" spans="1:11" x14ac:dyDescent="0.35">
      <c r="A213"/>
      <c r="B213"/>
      <c r="C213"/>
      <c r="D213"/>
      <c r="E213"/>
      <c r="F213"/>
      <c r="G213"/>
      <c r="H213"/>
      <c r="I213"/>
      <c r="J213"/>
      <c r="K213"/>
    </row>
    <row r="214" spans="1:11" x14ac:dyDescent="0.35">
      <c r="A214"/>
      <c r="B214"/>
      <c r="C214"/>
      <c r="D214"/>
      <c r="E214"/>
      <c r="F214"/>
      <c r="G214"/>
      <c r="H214"/>
      <c r="I214"/>
      <c r="J214"/>
      <c r="K214"/>
    </row>
    <row r="215" spans="1:11" x14ac:dyDescent="0.35">
      <c r="A215"/>
      <c r="B215"/>
      <c r="C215"/>
      <c r="D215"/>
      <c r="E215"/>
      <c r="F215"/>
      <c r="G215"/>
      <c r="H215"/>
      <c r="I215"/>
      <c r="J215"/>
      <c r="K215"/>
    </row>
    <row r="216" spans="1:11" x14ac:dyDescent="0.35">
      <c r="A216"/>
      <c r="B216"/>
      <c r="C216"/>
      <c r="D216"/>
      <c r="E216"/>
      <c r="F216"/>
      <c r="G216"/>
      <c r="H216"/>
      <c r="I216"/>
      <c r="J216"/>
      <c r="K216"/>
    </row>
    <row r="217" spans="1:11" x14ac:dyDescent="0.35">
      <c r="A217"/>
      <c r="B217"/>
      <c r="C217"/>
      <c r="D217"/>
      <c r="E217"/>
      <c r="F217"/>
      <c r="G217"/>
      <c r="H217"/>
      <c r="I217"/>
      <c r="J217"/>
      <c r="K217"/>
    </row>
    <row r="218" spans="1:11" x14ac:dyDescent="0.35">
      <c r="A218"/>
      <c r="B218"/>
      <c r="C218"/>
      <c r="D218"/>
      <c r="E218"/>
      <c r="F218"/>
      <c r="G218"/>
      <c r="H218"/>
      <c r="I218"/>
      <c r="J218"/>
      <c r="K218"/>
    </row>
    <row r="219" spans="1:11" x14ac:dyDescent="0.35">
      <c r="A219"/>
      <c r="B219"/>
      <c r="C219"/>
      <c r="D219"/>
      <c r="E219"/>
      <c r="F219"/>
      <c r="G219"/>
      <c r="H219"/>
      <c r="I219"/>
      <c r="J219"/>
      <c r="K219"/>
    </row>
    <row r="220" spans="1:11" x14ac:dyDescent="0.35">
      <c r="A220"/>
      <c r="B220"/>
      <c r="C220"/>
      <c r="D220"/>
      <c r="E220"/>
      <c r="F220"/>
      <c r="G220"/>
      <c r="H220"/>
      <c r="I220"/>
      <c r="J220"/>
      <c r="K220"/>
    </row>
    <row r="221" spans="1:11" x14ac:dyDescent="0.35">
      <c r="A221"/>
      <c r="B221"/>
      <c r="C221"/>
      <c r="D221"/>
      <c r="E221"/>
      <c r="F221"/>
      <c r="G221"/>
      <c r="H221"/>
      <c r="I221"/>
      <c r="J221"/>
      <c r="K221"/>
    </row>
    <row r="222" spans="1:11" x14ac:dyDescent="0.35">
      <c r="A222"/>
      <c r="B222"/>
      <c r="C222"/>
      <c r="D222"/>
      <c r="E222"/>
      <c r="F222"/>
      <c r="G222"/>
      <c r="H222"/>
      <c r="I222"/>
      <c r="J222"/>
      <c r="K222"/>
    </row>
    <row r="223" spans="1:11" x14ac:dyDescent="0.35">
      <c r="A223"/>
      <c r="B223"/>
      <c r="C223"/>
      <c r="D223"/>
      <c r="E223"/>
      <c r="F223"/>
      <c r="G223"/>
      <c r="H223"/>
      <c r="I223"/>
      <c r="J223"/>
      <c r="K223"/>
    </row>
    <row r="224" spans="1:11" x14ac:dyDescent="0.35">
      <c r="A224"/>
      <c r="B224"/>
      <c r="C224"/>
      <c r="D224"/>
      <c r="E224"/>
      <c r="F224"/>
      <c r="G224"/>
      <c r="H224"/>
      <c r="I224"/>
      <c r="J224"/>
      <c r="K224"/>
    </row>
    <row r="225" spans="1:11" x14ac:dyDescent="0.35">
      <c r="A225"/>
      <c r="B225"/>
      <c r="C225"/>
      <c r="D225"/>
      <c r="E225"/>
      <c r="F225"/>
      <c r="G225"/>
      <c r="H225"/>
      <c r="I225"/>
      <c r="J225"/>
      <c r="K225"/>
    </row>
    <row r="226" spans="1:11" x14ac:dyDescent="0.35">
      <c r="A226"/>
      <c r="B226"/>
      <c r="C226"/>
      <c r="D226"/>
      <c r="E226"/>
      <c r="F226"/>
      <c r="G226"/>
      <c r="H226"/>
      <c r="I226"/>
      <c r="J226"/>
      <c r="K226"/>
    </row>
    <row r="227" spans="1:11" x14ac:dyDescent="0.35">
      <c r="A227"/>
      <c r="B227"/>
      <c r="C227"/>
      <c r="D227"/>
      <c r="E227"/>
      <c r="F227"/>
      <c r="G227"/>
      <c r="H227"/>
      <c r="I227"/>
      <c r="J227"/>
      <c r="K227"/>
    </row>
    <row r="228" spans="1:11" x14ac:dyDescent="0.35">
      <c r="A228"/>
      <c r="B228"/>
      <c r="C228"/>
      <c r="D228"/>
      <c r="E228"/>
      <c r="F228"/>
      <c r="G228"/>
      <c r="H228"/>
      <c r="I228"/>
      <c r="J228"/>
      <c r="K228"/>
    </row>
    <row r="229" spans="1:11" x14ac:dyDescent="0.35">
      <c r="A229"/>
      <c r="B229"/>
      <c r="C229"/>
      <c r="D229"/>
      <c r="E229"/>
      <c r="F229"/>
      <c r="G229"/>
      <c r="H229"/>
      <c r="I229"/>
      <c r="J229"/>
      <c r="K229"/>
    </row>
    <row r="230" spans="1:11" x14ac:dyDescent="0.35">
      <c r="A230"/>
      <c r="B230"/>
      <c r="C230"/>
      <c r="D230"/>
      <c r="E230"/>
      <c r="F230"/>
      <c r="G230"/>
      <c r="H230"/>
      <c r="I230"/>
      <c r="J230"/>
      <c r="K230"/>
    </row>
    <row r="231" spans="1:11" x14ac:dyDescent="0.35">
      <c r="A231"/>
      <c r="B231"/>
      <c r="C231"/>
      <c r="D231"/>
      <c r="E231"/>
      <c r="F231"/>
      <c r="G231"/>
      <c r="H231"/>
      <c r="I231"/>
      <c r="J231"/>
      <c r="K231"/>
    </row>
    <row r="232" spans="1:11" x14ac:dyDescent="0.35">
      <c r="A232"/>
      <c r="B232"/>
      <c r="C232"/>
      <c r="D232"/>
      <c r="E232"/>
      <c r="F232"/>
      <c r="G232"/>
      <c r="H232"/>
      <c r="I232"/>
      <c r="J232"/>
      <c r="K232"/>
    </row>
    <row r="233" spans="1:11" x14ac:dyDescent="0.35">
      <c r="A233"/>
      <c r="B233"/>
      <c r="C233"/>
      <c r="D233"/>
      <c r="E233"/>
      <c r="F233"/>
      <c r="G233"/>
      <c r="H233"/>
      <c r="I233"/>
      <c r="J233"/>
      <c r="K233"/>
    </row>
    <row r="234" spans="1:11" x14ac:dyDescent="0.35">
      <c r="A234"/>
      <c r="B234"/>
      <c r="C234"/>
      <c r="D234"/>
      <c r="E234"/>
      <c r="F234"/>
      <c r="G234"/>
      <c r="H234"/>
      <c r="I234"/>
      <c r="J234"/>
      <c r="K234"/>
    </row>
    <row r="235" spans="1:11" x14ac:dyDescent="0.35">
      <c r="A235"/>
      <c r="B235"/>
      <c r="C235"/>
      <c r="D235"/>
      <c r="E235"/>
      <c r="F235"/>
      <c r="G235"/>
      <c r="H235"/>
      <c r="I235"/>
      <c r="J235"/>
      <c r="K235"/>
    </row>
    <row r="236" spans="1:11" x14ac:dyDescent="0.35">
      <c r="A236"/>
      <c r="B236"/>
      <c r="C236"/>
      <c r="D236"/>
      <c r="E236"/>
      <c r="F236"/>
      <c r="G236"/>
      <c r="H236"/>
      <c r="I236"/>
      <c r="J236"/>
      <c r="K236"/>
    </row>
    <row r="237" spans="1:11" x14ac:dyDescent="0.35">
      <c r="A237"/>
      <c r="B237"/>
      <c r="C237"/>
      <c r="D237"/>
      <c r="E237"/>
      <c r="F237"/>
      <c r="G237"/>
      <c r="H237"/>
      <c r="I237"/>
      <c r="J237"/>
      <c r="K237"/>
    </row>
    <row r="238" spans="1:11" x14ac:dyDescent="0.35">
      <c r="A238"/>
      <c r="B238"/>
      <c r="C238"/>
      <c r="D238"/>
      <c r="E238"/>
      <c r="F238"/>
      <c r="G238"/>
      <c r="H238"/>
      <c r="I238"/>
      <c r="J238"/>
      <c r="K238"/>
    </row>
    <row r="239" spans="1:11" x14ac:dyDescent="0.35">
      <c r="A239"/>
      <c r="B239"/>
      <c r="C239"/>
      <c r="D239"/>
      <c r="E239"/>
      <c r="F239"/>
      <c r="G239"/>
      <c r="H239"/>
      <c r="I239"/>
      <c r="J239"/>
      <c r="K239"/>
    </row>
    <row r="240" spans="1:11" x14ac:dyDescent="0.35">
      <c r="A240"/>
      <c r="B240"/>
      <c r="C240"/>
      <c r="D240"/>
      <c r="E240"/>
      <c r="F240"/>
      <c r="G240"/>
      <c r="H240"/>
      <c r="I240"/>
      <c r="J240"/>
      <c r="K240"/>
    </row>
    <row r="241" spans="1:11" x14ac:dyDescent="0.35">
      <c r="A241"/>
      <c r="B241"/>
      <c r="C241"/>
      <c r="D241"/>
      <c r="E241"/>
      <c r="F241"/>
      <c r="G241"/>
      <c r="H241"/>
      <c r="I241"/>
      <c r="J241"/>
      <c r="K241"/>
    </row>
    <row r="242" spans="1:11" x14ac:dyDescent="0.35">
      <c r="A242"/>
      <c r="B242"/>
      <c r="C242"/>
      <c r="D242"/>
      <c r="E242"/>
      <c r="F242"/>
      <c r="G242"/>
      <c r="H242"/>
      <c r="I242"/>
      <c r="J242"/>
      <c r="K242"/>
    </row>
    <row r="243" spans="1:11" x14ac:dyDescent="0.35">
      <c r="A243"/>
      <c r="B243"/>
      <c r="C243"/>
      <c r="D243"/>
      <c r="E243"/>
      <c r="F243"/>
      <c r="G243"/>
      <c r="H243"/>
      <c r="I243"/>
      <c r="J243"/>
      <c r="K243"/>
    </row>
    <row r="244" spans="1:11" x14ac:dyDescent="0.35">
      <c r="A244"/>
      <c r="B244"/>
      <c r="C244"/>
      <c r="D244"/>
      <c r="E244"/>
      <c r="F244"/>
      <c r="G244"/>
      <c r="H244"/>
      <c r="I244"/>
      <c r="J244"/>
      <c r="K244"/>
    </row>
    <row r="245" spans="1:11" x14ac:dyDescent="0.35">
      <c r="A245"/>
      <c r="B245"/>
      <c r="C245"/>
      <c r="D245"/>
      <c r="E245"/>
      <c r="F245"/>
      <c r="G245"/>
      <c r="H245"/>
      <c r="I245"/>
      <c r="J245"/>
      <c r="K245"/>
    </row>
    <row r="246" spans="1:11" x14ac:dyDescent="0.35">
      <c r="A246"/>
      <c r="B246"/>
      <c r="C246"/>
      <c r="D246"/>
      <c r="E246"/>
      <c r="F246"/>
      <c r="G246"/>
      <c r="H246"/>
      <c r="I246"/>
      <c r="J246"/>
      <c r="K246"/>
    </row>
    <row r="247" spans="1:11" x14ac:dyDescent="0.35">
      <c r="A247"/>
      <c r="B247"/>
      <c r="C247"/>
      <c r="D247"/>
      <c r="E247"/>
      <c r="F247"/>
      <c r="G247"/>
      <c r="H247"/>
      <c r="I247"/>
      <c r="J247"/>
      <c r="K247"/>
    </row>
    <row r="248" spans="1:11" x14ac:dyDescent="0.35">
      <c r="A248"/>
      <c r="B248"/>
      <c r="C248"/>
      <c r="D248"/>
      <c r="E248"/>
      <c r="F248"/>
      <c r="G248"/>
      <c r="H248"/>
      <c r="I248"/>
      <c r="J248"/>
      <c r="K248"/>
    </row>
    <row r="249" spans="1:11" x14ac:dyDescent="0.35">
      <c r="A249"/>
      <c r="B249"/>
      <c r="C249"/>
      <c r="D249"/>
      <c r="E249"/>
      <c r="F249"/>
      <c r="G249"/>
      <c r="H249"/>
      <c r="I249"/>
      <c r="J249"/>
      <c r="K249"/>
    </row>
    <row r="250" spans="1:11" x14ac:dyDescent="0.35">
      <c r="A250"/>
      <c r="B250"/>
      <c r="C250"/>
      <c r="D250"/>
      <c r="E250"/>
      <c r="F250"/>
      <c r="G250"/>
      <c r="H250"/>
      <c r="I250"/>
      <c r="J250"/>
      <c r="K250"/>
    </row>
    <row r="251" spans="1:11" x14ac:dyDescent="0.35">
      <c r="A251"/>
      <c r="B251"/>
      <c r="C251"/>
      <c r="D251"/>
      <c r="E251"/>
      <c r="F251"/>
      <c r="G251"/>
      <c r="H251"/>
      <c r="I251"/>
      <c r="J251"/>
      <c r="K251"/>
    </row>
    <row r="252" spans="1:11" x14ac:dyDescent="0.35">
      <c r="A252"/>
      <c r="B252"/>
      <c r="C252"/>
      <c r="D252"/>
      <c r="E252"/>
      <c r="F252"/>
      <c r="G252"/>
      <c r="H252"/>
      <c r="I252"/>
      <c r="J252"/>
      <c r="K252"/>
    </row>
    <row r="253" spans="1:11" x14ac:dyDescent="0.35">
      <c r="A253"/>
      <c r="B253"/>
      <c r="C253"/>
      <c r="D253"/>
      <c r="E253"/>
      <c r="F253"/>
      <c r="G253"/>
      <c r="H253"/>
      <c r="I253"/>
      <c r="J253"/>
      <c r="K253"/>
    </row>
    <row r="254" spans="1:11" x14ac:dyDescent="0.35">
      <c r="A254"/>
      <c r="B254"/>
      <c r="C254"/>
      <c r="D254"/>
      <c r="E254"/>
      <c r="F254"/>
      <c r="G254"/>
      <c r="H254"/>
      <c r="I254"/>
      <c r="J254"/>
      <c r="K254"/>
    </row>
    <row r="255" spans="1:11" x14ac:dyDescent="0.35">
      <c r="A255"/>
      <c r="B255"/>
      <c r="C255"/>
      <c r="D255"/>
      <c r="E255"/>
      <c r="F255"/>
      <c r="G255"/>
      <c r="H255"/>
      <c r="I255"/>
      <c r="J255"/>
      <c r="K255"/>
    </row>
    <row r="256" spans="1:11" x14ac:dyDescent="0.35">
      <c r="A256"/>
      <c r="B256"/>
      <c r="C256"/>
      <c r="D256"/>
      <c r="E256"/>
      <c r="F256"/>
      <c r="G256"/>
      <c r="H256"/>
      <c r="I256"/>
      <c r="J256"/>
      <c r="K256"/>
    </row>
    <row r="257" spans="1:11" x14ac:dyDescent="0.35">
      <c r="A257"/>
      <c r="B257"/>
      <c r="C257"/>
      <c r="D257"/>
      <c r="E257"/>
      <c r="F257"/>
      <c r="G257"/>
      <c r="H257"/>
      <c r="I257"/>
      <c r="J257"/>
      <c r="K257"/>
    </row>
    <row r="258" spans="1:11" x14ac:dyDescent="0.35">
      <c r="A258"/>
      <c r="B258"/>
      <c r="C258"/>
      <c r="D258"/>
      <c r="E258"/>
      <c r="F258"/>
      <c r="G258"/>
      <c r="H258"/>
      <c r="I258"/>
      <c r="J258"/>
      <c r="K258"/>
    </row>
    <row r="259" spans="1:11" x14ac:dyDescent="0.35">
      <c r="A259"/>
      <c r="B259"/>
      <c r="C259"/>
      <c r="D259"/>
      <c r="E259"/>
      <c r="F259"/>
      <c r="G259"/>
      <c r="H259"/>
      <c r="I259"/>
      <c r="J259"/>
      <c r="K259"/>
    </row>
    <row r="260" spans="1:11" x14ac:dyDescent="0.35">
      <c r="A260"/>
      <c r="B260"/>
      <c r="C260"/>
      <c r="D260"/>
      <c r="E260"/>
      <c r="F260"/>
      <c r="G260"/>
      <c r="H260"/>
      <c r="I260"/>
      <c r="J260"/>
      <c r="K260"/>
    </row>
    <row r="261" spans="1:11" x14ac:dyDescent="0.35">
      <c r="A261"/>
      <c r="B261"/>
      <c r="C261"/>
      <c r="D261"/>
      <c r="E261"/>
      <c r="F261"/>
      <c r="G261"/>
      <c r="H261"/>
      <c r="I261"/>
      <c r="J261"/>
      <c r="K261"/>
    </row>
    <row r="262" spans="1:11" x14ac:dyDescent="0.35">
      <c r="A262"/>
      <c r="B262"/>
      <c r="C262"/>
      <c r="D262"/>
      <c r="E262"/>
      <c r="F262"/>
      <c r="G262"/>
      <c r="H262"/>
      <c r="I262"/>
      <c r="J262"/>
      <c r="K262"/>
    </row>
    <row r="263" spans="1:11" x14ac:dyDescent="0.35">
      <c r="A263"/>
      <c r="B263"/>
      <c r="C263"/>
      <c r="D263"/>
      <c r="E263"/>
      <c r="F263"/>
      <c r="G263"/>
      <c r="H263"/>
      <c r="I263"/>
      <c r="J263"/>
      <c r="K263"/>
    </row>
    <row r="264" spans="1:11" x14ac:dyDescent="0.35">
      <c r="A264"/>
      <c r="B264"/>
      <c r="C264"/>
      <c r="D264"/>
      <c r="E264"/>
      <c r="F264"/>
      <c r="G264"/>
      <c r="H264"/>
      <c r="I264"/>
      <c r="J264"/>
      <c r="K264"/>
    </row>
    <row r="265" spans="1:11" x14ac:dyDescent="0.35">
      <c r="A265"/>
      <c r="B265"/>
      <c r="C265"/>
      <c r="D265"/>
      <c r="E265"/>
      <c r="F265"/>
      <c r="G265"/>
      <c r="H265"/>
      <c r="I265"/>
      <c r="J265"/>
      <c r="K265"/>
    </row>
    <row r="266" spans="1:11" x14ac:dyDescent="0.35">
      <c r="A266"/>
      <c r="B266"/>
      <c r="C266"/>
      <c r="D266"/>
      <c r="E266"/>
      <c r="F266"/>
      <c r="G266"/>
      <c r="H266"/>
      <c r="I266"/>
      <c r="J266"/>
      <c r="K266"/>
    </row>
    <row r="267" spans="1:11" x14ac:dyDescent="0.35">
      <c r="A267"/>
      <c r="B267"/>
      <c r="C267"/>
      <c r="D267"/>
      <c r="E267"/>
      <c r="F267"/>
      <c r="G267"/>
      <c r="H267"/>
      <c r="I267"/>
      <c r="J267"/>
      <c r="K267"/>
    </row>
    <row r="268" spans="1:11" x14ac:dyDescent="0.35">
      <c r="A268"/>
      <c r="B268"/>
      <c r="C268"/>
      <c r="D268"/>
      <c r="E268"/>
      <c r="F268"/>
      <c r="G268"/>
      <c r="H268"/>
      <c r="I268"/>
      <c r="J268"/>
      <c r="K268"/>
    </row>
    <row r="269" spans="1:11" x14ac:dyDescent="0.35">
      <c r="A269"/>
      <c r="B269"/>
      <c r="C269"/>
      <c r="D269"/>
      <c r="E269"/>
      <c r="F269"/>
      <c r="G269"/>
      <c r="H269"/>
      <c r="I269"/>
      <c r="J269"/>
      <c r="K269"/>
    </row>
    <row r="270" spans="1:11" x14ac:dyDescent="0.35">
      <c r="A270"/>
      <c r="B270"/>
      <c r="C270"/>
      <c r="D270"/>
      <c r="E270"/>
      <c r="F270"/>
      <c r="G270"/>
      <c r="H270"/>
      <c r="I270"/>
      <c r="J270"/>
      <c r="K270"/>
    </row>
    <row r="271" spans="1:11" x14ac:dyDescent="0.35">
      <c r="A271"/>
      <c r="B271"/>
      <c r="C271"/>
      <c r="D271"/>
      <c r="E271"/>
      <c r="F271"/>
      <c r="G271"/>
      <c r="H271"/>
      <c r="I271"/>
      <c r="J271"/>
      <c r="K271"/>
    </row>
    <row r="272" spans="1:11" x14ac:dyDescent="0.35">
      <c r="A272"/>
      <c r="B272"/>
      <c r="C272"/>
      <c r="D272"/>
      <c r="E272"/>
      <c r="F272"/>
      <c r="G272"/>
      <c r="H272"/>
      <c r="I272"/>
      <c r="J272"/>
      <c r="K272"/>
    </row>
    <row r="273" spans="1:11" x14ac:dyDescent="0.35">
      <c r="A273"/>
      <c r="B273"/>
      <c r="C273"/>
      <c r="D273"/>
      <c r="E273"/>
      <c r="F273"/>
      <c r="G273"/>
      <c r="H273"/>
      <c r="I273"/>
      <c r="J273"/>
      <c r="K273"/>
    </row>
    <row r="274" spans="1:11" x14ac:dyDescent="0.35">
      <c r="A274"/>
      <c r="B274"/>
      <c r="C274"/>
      <c r="D274"/>
      <c r="E274"/>
      <c r="F274"/>
      <c r="G274"/>
      <c r="H274"/>
      <c r="I274"/>
      <c r="J274"/>
      <c r="K274"/>
    </row>
    <row r="275" spans="1:11" x14ac:dyDescent="0.35">
      <c r="A275"/>
      <c r="B275"/>
      <c r="C275"/>
      <c r="D275"/>
      <c r="E275"/>
      <c r="F275"/>
      <c r="G275"/>
      <c r="H275"/>
      <c r="I275"/>
      <c r="J275"/>
      <c r="K275"/>
    </row>
    <row r="276" spans="1:11" x14ac:dyDescent="0.35">
      <c r="A276"/>
      <c r="B276"/>
      <c r="C276"/>
      <c r="D276"/>
      <c r="E276"/>
      <c r="F276"/>
      <c r="G276"/>
      <c r="H276"/>
      <c r="I276"/>
      <c r="J276"/>
      <c r="K276"/>
    </row>
    <row r="277" spans="1:11" x14ac:dyDescent="0.35">
      <c r="A277"/>
      <c r="B277"/>
      <c r="C277"/>
      <c r="D277"/>
      <c r="E277"/>
      <c r="F277"/>
      <c r="G277"/>
      <c r="H277"/>
      <c r="I277"/>
      <c r="J277"/>
      <c r="K277"/>
    </row>
    <row r="278" spans="1:11" x14ac:dyDescent="0.35">
      <c r="A278"/>
      <c r="B278"/>
      <c r="C278"/>
      <c r="D278"/>
      <c r="E278"/>
      <c r="F278"/>
      <c r="G278"/>
      <c r="H278"/>
      <c r="I278"/>
      <c r="J278"/>
      <c r="K278"/>
    </row>
    <row r="279" spans="1:11" x14ac:dyDescent="0.35">
      <c r="A279"/>
      <c r="B279"/>
      <c r="C279"/>
      <c r="D279"/>
      <c r="E279"/>
      <c r="F279"/>
      <c r="G279"/>
      <c r="H279"/>
      <c r="I279"/>
      <c r="J279"/>
      <c r="K279"/>
    </row>
    <row r="280" spans="1:11" x14ac:dyDescent="0.35">
      <c r="A280"/>
      <c r="B280"/>
      <c r="C280"/>
      <c r="D280"/>
      <c r="E280"/>
      <c r="F280"/>
      <c r="G280"/>
      <c r="H280"/>
      <c r="I280"/>
      <c r="J280"/>
      <c r="K280"/>
    </row>
    <row r="281" spans="1:11" x14ac:dyDescent="0.35">
      <c r="A281"/>
      <c r="B281"/>
      <c r="C281"/>
      <c r="D281"/>
      <c r="E281"/>
      <c r="F281"/>
      <c r="G281"/>
      <c r="H281"/>
      <c r="I281"/>
      <c r="J281"/>
      <c r="K281"/>
    </row>
    <row r="282" spans="1:11" x14ac:dyDescent="0.35">
      <c r="A282"/>
      <c r="B282"/>
      <c r="C282"/>
      <c r="D282"/>
      <c r="E282"/>
      <c r="F282"/>
      <c r="G282"/>
      <c r="H282"/>
      <c r="I282"/>
      <c r="J282"/>
      <c r="K282"/>
    </row>
    <row r="283" spans="1:11" x14ac:dyDescent="0.35">
      <c r="A283"/>
      <c r="B283"/>
      <c r="C283"/>
      <c r="D283"/>
      <c r="E283"/>
      <c r="F283"/>
      <c r="G283"/>
      <c r="H283"/>
      <c r="I283"/>
      <c r="J283"/>
      <c r="K283"/>
    </row>
    <row r="284" spans="1:11" x14ac:dyDescent="0.35">
      <c r="A284"/>
      <c r="B284"/>
      <c r="C284"/>
      <c r="D284"/>
      <c r="E284"/>
      <c r="F284"/>
      <c r="G284"/>
      <c r="H284"/>
      <c r="I284"/>
      <c r="J284"/>
      <c r="K284"/>
    </row>
    <row r="285" spans="1:11" x14ac:dyDescent="0.35">
      <c r="A285"/>
      <c r="B285"/>
      <c r="C285"/>
      <c r="D285"/>
      <c r="E285"/>
      <c r="F285"/>
      <c r="G285"/>
      <c r="H285"/>
      <c r="I285"/>
      <c r="J285"/>
      <c r="K285"/>
    </row>
    <row r="286" spans="1:11" x14ac:dyDescent="0.35">
      <c r="A286"/>
      <c r="B286"/>
      <c r="C286"/>
      <c r="D286"/>
      <c r="E286"/>
      <c r="F286"/>
      <c r="G286"/>
      <c r="H286"/>
      <c r="I286"/>
      <c r="J286"/>
      <c r="K286"/>
    </row>
    <row r="287" spans="1:11" x14ac:dyDescent="0.35">
      <c r="A287"/>
      <c r="B287"/>
      <c r="C287"/>
      <c r="D287"/>
      <c r="E287"/>
      <c r="F287"/>
      <c r="G287"/>
      <c r="H287"/>
      <c r="I287"/>
      <c r="J287"/>
      <c r="K287"/>
    </row>
    <row r="288" spans="1:11" x14ac:dyDescent="0.35">
      <c r="A288"/>
      <c r="B288"/>
      <c r="C288"/>
      <c r="D288"/>
      <c r="E288"/>
      <c r="F288"/>
      <c r="G288"/>
      <c r="H288"/>
      <c r="I288"/>
      <c r="J288"/>
      <c r="K288"/>
    </row>
    <row r="289" spans="1:11" x14ac:dyDescent="0.35">
      <c r="A289"/>
      <c r="B289"/>
      <c r="C289"/>
      <c r="D289"/>
      <c r="E289"/>
      <c r="F289"/>
      <c r="G289"/>
      <c r="H289"/>
      <c r="I289"/>
      <c r="J289"/>
      <c r="K289"/>
    </row>
    <row r="290" spans="1:11" x14ac:dyDescent="0.35">
      <c r="A290"/>
      <c r="B290"/>
      <c r="C290"/>
      <c r="D290"/>
      <c r="E290"/>
      <c r="F290"/>
      <c r="G290"/>
      <c r="H290"/>
      <c r="I290"/>
      <c r="J290"/>
      <c r="K290"/>
    </row>
    <row r="291" spans="1:11" x14ac:dyDescent="0.35">
      <c r="A291"/>
      <c r="B291"/>
      <c r="C291"/>
      <c r="D291"/>
      <c r="E291"/>
      <c r="F291"/>
      <c r="G291"/>
      <c r="H291"/>
      <c r="I291"/>
      <c r="J291"/>
      <c r="K291"/>
    </row>
    <row r="292" spans="1:11" x14ac:dyDescent="0.35">
      <c r="A292"/>
      <c r="B292"/>
      <c r="C292"/>
      <c r="D292"/>
      <c r="E292"/>
      <c r="F292"/>
      <c r="G292"/>
      <c r="H292"/>
      <c r="I292"/>
      <c r="J292"/>
      <c r="K292"/>
    </row>
    <row r="293" spans="1:11" x14ac:dyDescent="0.35">
      <c r="A293"/>
      <c r="B293"/>
      <c r="C293"/>
      <c r="D293"/>
      <c r="E293"/>
      <c r="F293"/>
      <c r="G293"/>
      <c r="H293"/>
      <c r="I293"/>
      <c r="J293"/>
      <c r="K293"/>
    </row>
    <row r="294" spans="1:11" x14ac:dyDescent="0.35">
      <c r="A294"/>
      <c r="B294"/>
      <c r="C294"/>
      <c r="D294"/>
      <c r="E294"/>
      <c r="F294"/>
      <c r="G294"/>
      <c r="H294"/>
      <c r="I294"/>
      <c r="J294"/>
      <c r="K294"/>
    </row>
    <row r="295" spans="1:11" x14ac:dyDescent="0.35">
      <c r="A295"/>
      <c r="B295"/>
      <c r="C295"/>
      <c r="D295"/>
      <c r="E295"/>
      <c r="F295"/>
      <c r="G295"/>
      <c r="H295"/>
      <c r="I295"/>
      <c r="J295"/>
      <c r="K295"/>
    </row>
    <row r="296" spans="1:11" x14ac:dyDescent="0.35">
      <c r="A296"/>
      <c r="B296"/>
      <c r="C296"/>
      <c r="D296"/>
      <c r="E296"/>
      <c r="F296"/>
      <c r="G296"/>
      <c r="H296"/>
      <c r="I296"/>
      <c r="J296"/>
      <c r="K296"/>
    </row>
    <row r="297" spans="1:11" x14ac:dyDescent="0.35">
      <c r="A297"/>
      <c r="B297"/>
      <c r="C297"/>
      <c r="D297"/>
      <c r="E297"/>
      <c r="F297"/>
      <c r="G297"/>
      <c r="H297"/>
      <c r="I297"/>
      <c r="J297"/>
      <c r="K297"/>
    </row>
    <row r="298" spans="1:11" x14ac:dyDescent="0.35">
      <c r="A298"/>
      <c r="B298"/>
      <c r="C298"/>
      <c r="D298"/>
      <c r="E298"/>
      <c r="F298"/>
      <c r="G298"/>
      <c r="H298"/>
      <c r="I298"/>
      <c r="J298"/>
      <c r="K298"/>
    </row>
    <row r="299" spans="1:11" x14ac:dyDescent="0.35">
      <c r="A299"/>
      <c r="B299"/>
      <c r="C299"/>
      <c r="D299"/>
      <c r="E299"/>
      <c r="F299"/>
      <c r="G299"/>
      <c r="H299"/>
      <c r="I299"/>
      <c r="J299"/>
      <c r="K299"/>
    </row>
    <row r="300" spans="1:11" x14ac:dyDescent="0.35">
      <c r="A300"/>
      <c r="B300"/>
      <c r="C300"/>
      <c r="D300"/>
      <c r="E300"/>
      <c r="F300"/>
      <c r="G300"/>
      <c r="H300"/>
      <c r="I300"/>
      <c r="J300"/>
      <c r="K300"/>
    </row>
    <row r="301" spans="1:11" x14ac:dyDescent="0.35">
      <c r="A301"/>
      <c r="B301"/>
      <c r="C301"/>
      <c r="D301"/>
      <c r="E301"/>
      <c r="F301"/>
      <c r="G301"/>
      <c r="H301"/>
      <c r="I301"/>
      <c r="J301"/>
      <c r="K301"/>
    </row>
    <row r="302" spans="1:11" x14ac:dyDescent="0.35">
      <c r="A302"/>
      <c r="B302"/>
      <c r="C302"/>
      <c r="D302"/>
      <c r="E302"/>
      <c r="F302"/>
      <c r="G302"/>
      <c r="H302"/>
      <c r="I302"/>
      <c r="J302"/>
      <c r="K302"/>
    </row>
    <row r="303" spans="1:11" x14ac:dyDescent="0.35">
      <c r="A303"/>
      <c r="B303"/>
      <c r="C303"/>
      <c r="D303"/>
      <c r="E303"/>
      <c r="F303"/>
      <c r="G303"/>
      <c r="H303"/>
      <c r="I303"/>
      <c r="J303"/>
      <c r="K303"/>
    </row>
    <row r="304" spans="1:11" x14ac:dyDescent="0.35">
      <c r="A304"/>
      <c r="B304"/>
      <c r="C304"/>
      <c r="D304"/>
      <c r="E304"/>
      <c r="F304"/>
      <c r="G304"/>
      <c r="H304"/>
      <c r="I304"/>
      <c r="J304"/>
      <c r="K304"/>
    </row>
    <row r="305" spans="1:11" x14ac:dyDescent="0.35">
      <c r="A305"/>
      <c r="B305"/>
      <c r="C305"/>
      <c r="D305"/>
      <c r="E305"/>
      <c r="F305"/>
      <c r="G305"/>
      <c r="H305"/>
      <c r="I305"/>
      <c r="J305"/>
      <c r="K305"/>
    </row>
    <row r="306" spans="1:11" x14ac:dyDescent="0.35">
      <c r="A306"/>
      <c r="B306"/>
      <c r="C306"/>
      <c r="D306"/>
      <c r="E306"/>
      <c r="F306"/>
      <c r="G306"/>
      <c r="H306"/>
      <c r="I306"/>
      <c r="J306"/>
      <c r="K306"/>
    </row>
    <row r="307" spans="1:11" x14ac:dyDescent="0.35">
      <c r="A307"/>
      <c r="B307"/>
      <c r="C307"/>
      <c r="D307"/>
      <c r="E307"/>
      <c r="F307"/>
      <c r="G307"/>
      <c r="H307"/>
      <c r="I307"/>
      <c r="J307"/>
      <c r="K307"/>
    </row>
    <row r="308" spans="1:11" x14ac:dyDescent="0.35">
      <c r="A308"/>
      <c r="B308"/>
      <c r="C308"/>
      <c r="D308"/>
      <c r="E308"/>
      <c r="F308"/>
      <c r="G308"/>
      <c r="H308"/>
      <c r="I308"/>
      <c r="J308"/>
      <c r="K308"/>
    </row>
    <row r="309" spans="1:11" x14ac:dyDescent="0.35">
      <c r="A309"/>
      <c r="B309"/>
      <c r="C309"/>
      <c r="D309"/>
      <c r="E309"/>
      <c r="F309"/>
      <c r="G309"/>
      <c r="H309"/>
      <c r="I309"/>
      <c r="J309"/>
      <c r="K309"/>
    </row>
    <row r="310" spans="1:11" x14ac:dyDescent="0.35">
      <c r="A310"/>
      <c r="B310"/>
      <c r="C310"/>
      <c r="D310"/>
      <c r="E310"/>
      <c r="F310"/>
      <c r="G310"/>
      <c r="H310"/>
      <c r="I310"/>
      <c r="J310"/>
      <c r="K310"/>
    </row>
    <row r="311" spans="1:11" x14ac:dyDescent="0.35">
      <c r="A311"/>
      <c r="B311"/>
      <c r="C311"/>
      <c r="D311"/>
      <c r="E311"/>
      <c r="F311"/>
      <c r="G311"/>
      <c r="H311"/>
      <c r="I311"/>
      <c r="J311"/>
      <c r="K311"/>
    </row>
    <row r="312" spans="1:11" x14ac:dyDescent="0.35">
      <c r="A312"/>
      <c r="B312"/>
      <c r="C312"/>
      <c r="D312"/>
      <c r="E312"/>
      <c r="F312"/>
      <c r="G312"/>
      <c r="H312"/>
      <c r="I312"/>
      <c r="J312"/>
      <c r="K312"/>
    </row>
    <row r="313" spans="1:11" x14ac:dyDescent="0.35">
      <c r="A313"/>
      <c r="B313"/>
      <c r="C313"/>
      <c r="D313"/>
      <c r="E313"/>
      <c r="F313"/>
      <c r="G313"/>
      <c r="H313"/>
      <c r="I313"/>
      <c r="J313"/>
      <c r="K313"/>
    </row>
    <row r="314" spans="1:11" x14ac:dyDescent="0.35">
      <c r="A314"/>
      <c r="B314"/>
      <c r="C314"/>
      <c r="D314"/>
      <c r="E314"/>
      <c r="F314"/>
      <c r="G314"/>
      <c r="H314"/>
      <c r="I314"/>
      <c r="J314"/>
      <c r="K314"/>
    </row>
    <row r="315" spans="1:11" x14ac:dyDescent="0.35">
      <c r="A315"/>
      <c r="B315"/>
      <c r="C315"/>
      <c r="D315"/>
      <c r="E315"/>
      <c r="F315"/>
      <c r="G315"/>
      <c r="H315"/>
      <c r="I315"/>
      <c r="J315"/>
      <c r="K315"/>
    </row>
    <row r="316" spans="1:11" x14ac:dyDescent="0.35">
      <c r="A316"/>
      <c r="B316"/>
      <c r="C316"/>
      <c r="D316"/>
      <c r="E316"/>
      <c r="F316"/>
      <c r="G316"/>
      <c r="H316"/>
      <c r="I316"/>
      <c r="J316"/>
      <c r="K316"/>
    </row>
    <row r="317" spans="1:11" x14ac:dyDescent="0.35">
      <c r="A317"/>
      <c r="B317"/>
      <c r="C317"/>
      <c r="D317"/>
      <c r="E317"/>
      <c r="F317"/>
      <c r="G317"/>
      <c r="H317"/>
      <c r="I317"/>
      <c r="J317"/>
      <c r="K317"/>
    </row>
    <row r="318" spans="1:11" x14ac:dyDescent="0.35">
      <c r="A318"/>
      <c r="B318"/>
      <c r="C318"/>
      <c r="D318"/>
      <c r="E318"/>
      <c r="F318"/>
      <c r="G318"/>
      <c r="H318"/>
      <c r="I318"/>
      <c r="J318"/>
      <c r="K318"/>
    </row>
    <row r="319" spans="1:11" x14ac:dyDescent="0.35">
      <c r="A319"/>
      <c r="B319"/>
      <c r="C319"/>
      <c r="D319"/>
      <c r="E319"/>
      <c r="F319"/>
      <c r="G319"/>
      <c r="H319"/>
      <c r="I319"/>
      <c r="J319"/>
      <c r="K319"/>
    </row>
    <row r="320" spans="1:11" x14ac:dyDescent="0.35">
      <c r="A320"/>
      <c r="B320"/>
      <c r="C320"/>
      <c r="D320"/>
      <c r="E320"/>
      <c r="F320"/>
      <c r="G320"/>
      <c r="H320"/>
      <c r="I320"/>
      <c r="J320"/>
      <c r="K320"/>
    </row>
    <row r="321" spans="1:11" x14ac:dyDescent="0.35">
      <c r="A321"/>
      <c r="B321"/>
      <c r="C321"/>
      <c r="D321"/>
      <c r="E321"/>
      <c r="F321"/>
      <c r="G321"/>
      <c r="H321"/>
      <c r="I321"/>
      <c r="J321"/>
      <c r="K321"/>
    </row>
    <row r="322" spans="1:11" x14ac:dyDescent="0.35">
      <c r="A322"/>
      <c r="B322"/>
      <c r="C322"/>
      <c r="D322"/>
      <c r="E322"/>
      <c r="F322"/>
      <c r="G322"/>
      <c r="H322"/>
      <c r="I322"/>
      <c r="J322"/>
      <c r="K322"/>
    </row>
    <row r="323" spans="1:11" x14ac:dyDescent="0.35">
      <c r="A323"/>
      <c r="B323"/>
      <c r="C323"/>
      <c r="D323"/>
      <c r="E323"/>
      <c r="F323"/>
      <c r="G323"/>
      <c r="H323"/>
      <c r="I323"/>
      <c r="J323"/>
      <c r="K323"/>
    </row>
    <row r="324" spans="1:11" x14ac:dyDescent="0.35">
      <c r="A324"/>
      <c r="B324"/>
      <c r="C324"/>
      <c r="D324"/>
      <c r="E324"/>
      <c r="F324"/>
      <c r="G324"/>
      <c r="H324"/>
      <c r="I324"/>
      <c r="J324"/>
      <c r="K324"/>
    </row>
    <row r="325" spans="1:11" x14ac:dyDescent="0.35">
      <c r="A325"/>
      <c r="B325"/>
      <c r="C325"/>
      <c r="D325"/>
      <c r="E325"/>
      <c r="F325"/>
      <c r="G325"/>
      <c r="H325"/>
      <c r="I325"/>
      <c r="J325"/>
      <c r="K325"/>
    </row>
    <row r="326" spans="1:11" x14ac:dyDescent="0.35">
      <c r="A326"/>
      <c r="B326"/>
      <c r="C326"/>
      <c r="D326"/>
      <c r="E326"/>
      <c r="F326"/>
      <c r="G326"/>
      <c r="H326"/>
      <c r="I326"/>
      <c r="J326"/>
      <c r="K326"/>
    </row>
    <row r="327" spans="1:11" x14ac:dyDescent="0.35">
      <c r="A327"/>
      <c r="B327"/>
      <c r="C327"/>
      <c r="D327"/>
      <c r="E327"/>
      <c r="F327"/>
      <c r="G327"/>
      <c r="H327"/>
      <c r="I327"/>
      <c r="J327"/>
      <c r="K327"/>
    </row>
    <row r="328" spans="1:11" x14ac:dyDescent="0.35">
      <c r="A328"/>
      <c r="B328"/>
      <c r="C328"/>
      <c r="D328"/>
      <c r="E328"/>
      <c r="F328"/>
      <c r="G328"/>
      <c r="H328"/>
      <c r="I328"/>
      <c r="J328"/>
      <c r="K328"/>
    </row>
    <row r="329" spans="1:11" x14ac:dyDescent="0.35">
      <c r="A329"/>
      <c r="B329"/>
      <c r="C329"/>
      <c r="D329"/>
      <c r="E329"/>
      <c r="F329"/>
      <c r="G329"/>
      <c r="H329"/>
      <c r="I329"/>
      <c r="J329"/>
      <c r="K329"/>
    </row>
    <row r="330" spans="1:11" x14ac:dyDescent="0.35">
      <c r="A330"/>
      <c r="B330"/>
      <c r="C330"/>
      <c r="D330"/>
      <c r="E330"/>
      <c r="F330"/>
      <c r="G330"/>
      <c r="H330"/>
      <c r="I330"/>
      <c r="J330"/>
      <c r="K330"/>
    </row>
    <row r="331" spans="1:11" x14ac:dyDescent="0.35">
      <c r="A331"/>
      <c r="B331"/>
      <c r="C331"/>
      <c r="D331"/>
      <c r="E331"/>
      <c r="F331"/>
      <c r="G331"/>
      <c r="H331"/>
      <c r="I331"/>
      <c r="J331"/>
      <c r="K331"/>
    </row>
    <row r="332" spans="1:11" x14ac:dyDescent="0.35">
      <c r="A332"/>
      <c r="B332"/>
      <c r="C332"/>
      <c r="D332"/>
      <c r="E332"/>
      <c r="F332"/>
      <c r="G332"/>
      <c r="H332"/>
      <c r="I332"/>
      <c r="J332"/>
      <c r="K332"/>
    </row>
    <row r="333" spans="1:11" x14ac:dyDescent="0.35">
      <c r="A333"/>
      <c r="B333"/>
      <c r="C333"/>
      <c r="D333"/>
      <c r="E333"/>
      <c r="F333"/>
      <c r="G333"/>
      <c r="H333"/>
      <c r="I333"/>
      <c r="J333"/>
      <c r="K333"/>
    </row>
    <row r="334" spans="1:11" x14ac:dyDescent="0.35">
      <c r="A334"/>
      <c r="B334"/>
      <c r="C334"/>
      <c r="D334"/>
      <c r="E334"/>
      <c r="F334"/>
      <c r="G334"/>
      <c r="H334"/>
      <c r="I334"/>
      <c r="J334"/>
      <c r="K334"/>
    </row>
    <row r="335" spans="1:11" x14ac:dyDescent="0.35">
      <c r="A335"/>
      <c r="B335"/>
      <c r="C335"/>
      <c r="D335"/>
      <c r="E335"/>
      <c r="F335"/>
      <c r="G335"/>
      <c r="H335"/>
      <c r="I335"/>
      <c r="J335"/>
      <c r="K335"/>
    </row>
    <row r="336" spans="1:11" x14ac:dyDescent="0.35">
      <c r="A336"/>
      <c r="B336"/>
      <c r="C336"/>
      <c r="D336"/>
      <c r="E336"/>
      <c r="F336"/>
      <c r="G336"/>
      <c r="H336"/>
      <c r="I336"/>
      <c r="J336"/>
      <c r="K336"/>
    </row>
    <row r="337" spans="1:11" x14ac:dyDescent="0.35">
      <c r="A337"/>
      <c r="B337"/>
      <c r="C337"/>
      <c r="D337"/>
      <c r="E337"/>
      <c r="F337"/>
      <c r="G337"/>
      <c r="H337"/>
      <c r="I337"/>
      <c r="J337"/>
      <c r="K337"/>
    </row>
    <row r="338" spans="1:11" x14ac:dyDescent="0.35">
      <c r="A338"/>
      <c r="B338"/>
      <c r="C338"/>
      <c r="D338"/>
      <c r="E338"/>
      <c r="F338"/>
      <c r="G338"/>
      <c r="H338"/>
      <c r="I338"/>
      <c r="J338"/>
      <c r="K338"/>
    </row>
    <row r="339" spans="1:11" x14ac:dyDescent="0.35">
      <c r="A339"/>
      <c r="B339"/>
      <c r="C339"/>
      <c r="D339"/>
      <c r="E339"/>
      <c r="F339"/>
      <c r="G339"/>
      <c r="H339"/>
      <c r="I339"/>
      <c r="J339"/>
      <c r="K339"/>
    </row>
    <row r="340" spans="1:11" x14ac:dyDescent="0.35">
      <c r="A340"/>
      <c r="B340"/>
      <c r="C340"/>
      <c r="D340"/>
      <c r="E340"/>
      <c r="F340"/>
      <c r="G340"/>
      <c r="H340"/>
      <c r="I340"/>
      <c r="J340"/>
      <c r="K340"/>
    </row>
    <row r="341" spans="1:11" x14ac:dyDescent="0.35">
      <c r="A341"/>
      <c r="B341"/>
      <c r="C341"/>
      <c r="D341"/>
      <c r="E341"/>
      <c r="F341"/>
      <c r="G341"/>
      <c r="H341"/>
      <c r="I341"/>
      <c r="J341"/>
      <c r="K341"/>
    </row>
    <row r="342" spans="1:11" x14ac:dyDescent="0.35">
      <c r="A342"/>
      <c r="B342"/>
      <c r="C342"/>
      <c r="D342"/>
      <c r="E342"/>
      <c r="F342"/>
      <c r="G342"/>
      <c r="H342"/>
      <c r="I342"/>
      <c r="J342"/>
      <c r="K342"/>
    </row>
    <row r="343" spans="1:11" x14ac:dyDescent="0.35">
      <c r="A343"/>
      <c r="B343"/>
      <c r="C343"/>
      <c r="D343"/>
      <c r="E343"/>
      <c r="F343"/>
      <c r="G343"/>
      <c r="H343"/>
      <c r="I343"/>
      <c r="J343"/>
      <c r="K343"/>
    </row>
    <row r="344" spans="1:11" x14ac:dyDescent="0.35">
      <c r="A344"/>
      <c r="B344"/>
      <c r="C344"/>
      <c r="D344"/>
      <c r="E344"/>
      <c r="F344"/>
      <c r="G344"/>
      <c r="H344"/>
      <c r="I344"/>
      <c r="J344"/>
      <c r="K344"/>
    </row>
    <row r="345" spans="1:11" x14ac:dyDescent="0.35">
      <c r="A345"/>
      <c r="B345"/>
      <c r="C345"/>
      <c r="D345"/>
      <c r="E345"/>
      <c r="F345"/>
      <c r="G345"/>
      <c r="H345"/>
      <c r="I345"/>
      <c r="J345"/>
      <c r="K345"/>
    </row>
    <row r="346" spans="1:11" x14ac:dyDescent="0.35">
      <c r="A346"/>
      <c r="B346"/>
      <c r="C346"/>
      <c r="D346"/>
      <c r="E346"/>
      <c r="F346"/>
      <c r="G346"/>
      <c r="H346"/>
      <c r="I346"/>
      <c r="J346"/>
      <c r="K346"/>
    </row>
    <row r="347" spans="1:11" x14ac:dyDescent="0.35">
      <c r="A347"/>
      <c r="B347"/>
      <c r="C347"/>
      <c r="D347"/>
      <c r="E347"/>
      <c r="F347"/>
      <c r="G347"/>
      <c r="H347"/>
      <c r="I347"/>
      <c r="J347"/>
      <c r="K347"/>
    </row>
    <row r="348" spans="1:11" x14ac:dyDescent="0.35">
      <c r="A348"/>
      <c r="B348"/>
      <c r="C348"/>
      <c r="D348"/>
      <c r="E348"/>
      <c r="F348"/>
      <c r="G348"/>
      <c r="H348"/>
      <c r="I348"/>
      <c r="J348"/>
      <c r="K348"/>
    </row>
    <row r="349" spans="1:11" x14ac:dyDescent="0.35">
      <c r="A349"/>
      <c r="B349"/>
      <c r="C349"/>
      <c r="D349"/>
      <c r="E349"/>
      <c r="F349"/>
      <c r="G349"/>
      <c r="H349"/>
      <c r="I349"/>
      <c r="J349"/>
      <c r="K349"/>
    </row>
    <row r="350" spans="1:11" x14ac:dyDescent="0.35">
      <c r="A350"/>
      <c r="B350"/>
      <c r="C350"/>
      <c r="D350"/>
      <c r="E350"/>
      <c r="F350"/>
      <c r="G350"/>
      <c r="H350"/>
      <c r="I350"/>
      <c r="J350"/>
      <c r="K350"/>
    </row>
    <row r="351" spans="1:11" x14ac:dyDescent="0.35">
      <c r="A351"/>
      <c r="B351"/>
      <c r="C351"/>
      <c r="D351"/>
      <c r="E351"/>
      <c r="F351"/>
      <c r="G351"/>
      <c r="H351"/>
      <c r="I351"/>
      <c r="J351"/>
      <c r="K351"/>
    </row>
    <row r="352" spans="1:11" x14ac:dyDescent="0.35">
      <c r="A352"/>
      <c r="B352"/>
      <c r="C352"/>
      <c r="D352"/>
      <c r="E352"/>
      <c r="F352"/>
      <c r="G352"/>
      <c r="H352"/>
      <c r="I352"/>
      <c r="J352"/>
      <c r="K352"/>
    </row>
    <row r="353" spans="1:11" x14ac:dyDescent="0.35">
      <c r="A353"/>
      <c r="B353"/>
      <c r="C353"/>
      <c r="D353"/>
      <c r="E353"/>
      <c r="F353"/>
      <c r="G353"/>
      <c r="H353"/>
      <c r="I353"/>
      <c r="J353"/>
      <c r="K353"/>
    </row>
    <row r="354" spans="1:11" x14ac:dyDescent="0.35">
      <c r="A354"/>
      <c r="B354"/>
      <c r="C354"/>
      <c r="D354"/>
      <c r="E354"/>
      <c r="F354"/>
      <c r="G354"/>
      <c r="H354"/>
      <c r="I354"/>
      <c r="J354"/>
      <c r="K354"/>
    </row>
    <row r="355" spans="1:11" x14ac:dyDescent="0.35">
      <c r="A355"/>
      <c r="B355"/>
      <c r="C355"/>
      <c r="D355"/>
      <c r="E355"/>
      <c r="F355"/>
      <c r="G355"/>
      <c r="H355"/>
      <c r="I355"/>
      <c r="J355"/>
      <c r="K355"/>
    </row>
    <row r="356" spans="1:11" x14ac:dyDescent="0.35">
      <c r="A356"/>
      <c r="B356"/>
      <c r="C356"/>
      <c r="D356"/>
      <c r="E356"/>
      <c r="F356"/>
      <c r="G356"/>
      <c r="H356"/>
      <c r="I356"/>
      <c r="J356"/>
      <c r="K356"/>
    </row>
    <row r="357" spans="1:11" x14ac:dyDescent="0.35">
      <c r="A357"/>
      <c r="B357"/>
      <c r="C357"/>
      <c r="D357"/>
      <c r="E357"/>
      <c r="F357"/>
      <c r="G357"/>
      <c r="H357"/>
      <c r="I357"/>
      <c r="J357"/>
      <c r="K357"/>
    </row>
    <row r="358" spans="1:11" x14ac:dyDescent="0.35">
      <c r="A358"/>
      <c r="B358"/>
      <c r="C358"/>
      <c r="D358"/>
      <c r="E358"/>
      <c r="F358"/>
      <c r="G358"/>
      <c r="H358"/>
      <c r="I358"/>
      <c r="J358"/>
      <c r="K358"/>
    </row>
    <row r="359" spans="1:11" x14ac:dyDescent="0.35">
      <c r="A359"/>
      <c r="B359"/>
      <c r="C359"/>
      <c r="D359"/>
      <c r="E359"/>
      <c r="F359"/>
      <c r="G359"/>
      <c r="H359"/>
      <c r="I359"/>
      <c r="J359"/>
      <c r="K359"/>
    </row>
    <row r="360" spans="1:11" x14ac:dyDescent="0.35">
      <c r="A360"/>
      <c r="B360"/>
      <c r="C360"/>
      <c r="D360"/>
      <c r="E360"/>
      <c r="F360"/>
      <c r="G360"/>
      <c r="H360"/>
      <c r="I360"/>
      <c r="J360"/>
      <c r="K360"/>
    </row>
    <row r="361" spans="1:11" x14ac:dyDescent="0.35">
      <c r="A361"/>
      <c r="B361"/>
      <c r="C361"/>
      <c r="D361"/>
      <c r="E361"/>
      <c r="F361"/>
      <c r="G361"/>
      <c r="H361"/>
      <c r="I361"/>
      <c r="J361"/>
      <c r="K361"/>
    </row>
    <row r="362" spans="1:11" x14ac:dyDescent="0.35">
      <c r="A362"/>
      <c r="B362"/>
      <c r="C362"/>
      <c r="D362"/>
      <c r="E362"/>
      <c r="F362"/>
      <c r="G362"/>
      <c r="H362"/>
      <c r="I362"/>
      <c r="J362"/>
      <c r="K362"/>
    </row>
    <row r="363" spans="1:11" x14ac:dyDescent="0.35">
      <c r="A363"/>
      <c r="B363"/>
      <c r="C363"/>
      <c r="D363"/>
      <c r="E363"/>
      <c r="F363"/>
      <c r="G363"/>
      <c r="H363"/>
      <c r="I363"/>
      <c r="J363"/>
      <c r="K363"/>
    </row>
    <row r="364" spans="1:11" x14ac:dyDescent="0.35">
      <c r="A364"/>
      <c r="B364"/>
      <c r="C364"/>
      <c r="D364"/>
      <c r="E364"/>
      <c r="F364"/>
      <c r="G364"/>
      <c r="H364"/>
      <c r="I364"/>
      <c r="J364"/>
      <c r="K364"/>
    </row>
    <row r="365" spans="1:11" x14ac:dyDescent="0.35">
      <c r="A365"/>
      <c r="B365"/>
      <c r="C365"/>
      <c r="D365"/>
      <c r="E365"/>
      <c r="F365"/>
      <c r="G365"/>
      <c r="H365"/>
      <c r="I365"/>
      <c r="J365"/>
      <c r="K365"/>
    </row>
    <row r="366" spans="1:11" x14ac:dyDescent="0.35">
      <c r="A366"/>
      <c r="B366"/>
      <c r="C366"/>
      <c r="D366"/>
      <c r="E366"/>
      <c r="F366"/>
      <c r="G366"/>
      <c r="H366"/>
      <c r="I366"/>
      <c r="J366"/>
      <c r="K366"/>
    </row>
    <row r="367" spans="1:11" x14ac:dyDescent="0.35">
      <c r="A367"/>
      <c r="B367"/>
      <c r="C367"/>
      <c r="D367"/>
      <c r="E367"/>
      <c r="F367"/>
      <c r="G367"/>
      <c r="H367"/>
      <c r="I367"/>
      <c r="J367"/>
      <c r="K367"/>
    </row>
    <row r="368" spans="1:11" x14ac:dyDescent="0.35">
      <c r="A368"/>
      <c r="B368"/>
      <c r="C368"/>
      <c r="D368"/>
      <c r="E368"/>
      <c r="F368"/>
      <c r="G368"/>
      <c r="H368"/>
      <c r="I368"/>
      <c r="J368"/>
      <c r="K368"/>
    </row>
    <row r="369" spans="1:11" x14ac:dyDescent="0.35">
      <c r="A369"/>
      <c r="B369"/>
      <c r="C369"/>
      <c r="D369"/>
      <c r="E369"/>
      <c r="F369"/>
      <c r="G369"/>
      <c r="H369"/>
      <c r="I369"/>
      <c r="J369"/>
      <c r="K369"/>
    </row>
    <row r="370" spans="1:11" x14ac:dyDescent="0.35">
      <c r="A370"/>
      <c r="B370"/>
      <c r="C370"/>
      <c r="D370"/>
      <c r="E370"/>
      <c r="F370"/>
      <c r="G370"/>
      <c r="H370"/>
      <c r="I370"/>
      <c r="J370"/>
      <c r="K370"/>
    </row>
    <row r="371" spans="1:11" x14ac:dyDescent="0.35">
      <c r="A371"/>
      <c r="B371"/>
      <c r="C371"/>
      <c r="D371"/>
      <c r="E371"/>
      <c r="F371"/>
      <c r="G371"/>
      <c r="H371"/>
      <c r="I371"/>
      <c r="J371"/>
      <c r="K371"/>
    </row>
    <row r="372" spans="1:11" x14ac:dyDescent="0.35">
      <c r="A372"/>
      <c r="B372"/>
      <c r="C372"/>
      <c r="D372"/>
      <c r="E372"/>
      <c r="F372"/>
      <c r="G372"/>
      <c r="H372"/>
      <c r="I372"/>
      <c r="J372"/>
      <c r="K372"/>
    </row>
    <row r="373" spans="1:11" x14ac:dyDescent="0.35">
      <c r="A373"/>
      <c r="B373"/>
      <c r="C373"/>
      <c r="D373"/>
      <c r="E373"/>
      <c r="F373"/>
      <c r="G373"/>
      <c r="H373"/>
      <c r="I373"/>
      <c r="J373"/>
      <c r="K373"/>
    </row>
    <row r="374" spans="1:11" x14ac:dyDescent="0.35">
      <c r="A374"/>
      <c r="B374"/>
      <c r="C374"/>
      <c r="D374"/>
      <c r="E374"/>
      <c r="F374"/>
      <c r="G374"/>
      <c r="H374"/>
      <c r="I374"/>
      <c r="J374"/>
      <c r="K374"/>
    </row>
    <row r="375" spans="1:11" x14ac:dyDescent="0.35">
      <c r="A375"/>
      <c r="B375"/>
      <c r="C375"/>
      <c r="D375"/>
      <c r="E375"/>
      <c r="F375"/>
      <c r="G375"/>
      <c r="H375"/>
      <c r="I375"/>
      <c r="J375"/>
      <c r="K375"/>
    </row>
    <row r="376" spans="1:11" x14ac:dyDescent="0.35">
      <c r="A376"/>
      <c r="B376"/>
      <c r="C376"/>
      <c r="D376"/>
      <c r="E376"/>
      <c r="F376"/>
      <c r="G376"/>
      <c r="H376"/>
      <c r="I376"/>
      <c r="J376"/>
      <c r="K376"/>
    </row>
    <row r="377" spans="1:11" x14ac:dyDescent="0.35">
      <c r="A377"/>
      <c r="B377"/>
      <c r="C377"/>
      <c r="D377"/>
      <c r="E377"/>
      <c r="F377"/>
      <c r="G377"/>
      <c r="H377"/>
      <c r="I377"/>
      <c r="J377"/>
      <c r="K377"/>
    </row>
    <row r="378" spans="1:11" x14ac:dyDescent="0.35">
      <c r="A378"/>
      <c r="B378"/>
      <c r="C378"/>
      <c r="D378"/>
      <c r="E378"/>
      <c r="F378"/>
      <c r="G378"/>
      <c r="H378"/>
      <c r="I378"/>
      <c r="J378"/>
      <c r="K378"/>
    </row>
    <row r="379" spans="1:11" x14ac:dyDescent="0.35">
      <c r="A379"/>
      <c r="B379"/>
      <c r="C379"/>
      <c r="D379"/>
      <c r="E379"/>
      <c r="F379"/>
      <c r="G379"/>
      <c r="H379"/>
      <c r="I379"/>
      <c r="J379"/>
      <c r="K379"/>
    </row>
    <row r="380" spans="1:11" x14ac:dyDescent="0.35">
      <c r="A380"/>
      <c r="B380"/>
      <c r="C380"/>
      <c r="D380"/>
      <c r="E380"/>
      <c r="F380"/>
      <c r="G380"/>
      <c r="H380"/>
      <c r="I380"/>
      <c r="J380"/>
      <c r="K380"/>
    </row>
    <row r="381" spans="1:11" x14ac:dyDescent="0.35">
      <c r="A381"/>
      <c r="B381"/>
      <c r="C381"/>
      <c r="D381"/>
      <c r="E381"/>
      <c r="F381"/>
      <c r="G381"/>
      <c r="H381"/>
      <c r="I381"/>
      <c r="J381"/>
      <c r="K381"/>
    </row>
    <row r="382" spans="1:11" x14ac:dyDescent="0.35">
      <c r="A382"/>
      <c r="B382"/>
      <c r="C382"/>
      <c r="D382"/>
      <c r="E382"/>
      <c r="F382"/>
      <c r="G382"/>
      <c r="H382"/>
      <c r="I382"/>
      <c r="J382"/>
      <c r="K382"/>
    </row>
    <row r="383" spans="1:11" x14ac:dyDescent="0.35">
      <c r="A383"/>
      <c r="B383"/>
      <c r="C383"/>
      <c r="D383"/>
      <c r="E383"/>
      <c r="F383"/>
      <c r="G383"/>
      <c r="H383"/>
      <c r="I383"/>
      <c r="J383"/>
      <c r="K383"/>
    </row>
    <row r="384" spans="1:11" x14ac:dyDescent="0.35">
      <c r="A384"/>
      <c r="B384"/>
      <c r="C384"/>
      <c r="D384"/>
      <c r="E384"/>
      <c r="F384"/>
      <c r="G384"/>
      <c r="H384"/>
      <c r="I384"/>
      <c r="J384"/>
      <c r="K384"/>
    </row>
    <row r="385" spans="1:11" x14ac:dyDescent="0.35">
      <c r="A385"/>
      <c r="B385"/>
      <c r="C385"/>
      <c r="D385"/>
      <c r="E385"/>
      <c r="F385"/>
      <c r="G385"/>
      <c r="H385"/>
      <c r="I385"/>
      <c r="J385"/>
      <c r="K385"/>
    </row>
    <row r="386" spans="1:11" x14ac:dyDescent="0.35">
      <c r="A386"/>
      <c r="B386"/>
      <c r="C386"/>
      <c r="D386"/>
      <c r="E386"/>
      <c r="F386"/>
      <c r="G386"/>
      <c r="H386"/>
      <c r="I386"/>
      <c r="J386"/>
      <c r="K386"/>
    </row>
    <row r="387" spans="1:11" x14ac:dyDescent="0.35">
      <c r="A387"/>
      <c r="B387"/>
      <c r="C387"/>
      <c r="D387"/>
      <c r="E387"/>
      <c r="F387"/>
      <c r="G387"/>
      <c r="H387"/>
      <c r="I387"/>
      <c r="J387"/>
      <c r="K387"/>
    </row>
    <row r="388" spans="1:11" x14ac:dyDescent="0.35">
      <c r="A388"/>
      <c r="B388"/>
      <c r="C388"/>
      <c r="D388"/>
      <c r="E388"/>
      <c r="F388"/>
      <c r="G388"/>
      <c r="H388"/>
      <c r="I388"/>
      <c r="J388"/>
      <c r="K388"/>
    </row>
    <row r="389" spans="1:11" x14ac:dyDescent="0.35">
      <c r="A389"/>
      <c r="B389"/>
      <c r="C389"/>
      <c r="D389"/>
      <c r="E389"/>
      <c r="F389"/>
      <c r="G389"/>
      <c r="H389"/>
      <c r="I389"/>
      <c r="J389"/>
      <c r="K389"/>
    </row>
    <row r="390" spans="1:11" x14ac:dyDescent="0.35">
      <c r="A390"/>
      <c r="B390"/>
      <c r="C390"/>
      <c r="D390"/>
      <c r="E390"/>
      <c r="F390"/>
      <c r="G390"/>
      <c r="H390"/>
      <c r="I390"/>
      <c r="J390"/>
      <c r="K390"/>
    </row>
    <row r="391" spans="1:11" x14ac:dyDescent="0.35">
      <c r="A391"/>
      <c r="B391"/>
      <c r="C391"/>
      <c r="D391"/>
      <c r="E391"/>
      <c r="F391"/>
      <c r="G391"/>
      <c r="H391"/>
      <c r="I391"/>
      <c r="J391"/>
      <c r="K391"/>
    </row>
    <row r="392" spans="1:11" x14ac:dyDescent="0.35">
      <c r="A392"/>
      <c r="B392"/>
      <c r="C392"/>
      <c r="D392"/>
      <c r="E392"/>
      <c r="F392"/>
      <c r="G392"/>
      <c r="H392"/>
      <c r="I392"/>
      <c r="J392"/>
      <c r="K392"/>
    </row>
    <row r="393" spans="1:11" x14ac:dyDescent="0.35">
      <c r="A393"/>
      <c r="B393"/>
      <c r="C393"/>
      <c r="D393"/>
      <c r="E393"/>
      <c r="F393"/>
      <c r="G393"/>
      <c r="H393"/>
      <c r="I393"/>
      <c r="J393"/>
      <c r="K393"/>
    </row>
    <row r="394" spans="1:11" x14ac:dyDescent="0.35">
      <c r="A394"/>
      <c r="B394"/>
      <c r="C394"/>
      <c r="D394"/>
      <c r="E394"/>
      <c r="F394"/>
      <c r="G394"/>
      <c r="H394"/>
      <c r="I394"/>
      <c r="J394"/>
      <c r="K394"/>
    </row>
    <row r="395" spans="1:11" x14ac:dyDescent="0.35">
      <c r="A395"/>
      <c r="B395"/>
      <c r="C395"/>
      <c r="D395"/>
      <c r="E395"/>
      <c r="F395"/>
      <c r="G395"/>
      <c r="H395"/>
      <c r="I395"/>
      <c r="J395"/>
      <c r="K395"/>
    </row>
    <row r="396" spans="1:11" x14ac:dyDescent="0.35">
      <c r="A396"/>
      <c r="B396"/>
      <c r="C396"/>
      <c r="D396"/>
      <c r="E396"/>
      <c r="F396"/>
      <c r="G396"/>
      <c r="H396"/>
      <c r="I396"/>
      <c r="J396"/>
      <c r="K396"/>
    </row>
    <row r="397" spans="1:11" x14ac:dyDescent="0.35">
      <c r="A397"/>
      <c r="B397"/>
      <c r="C397"/>
      <c r="D397"/>
      <c r="E397"/>
      <c r="F397"/>
      <c r="G397"/>
      <c r="H397"/>
      <c r="I397"/>
      <c r="J397"/>
      <c r="K397"/>
    </row>
    <row r="398" spans="1:11" x14ac:dyDescent="0.35">
      <c r="A398"/>
      <c r="B398"/>
      <c r="C398"/>
      <c r="D398"/>
      <c r="E398"/>
      <c r="F398"/>
      <c r="G398"/>
      <c r="H398"/>
      <c r="I398"/>
      <c r="J398"/>
      <c r="K398"/>
    </row>
    <row r="399" spans="1:11" x14ac:dyDescent="0.35">
      <c r="A399"/>
      <c r="B399"/>
      <c r="C399"/>
      <c r="D399"/>
      <c r="E399"/>
      <c r="F399"/>
      <c r="G399"/>
      <c r="H399"/>
      <c r="I399"/>
      <c r="J399"/>
      <c r="K399"/>
    </row>
    <row r="400" spans="1:11" x14ac:dyDescent="0.35">
      <c r="A400"/>
      <c r="B400"/>
      <c r="C400"/>
      <c r="D400"/>
      <c r="E400"/>
      <c r="F400"/>
      <c r="G400"/>
      <c r="H400"/>
      <c r="I400"/>
      <c r="J400"/>
      <c r="K400"/>
    </row>
    <row r="401" spans="1:11" x14ac:dyDescent="0.35">
      <c r="A401"/>
      <c r="B401"/>
      <c r="C401"/>
      <c r="D401"/>
      <c r="E401"/>
      <c r="F401"/>
      <c r="G401"/>
      <c r="H401"/>
      <c r="I401"/>
      <c r="J401"/>
      <c r="K401"/>
    </row>
    <row r="402" spans="1:11" x14ac:dyDescent="0.35">
      <c r="A402"/>
      <c r="B402"/>
      <c r="C402"/>
      <c r="D402"/>
      <c r="E402"/>
      <c r="F402"/>
      <c r="G402"/>
      <c r="H402"/>
      <c r="I402"/>
      <c r="J402"/>
      <c r="K402"/>
    </row>
    <row r="403" spans="1:11" x14ac:dyDescent="0.35">
      <c r="A403"/>
      <c r="B403"/>
      <c r="C403"/>
      <c r="D403"/>
      <c r="E403"/>
      <c r="F403"/>
      <c r="G403"/>
      <c r="H403"/>
      <c r="I403"/>
      <c r="J403"/>
      <c r="K403"/>
    </row>
    <row r="404" spans="1:11" x14ac:dyDescent="0.35">
      <c r="A404"/>
      <c r="B404"/>
      <c r="C404"/>
      <c r="D404"/>
      <c r="E404"/>
      <c r="F404"/>
      <c r="G404"/>
      <c r="H404"/>
      <c r="I404"/>
      <c r="J404"/>
      <c r="K404"/>
    </row>
    <row r="405" spans="1:11" x14ac:dyDescent="0.35">
      <c r="A405"/>
      <c r="B405"/>
      <c r="C405"/>
      <c r="D405"/>
      <c r="E405"/>
      <c r="F405"/>
      <c r="G405"/>
      <c r="H405"/>
      <c r="I405"/>
      <c r="J405"/>
      <c r="K405"/>
    </row>
    <row r="406" spans="1:11" x14ac:dyDescent="0.35">
      <c r="A406"/>
      <c r="B406"/>
      <c r="C406"/>
      <c r="D406"/>
      <c r="E406"/>
      <c r="F406"/>
      <c r="G406"/>
      <c r="H406"/>
      <c r="I406"/>
      <c r="J406"/>
      <c r="K406"/>
    </row>
    <row r="407" spans="1:11" x14ac:dyDescent="0.35">
      <c r="A407"/>
      <c r="B407"/>
      <c r="C407"/>
      <c r="D407"/>
      <c r="E407"/>
      <c r="F407"/>
      <c r="G407"/>
      <c r="H407"/>
      <c r="I407"/>
      <c r="J407"/>
      <c r="K407"/>
    </row>
    <row r="408" spans="1:11" x14ac:dyDescent="0.35">
      <c r="A408"/>
      <c r="B408"/>
      <c r="C408"/>
      <c r="D408"/>
      <c r="E408"/>
      <c r="F408"/>
      <c r="G408"/>
      <c r="H408"/>
      <c r="I408"/>
      <c r="J408"/>
      <c r="K408"/>
    </row>
    <row r="409" spans="1:11" x14ac:dyDescent="0.35">
      <c r="A409"/>
      <c r="B409"/>
      <c r="C409"/>
      <c r="D409"/>
      <c r="E409"/>
      <c r="F409"/>
      <c r="G409"/>
      <c r="H409"/>
      <c r="I409"/>
      <c r="J409"/>
      <c r="K409"/>
    </row>
    <row r="410" spans="1:11" x14ac:dyDescent="0.35">
      <c r="A410"/>
      <c r="B410"/>
      <c r="C410"/>
      <c r="D410"/>
      <c r="E410"/>
      <c r="F410"/>
      <c r="G410"/>
      <c r="H410"/>
      <c r="I410"/>
      <c r="J410"/>
      <c r="K410"/>
    </row>
    <row r="411" spans="1:11" x14ac:dyDescent="0.35">
      <c r="A411"/>
      <c r="B411"/>
      <c r="C411"/>
      <c r="D411"/>
      <c r="E411"/>
      <c r="F411"/>
      <c r="G411"/>
      <c r="H411"/>
      <c r="I411"/>
      <c r="J411"/>
      <c r="K411"/>
    </row>
    <row r="412" spans="1:11" x14ac:dyDescent="0.35">
      <c r="A412"/>
      <c r="B412"/>
      <c r="C412"/>
      <c r="D412"/>
      <c r="E412"/>
      <c r="F412"/>
      <c r="G412"/>
      <c r="H412"/>
      <c r="I412"/>
      <c r="J412"/>
      <c r="K412"/>
    </row>
    <row r="413" spans="1:11" x14ac:dyDescent="0.35">
      <c r="A413"/>
      <c r="B413"/>
      <c r="C413"/>
      <c r="D413"/>
      <c r="E413"/>
      <c r="F413"/>
      <c r="G413"/>
      <c r="H413"/>
      <c r="I413"/>
      <c r="J413"/>
      <c r="K413"/>
    </row>
    <row r="414" spans="1:11" x14ac:dyDescent="0.35">
      <c r="A414"/>
      <c r="B414"/>
      <c r="C414"/>
      <c r="D414"/>
      <c r="E414"/>
      <c r="F414"/>
      <c r="G414"/>
      <c r="H414"/>
      <c r="I414"/>
      <c r="J414"/>
      <c r="K414"/>
    </row>
    <row r="415" spans="1:11" x14ac:dyDescent="0.35">
      <c r="A415"/>
      <c r="B415"/>
      <c r="C415"/>
      <c r="D415"/>
      <c r="E415"/>
      <c r="F415"/>
      <c r="G415"/>
      <c r="H415"/>
      <c r="I415"/>
      <c r="J415"/>
      <c r="K415"/>
    </row>
    <row r="416" spans="1:11" x14ac:dyDescent="0.35">
      <c r="A416"/>
      <c r="B416"/>
      <c r="C416"/>
      <c r="D416"/>
      <c r="E416"/>
      <c r="F416"/>
      <c r="G416"/>
      <c r="H416"/>
      <c r="I416"/>
      <c r="J416"/>
      <c r="K416"/>
    </row>
    <row r="417" spans="1:11" x14ac:dyDescent="0.35">
      <c r="A417"/>
      <c r="B417"/>
      <c r="C417"/>
      <c r="D417"/>
      <c r="E417"/>
      <c r="F417"/>
      <c r="G417"/>
      <c r="H417"/>
      <c r="I417"/>
      <c r="J417"/>
      <c r="K417"/>
    </row>
    <row r="418" spans="1:11" x14ac:dyDescent="0.35">
      <c r="A418"/>
      <c r="B418"/>
      <c r="C418"/>
      <c r="D418"/>
      <c r="E418"/>
      <c r="F418"/>
      <c r="G418"/>
      <c r="H418"/>
      <c r="I418"/>
      <c r="J418"/>
      <c r="K418"/>
    </row>
    <row r="419" spans="1:11" x14ac:dyDescent="0.35">
      <c r="A419"/>
      <c r="B419"/>
      <c r="C419"/>
      <c r="D419"/>
      <c r="E419"/>
      <c r="F419"/>
      <c r="G419"/>
      <c r="H419"/>
      <c r="I419"/>
      <c r="J419"/>
      <c r="K419"/>
    </row>
    <row r="420" spans="1:11" x14ac:dyDescent="0.35">
      <c r="A420"/>
      <c r="B420"/>
      <c r="C420"/>
      <c r="D420"/>
      <c r="E420"/>
      <c r="F420"/>
      <c r="G420"/>
      <c r="H420"/>
      <c r="I420"/>
      <c r="J420"/>
      <c r="K420"/>
    </row>
    <row r="421" spans="1:11" x14ac:dyDescent="0.35">
      <c r="A421"/>
      <c r="B421"/>
      <c r="C421"/>
      <c r="D421"/>
      <c r="E421"/>
      <c r="F421"/>
      <c r="G421"/>
      <c r="H421"/>
      <c r="I421"/>
      <c r="J421"/>
      <c r="K421"/>
    </row>
    <row r="422" spans="1:11" x14ac:dyDescent="0.35">
      <c r="A422"/>
      <c r="B422"/>
      <c r="C422"/>
      <c r="D422"/>
      <c r="E422"/>
      <c r="F422"/>
      <c r="G422"/>
      <c r="H422"/>
      <c r="I422"/>
      <c r="J422"/>
      <c r="K422"/>
    </row>
    <row r="423" spans="1:11" x14ac:dyDescent="0.35">
      <c r="A423"/>
      <c r="B423"/>
      <c r="C423"/>
      <c r="D423"/>
      <c r="E423"/>
      <c r="F423"/>
      <c r="G423"/>
      <c r="H423"/>
      <c r="I423"/>
      <c r="J423"/>
      <c r="K423"/>
    </row>
    <row r="424" spans="1:11" x14ac:dyDescent="0.35">
      <c r="A424"/>
      <c r="B424"/>
      <c r="C424"/>
      <c r="D424"/>
      <c r="E424"/>
      <c r="F424"/>
      <c r="G424"/>
      <c r="H424"/>
      <c r="I424"/>
      <c r="J424"/>
      <c r="K424"/>
    </row>
    <row r="425" spans="1:11" x14ac:dyDescent="0.35">
      <c r="A425"/>
      <c r="B425"/>
      <c r="C425"/>
      <c r="D425"/>
      <c r="E425"/>
      <c r="F425"/>
      <c r="G425"/>
      <c r="H425"/>
      <c r="I425"/>
      <c r="J425"/>
      <c r="K425"/>
    </row>
    <row r="426" spans="1:11" x14ac:dyDescent="0.35">
      <c r="A426"/>
      <c r="B426"/>
      <c r="C426"/>
      <c r="D426"/>
      <c r="E426"/>
      <c r="F426"/>
      <c r="G426"/>
      <c r="H426"/>
      <c r="I426"/>
      <c r="J426"/>
      <c r="K426"/>
    </row>
    <row r="427" spans="1:11" x14ac:dyDescent="0.35">
      <c r="A427"/>
      <c r="B427"/>
      <c r="C427"/>
      <c r="D427"/>
      <c r="E427"/>
      <c r="F427"/>
      <c r="G427"/>
      <c r="H427"/>
      <c r="I427"/>
      <c r="J427"/>
      <c r="K427"/>
    </row>
    <row r="428" spans="1:11" x14ac:dyDescent="0.35">
      <c r="A428"/>
      <c r="B428"/>
      <c r="C428"/>
      <c r="D428"/>
      <c r="E428"/>
      <c r="F428"/>
      <c r="G428"/>
      <c r="H428"/>
      <c r="I428"/>
      <c r="J428"/>
      <c r="K428"/>
    </row>
    <row r="429" spans="1:11" x14ac:dyDescent="0.35">
      <c r="A429"/>
      <c r="B429"/>
      <c r="C429"/>
      <c r="D429"/>
      <c r="E429"/>
      <c r="F429"/>
      <c r="G429"/>
      <c r="H429"/>
      <c r="I429"/>
      <c r="J429"/>
      <c r="K429"/>
    </row>
    <row r="430" spans="1:11" x14ac:dyDescent="0.35">
      <c r="A430"/>
      <c r="B430"/>
      <c r="C430"/>
      <c r="D430"/>
      <c r="E430"/>
      <c r="F430"/>
      <c r="G430"/>
      <c r="H430"/>
      <c r="I430"/>
      <c r="J430"/>
      <c r="K430"/>
    </row>
    <row r="431" spans="1:11" x14ac:dyDescent="0.35">
      <c r="A431"/>
      <c r="B431"/>
      <c r="C431"/>
      <c r="D431"/>
      <c r="E431"/>
      <c r="F431"/>
      <c r="G431"/>
      <c r="H431"/>
      <c r="I431"/>
      <c r="J431"/>
      <c r="K431"/>
    </row>
    <row r="432" spans="1:11" x14ac:dyDescent="0.35">
      <c r="A432"/>
      <c r="B432"/>
      <c r="C432"/>
      <c r="D432"/>
      <c r="E432"/>
      <c r="F432"/>
      <c r="G432"/>
      <c r="H432"/>
      <c r="I432"/>
      <c r="J432"/>
      <c r="K432"/>
    </row>
    <row r="433" spans="1:11" x14ac:dyDescent="0.35">
      <c r="A433"/>
      <c r="B433"/>
      <c r="C433"/>
      <c r="D433"/>
      <c r="E433"/>
      <c r="F433"/>
      <c r="G433"/>
      <c r="H433"/>
      <c r="I433"/>
      <c r="J433"/>
      <c r="K433"/>
    </row>
    <row r="434" spans="1:11" x14ac:dyDescent="0.35">
      <c r="A434"/>
      <c r="B434"/>
      <c r="C434"/>
      <c r="D434"/>
      <c r="E434"/>
      <c r="F434"/>
      <c r="G434"/>
      <c r="H434"/>
      <c r="I434"/>
      <c r="J434"/>
      <c r="K434"/>
    </row>
    <row r="435" spans="1:11" x14ac:dyDescent="0.35">
      <c r="A435"/>
      <c r="B435"/>
      <c r="C435"/>
      <c r="D435"/>
      <c r="E435"/>
      <c r="F435"/>
      <c r="G435"/>
      <c r="H435"/>
      <c r="I435"/>
      <c r="J435"/>
      <c r="K435"/>
    </row>
    <row r="436" spans="1:11" x14ac:dyDescent="0.35">
      <c r="A436"/>
      <c r="B436"/>
      <c r="C436"/>
      <c r="D436"/>
      <c r="E436"/>
      <c r="F436"/>
      <c r="G436"/>
      <c r="H436"/>
      <c r="I436"/>
      <c r="J436"/>
      <c r="K436"/>
    </row>
    <row r="437" spans="1:11" x14ac:dyDescent="0.35">
      <c r="A437"/>
      <c r="B437"/>
      <c r="C437"/>
      <c r="D437"/>
      <c r="E437"/>
      <c r="F437"/>
      <c r="G437"/>
      <c r="H437"/>
      <c r="I437"/>
      <c r="J437"/>
      <c r="K437"/>
    </row>
    <row r="438" spans="1:11" x14ac:dyDescent="0.35">
      <c r="A438"/>
      <c r="B438"/>
      <c r="C438"/>
      <c r="D438"/>
      <c r="E438"/>
      <c r="F438"/>
      <c r="G438"/>
      <c r="H438"/>
      <c r="I438"/>
      <c r="J438"/>
      <c r="K438"/>
    </row>
    <row r="439" spans="1:11" x14ac:dyDescent="0.35">
      <c r="A439"/>
      <c r="B439"/>
      <c r="C439"/>
      <c r="D439"/>
      <c r="E439"/>
      <c r="F439"/>
      <c r="G439"/>
      <c r="H439"/>
      <c r="I439"/>
      <c r="J439"/>
      <c r="K439"/>
    </row>
    <row r="440" spans="1:11" x14ac:dyDescent="0.35">
      <c r="A440"/>
      <c r="B440"/>
      <c r="C440"/>
      <c r="D440"/>
      <c r="E440"/>
      <c r="F440"/>
      <c r="G440"/>
      <c r="H440"/>
      <c r="I440"/>
      <c r="J440"/>
      <c r="K440"/>
    </row>
    <row r="441" spans="1:11" x14ac:dyDescent="0.35">
      <c r="A441"/>
      <c r="B441"/>
      <c r="C441"/>
      <c r="D441"/>
      <c r="E441"/>
      <c r="F441"/>
      <c r="G441"/>
      <c r="H441"/>
      <c r="I441"/>
      <c r="J441"/>
      <c r="K441"/>
    </row>
    <row r="442" spans="1:11" x14ac:dyDescent="0.35">
      <c r="A442"/>
      <c r="B442"/>
      <c r="C442"/>
      <c r="D442"/>
      <c r="E442"/>
      <c r="F442"/>
      <c r="G442"/>
      <c r="H442"/>
      <c r="I442"/>
      <c r="J442"/>
      <c r="K442"/>
    </row>
    <row r="443" spans="1:11" x14ac:dyDescent="0.35">
      <c r="A443"/>
      <c r="B443"/>
      <c r="C443"/>
      <c r="D443"/>
      <c r="E443"/>
      <c r="F443"/>
      <c r="G443"/>
      <c r="H443"/>
      <c r="I443"/>
      <c r="J443"/>
      <c r="K443"/>
    </row>
    <row r="444" spans="1:11" x14ac:dyDescent="0.35">
      <c r="A444"/>
      <c r="B444"/>
      <c r="C444"/>
      <c r="D444"/>
      <c r="E444"/>
      <c r="F444"/>
      <c r="G444"/>
      <c r="H444"/>
      <c r="I444"/>
      <c r="J444"/>
      <c r="K444"/>
    </row>
    <row r="445" spans="1:11" x14ac:dyDescent="0.35">
      <c r="A445"/>
      <c r="B445"/>
      <c r="C445"/>
      <c r="D445"/>
      <c r="E445"/>
      <c r="F445"/>
      <c r="G445"/>
      <c r="H445"/>
      <c r="I445"/>
      <c r="J445"/>
      <c r="K445"/>
    </row>
    <row r="446" spans="1:11" x14ac:dyDescent="0.35">
      <c r="A446"/>
      <c r="B446"/>
      <c r="C446"/>
      <c r="D446"/>
      <c r="E446"/>
      <c r="F446"/>
      <c r="G446"/>
      <c r="H446"/>
      <c r="I446"/>
      <c r="J446"/>
      <c r="K446"/>
    </row>
    <row r="447" spans="1:11" x14ac:dyDescent="0.35">
      <c r="A447"/>
      <c r="B447"/>
      <c r="C447"/>
      <c r="D447"/>
      <c r="E447"/>
      <c r="F447"/>
      <c r="G447"/>
      <c r="H447"/>
      <c r="I447"/>
      <c r="J447"/>
      <c r="K447"/>
    </row>
    <row r="448" spans="1:11" x14ac:dyDescent="0.35">
      <c r="A448"/>
      <c r="B448"/>
      <c r="C448"/>
      <c r="D448"/>
      <c r="E448"/>
      <c r="F448"/>
      <c r="G448"/>
      <c r="H448"/>
      <c r="I448"/>
      <c r="J448"/>
      <c r="K448"/>
    </row>
    <row r="449" spans="1:11" x14ac:dyDescent="0.35">
      <c r="A449"/>
      <c r="B449"/>
      <c r="C449"/>
      <c r="D449"/>
      <c r="E449"/>
      <c r="F449"/>
      <c r="G449"/>
      <c r="H449"/>
      <c r="I449"/>
      <c r="J449"/>
      <c r="K449"/>
    </row>
    <row r="450" spans="1:11" x14ac:dyDescent="0.35">
      <c r="A450"/>
      <c r="B450"/>
      <c r="C450"/>
      <c r="D450"/>
      <c r="E450"/>
      <c r="F450"/>
      <c r="G450"/>
      <c r="H450"/>
      <c r="I450"/>
      <c r="J450"/>
      <c r="K450"/>
    </row>
    <row r="451" spans="1:11" x14ac:dyDescent="0.35">
      <c r="A451"/>
      <c r="B451"/>
      <c r="C451"/>
      <c r="D451"/>
      <c r="E451"/>
      <c r="F451"/>
      <c r="G451"/>
      <c r="H451"/>
      <c r="I451"/>
      <c r="J451"/>
      <c r="K451"/>
    </row>
    <row r="452" spans="1:11" x14ac:dyDescent="0.35">
      <c r="A452"/>
      <c r="B452"/>
      <c r="C452"/>
      <c r="D452"/>
      <c r="E452"/>
      <c r="F452"/>
      <c r="G452"/>
      <c r="H452"/>
      <c r="I452"/>
      <c r="J452"/>
      <c r="K452"/>
    </row>
    <row r="453" spans="1:11" x14ac:dyDescent="0.35">
      <c r="A453"/>
      <c r="B453"/>
      <c r="C453"/>
      <c r="D453"/>
      <c r="E453"/>
      <c r="F453"/>
      <c r="G453"/>
      <c r="H453"/>
      <c r="I453"/>
      <c r="J453"/>
      <c r="K453"/>
    </row>
    <row r="454" spans="1:11" x14ac:dyDescent="0.35">
      <c r="A454"/>
      <c r="B454"/>
      <c r="C454"/>
      <c r="D454"/>
      <c r="E454"/>
      <c r="F454"/>
      <c r="G454"/>
      <c r="H454"/>
      <c r="I454"/>
      <c r="J454"/>
      <c r="K454"/>
    </row>
    <row r="455" spans="1:11" x14ac:dyDescent="0.35">
      <c r="A455"/>
      <c r="B455"/>
      <c r="C455"/>
      <c r="D455"/>
      <c r="E455"/>
      <c r="F455"/>
      <c r="G455"/>
      <c r="H455"/>
      <c r="I455"/>
      <c r="J455"/>
      <c r="K455"/>
    </row>
    <row r="456" spans="1:11" x14ac:dyDescent="0.35">
      <c r="A456"/>
      <c r="B456"/>
      <c r="C456"/>
      <c r="D456"/>
      <c r="E456"/>
      <c r="F456"/>
      <c r="G456"/>
      <c r="H456"/>
      <c r="I456"/>
      <c r="J456"/>
      <c r="K456"/>
    </row>
    <row r="457" spans="1:11" x14ac:dyDescent="0.35">
      <c r="A457"/>
      <c r="B457"/>
      <c r="C457"/>
      <c r="D457"/>
      <c r="E457"/>
      <c r="F457"/>
      <c r="G457"/>
      <c r="H457"/>
      <c r="I457"/>
      <c r="J457"/>
      <c r="K457"/>
    </row>
    <row r="458" spans="1:11" x14ac:dyDescent="0.35">
      <c r="A458"/>
      <c r="B458"/>
      <c r="C458"/>
      <c r="D458"/>
      <c r="E458"/>
      <c r="F458"/>
      <c r="G458"/>
      <c r="H458"/>
      <c r="I458"/>
      <c r="J458"/>
      <c r="K458"/>
    </row>
    <row r="459" spans="1:11" x14ac:dyDescent="0.35">
      <c r="A459"/>
      <c r="B459"/>
      <c r="C459"/>
      <c r="D459"/>
      <c r="E459"/>
      <c r="F459"/>
      <c r="G459"/>
      <c r="H459"/>
      <c r="I459"/>
      <c r="J459"/>
      <c r="K459"/>
    </row>
    <row r="460" spans="1:11" x14ac:dyDescent="0.35">
      <c r="A460"/>
      <c r="B460"/>
      <c r="C460"/>
      <c r="D460"/>
      <c r="E460"/>
      <c r="F460"/>
      <c r="G460"/>
      <c r="H460"/>
      <c r="I460"/>
      <c r="J460"/>
      <c r="K460"/>
    </row>
    <row r="461" spans="1:11" x14ac:dyDescent="0.35">
      <c r="A461"/>
      <c r="B461"/>
      <c r="C461"/>
      <c r="D461"/>
      <c r="E461"/>
      <c r="F461"/>
      <c r="G461"/>
      <c r="H461"/>
      <c r="I461"/>
      <c r="J461"/>
      <c r="K461"/>
    </row>
    <row r="462" spans="1:11" x14ac:dyDescent="0.35">
      <c r="A462"/>
      <c r="B462"/>
      <c r="C462"/>
      <c r="D462"/>
      <c r="E462"/>
      <c r="F462"/>
      <c r="G462"/>
      <c r="H462"/>
      <c r="I462"/>
      <c r="J462"/>
      <c r="K462"/>
    </row>
    <row r="463" spans="1:11" x14ac:dyDescent="0.35">
      <c r="A463"/>
      <c r="B463"/>
      <c r="C463"/>
      <c r="D463"/>
      <c r="E463"/>
      <c r="F463"/>
      <c r="G463"/>
      <c r="H463"/>
      <c r="I463"/>
      <c r="J463"/>
      <c r="K463"/>
    </row>
    <row r="464" spans="1:11" x14ac:dyDescent="0.35">
      <c r="A464"/>
      <c r="B464"/>
      <c r="C464"/>
      <c r="D464"/>
      <c r="E464"/>
      <c r="F464"/>
      <c r="G464"/>
      <c r="H464"/>
      <c r="I464"/>
      <c r="J464"/>
      <c r="K464"/>
    </row>
    <row r="465" spans="1:11" x14ac:dyDescent="0.35">
      <c r="A465"/>
      <c r="B465"/>
      <c r="C465"/>
      <c r="D465"/>
      <c r="E465"/>
      <c r="F465"/>
      <c r="G465"/>
      <c r="H465"/>
      <c r="I465"/>
      <c r="J465"/>
      <c r="K465"/>
    </row>
    <row r="466" spans="1:11" x14ac:dyDescent="0.35">
      <c r="A466"/>
      <c r="B466"/>
      <c r="C466"/>
      <c r="D466"/>
      <c r="E466"/>
      <c r="F466"/>
      <c r="G466"/>
      <c r="H466"/>
      <c r="I466"/>
      <c r="J466"/>
      <c r="K466"/>
    </row>
    <row r="467" spans="1:11" x14ac:dyDescent="0.35">
      <c r="A467"/>
      <c r="B467"/>
      <c r="C467"/>
      <c r="D467"/>
      <c r="E467"/>
      <c r="F467"/>
      <c r="G467"/>
      <c r="H467"/>
      <c r="I467"/>
      <c r="J467"/>
      <c r="K467"/>
    </row>
    <row r="468" spans="1:11" x14ac:dyDescent="0.35">
      <c r="A468"/>
      <c r="B468"/>
      <c r="C468"/>
      <c r="D468"/>
      <c r="E468"/>
      <c r="F468"/>
      <c r="G468"/>
      <c r="H468"/>
      <c r="I468"/>
      <c r="J468"/>
      <c r="K468"/>
    </row>
    <row r="469" spans="1:11" x14ac:dyDescent="0.35">
      <c r="A469"/>
      <c r="B469"/>
      <c r="C469"/>
      <c r="D469"/>
      <c r="E469"/>
      <c r="F469"/>
      <c r="G469"/>
      <c r="H469"/>
      <c r="I469"/>
      <c r="J469"/>
      <c r="K469"/>
    </row>
    <row r="470" spans="1:11" x14ac:dyDescent="0.35">
      <c r="A470"/>
      <c r="B470"/>
      <c r="C470"/>
      <c r="D470"/>
      <c r="E470"/>
      <c r="F470"/>
      <c r="G470"/>
      <c r="H470"/>
      <c r="I470"/>
      <c r="J470"/>
      <c r="K470"/>
    </row>
    <row r="471" spans="1:11" x14ac:dyDescent="0.35">
      <c r="A471"/>
      <c r="B471"/>
      <c r="C471"/>
      <c r="D471"/>
      <c r="E471"/>
      <c r="F471"/>
      <c r="G471"/>
      <c r="H471"/>
      <c r="I471"/>
      <c r="J471"/>
      <c r="K471"/>
    </row>
    <row r="472" spans="1:11" x14ac:dyDescent="0.35">
      <c r="A472"/>
      <c r="B472"/>
      <c r="C472"/>
      <c r="D472"/>
      <c r="E472"/>
      <c r="F472"/>
      <c r="G472"/>
      <c r="H472"/>
      <c r="I472"/>
      <c r="J472"/>
      <c r="K472"/>
    </row>
    <row r="473" spans="1:11" x14ac:dyDescent="0.35">
      <c r="A473"/>
      <c r="B473"/>
      <c r="C473"/>
      <c r="D473"/>
      <c r="E473"/>
      <c r="F473"/>
      <c r="G473"/>
      <c r="H473"/>
      <c r="I473"/>
      <c r="J473"/>
      <c r="K473"/>
    </row>
    <row r="474" spans="1:11" x14ac:dyDescent="0.35">
      <c r="A474"/>
      <c r="B474"/>
      <c r="C474"/>
      <c r="D474"/>
      <c r="E474"/>
      <c r="F474"/>
      <c r="G474"/>
      <c r="H474"/>
      <c r="I474"/>
      <c r="J474"/>
      <c r="K474"/>
    </row>
    <row r="475" spans="1:11" x14ac:dyDescent="0.35">
      <c r="A475"/>
      <c r="B475"/>
      <c r="C475"/>
      <c r="D475"/>
      <c r="E475"/>
      <c r="F475"/>
      <c r="G475"/>
      <c r="H475"/>
      <c r="I475"/>
      <c r="J475"/>
      <c r="K475"/>
    </row>
    <row r="476" spans="1:11" x14ac:dyDescent="0.35">
      <c r="A476"/>
      <c r="B476"/>
      <c r="C476"/>
      <c r="D476"/>
      <c r="E476"/>
      <c r="F476"/>
      <c r="G476"/>
      <c r="H476"/>
      <c r="I476"/>
      <c r="J476"/>
      <c r="K476"/>
    </row>
    <row r="477" spans="1:11" x14ac:dyDescent="0.35">
      <c r="A477"/>
      <c r="B477"/>
      <c r="C477"/>
      <c r="D477"/>
      <c r="E477"/>
      <c r="F477"/>
      <c r="G477"/>
      <c r="H477"/>
      <c r="I477"/>
      <c r="J477"/>
      <c r="K477"/>
    </row>
    <row r="478" spans="1:11" x14ac:dyDescent="0.35">
      <c r="A478"/>
      <c r="B478"/>
      <c r="C478"/>
      <c r="D478"/>
      <c r="E478"/>
      <c r="F478"/>
      <c r="G478"/>
      <c r="H478"/>
      <c r="I478"/>
      <c r="J478"/>
      <c r="K478"/>
    </row>
    <row r="479" spans="1:11" x14ac:dyDescent="0.35">
      <c r="A479"/>
      <c r="B479"/>
      <c r="C479"/>
      <c r="D479"/>
      <c r="E479"/>
      <c r="F479"/>
      <c r="G479"/>
      <c r="H479"/>
      <c r="I479"/>
      <c r="J479"/>
      <c r="K479"/>
    </row>
    <row r="480" spans="1:11" x14ac:dyDescent="0.35">
      <c r="A480"/>
      <c r="B480"/>
      <c r="C480"/>
      <c r="D480"/>
      <c r="E480"/>
      <c r="F480"/>
      <c r="G480"/>
      <c r="H480"/>
      <c r="I480"/>
      <c r="J480"/>
      <c r="K480"/>
    </row>
    <row r="481" spans="1:11" x14ac:dyDescent="0.35">
      <c r="A481"/>
      <c r="B481"/>
      <c r="C481"/>
      <c r="D481"/>
      <c r="E481"/>
      <c r="F481"/>
      <c r="G481"/>
      <c r="H481"/>
      <c r="I481"/>
      <c r="J481"/>
      <c r="K481"/>
    </row>
    <row r="482" spans="1:11" x14ac:dyDescent="0.35">
      <c r="A482"/>
      <c r="B482"/>
      <c r="C482"/>
      <c r="D482"/>
      <c r="E482"/>
      <c r="F482"/>
      <c r="G482"/>
      <c r="H482"/>
      <c r="I482"/>
      <c r="J482"/>
      <c r="K482"/>
    </row>
    <row r="483" spans="1:11" x14ac:dyDescent="0.35">
      <c r="A483"/>
      <c r="B483"/>
      <c r="C483"/>
      <c r="D483"/>
      <c r="E483"/>
      <c r="F483"/>
      <c r="G483"/>
      <c r="H483"/>
      <c r="I483"/>
      <c r="J483"/>
      <c r="K483"/>
    </row>
    <row r="484" spans="1:11" x14ac:dyDescent="0.35">
      <c r="A484"/>
      <c r="B484"/>
      <c r="C484"/>
      <c r="D484"/>
      <c r="E484"/>
      <c r="F484"/>
      <c r="G484"/>
      <c r="H484"/>
      <c r="I484"/>
      <c r="J484"/>
      <c r="K484"/>
    </row>
    <row r="485" spans="1:11" x14ac:dyDescent="0.35">
      <c r="A485"/>
      <c r="B485"/>
      <c r="C485"/>
      <c r="D485"/>
      <c r="E485"/>
      <c r="F485"/>
      <c r="G485"/>
      <c r="H485"/>
      <c r="I485"/>
      <c r="J485"/>
      <c r="K485"/>
    </row>
    <row r="486" spans="1:11" x14ac:dyDescent="0.35">
      <c r="A486"/>
      <c r="B486"/>
      <c r="C486"/>
      <c r="D486"/>
      <c r="E486"/>
      <c r="F486"/>
      <c r="G486"/>
      <c r="H486"/>
      <c r="I486"/>
      <c r="J486"/>
      <c r="K486"/>
    </row>
    <row r="487" spans="1:11" x14ac:dyDescent="0.35">
      <c r="A487"/>
      <c r="B487"/>
      <c r="C487"/>
      <c r="D487"/>
      <c r="E487"/>
      <c r="F487"/>
      <c r="G487"/>
      <c r="H487"/>
      <c r="I487"/>
      <c r="J487"/>
      <c r="K487"/>
    </row>
    <row r="488" spans="1:11" x14ac:dyDescent="0.35">
      <c r="A488"/>
      <c r="B488"/>
      <c r="C488"/>
      <c r="D488"/>
      <c r="E488"/>
      <c r="F488"/>
      <c r="G488"/>
      <c r="H488"/>
      <c r="I488"/>
      <c r="J488"/>
      <c r="K488"/>
    </row>
    <row r="489" spans="1:11" x14ac:dyDescent="0.35">
      <c r="A489"/>
      <c r="B489"/>
      <c r="C489"/>
      <c r="D489"/>
      <c r="E489"/>
      <c r="F489"/>
      <c r="G489"/>
      <c r="H489"/>
      <c r="I489"/>
      <c r="J489"/>
      <c r="K489"/>
    </row>
    <row r="490" spans="1:11" x14ac:dyDescent="0.35">
      <c r="A490"/>
      <c r="B490"/>
      <c r="C490"/>
      <c r="D490"/>
      <c r="E490"/>
      <c r="F490"/>
      <c r="G490"/>
      <c r="H490"/>
      <c r="I490"/>
      <c r="J490"/>
      <c r="K490"/>
    </row>
    <row r="491" spans="1:11" x14ac:dyDescent="0.35">
      <c r="A491"/>
      <c r="B491"/>
      <c r="C491"/>
      <c r="D491"/>
      <c r="E491"/>
      <c r="F491"/>
      <c r="G491"/>
      <c r="H491"/>
      <c r="I491"/>
      <c r="J491"/>
      <c r="K491"/>
    </row>
    <row r="492" spans="1:11" x14ac:dyDescent="0.35">
      <c r="A492"/>
      <c r="B492"/>
      <c r="C492"/>
      <c r="D492"/>
      <c r="E492"/>
      <c r="F492"/>
      <c r="G492"/>
      <c r="H492"/>
      <c r="I492"/>
      <c r="J492"/>
      <c r="K492"/>
    </row>
    <row r="493" spans="1:11" x14ac:dyDescent="0.35">
      <c r="A493"/>
      <c r="B493"/>
      <c r="C493"/>
      <c r="D493"/>
      <c r="E493"/>
      <c r="F493"/>
      <c r="G493"/>
      <c r="H493"/>
      <c r="I493"/>
      <c r="J493"/>
      <c r="K493"/>
    </row>
    <row r="494" spans="1:11" x14ac:dyDescent="0.35">
      <c r="A494"/>
      <c r="B494"/>
      <c r="C494"/>
      <c r="D494"/>
      <c r="E494"/>
      <c r="F494"/>
      <c r="G494"/>
      <c r="H494"/>
      <c r="I494"/>
      <c r="J494"/>
      <c r="K494"/>
    </row>
    <row r="495" spans="1:11" x14ac:dyDescent="0.35">
      <c r="A495"/>
      <c r="B495"/>
      <c r="C495"/>
      <c r="D495"/>
      <c r="E495"/>
      <c r="F495"/>
      <c r="G495"/>
      <c r="H495"/>
      <c r="I495"/>
      <c r="J495"/>
      <c r="K495"/>
    </row>
    <row r="496" spans="1:11" x14ac:dyDescent="0.35">
      <c r="A496"/>
      <c r="B496"/>
      <c r="C496"/>
      <c r="D496"/>
      <c r="E496"/>
      <c r="F496"/>
      <c r="G496"/>
      <c r="H496"/>
      <c r="I496"/>
      <c r="J496"/>
      <c r="K496"/>
    </row>
    <row r="497" spans="1:11" x14ac:dyDescent="0.35">
      <c r="A497"/>
      <c r="B497"/>
      <c r="C497"/>
      <c r="D497"/>
      <c r="E497"/>
      <c r="F497"/>
      <c r="G497"/>
      <c r="H497"/>
      <c r="I497"/>
      <c r="J497"/>
      <c r="K497"/>
    </row>
    <row r="498" spans="1:11" x14ac:dyDescent="0.35">
      <c r="A498"/>
      <c r="B498"/>
      <c r="C498"/>
      <c r="D498"/>
      <c r="E498"/>
      <c r="F498"/>
      <c r="G498"/>
      <c r="H498"/>
      <c r="I498"/>
      <c r="J498"/>
      <c r="K498"/>
    </row>
    <row r="499" spans="1:11" x14ac:dyDescent="0.35">
      <c r="A499"/>
      <c r="B499"/>
      <c r="C499"/>
      <c r="D499"/>
      <c r="E499"/>
      <c r="F499"/>
      <c r="G499"/>
      <c r="H499"/>
      <c r="I499"/>
      <c r="J499"/>
      <c r="K499"/>
    </row>
    <row r="500" spans="1:11" x14ac:dyDescent="0.35">
      <c r="A500"/>
      <c r="B500"/>
      <c r="C500"/>
      <c r="D500"/>
      <c r="E500"/>
      <c r="F500"/>
      <c r="G500"/>
      <c r="H500"/>
      <c r="I500"/>
      <c r="J500"/>
      <c r="K500"/>
    </row>
    <row r="501" spans="1:11" x14ac:dyDescent="0.35">
      <c r="A501"/>
      <c r="B501"/>
      <c r="C501"/>
      <c r="D501"/>
      <c r="E501"/>
      <c r="F501"/>
      <c r="G501"/>
      <c r="H501"/>
      <c r="I501"/>
      <c r="J501"/>
      <c r="K501"/>
    </row>
    <row r="502" spans="1:11" x14ac:dyDescent="0.35">
      <c r="A502"/>
      <c r="B502"/>
      <c r="C502"/>
      <c r="D502"/>
      <c r="E502"/>
      <c r="F502"/>
      <c r="G502"/>
      <c r="H502"/>
      <c r="I502"/>
      <c r="J502"/>
      <c r="K502"/>
    </row>
    <row r="503" spans="1:11" x14ac:dyDescent="0.35">
      <c r="A503"/>
      <c r="B503"/>
      <c r="C503"/>
      <c r="D503"/>
      <c r="E503"/>
      <c r="F503"/>
      <c r="G503"/>
      <c r="H503"/>
      <c r="I503"/>
      <c r="J503"/>
      <c r="K503"/>
    </row>
    <row r="504" spans="1:11" x14ac:dyDescent="0.35">
      <c r="A504"/>
      <c r="B504"/>
      <c r="C504"/>
      <c r="D504"/>
      <c r="E504"/>
      <c r="F504"/>
      <c r="G504"/>
      <c r="H504"/>
      <c r="I504"/>
      <c r="J504"/>
      <c r="K504"/>
    </row>
    <row r="505" spans="1:11" x14ac:dyDescent="0.35">
      <c r="A505"/>
      <c r="B505"/>
      <c r="C505"/>
      <c r="D505"/>
      <c r="E505"/>
      <c r="F505"/>
      <c r="G505"/>
      <c r="H505"/>
      <c r="I505"/>
      <c r="J505"/>
      <c r="K505"/>
    </row>
    <row r="506" spans="1:11" x14ac:dyDescent="0.35">
      <c r="A506"/>
      <c r="B506"/>
      <c r="C506"/>
      <c r="D506"/>
      <c r="E506"/>
      <c r="F506"/>
      <c r="G506"/>
      <c r="H506"/>
      <c r="I506"/>
      <c r="J506"/>
      <c r="K506"/>
    </row>
    <row r="507" spans="1:11" x14ac:dyDescent="0.35">
      <c r="A507"/>
      <c r="B507"/>
      <c r="C507"/>
      <c r="D507"/>
      <c r="E507"/>
      <c r="F507"/>
      <c r="G507"/>
      <c r="H507"/>
      <c r="I507"/>
      <c r="J507"/>
      <c r="K507"/>
    </row>
    <row r="508" spans="1:11" x14ac:dyDescent="0.35">
      <c r="A508"/>
      <c r="B508"/>
      <c r="C508"/>
      <c r="D508"/>
      <c r="E508"/>
      <c r="F508"/>
      <c r="G508"/>
      <c r="H508"/>
      <c r="I508"/>
      <c r="J508"/>
      <c r="K508"/>
    </row>
    <row r="509" spans="1:11" x14ac:dyDescent="0.35">
      <c r="A509"/>
      <c r="B509"/>
      <c r="C509"/>
      <c r="D509"/>
      <c r="E509"/>
      <c r="F509"/>
      <c r="G509"/>
      <c r="H509"/>
      <c r="I509"/>
      <c r="J509"/>
      <c r="K509"/>
    </row>
    <row r="510" spans="1:11" x14ac:dyDescent="0.35">
      <c r="A510"/>
      <c r="B510"/>
      <c r="C510"/>
      <c r="D510"/>
      <c r="E510"/>
      <c r="F510"/>
      <c r="G510"/>
      <c r="H510"/>
      <c r="I510"/>
      <c r="J510"/>
      <c r="K510"/>
    </row>
    <row r="511" spans="1:11" x14ac:dyDescent="0.35">
      <c r="A511"/>
      <c r="B511"/>
      <c r="C511"/>
      <c r="D511"/>
      <c r="E511"/>
      <c r="F511"/>
      <c r="G511"/>
      <c r="H511"/>
      <c r="I511"/>
      <c r="J511"/>
      <c r="K511"/>
    </row>
    <row r="512" spans="1:11" x14ac:dyDescent="0.35">
      <c r="A512"/>
      <c r="B512"/>
      <c r="C512"/>
      <c r="D512"/>
      <c r="E512"/>
      <c r="F512"/>
      <c r="G512"/>
      <c r="H512"/>
      <c r="I512"/>
      <c r="J512"/>
      <c r="K512"/>
    </row>
    <row r="513" spans="1:11" x14ac:dyDescent="0.35">
      <c r="A513"/>
      <c r="B513"/>
      <c r="C513"/>
      <c r="D513"/>
      <c r="E513"/>
      <c r="F513"/>
      <c r="G513"/>
      <c r="H513"/>
      <c r="I513"/>
      <c r="J513"/>
      <c r="K513"/>
    </row>
    <row r="514" spans="1:11" x14ac:dyDescent="0.35">
      <c r="A514"/>
      <c r="B514"/>
      <c r="C514"/>
      <c r="D514"/>
      <c r="E514"/>
      <c r="F514"/>
      <c r="G514"/>
      <c r="H514"/>
      <c r="I514"/>
      <c r="J514"/>
      <c r="K514"/>
    </row>
    <row r="515" spans="1:11" x14ac:dyDescent="0.35">
      <c r="A515"/>
      <c r="B515"/>
      <c r="C515"/>
      <c r="D515"/>
      <c r="E515"/>
      <c r="F515"/>
      <c r="G515"/>
      <c r="H515"/>
      <c r="I515"/>
      <c r="J515"/>
      <c r="K515"/>
    </row>
    <row r="516" spans="1:11" x14ac:dyDescent="0.35">
      <c r="A516"/>
      <c r="B516"/>
      <c r="C516"/>
      <c r="D516"/>
      <c r="E516"/>
      <c r="F516"/>
      <c r="G516"/>
      <c r="H516"/>
      <c r="I516"/>
      <c r="J516"/>
      <c r="K516"/>
    </row>
    <row r="517" spans="1:11" x14ac:dyDescent="0.35">
      <c r="A517"/>
      <c r="B517"/>
      <c r="C517"/>
      <c r="D517"/>
      <c r="E517"/>
      <c r="F517"/>
      <c r="G517"/>
      <c r="H517"/>
      <c r="I517"/>
      <c r="J517"/>
      <c r="K517"/>
    </row>
    <row r="518" spans="1:11" x14ac:dyDescent="0.35">
      <c r="A518"/>
      <c r="B518"/>
      <c r="C518"/>
      <c r="D518"/>
      <c r="E518"/>
      <c r="F518"/>
      <c r="G518"/>
      <c r="H518"/>
      <c r="I518"/>
      <c r="J518"/>
      <c r="K518"/>
    </row>
    <row r="519" spans="1:11" x14ac:dyDescent="0.35">
      <c r="A519"/>
      <c r="B519"/>
      <c r="C519"/>
      <c r="D519"/>
      <c r="E519"/>
      <c r="F519"/>
      <c r="G519"/>
      <c r="H519"/>
      <c r="I519"/>
      <c r="J519"/>
      <c r="K519"/>
    </row>
    <row r="520" spans="1:11" x14ac:dyDescent="0.35">
      <c r="A520"/>
      <c r="B520"/>
      <c r="C520"/>
      <c r="D520"/>
      <c r="E520"/>
      <c r="F520"/>
      <c r="G520"/>
      <c r="H520"/>
      <c r="I520"/>
      <c r="J520"/>
      <c r="K520"/>
    </row>
    <row r="521" spans="1:11" x14ac:dyDescent="0.35">
      <c r="A521"/>
      <c r="B521"/>
      <c r="C521"/>
      <c r="D521"/>
      <c r="E521"/>
      <c r="F521"/>
      <c r="G521"/>
      <c r="H521"/>
      <c r="I521"/>
      <c r="J521"/>
      <c r="K521"/>
    </row>
    <row r="522" spans="1:11" x14ac:dyDescent="0.35">
      <c r="A522"/>
      <c r="B522"/>
      <c r="C522"/>
      <c r="D522"/>
      <c r="E522"/>
      <c r="F522"/>
      <c r="G522"/>
      <c r="H522"/>
      <c r="I522"/>
      <c r="J522"/>
      <c r="K522"/>
    </row>
    <row r="523" spans="1:11" x14ac:dyDescent="0.35">
      <c r="A523"/>
      <c r="B523"/>
      <c r="C523"/>
      <c r="D523"/>
      <c r="E523"/>
      <c r="F523"/>
      <c r="G523"/>
      <c r="H523"/>
      <c r="I523"/>
      <c r="J523"/>
      <c r="K523"/>
    </row>
    <row r="524" spans="1:11" x14ac:dyDescent="0.35">
      <c r="A524"/>
      <c r="B524"/>
      <c r="C524"/>
      <c r="D524"/>
      <c r="E524"/>
      <c r="F524"/>
      <c r="G524"/>
      <c r="H524"/>
      <c r="I524"/>
      <c r="J524"/>
      <c r="K524"/>
    </row>
    <row r="525" spans="1:11" x14ac:dyDescent="0.35">
      <c r="A525"/>
      <c r="B525"/>
      <c r="C525"/>
      <c r="D525"/>
      <c r="E525"/>
      <c r="F525"/>
      <c r="G525"/>
      <c r="H525"/>
      <c r="I525"/>
      <c r="J525"/>
      <c r="K525"/>
    </row>
    <row r="526" spans="1:11" x14ac:dyDescent="0.35">
      <c r="A526"/>
      <c r="B526"/>
      <c r="C526"/>
      <c r="D526"/>
      <c r="E526"/>
      <c r="F526"/>
      <c r="G526"/>
      <c r="H526"/>
      <c r="I526"/>
      <c r="J526"/>
      <c r="K526"/>
    </row>
    <row r="527" spans="1:11" x14ac:dyDescent="0.35">
      <c r="A527"/>
      <c r="B527"/>
      <c r="C527"/>
      <c r="D527"/>
      <c r="E527"/>
      <c r="F527"/>
      <c r="G527"/>
      <c r="H527"/>
      <c r="I527"/>
      <c r="J527"/>
      <c r="K527"/>
    </row>
    <row r="528" spans="1:11" x14ac:dyDescent="0.35">
      <c r="A528"/>
      <c r="B528"/>
      <c r="C528"/>
      <c r="D528"/>
      <c r="E528"/>
      <c r="F528"/>
      <c r="G528"/>
      <c r="H528"/>
      <c r="I528"/>
      <c r="J528"/>
      <c r="K528"/>
    </row>
    <row r="529" spans="1:11" x14ac:dyDescent="0.35">
      <c r="A529"/>
      <c r="B529"/>
      <c r="C529"/>
      <c r="D529"/>
      <c r="E529"/>
      <c r="F529"/>
      <c r="G529"/>
      <c r="H529"/>
      <c r="I529"/>
      <c r="J529"/>
      <c r="K529"/>
    </row>
    <row r="530" spans="1:11" x14ac:dyDescent="0.35">
      <c r="A530"/>
      <c r="B530"/>
      <c r="C530"/>
      <c r="D530"/>
      <c r="E530"/>
      <c r="F530"/>
      <c r="G530"/>
      <c r="H530"/>
      <c r="I530"/>
      <c r="J530"/>
      <c r="K530"/>
    </row>
    <row r="531" spans="1:11" x14ac:dyDescent="0.35">
      <c r="A531"/>
      <c r="B531"/>
      <c r="C531"/>
      <c r="D531"/>
      <c r="E531"/>
      <c r="F531"/>
      <c r="G531"/>
      <c r="H531"/>
      <c r="I531"/>
      <c r="J531"/>
      <c r="K531"/>
    </row>
    <row r="532" spans="1:11" x14ac:dyDescent="0.35">
      <c r="A532"/>
      <c r="B532"/>
      <c r="C532"/>
      <c r="D532"/>
      <c r="E532"/>
      <c r="F532"/>
      <c r="G532"/>
      <c r="H532"/>
      <c r="I532"/>
      <c r="J532"/>
      <c r="K532"/>
    </row>
    <row r="533" spans="1:11" x14ac:dyDescent="0.35">
      <c r="A533"/>
      <c r="B533"/>
      <c r="C533"/>
      <c r="D533"/>
      <c r="E533"/>
      <c r="F533"/>
      <c r="G533"/>
      <c r="H533"/>
      <c r="I533"/>
      <c r="J533"/>
      <c r="K533"/>
    </row>
    <row r="534" spans="1:11" x14ac:dyDescent="0.35">
      <c r="A534"/>
      <c r="B534"/>
      <c r="C534"/>
      <c r="D534"/>
      <c r="E534"/>
      <c r="F534"/>
      <c r="G534"/>
      <c r="H534"/>
      <c r="I534"/>
      <c r="J534"/>
      <c r="K534"/>
    </row>
    <row r="535" spans="1:11" x14ac:dyDescent="0.35">
      <c r="A535"/>
      <c r="B535"/>
      <c r="C535"/>
      <c r="D535"/>
      <c r="E535"/>
      <c r="F535"/>
      <c r="G535"/>
      <c r="H535"/>
      <c r="I535"/>
      <c r="J535"/>
      <c r="K535"/>
    </row>
    <row r="536" spans="1:11" x14ac:dyDescent="0.35">
      <c r="A536"/>
      <c r="B536"/>
      <c r="C536"/>
      <c r="D536"/>
      <c r="E536"/>
      <c r="F536"/>
      <c r="G536"/>
      <c r="H536"/>
      <c r="I536"/>
      <c r="J536"/>
      <c r="K536"/>
    </row>
    <row r="537" spans="1:11" x14ac:dyDescent="0.35">
      <c r="A537"/>
      <c r="B537"/>
      <c r="C537"/>
      <c r="D537"/>
      <c r="E537"/>
      <c r="F537"/>
      <c r="G537"/>
      <c r="H537"/>
      <c r="I537"/>
      <c r="J537"/>
      <c r="K537"/>
    </row>
    <row r="538" spans="1:11" x14ac:dyDescent="0.35">
      <c r="A538"/>
      <c r="B538"/>
      <c r="C538"/>
      <c r="D538"/>
      <c r="E538"/>
      <c r="F538"/>
      <c r="G538"/>
      <c r="H538"/>
      <c r="I538"/>
      <c r="J538"/>
      <c r="K538"/>
    </row>
    <row r="539" spans="1:11" x14ac:dyDescent="0.35">
      <c r="A539"/>
      <c r="B539"/>
      <c r="C539"/>
      <c r="D539"/>
      <c r="E539"/>
      <c r="F539"/>
      <c r="G539"/>
      <c r="H539"/>
      <c r="I539"/>
      <c r="J539"/>
      <c r="K539"/>
    </row>
    <row r="540" spans="1:11" x14ac:dyDescent="0.35">
      <c r="A540"/>
      <c r="B540"/>
      <c r="C540"/>
      <c r="D540"/>
      <c r="E540"/>
      <c r="F540"/>
      <c r="G540"/>
      <c r="H540"/>
      <c r="I540"/>
      <c r="J540"/>
      <c r="K540"/>
    </row>
    <row r="541" spans="1:11" x14ac:dyDescent="0.35">
      <c r="A541"/>
      <c r="B541"/>
      <c r="C541"/>
      <c r="D541"/>
      <c r="E541"/>
      <c r="F541"/>
      <c r="G541"/>
      <c r="H541"/>
      <c r="I541"/>
      <c r="J541"/>
      <c r="K541"/>
    </row>
    <row r="542" spans="1:11" x14ac:dyDescent="0.35">
      <c r="A542"/>
      <c r="B542"/>
      <c r="C542"/>
      <c r="D542"/>
      <c r="E542"/>
      <c r="F542"/>
      <c r="G542"/>
      <c r="H542"/>
      <c r="I542"/>
      <c r="J542"/>
      <c r="K542"/>
    </row>
    <row r="543" spans="1:11" x14ac:dyDescent="0.35">
      <c r="A543"/>
      <c r="B543"/>
      <c r="C543"/>
      <c r="D543"/>
      <c r="E543"/>
      <c r="F543"/>
      <c r="G543"/>
      <c r="H543"/>
      <c r="I543"/>
      <c r="J543"/>
      <c r="K543"/>
    </row>
    <row r="544" spans="1:11" x14ac:dyDescent="0.35">
      <c r="A544"/>
      <c r="B544"/>
      <c r="C544"/>
      <c r="D544"/>
      <c r="E544"/>
      <c r="F544"/>
      <c r="G544"/>
      <c r="H544"/>
      <c r="I544"/>
      <c r="J544"/>
      <c r="K544"/>
    </row>
    <row r="545" spans="1:11" x14ac:dyDescent="0.35">
      <c r="A545"/>
      <c r="B545"/>
      <c r="C545"/>
      <c r="D545"/>
      <c r="E545"/>
      <c r="F545"/>
      <c r="G545"/>
      <c r="H545"/>
      <c r="I545"/>
      <c r="J545"/>
      <c r="K545"/>
    </row>
    <row r="546" spans="1:11" x14ac:dyDescent="0.35">
      <c r="A546"/>
      <c r="B546"/>
      <c r="C546"/>
      <c r="D546"/>
      <c r="E546"/>
      <c r="F546"/>
      <c r="G546"/>
      <c r="H546"/>
      <c r="I546"/>
      <c r="J546"/>
      <c r="K546"/>
    </row>
    <row r="547" spans="1:11" x14ac:dyDescent="0.35">
      <c r="A547"/>
      <c r="B547"/>
      <c r="C547"/>
      <c r="D547"/>
      <c r="E547"/>
      <c r="F547"/>
      <c r="G547"/>
      <c r="H547"/>
      <c r="I547"/>
      <c r="J547"/>
      <c r="K547"/>
    </row>
    <row r="548" spans="1:11" x14ac:dyDescent="0.35">
      <c r="A548"/>
      <c r="B548"/>
      <c r="C548"/>
      <c r="D548"/>
      <c r="E548"/>
      <c r="F548"/>
      <c r="G548"/>
      <c r="H548"/>
      <c r="I548"/>
      <c r="J548"/>
      <c r="K548"/>
    </row>
    <row r="549" spans="1:11" x14ac:dyDescent="0.35">
      <c r="A549"/>
      <c r="B549"/>
      <c r="C549"/>
      <c r="D549"/>
      <c r="E549"/>
      <c r="F549"/>
      <c r="G549"/>
      <c r="H549"/>
      <c r="I549"/>
      <c r="J549"/>
      <c r="K549"/>
    </row>
    <row r="550" spans="1:11" x14ac:dyDescent="0.35">
      <c r="A550"/>
      <c r="B550"/>
      <c r="C550"/>
      <c r="D550"/>
      <c r="E550"/>
      <c r="F550"/>
      <c r="G550"/>
      <c r="H550"/>
      <c r="I550"/>
      <c r="J550"/>
      <c r="K550"/>
    </row>
    <row r="551" spans="1:11" x14ac:dyDescent="0.35">
      <c r="A551"/>
      <c r="B551"/>
      <c r="C551"/>
      <c r="D551"/>
      <c r="E551"/>
      <c r="F551"/>
      <c r="G551"/>
      <c r="H551"/>
      <c r="I551"/>
      <c r="J551"/>
      <c r="K551"/>
    </row>
    <row r="552" spans="1:11" x14ac:dyDescent="0.35">
      <c r="A552"/>
      <c r="B552"/>
      <c r="C552"/>
      <c r="D552"/>
      <c r="E552"/>
      <c r="F552"/>
      <c r="G552"/>
      <c r="H552"/>
      <c r="I552"/>
      <c r="J552"/>
      <c r="K552"/>
    </row>
    <row r="553" spans="1:11" x14ac:dyDescent="0.35">
      <c r="A553"/>
      <c r="B553"/>
      <c r="C553"/>
      <c r="D553"/>
      <c r="E553"/>
      <c r="F553"/>
      <c r="G553"/>
      <c r="H553"/>
      <c r="I553"/>
      <c r="J553"/>
      <c r="K553"/>
    </row>
    <row r="554" spans="1:11" x14ac:dyDescent="0.35">
      <c r="A554"/>
      <c r="B554"/>
      <c r="C554"/>
      <c r="D554"/>
      <c r="E554"/>
      <c r="F554"/>
      <c r="G554"/>
      <c r="H554"/>
      <c r="I554"/>
      <c r="J554"/>
      <c r="K554"/>
    </row>
    <row r="555" spans="1:11" x14ac:dyDescent="0.35">
      <c r="A555"/>
      <c r="B555"/>
      <c r="C555"/>
      <c r="D555"/>
      <c r="E555"/>
      <c r="F555"/>
      <c r="G555"/>
      <c r="H555"/>
      <c r="I555"/>
      <c r="J555"/>
      <c r="K555"/>
    </row>
    <row r="556" spans="1:11" x14ac:dyDescent="0.35">
      <c r="A556"/>
      <c r="B556"/>
      <c r="C556"/>
      <c r="D556"/>
      <c r="E556"/>
      <c r="F556"/>
      <c r="G556"/>
      <c r="H556"/>
      <c r="I556"/>
      <c r="J556"/>
      <c r="K556"/>
    </row>
    <row r="557" spans="1:11" x14ac:dyDescent="0.35">
      <c r="A557"/>
      <c r="B557"/>
      <c r="C557"/>
      <c r="D557"/>
      <c r="E557"/>
      <c r="F557"/>
      <c r="G557"/>
      <c r="H557"/>
      <c r="I557"/>
      <c r="J557"/>
      <c r="K557"/>
    </row>
    <row r="558" spans="1:11" x14ac:dyDescent="0.35">
      <c r="A558"/>
      <c r="B558"/>
      <c r="C558"/>
      <c r="D558"/>
      <c r="E558"/>
      <c r="F558"/>
      <c r="G558"/>
      <c r="H558"/>
      <c r="I558"/>
      <c r="J558"/>
      <c r="K558"/>
    </row>
    <row r="559" spans="1:11" x14ac:dyDescent="0.35">
      <c r="A559"/>
      <c r="B559"/>
      <c r="C559"/>
      <c r="D559"/>
      <c r="E559"/>
      <c r="F559"/>
      <c r="G559"/>
      <c r="H559"/>
      <c r="I559"/>
      <c r="J559"/>
      <c r="K559"/>
    </row>
    <row r="560" spans="1:11" x14ac:dyDescent="0.35">
      <c r="A560"/>
      <c r="B560"/>
      <c r="C560"/>
      <c r="D560"/>
      <c r="E560"/>
      <c r="F560"/>
      <c r="G560"/>
      <c r="H560"/>
      <c r="I560"/>
      <c r="J560"/>
      <c r="K560"/>
    </row>
    <row r="561" spans="1:11" x14ac:dyDescent="0.35">
      <c r="A561"/>
      <c r="B561"/>
      <c r="C561"/>
      <c r="D561"/>
      <c r="E561"/>
      <c r="F561"/>
      <c r="G561"/>
      <c r="H561"/>
      <c r="I561"/>
      <c r="J561"/>
      <c r="K561"/>
    </row>
    <row r="562" spans="1:11" x14ac:dyDescent="0.35">
      <c r="A562"/>
      <c r="B562"/>
      <c r="C562"/>
      <c r="D562"/>
      <c r="E562"/>
      <c r="F562"/>
      <c r="G562"/>
      <c r="H562"/>
      <c r="I562"/>
      <c r="J562"/>
      <c r="K562"/>
    </row>
    <row r="563" spans="1:11" x14ac:dyDescent="0.35">
      <c r="A563"/>
      <c r="B563"/>
      <c r="C563"/>
      <c r="D563"/>
      <c r="E563"/>
      <c r="F563"/>
      <c r="G563"/>
      <c r="H563"/>
      <c r="I563"/>
      <c r="J563"/>
      <c r="K563"/>
    </row>
    <row r="564" spans="1:11" x14ac:dyDescent="0.35">
      <c r="A564"/>
      <c r="B564"/>
      <c r="C564"/>
      <c r="D564"/>
      <c r="E564"/>
      <c r="F564"/>
      <c r="G564"/>
      <c r="H564"/>
      <c r="I564"/>
      <c r="J564"/>
      <c r="K564"/>
    </row>
    <row r="565" spans="1:11" x14ac:dyDescent="0.35">
      <c r="A565"/>
      <c r="B565"/>
      <c r="C565"/>
      <c r="D565"/>
      <c r="E565"/>
      <c r="F565"/>
      <c r="G565"/>
      <c r="H565"/>
      <c r="I565"/>
      <c r="J565"/>
      <c r="K565"/>
    </row>
    <row r="566" spans="1:11" x14ac:dyDescent="0.35">
      <c r="A566"/>
      <c r="B566"/>
      <c r="C566"/>
      <c r="D566"/>
      <c r="E566"/>
      <c r="F566"/>
      <c r="G566"/>
      <c r="H566"/>
      <c r="I566"/>
      <c r="J566"/>
      <c r="K566"/>
    </row>
    <row r="567" spans="1:11" x14ac:dyDescent="0.35">
      <c r="A567"/>
      <c r="B567"/>
      <c r="C567"/>
      <c r="D567"/>
      <c r="E567"/>
      <c r="F567"/>
      <c r="G567"/>
      <c r="H567"/>
      <c r="I567"/>
      <c r="J567"/>
      <c r="K567"/>
    </row>
    <row r="568" spans="1:11" x14ac:dyDescent="0.35">
      <c r="A568"/>
      <c r="B568"/>
      <c r="C568"/>
      <c r="D568"/>
      <c r="E568"/>
      <c r="F568"/>
      <c r="G568"/>
      <c r="H568"/>
      <c r="I568"/>
      <c r="J568"/>
      <c r="K568"/>
    </row>
    <row r="569" spans="1:11" x14ac:dyDescent="0.35">
      <c r="A569"/>
      <c r="B569"/>
      <c r="C569"/>
      <c r="D569"/>
      <c r="E569"/>
      <c r="F569"/>
      <c r="G569"/>
      <c r="H569"/>
      <c r="I569"/>
      <c r="J569"/>
      <c r="K569"/>
    </row>
    <row r="570" spans="1:11" x14ac:dyDescent="0.35">
      <c r="A570"/>
      <c r="B570"/>
      <c r="C570"/>
      <c r="D570"/>
      <c r="E570"/>
      <c r="F570"/>
      <c r="G570"/>
      <c r="H570"/>
      <c r="I570"/>
      <c r="J570"/>
      <c r="K570"/>
    </row>
    <row r="571" spans="1:11" x14ac:dyDescent="0.35">
      <c r="A571"/>
      <c r="B571"/>
      <c r="C571"/>
      <c r="D571"/>
      <c r="E571"/>
      <c r="F571"/>
      <c r="G571"/>
      <c r="H571"/>
      <c r="I571"/>
      <c r="J571"/>
      <c r="K571"/>
    </row>
    <row r="572" spans="1:11" x14ac:dyDescent="0.35">
      <c r="A572"/>
      <c r="B572"/>
      <c r="C572"/>
      <c r="D572"/>
      <c r="E572"/>
      <c r="F572"/>
      <c r="G572"/>
      <c r="H572"/>
      <c r="I572"/>
      <c r="J572"/>
      <c r="K572"/>
    </row>
    <row r="573" spans="1:11" x14ac:dyDescent="0.35">
      <c r="A573"/>
      <c r="B573"/>
      <c r="C573"/>
      <c r="D573"/>
      <c r="E573"/>
      <c r="F573"/>
      <c r="G573"/>
      <c r="H573"/>
      <c r="I573"/>
      <c r="J573"/>
      <c r="K573"/>
    </row>
    <row r="574" spans="1:11" x14ac:dyDescent="0.35">
      <c r="A574"/>
      <c r="B574"/>
      <c r="C574"/>
      <c r="D574"/>
      <c r="E574"/>
      <c r="F574"/>
      <c r="G574"/>
      <c r="H574"/>
      <c r="I574"/>
      <c r="J574"/>
      <c r="K574"/>
    </row>
    <row r="575" spans="1:11" x14ac:dyDescent="0.35">
      <c r="A575"/>
      <c r="B575"/>
      <c r="C575"/>
      <c r="D575"/>
      <c r="E575"/>
      <c r="F575"/>
      <c r="G575"/>
      <c r="H575"/>
      <c r="I575"/>
      <c r="J575"/>
      <c r="K575"/>
    </row>
    <row r="576" spans="1:11" x14ac:dyDescent="0.35">
      <c r="A576"/>
      <c r="B576"/>
      <c r="C576"/>
      <c r="D576"/>
      <c r="E576"/>
      <c r="F576"/>
      <c r="G576"/>
      <c r="H576"/>
      <c r="I576"/>
      <c r="J576"/>
      <c r="K576"/>
    </row>
    <row r="577" spans="1:11" x14ac:dyDescent="0.35">
      <c r="A577"/>
      <c r="B577"/>
      <c r="C577"/>
      <c r="D577"/>
      <c r="E577"/>
      <c r="F577"/>
      <c r="G577"/>
      <c r="H577"/>
      <c r="I577"/>
      <c r="J577"/>
      <c r="K577"/>
    </row>
    <row r="578" spans="1:11" x14ac:dyDescent="0.35">
      <c r="A578"/>
      <c r="B578"/>
      <c r="C578"/>
      <c r="D578"/>
      <c r="E578"/>
      <c r="F578"/>
      <c r="G578"/>
      <c r="H578"/>
      <c r="I578"/>
      <c r="J578"/>
      <c r="K578"/>
    </row>
    <row r="579" spans="1:11" x14ac:dyDescent="0.35">
      <c r="A579"/>
      <c r="B579"/>
      <c r="C579"/>
      <c r="D579"/>
      <c r="E579"/>
      <c r="F579"/>
      <c r="G579"/>
      <c r="H579"/>
      <c r="I579"/>
      <c r="J579"/>
      <c r="K579"/>
    </row>
    <row r="580" spans="1:11" x14ac:dyDescent="0.35">
      <c r="A580"/>
      <c r="B580"/>
      <c r="C580"/>
      <c r="D580"/>
      <c r="E580"/>
      <c r="F580"/>
      <c r="G580"/>
      <c r="H580"/>
      <c r="I580"/>
      <c r="J580"/>
      <c r="K580"/>
    </row>
    <row r="581" spans="1:11" x14ac:dyDescent="0.35">
      <c r="A581"/>
      <c r="B581"/>
      <c r="C581"/>
      <c r="D581"/>
      <c r="E581"/>
      <c r="F581"/>
      <c r="G581"/>
      <c r="H581"/>
      <c r="I581"/>
      <c r="J581"/>
      <c r="K581"/>
    </row>
    <row r="582" spans="1:11" x14ac:dyDescent="0.35">
      <c r="A582"/>
      <c r="B582"/>
      <c r="C582"/>
      <c r="D582"/>
      <c r="E582"/>
      <c r="F582"/>
      <c r="G582"/>
      <c r="H582"/>
      <c r="I582"/>
      <c r="J582"/>
      <c r="K582"/>
    </row>
    <row r="583" spans="1:11" x14ac:dyDescent="0.35">
      <c r="A583"/>
      <c r="B583"/>
      <c r="C583"/>
      <c r="D583"/>
      <c r="E583"/>
      <c r="F583"/>
      <c r="G583"/>
      <c r="H583"/>
      <c r="I583"/>
      <c r="J583"/>
      <c r="K583"/>
    </row>
    <row r="584" spans="1:11" x14ac:dyDescent="0.35">
      <c r="A584"/>
      <c r="B584"/>
      <c r="C584"/>
      <c r="D584"/>
      <c r="E584"/>
      <c r="F584"/>
      <c r="G584"/>
      <c r="H584"/>
      <c r="I584"/>
      <c r="J584"/>
      <c r="K584"/>
    </row>
    <row r="585" spans="1:11" x14ac:dyDescent="0.35">
      <c r="A585"/>
      <c r="B585"/>
      <c r="C585"/>
      <c r="D585"/>
      <c r="E585"/>
      <c r="F585"/>
      <c r="G585"/>
      <c r="H585"/>
      <c r="I585"/>
      <c r="J585"/>
      <c r="K585"/>
    </row>
    <row r="586" spans="1:11" x14ac:dyDescent="0.35">
      <c r="A586"/>
      <c r="B586"/>
      <c r="C586"/>
      <c r="D586"/>
      <c r="E586"/>
      <c r="F586"/>
      <c r="G586"/>
      <c r="H586"/>
      <c r="I586"/>
      <c r="J586"/>
      <c r="K586"/>
    </row>
    <row r="587" spans="1:11" x14ac:dyDescent="0.35">
      <c r="A587"/>
      <c r="B587"/>
      <c r="C587"/>
      <c r="D587"/>
      <c r="E587"/>
      <c r="F587"/>
      <c r="G587"/>
      <c r="H587"/>
      <c r="I587"/>
      <c r="J587"/>
      <c r="K587"/>
    </row>
    <row r="588" spans="1:11" x14ac:dyDescent="0.35">
      <c r="A588"/>
      <c r="B588"/>
      <c r="C588"/>
      <c r="D588"/>
      <c r="E588"/>
      <c r="F588"/>
      <c r="G588"/>
      <c r="H588"/>
      <c r="I588"/>
      <c r="J588"/>
      <c r="K588"/>
    </row>
    <row r="589" spans="1:11" x14ac:dyDescent="0.35">
      <c r="A589"/>
      <c r="B589"/>
      <c r="C589"/>
      <c r="D589"/>
      <c r="E589"/>
      <c r="F589"/>
      <c r="G589"/>
      <c r="H589"/>
      <c r="I589"/>
      <c r="J589"/>
      <c r="K589"/>
    </row>
    <row r="590" spans="1:11" x14ac:dyDescent="0.35">
      <c r="A590"/>
      <c r="B590"/>
      <c r="C590"/>
      <c r="D590"/>
      <c r="E590"/>
      <c r="F590"/>
      <c r="G590"/>
      <c r="H590"/>
      <c r="I590"/>
      <c r="J590"/>
      <c r="K590"/>
    </row>
    <row r="591" spans="1:11" x14ac:dyDescent="0.35">
      <c r="A591"/>
      <c r="B591"/>
      <c r="C591"/>
      <c r="D591"/>
      <c r="E591"/>
      <c r="F591"/>
      <c r="G591"/>
      <c r="H591"/>
      <c r="I591"/>
      <c r="J591"/>
      <c r="K591"/>
    </row>
    <row r="592" spans="1:11" x14ac:dyDescent="0.35">
      <c r="A592"/>
      <c r="B592"/>
      <c r="C592"/>
      <c r="D592"/>
      <c r="E592"/>
      <c r="F592"/>
      <c r="G592"/>
      <c r="H592"/>
      <c r="I592"/>
      <c r="J592"/>
      <c r="K592"/>
    </row>
    <row r="593" spans="1:11" x14ac:dyDescent="0.35">
      <c r="A593"/>
      <c r="B593"/>
      <c r="C593"/>
      <c r="D593"/>
      <c r="E593"/>
      <c r="F593"/>
      <c r="G593"/>
      <c r="H593"/>
      <c r="I593"/>
      <c r="J593"/>
      <c r="K593"/>
    </row>
    <row r="594" spans="1:11" x14ac:dyDescent="0.35">
      <c r="A594"/>
      <c r="B594"/>
      <c r="C594"/>
      <c r="D594"/>
      <c r="E594"/>
      <c r="F594"/>
      <c r="G594"/>
      <c r="H594"/>
      <c r="I594"/>
      <c r="J594"/>
      <c r="K594"/>
    </row>
    <row r="595" spans="1:11" x14ac:dyDescent="0.35">
      <c r="A595"/>
      <c r="B595"/>
      <c r="C595"/>
      <c r="D595"/>
      <c r="E595"/>
      <c r="F595"/>
      <c r="G595"/>
      <c r="H595"/>
      <c r="I595"/>
      <c r="J595"/>
      <c r="K595"/>
    </row>
    <row r="596" spans="1:11" x14ac:dyDescent="0.35">
      <c r="A596"/>
      <c r="B596"/>
      <c r="C596"/>
      <c r="D596"/>
      <c r="E596"/>
      <c r="F596"/>
      <c r="G596"/>
      <c r="H596"/>
      <c r="I596"/>
      <c r="J596"/>
      <c r="K596"/>
    </row>
    <row r="597" spans="1:11" x14ac:dyDescent="0.35">
      <c r="A597"/>
      <c r="B597"/>
      <c r="C597"/>
      <c r="D597"/>
      <c r="E597"/>
      <c r="F597"/>
      <c r="G597"/>
      <c r="H597"/>
      <c r="I597"/>
      <c r="J597"/>
      <c r="K597"/>
    </row>
    <row r="598" spans="1:11" x14ac:dyDescent="0.35">
      <c r="A598"/>
      <c r="B598"/>
      <c r="C598"/>
      <c r="D598"/>
      <c r="E598"/>
      <c r="F598"/>
      <c r="G598"/>
      <c r="H598"/>
      <c r="I598"/>
      <c r="J598"/>
      <c r="K598"/>
    </row>
    <row r="599" spans="1:11" x14ac:dyDescent="0.35">
      <c r="A599"/>
      <c r="B599"/>
      <c r="C599"/>
      <c r="D599"/>
      <c r="E599"/>
      <c r="F599"/>
      <c r="G599"/>
      <c r="H599"/>
      <c r="I599"/>
      <c r="J599"/>
      <c r="K599"/>
    </row>
    <row r="600" spans="1:11" x14ac:dyDescent="0.35">
      <c r="A600"/>
      <c r="B600"/>
      <c r="C600"/>
      <c r="D600"/>
      <c r="E600"/>
      <c r="F600"/>
      <c r="G600"/>
      <c r="H600"/>
      <c r="I600"/>
      <c r="J600"/>
      <c r="K600"/>
    </row>
    <row r="601" spans="1:11" x14ac:dyDescent="0.35">
      <c r="A601"/>
      <c r="B601"/>
      <c r="C601"/>
      <c r="D601"/>
      <c r="E601"/>
      <c r="F601"/>
      <c r="G601"/>
      <c r="H601"/>
      <c r="I601"/>
      <c r="J601"/>
      <c r="K601"/>
    </row>
    <row r="602" spans="1:11" x14ac:dyDescent="0.35">
      <c r="A602"/>
      <c r="B602"/>
      <c r="C602"/>
      <c r="D602"/>
      <c r="E602"/>
      <c r="F602"/>
      <c r="G602"/>
      <c r="H602"/>
      <c r="I602"/>
      <c r="J602"/>
      <c r="K602"/>
    </row>
    <row r="603" spans="1:11" x14ac:dyDescent="0.35">
      <c r="A603"/>
      <c r="B603"/>
      <c r="C603"/>
      <c r="D603"/>
      <c r="E603"/>
      <c r="F603"/>
      <c r="G603"/>
      <c r="H603"/>
      <c r="I603"/>
      <c r="J603"/>
      <c r="K603"/>
    </row>
    <row r="604" spans="1:11" x14ac:dyDescent="0.35">
      <c r="A604"/>
      <c r="B604"/>
      <c r="C604"/>
      <c r="D604"/>
      <c r="E604"/>
      <c r="F604"/>
      <c r="G604"/>
      <c r="H604"/>
      <c r="I604"/>
      <c r="J604"/>
      <c r="K604"/>
    </row>
    <row r="605" spans="1:11" x14ac:dyDescent="0.35">
      <c r="A605"/>
      <c r="B605"/>
      <c r="C605"/>
      <c r="D605"/>
      <c r="E605"/>
      <c r="F605"/>
      <c r="G605"/>
      <c r="H605"/>
      <c r="I605"/>
      <c r="J605"/>
      <c r="K605"/>
    </row>
    <row r="606" spans="1:11" x14ac:dyDescent="0.35">
      <c r="A606"/>
      <c r="B606"/>
      <c r="C606"/>
      <c r="D606"/>
      <c r="E606"/>
      <c r="F606"/>
      <c r="G606"/>
      <c r="H606"/>
      <c r="I606"/>
      <c r="J606"/>
      <c r="K606"/>
    </row>
    <row r="607" spans="1:11" x14ac:dyDescent="0.35">
      <c r="A607"/>
      <c r="B607"/>
      <c r="C607"/>
      <c r="D607"/>
      <c r="E607"/>
      <c r="F607"/>
      <c r="G607"/>
      <c r="H607"/>
      <c r="I607"/>
      <c r="J607"/>
      <c r="K607"/>
    </row>
    <row r="608" spans="1:11" x14ac:dyDescent="0.35">
      <c r="A608"/>
      <c r="B608"/>
      <c r="C608"/>
      <c r="D608"/>
      <c r="E608"/>
      <c r="F608"/>
      <c r="G608"/>
      <c r="H608"/>
      <c r="I608"/>
      <c r="J608"/>
      <c r="K608"/>
    </row>
    <row r="609" spans="1:11" x14ac:dyDescent="0.35">
      <c r="A609"/>
      <c r="B609"/>
      <c r="C609"/>
      <c r="D609"/>
      <c r="E609"/>
      <c r="F609"/>
      <c r="G609"/>
      <c r="H609"/>
      <c r="I609"/>
      <c r="J609"/>
      <c r="K609"/>
    </row>
    <row r="610" spans="1:11" x14ac:dyDescent="0.35">
      <c r="A610"/>
      <c r="B610"/>
      <c r="C610"/>
      <c r="D610"/>
      <c r="E610"/>
      <c r="F610"/>
      <c r="G610"/>
      <c r="H610"/>
      <c r="I610"/>
      <c r="J610"/>
      <c r="K610"/>
    </row>
    <row r="611" spans="1:11" x14ac:dyDescent="0.35">
      <c r="A611"/>
      <c r="B611"/>
      <c r="C611"/>
      <c r="D611"/>
      <c r="E611"/>
      <c r="F611"/>
      <c r="G611"/>
      <c r="H611"/>
      <c r="I611"/>
      <c r="J611"/>
      <c r="K611"/>
    </row>
    <row r="612" spans="1:11" x14ac:dyDescent="0.35">
      <c r="A612"/>
      <c r="B612"/>
      <c r="C612"/>
      <c r="D612"/>
      <c r="E612"/>
      <c r="F612"/>
      <c r="G612"/>
      <c r="H612"/>
      <c r="I612"/>
      <c r="J612"/>
      <c r="K612"/>
    </row>
    <row r="613" spans="1:11" x14ac:dyDescent="0.35">
      <c r="A613"/>
      <c r="B613"/>
      <c r="C613"/>
      <c r="D613"/>
      <c r="E613"/>
      <c r="F613"/>
      <c r="G613"/>
      <c r="H613"/>
      <c r="I613"/>
      <c r="J613"/>
      <c r="K613"/>
    </row>
    <row r="614" spans="1:11" x14ac:dyDescent="0.35">
      <c r="A614"/>
      <c r="B614"/>
      <c r="C614"/>
      <c r="D614"/>
      <c r="E614"/>
      <c r="F614"/>
      <c r="G614"/>
      <c r="H614"/>
      <c r="I614"/>
      <c r="J614"/>
      <c r="K614"/>
    </row>
    <row r="615" spans="1:11" x14ac:dyDescent="0.35">
      <c r="A615"/>
      <c r="B615"/>
      <c r="C615"/>
      <c r="D615"/>
      <c r="E615"/>
      <c r="F615"/>
      <c r="G615"/>
      <c r="H615"/>
      <c r="I615"/>
      <c r="J615"/>
      <c r="K615"/>
    </row>
    <row r="616" spans="1:11" x14ac:dyDescent="0.35">
      <c r="A616"/>
      <c r="B616"/>
      <c r="C616"/>
      <c r="D616"/>
      <c r="E616"/>
      <c r="F616"/>
      <c r="G616"/>
      <c r="H616"/>
      <c r="I616"/>
      <c r="J616"/>
      <c r="K616"/>
    </row>
    <row r="617" spans="1:11" x14ac:dyDescent="0.35">
      <c r="A617"/>
      <c r="B617"/>
      <c r="C617"/>
      <c r="D617"/>
      <c r="E617"/>
      <c r="F617"/>
      <c r="G617"/>
      <c r="H617"/>
      <c r="I617"/>
      <c r="J617"/>
      <c r="K617"/>
    </row>
    <row r="618" spans="1:11" x14ac:dyDescent="0.35">
      <c r="A618"/>
      <c r="B618"/>
      <c r="C618"/>
      <c r="D618"/>
      <c r="E618"/>
      <c r="F618"/>
      <c r="G618"/>
      <c r="H618"/>
      <c r="I618"/>
      <c r="J618"/>
      <c r="K618"/>
    </row>
    <row r="619" spans="1:11" x14ac:dyDescent="0.35">
      <c r="A619"/>
      <c r="B619"/>
      <c r="C619"/>
      <c r="D619"/>
      <c r="E619"/>
      <c r="F619"/>
      <c r="G619"/>
      <c r="H619"/>
      <c r="I619"/>
      <c r="J619"/>
      <c r="K619"/>
    </row>
    <row r="620" spans="1:11" x14ac:dyDescent="0.35">
      <c r="A620"/>
      <c r="B620"/>
      <c r="C620"/>
      <c r="D620"/>
      <c r="E620"/>
      <c r="F620"/>
      <c r="G620"/>
      <c r="H620"/>
      <c r="I620"/>
      <c r="J620"/>
      <c r="K620"/>
    </row>
    <row r="621" spans="1:11" x14ac:dyDescent="0.35">
      <c r="A621"/>
      <c r="B621"/>
      <c r="C621"/>
      <c r="D621"/>
      <c r="E621"/>
      <c r="F621"/>
      <c r="G621"/>
      <c r="H621"/>
      <c r="I621"/>
      <c r="J621"/>
      <c r="K621"/>
    </row>
    <row r="622" spans="1:11" x14ac:dyDescent="0.35">
      <c r="A622"/>
      <c r="B622"/>
      <c r="C622"/>
      <c r="D622"/>
      <c r="E622"/>
      <c r="F622"/>
      <c r="G622"/>
      <c r="H622"/>
      <c r="I622"/>
      <c r="J622"/>
      <c r="K622"/>
    </row>
    <row r="623" spans="1:11" x14ac:dyDescent="0.35">
      <c r="A623"/>
      <c r="B623"/>
      <c r="C623"/>
      <c r="D623"/>
      <c r="E623"/>
      <c r="F623"/>
      <c r="G623"/>
      <c r="H623"/>
      <c r="I623"/>
      <c r="J623"/>
      <c r="K623"/>
    </row>
    <row r="624" spans="1:11" x14ac:dyDescent="0.35">
      <c r="A624"/>
      <c r="B624"/>
      <c r="C624"/>
      <c r="D624"/>
      <c r="E624"/>
      <c r="F624"/>
      <c r="G624"/>
      <c r="H624"/>
      <c r="I624"/>
      <c r="J624"/>
      <c r="K624"/>
    </row>
    <row r="625" spans="1:11" x14ac:dyDescent="0.35">
      <c r="A625"/>
      <c r="B625"/>
      <c r="C625"/>
      <c r="D625"/>
      <c r="E625"/>
      <c r="F625"/>
      <c r="G625"/>
      <c r="H625"/>
      <c r="I625"/>
      <c r="J625"/>
      <c r="K625"/>
    </row>
    <row r="626" spans="1:11" x14ac:dyDescent="0.35">
      <c r="A626"/>
      <c r="B626"/>
      <c r="C626"/>
      <c r="D626"/>
      <c r="E626"/>
      <c r="F626"/>
      <c r="G626"/>
      <c r="H626"/>
      <c r="I626"/>
      <c r="J626"/>
      <c r="K626"/>
    </row>
    <row r="627" spans="1:11" x14ac:dyDescent="0.35">
      <c r="A627"/>
      <c r="B627"/>
      <c r="C627"/>
      <c r="D627"/>
      <c r="E627"/>
      <c r="F627"/>
      <c r="G627"/>
      <c r="H627"/>
      <c r="I627"/>
      <c r="J627"/>
      <c r="K627"/>
    </row>
    <row r="628" spans="1:11" x14ac:dyDescent="0.35">
      <c r="A628"/>
      <c r="B628"/>
      <c r="C628"/>
      <c r="D628"/>
      <c r="E628"/>
      <c r="F628"/>
      <c r="G628"/>
      <c r="H628"/>
      <c r="I628"/>
      <c r="J628"/>
      <c r="K628"/>
    </row>
    <row r="629" spans="1:11" x14ac:dyDescent="0.35">
      <c r="A629"/>
      <c r="B629"/>
      <c r="C629"/>
      <c r="D629"/>
      <c r="E629"/>
      <c r="F629"/>
      <c r="G629"/>
      <c r="H629"/>
      <c r="I629"/>
      <c r="J629"/>
      <c r="K629"/>
    </row>
    <row r="630" spans="1:11" x14ac:dyDescent="0.35">
      <c r="A630"/>
      <c r="B630"/>
      <c r="C630"/>
      <c r="D630"/>
      <c r="E630"/>
      <c r="F630"/>
      <c r="G630"/>
      <c r="H630"/>
      <c r="I630"/>
      <c r="J630"/>
      <c r="K630"/>
    </row>
    <row r="631" spans="1:11" x14ac:dyDescent="0.35">
      <c r="A631"/>
      <c r="B631"/>
      <c r="C631"/>
      <c r="D631"/>
      <c r="E631"/>
      <c r="F631"/>
      <c r="G631"/>
      <c r="H631"/>
      <c r="I631"/>
      <c r="J631"/>
      <c r="K631"/>
    </row>
    <row r="632" spans="1:11" x14ac:dyDescent="0.35">
      <c r="A632"/>
      <c r="B632"/>
      <c r="C632"/>
      <c r="D632"/>
      <c r="E632"/>
      <c r="F632"/>
      <c r="G632"/>
      <c r="H632"/>
      <c r="I632"/>
      <c r="J632"/>
      <c r="K632"/>
    </row>
    <row r="633" spans="1:11" x14ac:dyDescent="0.35">
      <c r="A633"/>
      <c r="B633"/>
      <c r="C633"/>
      <c r="D633"/>
      <c r="E633"/>
      <c r="F633"/>
      <c r="G633"/>
      <c r="H633"/>
      <c r="I633"/>
      <c r="J633"/>
      <c r="K633"/>
    </row>
    <row r="634" spans="1:11" x14ac:dyDescent="0.35">
      <c r="A634"/>
      <c r="B634"/>
      <c r="C634"/>
      <c r="D634"/>
      <c r="E634"/>
      <c r="F634"/>
      <c r="G634"/>
      <c r="H634"/>
      <c r="I634"/>
      <c r="J634"/>
      <c r="K634"/>
    </row>
    <row r="635" spans="1:11" x14ac:dyDescent="0.35">
      <c r="A635"/>
      <c r="B635"/>
      <c r="C635"/>
      <c r="D635"/>
      <c r="E635"/>
      <c r="F635"/>
      <c r="G635"/>
      <c r="H635"/>
      <c r="I635"/>
      <c r="J635"/>
      <c r="K635"/>
    </row>
    <row r="636" spans="1:11" x14ac:dyDescent="0.35">
      <c r="A636"/>
      <c r="B636"/>
      <c r="C636"/>
      <c r="D636"/>
      <c r="E636"/>
      <c r="F636"/>
      <c r="G636"/>
      <c r="H636"/>
      <c r="I636"/>
      <c r="J636"/>
      <c r="K636"/>
    </row>
    <row r="637" spans="1:11" x14ac:dyDescent="0.35">
      <c r="A637"/>
      <c r="B637"/>
      <c r="C637"/>
      <c r="D637"/>
      <c r="E637"/>
      <c r="F637"/>
      <c r="G637"/>
      <c r="H637"/>
      <c r="I637"/>
      <c r="J637"/>
      <c r="K637"/>
    </row>
    <row r="638" spans="1:11" x14ac:dyDescent="0.35">
      <c r="A638"/>
      <c r="B638"/>
      <c r="C638"/>
      <c r="D638"/>
      <c r="E638"/>
      <c r="F638"/>
      <c r="G638"/>
      <c r="H638"/>
      <c r="I638"/>
      <c r="J638"/>
      <c r="K638"/>
    </row>
    <row r="639" spans="1:11" x14ac:dyDescent="0.35">
      <c r="A639"/>
      <c r="B639"/>
      <c r="C639"/>
      <c r="D639"/>
      <c r="E639"/>
      <c r="F639"/>
      <c r="G639"/>
      <c r="H639"/>
      <c r="I639"/>
      <c r="J639"/>
      <c r="K639"/>
    </row>
    <row r="640" spans="1:11" x14ac:dyDescent="0.35">
      <c r="A640"/>
      <c r="B640"/>
      <c r="C640"/>
      <c r="D640"/>
      <c r="E640"/>
      <c r="F640"/>
      <c r="G640"/>
      <c r="H640"/>
      <c r="I640"/>
      <c r="J640"/>
      <c r="K640"/>
    </row>
    <row r="641" spans="1:11" x14ac:dyDescent="0.35">
      <c r="A641"/>
      <c r="B641"/>
      <c r="C641"/>
      <c r="D641"/>
      <c r="E641"/>
      <c r="F641"/>
      <c r="G641"/>
      <c r="H641"/>
      <c r="I641"/>
      <c r="J641"/>
      <c r="K641"/>
    </row>
    <row r="642" spans="1:11" x14ac:dyDescent="0.35">
      <c r="A642"/>
      <c r="B642"/>
      <c r="C642"/>
      <c r="D642"/>
      <c r="E642"/>
      <c r="F642"/>
      <c r="G642"/>
      <c r="H642"/>
      <c r="I642"/>
      <c r="J642"/>
      <c r="K642"/>
    </row>
    <row r="643" spans="1:11" x14ac:dyDescent="0.35">
      <c r="A643"/>
      <c r="B643"/>
      <c r="C643"/>
      <c r="D643"/>
      <c r="E643"/>
      <c r="F643"/>
      <c r="G643"/>
      <c r="H643"/>
      <c r="I643"/>
      <c r="J643"/>
      <c r="K643"/>
    </row>
    <row r="644" spans="1:11" x14ac:dyDescent="0.35">
      <c r="A644"/>
      <c r="B644"/>
      <c r="C644"/>
      <c r="D644"/>
      <c r="E644"/>
      <c r="F644"/>
      <c r="G644"/>
      <c r="H644"/>
      <c r="I644"/>
      <c r="J644"/>
      <c r="K644"/>
    </row>
    <row r="645" spans="1:11" x14ac:dyDescent="0.35">
      <c r="A645"/>
      <c r="B645"/>
      <c r="C645"/>
      <c r="D645"/>
      <c r="E645"/>
      <c r="F645"/>
      <c r="G645"/>
      <c r="H645"/>
      <c r="I645"/>
      <c r="J645"/>
      <c r="K645"/>
    </row>
    <row r="646" spans="1:11" x14ac:dyDescent="0.35">
      <c r="A646"/>
      <c r="B646"/>
      <c r="C646"/>
      <c r="D646"/>
      <c r="E646"/>
      <c r="F646"/>
      <c r="G646"/>
      <c r="H646"/>
      <c r="I646"/>
      <c r="J646"/>
      <c r="K646"/>
    </row>
    <row r="647" spans="1:11" x14ac:dyDescent="0.35">
      <c r="A647"/>
      <c r="B647"/>
      <c r="C647"/>
      <c r="D647"/>
      <c r="E647"/>
      <c r="F647"/>
      <c r="G647"/>
      <c r="H647"/>
      <c r="I647"/>
      <c r="J647"/>
      <c r="K647"/>
    </row>
    <row r="648" spans="1:11" x14ac:dyDescent="0.35">
      <c r="A648"/>
      <c r="B648"/>
      <c r="C648"/>
      <c r="D648"/>
      <c r="E648"/>
      <c r="F648"/>
      <c r="G648"/>
      <c r="H648"/>
      <c r="I648"/>
      <c r="J648"/>
      <c r="K648"/>
    </row>
    <row r="649" spans="1:11" x14ac:dyDescent="0.35">
      <c r="A649"/>
      <c r="B649"/>
      <c r="C649"/>
      <c r="D649"/>
      <c r="E649"/>
      <c r="F649"/>
      <c r="G649"/>
      <c r="H649"/>
      <c r="I649"/>
      <c r="J649"/>
      <c r="K649"/>
    </row>
    <row r="650" spans="1:11" x14ac:dyDescent="0.35">
      <c r="A650"/>
      <c r="B650"/>
      <c r="C650"/>
      <c r="D650"/>
      <c r="E650"/>
      <c r="F650"/>
      <c r="G650"/>
      <c r="H650"/>
      <c r="I650"/>
      <c r="J650"/>
      <c r="K650"/>
    </row>
    <row r="651" spans="1:11" x14ac:dyDescent="0.35">
      <c r="A651"/>
      <c r="B651"/>
      <c r="C651"/>
      <c r="D651"/>
      <c r="E651"/>
      <c r="F651"/>
      <c r="G651"/>
      <c r="H651"/>
      <c r="I651"/>
      <c r="J651"/>
      <c r="K651"/>
    </row>
    <row r="652" spans="1:11" x14ac:dyDescent="0.35">
      <c r="A652"/>
      <c r="B652"/>
      <c r="C652"/>
      <c r="D652"/>
      <c r="E652"/>
      <c r="F652"/>
      <c r="G652"/>
      <c r="H652"/>
      <c r="I652"/>
      <c r="J652"/>
      <c r="K652"/>
    </row>
    <row r="653" spans="1:11" x14ac:dyDescent="0.35">
      <c r="A653"/>
      <c r="B653"/>
      <c r="C653"/>
      <c r="D653"/>
      <c r="E653"/>
      <c r="F653"/>
      <c r="G653"/>
      <c r="H653"/>
      <c r="I653"/>
      <c r="J653"/>
      <c r="K653"/>
    </row>
    <row r="654" spans="1:11" x14ac:dyDescent="0.35">
      <c r="A654"/>
      <c r="B654"/>
      <c r="C654"/>
      <c r="D654"/>
      <c r="E654"/>
      <c r="F654"/>
      <c r="G654"/>
      <c r="H654"/>
      <c r="I654"/>
      <c r="J654"/>
      <c r="K654"/>
    </row>
    <row r="655" spans="1:11" x14ac:dyDescent="0.35">
      <c r="A655"/>
      <c r="B655"/>
      <c r="C655"/>
      <c r="D655"/>
      <c r="E655"/>
      <c r="F655"/>
      <c r="G655"/>
      <c r="H655"/>
      <c r="I655"/>
      <c r="J655"/>
      <c r="K655"/>
    </row>
    <row r="656" spans="1:11" x14ac:dyDescent="0.35">
      <c r="A656"/>
      <c r="B656"/>
      <c r="C656"/>
      <c r="D656"/>
      <c r="E656"/>
      <c r="F656"/>
      <c r="G656"/>
      <c r="H656"/>
      <c r="I656"/>
      <c r="J656"/>
      <c r="K656"/>
    </row>
    <row r="657" spans="1:11" x14ac:dyDescent="0.35">
      <c r="A657"/>
      <c r="B657"/>
      <c r="C657"/>
      <c r="D657"/>
      <c r="E657"/>
      <c r="F657"/>
      <c r="G657"/>
      <c r="H657"/>
      <c r="I657"/>
      <c r="J657"/>
      <c r="K657"/>
    </row>
    <row r="658" spans="1:11" x14ac:dyDescent="0.35">
      <c r="A658"/>
      <c r="B658"/>
      <c r="C658"/>
      <c r="D658"/>
      <c r="E658"/>
      <c r="F658"/>
      <c r="G658"/>
      <c r="H658"/>
      <c r="I658"/>
      <c r="J658"/>
      <c r="K658"/>
    </row>
    <row r="659" spans="1:11" x14ac:dyDescent="0.35">
      <c r="A659"/>
      <c r="B659"/>
      <c r="C659"/>
      <c r="D659"/>
      <c r="E659"/>
      <c r="F659"/>
      <c r="G659"/>
      <c r="H659"/>
      <c r="I659"/>
      <c r="J659"/>
      <c r="K659"/>
    </row>
    <row r="660" spans="1:11" x14ac:dyDescent="0.35">
      <c r="A660"/>
      <c r="B660"/>
      <c r="C660"/>
      <c r="D660"/>
      <c r="E660"/>
      <c r="F660"/>
      <c r="G660"/>
      <c r="H660"/>
      <c r="I660"/>
      <c r="J660"/>
      <c r="K660"/>
    </row>
    <row r="661" spans="1:11" x14ac:dyDescent="0.35">
      <c r="A661"/>
      <c r="B661"/>
      <c r="C661"/>
      <c r="D661"/>
      <c r="E661"/>
      <c r="F661"/>
      <c r="G661"/>
      <c r="H661"/>
      <c r="I661"/>
      <c r="J661"/>
      <c r="K661"/>
    </row>
    <row r="662" spans="1:11" x14ac:dyDescent="0.35">
      <c r="A662"/>
      <c r="B662"/>
      <c r="C662"/>
      <c r="D662"/>
      <c r="E662"/>
      <c r="F662"/>
      <c r="G662"/>
      <c r="H662"/>
      <c r="I662"/>
      <c r="J662"/>
      <c r="K662"/>
    </row>
    <row r="663" spans="1:11" x14ac:dyDescent="0.35">
      <c r="A663"/>
      <c r="B663"/>
      <c r="C663"/>
      <c r="D663"/>
      <c r="E663"/>
      <c r="F663"/>
      <c r="G663"/>
      <c r="H663"/>
      <c r="I663"/>
      <c r="J663"/>
      <c r="K663"/>
    </row>
    <row r="664" spans="1:11" x14ac:dyDescent="0.35">
      <c r="A664"/>
      <c r="B664"/>
      <c r="C664"/>
      <c r="D664"/>
      <c r="E664"/>
      <c r="F664"/>
      <c r="G664"/>
      <c r="H664"/>
      <c r="I664"/>
      <c r="J664"/>
      <c r="K664"/>
    </row>
    <row r="665" spans="1:11" x14ac:dyDescent="0.35">
      <c r="A665"/>
      <c r="B665"/>
      <c r="C665"/>
      <c r="D665"/>
      <c r="E665"/>
      <c r="F665"/>
      <c r="G665"/>
      <c r="H665"/>
      <c r="I665"/>
      <c r="J665"/>
      <c r="K665"/>
    </row>
    <row r="666" spans="1:11" x14ac:dyDescent="0.35">
      <c r="A666"/>
      <c r="B666"/>
      <c r="C666"/>
      <c r="D666"/>
      <c r="E666"/>
      <c r="F666"/>
      <c r="G666"/>
      <c r="H666"/>
      <c r="I666"/>
      <c r="J666"/>
      <c r="K666"/>
    </row>
    <row r="667" spans="1:11" x14ac:dyDescent="0.35">
      <c r="A667"/>
      <c r="B667"/>
      <c r="C667"/>
      <c r="D667"/>
      <c r="E667"/>
      <c r="F667"/>
      <c r="G667"/>
      <c r="H667"/>
      <c r="I667"/>
      <c r="J667"/>
      <c r="K667"/>
    </row>
    <row r="668" spans="1:11" x14ac:dyDescent="0.35">
      <c r="A668"/>
      <c r="B668"/>
      <c r="C668"/>
      <c r="D668"/>
      <c r="E668"/>
      <c r="F668"/>
      <c r="G668"/>
      <c r="H668"/>
      <c r="I668"/>
      <c r="J668"/>
      <c r="K668"/>
    </row>
    <row r="669" spans="1:11" x14ac:dyDescent="0.35">
      <c r="A669"/>
      <c r="B669"/>
      <c r="C669"/>
      <c r="D669"/>
      <c r="E669"/>
      <c r="F669"/>
      <c r="G669"/>
      <c r="H669"/>
      <c r="I669"/>
      <c r="J669"/>
      <c r="K669"/>
    </row>
    <row r="670" spans="1:11" x14ac:dyDescent="0.35">
      <c r="A670"/>
      <c r="B670"/>
      <c r="C670"/>
      <c r="D670"/>
      <c r="E670"/>
      <c r="F670"/>
      <c r="G670"/>
      <c r="H670"/>
      <c r="I670"/>
      <c r="J670"/>
      <c r="K670"/>
    </row>
    <row r="671" spans="1:11" x14ac:dyDescent="0.35">
      <c r="A671"/>
      <c r="B671"/>
      <c r="C671"/>
      <c r="D671"/>
      <c r="E671"/>
      <c r="F671"/>
      <c r="G671"/>
      <c r="H671"/>
      <c r="I671"/>
      <c r="J671"/>
      <c r="K671"/>
    </row>
    <row r="672" spans="1:11" x14ac:dyDescent="0.35">
      <c r="A672"/>
      <c r="B672"/>
      <c r="C672"/>
      <c r="D672"/>
      <c r="E672"/>
      <c r="F672"/>
      <c r="G672"/>
      <c r="H672"/>
      <c r="I672"/>
      <c r="J672"/>
      <c r="K672"/>
    </row>
    <row r="673" spans="1:11" x14ac:dyDescent="0.35">
      <c r="A673"/>
      <c r="B673"/>
      <c r="C673"/>
      <c r="D673"/>
      <c r="E673"/>
      <c r="F673"/>
      <c r="G673"/>
      <c r="H673"/>
      <c r="I673"/>
      <c r="J673"/>
      <c r="K673"/>
    </row>
    <row r="674" spans="1:11" x14ac:dyDescent="0.35">
      <c r="A674"/>
      <c r="B674"/>
      <c r="C674"/>
      <c r="D674"/>
      <c r="E674"/>
      <c r="F674"/>
      <c r="G674"/>
      <c r="H674"/>
      <c r="I674"/>
      <c r="J674"/>
      <c r="K674"/>
    </row>
    <row r="675" spans="1:11" x14ac:dyDescent="0.35">
      <c r="A675"/>
      <c r="B675"/>
      <c r="C675"/>
      <c r="D675"/>
      <c r="E675"/>
      <c r="F675"/>
      <c r="G675"/>
      <c r="H675"/>
      <c r="I675"/>
      <c r="J675"/>
      <c r="K675"/>
    </row>
    <row r="676" spans="1:11" x14ac:dyDescent="0.35">
      <c r="A676"/>
      <c r="B676"/>
      <c r="C676"/>
      <c r="D676"/>
      <c r="E676"/>
      <c r="F676"/>
      <c r="G676"/>
      <c r="H676"/>
      <c r="I676"/>
      <c r="J676"/>
      <c r="K676"/>
    </row>
    <row r="677" spans="1:11" x14ac:dyDescent="0.35">
      <c r="A677"/>
      <c r="B677"/>
      <c r="C677"/>
      <c r="D677"/>
      <c r="E677"/>
      <c r="F677"/>
      <c r="G677"/>
      <c r="H677"/>
      <c r="I677"/>
      <c r="J677"/>
      <c r="K677"/>
    </row>
    <row r="678" spans="1:11" x14ac:dyDescent="0.35">
      <c r="A678"/>
      <c r="B678"/>
      <c r="C678"/>
      <c r="D678"/>
      <c r="E678"/>
      <c r="F678"/>
      <c r="G678"/>
      <c r="H678"/>
      <c r="I678"/>
      <c r="J678"/>
      <c r="K678"/>
    </row>
    <row r="679" spans="1:11" x14ac:dyDescent="0.35">
      <c r="A679"/>
      <c r="B679"/>
      <c r="C679"/>
      <c r="D679"/>
      <c r="E679"/>
      <c r="F679"/>
      <c r="G679"/>
      <c r="H679"/>
      <c r="I679"/>
      <c r="J679"/>
      <c r="K679"/>
    </row>
    <row r="680" spans="1:11" x14ac:dyDescent="0.35">
      <c r="A680"/>
      <c r="B680"/>
      <c r="C680"/>
      <c r="D680"/>
      <c r="E680"/>
      <c r="F680"/>
      <c r="G680"/>
      <c r="H680"/>
      <c r="I680"/>
      <c r="J680"/>
      <c r="K680"/>
    </row>
    <row r="681" spans="1:11" x14ac:dyDescent="0.35">
      <c r="A681"/>
      <c r="B681"/>
      <c r="C681"/>
      <c r="D681"/>
      <c r="E681"/>
      <c r="F681"/>
      <c r="G681"/>
      <c r="H681"/>
      <c r="I681"/>
      <c r="J681"/>
      <c r="K681"/>
    </row>
    <row r="682" spans="1:11" x14ac:dyDescent="0.35">
      <c r="A682"/>
      <c r="B682"/>
      <c r="C682"/>
      <c r="D682"/>
      <c r="E682"/>
      <c r="F682"/>
      <c r="G682"/>
      <c r="H682"/>
      <c r="I682"/>
      <c r="J682"/>
      <c r="K682"/>
    </row>
    <row r="683" spans="1:11" x14ac:dyDescent="0.35">
      <c r="A683"/>
      <c r="B683"/>
      <c r="C683"/>
      <c r="D683"/>
      <c r="E683"/>
      <c r="F683"/>
      <c r="G683"/>
      <c r="H683"/>
      <c r="I683"/>
      <c r="J683"/>
      <c r="K683"/>
    </row>
    <row r="684" spans="1:11" x14ac:dyDescent="0.35">
      <c r="A684"/>
      <c r="B684"/>
      <c r="C684"/>
      <c r="D684"/>
      <c r="E684"/>
      <c r="F684"/>
      <c r="G684"/>
      <c r="H684"/>
      <c r="I684"/>
      <c r="J684"/>
      <c r="K684"/>
    </row>
    <row r="685" spans="1:11" x14ac:dyDescent="0.35">
      <c r="A685"/>
      <c r="B685"/>
      <c r="C685"/>
      <c r="D685"/>
      <c r="E685"/>
      <c r="F685"/>
      <c r="G685"/>
      <c r="H685"/>
      <c r="I685"/>
      <c r="J685"/>
      <c r="K685"/>
    </row>
    <row r="686" spans="1:11" x14ac:dyDescent="0.35">
      <c r="A686"/>
      <c r="B686"/>
      <c r="C686"/>
      <c r="D686"/>
      <c r="E686"/>
      <c r="F686"/>
      <c r="G686"/>
      <c r="H686"/>
      <c r="I686"/>
      <c r="J686"/>
      <c r="K686"/>
    </row>
    <row r="687" spans="1:11" x14ac:dyDescent="0.35">
      <c r="A687"/>
      <c r="B687"/>
      <c r="C687"/>
      <c r="D687"/>
      <c r="E687"/>
      <c r="F687"/>
      <c r="G687"/>
      <c r="H687"/>
      <c r="I687"/>
      <c r="J687"/>
      <c r="K687"/>
    </row>
    <row r="688" spans="1:11" x14ac:dyDescent="0.35">
      <c r="A688"/>
      <c r="B688"/>
      <c r="C688"/>
      <c r="D688"/>
      <c r="E688"/>
      <c r="F688"/>
      <c r="G688"/>
      <c r="H688"/>
      <c r="I688"/>
      <c r="J688"/>
      <c r="K688"/>
    </row>
    <row r="689" spans="1:11" x14ac:dyDescent="0.35">
      <c r="A689"/>
      <c r="B689"/>
      <c r="C689"/>
      <c r="D689"/>
      <c r="E689"/>
      <c r="F689"/>
      <c r="G689"/>
      <c r="H689"/>
      <c r="I689"/>
      <c r="J689"/>
      <c r="K689"/>
    </row>
    <row r="690" spans="1:11" x14ac:dyDescent="0.35">
      <c r="A690"/>
      <c r="B690"/>
      <c r="C690"/>
      <c r="D690"/>
      <c r="E690"/>
      <c r="F690"/>
      <c r="G690"/>
      <c r="H690"/>
      <c r="I690"/>
      <c r="J690"/>
      <c r="K690"/>
    </row>
    <row r="691" spans="1:11" x14ac:dyDescent="0.35">
      <c r="A691"/>
      <c r="B691"/>
      <c r="C691"/>
      <c r="D691"/>
      <c r="E691"/>
      <c r="F691"/>
      <c r="G691"/>
      <c r="H691"/>
      <c r="I691"/>
      <c r="J691"/>
      <c r="K691"/>
    </row>
    <row r="692" spans="1:11" x14ac:dyDescent="0.35">
      <c r="A692"/>
      <c r="B692"/>
      <c r="C692"/>
      <c r="D692"/>
      <c r="E692"/>
      <c r="F692"/>
      <c r="G692"/>
      <c r="H692"/>
      <c r="I692"/>
      <c r="J692"/>
      <c r="K692"/>
    </row>
    <row r="693" spans="1:11" x14ac:dyDescent="0.35">
      <c r="A693"/>
      <c r="B693"/>
      <c r="C693"/>
      <c r="D693"/>
      <c r="E693"/>
      <c r="F693"/>
      <c r="G693"/>
      <c r="H693"/>
      <c r="I693"/>
      <c r="J693"/>
      <c r="K693"/>
    </row>
    <row r="694" spans="1:11" x14ac:dyDescent="0.35">
      <c r="A694"/>
      <c r="B694"/>
      <c r="C694"/>
      <c r="D694"/>
      <c r="E694"/>
      <c r="F694"/>
      <c r="G694"/>
      <c r="H694"/>
      <c r="I694"/>
      <c r="J694"/>
      <c r="K694"/>
    </row>
    <row r="695" spans="1:11" x14ac:dyDescent="0.35">
      <c r="A695"/>
      <c r="B695"/>
      <c r="C695"/>
      <c r="D695"/>
      <c r="E695"/>
      <c r="F695"/>
      <c r="G695"/>
      <c r="H695"/>
      <c r="I695"/>
      <c r="J695"/>
      <c r="K695"/>
    </row>
    <row r="696" spans="1:11" x14ac:dyDescent="0.35">
      <c r="A696"/>
      <c r="B696"/>
      <c r="C696"/>
      <c r="D696"/>
      <c r="E696"/>
      <c r="F696"/>
      <c r="G696"/>
      <c r="H696"/>
      <c r="I696"/>
      <c r="J696"/>
      <c r="K696"/>
    </row>
    <row r="697" spans="1:11" x14ac:dyDescent="0.35">
      <c r="A697"/>
      <c r="B697"/>
      <c r="C697"/>
      <c r="D697"/>
      <c r="E697"/>
      <c r="F697"/>
      <c r="G697"/>
      <c r="H697"/>
      <c r="I697"/>
      <c r="J697"/>
      <c r="K697"/>
    </row>
    <row r="698" spans="1:11" x14ac:dyDescent="0.35">
      <c r="A698"/>
      <c r="B698"/>
      <c r="C698"/>
      <c r="D698"/>
      <c r="E698"/>
      <c r="F698"/>
      <c r="G698"/>
      <c r="H698"/>
      <c r="I698"/>
      <c r="J698"/>
      <c r="K698"/>
    </row>
    <row r="699" spans="1:11" x14ac:dyDescent="0.35">
      <c r="A699"/>
      <c r="B699"/>
      <c r="C699"/>
      <c r="D699"/>
      <c r="E699"/>
      <c r="F699"/>
      <c r="G699"/>
      <c r="H699"/>
      <c r="I699"/>
      <c r="J699"/>
      <c r="K699"/>
    </row>
    <row r="700" spans="1:11" x14ac:dyDescent="0.35">
      <c r="A700"/>
      <c r="B700"/>
      <c r="C700"/>
      <c r="D700"/>
      <c r="E700"/>
      <c r="F700"/>
      <c r="G700"/>
      <c r="H700"/>
      <c r="I700"/>
      <c r="J700"/>
      <c r="K700"/>
    </row>
    <row r="701" spans="1:11" x14ac:dyDescent="0.35">
      <c r="A701"/>
      <c r="B701"/>
      <c r="C701"/>
      <c r="D701"/>
      <c r="E701"/>
      <c r="F701"/>
      <c r="G701"/>
      <c r="H701"/>
      <c r="I701"/>
      <c r="J701"/>
      <c r="K701"/>
    </row>
    <row r="702" spans="1:11" x14ac:dyDescent="0.35">
      <c r="A702"/>
      <c r="B702"/>
      <c r="C702"/>
      <c r="D702"/>
      <c r="E702"/>
      <c r="F702"/>
      <c r="G702"/>
      <c r="H702"/>
      <c r="I702"/>
      <c r="J702"/>
      <c r="K702"/>
    </row>
    <row r="703" spans="1:11" x14ac:dyDescent="0.35">
      <c r="A703"/>
      <c r="B703"/>
      <c r="C703"/>
      <c r="D703"/>
      <c r="E703"/>
      <c r="F703"/>
      <c r="G703"/>
      <c r="H703"/>
      <c r="I703"/>
      <c r="J703"/>
      <c r="K703"/>
    </row>
    <row r="704" spans="1:11" x14ac:dyDescent="0.35">
      <c r="A704"/>
      <c r="B704"/>
      <c r="C704"/>
      <c r="D704"/>
      <c r="E704"/>
      <c r="F704"/>
      <c r="G704"/>
      <c r="H704"/>
      <c r="I704"/>
      <c r="J704"/>
      <c r="K704"/>
    </row>
    <row r="705" spans="1:11" x14ac:dyDescent="0.35">
      <c r="A705"/>
      <c r="B705"/>
      <c r="C705"/>
      <c r="D705"/>
      <c r="E705"/>
      <c r="F705"/>
      <c r="G705"/>
      <c r="H705"/>
      <c r="I705"/>
      <c r="J705"/>
      <c r="K705"/>
    </row>
    <row r="706" spans="1:11" x14ac:dyDescent="0.35">
      <c r="A706"/>
      <c r="B706"/>
      <c r="C706"/>
      <c r="D706"/>
      <c r="E706"/>
      <c r="F706"/>
      <c r="G706"/>
      <c r="H706"/>
      <c r="I706"/>
      <c r="J706"/>
      <c r="K706"/>
    </row>
    <row r="707" spans="1:11" x14ac:dyDescent="0.35">
      <c r="A707"/>
      <c r="B707"/>
      <c r="C707"/>
      <c r="D707"/>
      <c r="E707"/>
      <c r="F707"/>
      <c r="G707"/>
      <c r="H707"/>
      <c r="I707"/>
      <c r="J707"/>
      <c r="K707"/>
    </row>
    <row r="708" spans="1:11" x14ac:dyDescent="0.35">
      <c r="A708"/>
      <c r="B708"/>
      <c r="C708"/>
      <c r="D708"/>
      <c r="E708"/>
      <c r="F708"/>
      <c r="G708"/>
      <c r="H708"/>
      <c r="I708"/>
      <c r="J708"/>
      <c r="K708"/>
    </row>
    <row r="709" spans="1:11" x14ac:dyDescent="0.35">
      <c r="A709"/>
      <c r="B709"/>
      <c r="C709"/>
      <c r="D709"/>
      <c r="E709"/>
      <c r="F709"/>
      <c r="G709"/>
      <c r="H709"/>
      <c r="I709"/>
      <c r="J709"/>
      <c r="K709"/>
    </row>
    <row r="710" spans="1:11" x14ac:dyDescent="0.35">
      <c r="A710"/>
      <c r="B710"/>
      <c r="C710"/>
      <c r="D710"/>
      <c r="E710"/>
      <c r="F710"/>
      <c r="G710"/>
      <c r="H710"/>
      <c r="I710"/>
      <c r="J710"/>
      <c r="K710"/>
    </row>
    <row r="711" spans="1:11" x14ac:dyDescent="0.35">
      <c r="A711"/>
      <c r="B711"/>
      <c r="C711"/>
      <c r="D711"/>
      <c r="E711"/>
      <c r="F711"/>
      <c r="G711"/>
      <c r="H711"/>
      <c r="I711"/>
      <c r="J711"/>
      <c r="K711"/>
    </row>
    <row r="712" spans="1:11" x14ac:dyDescent="0.35">
      <c r="A712"/>
      <c r="B712"/>
      <c r="C712"/>
      <c r="D712"/>
      <c r="E712"/>
      <c r="F712"/>
      <c r="G712"/>
      <c r="H712"/>
      <c r="I712"/>
      <c r="J712"/>
      <c r="K712"/>
    </row>
    <row r="713" spans="1:11" x14ac:dyDescent="0.35">
      <c r="A713"/>
      <c r="B713"/>
      <c r="C713"/>
      <c r="D713"/>
      <c r="E713"/>
      <c r="F713"/>
      <c r="G713"/>
      <c r="H713"/>
      <c r="I713"/>
      <c r="J713"/>
      <c r="K713"/>
    </row>
    <row r="714" spans="1:11" x14ac:dyDescent="0.35">
      <c r="A714"/>
      <c r="B714"/>
      <c r="C714"/>
      <c r="D714"/>
      <c r="E714"/>
      <c r="F714"/>
      <c r="G714"/>
      <c r="H714"/>
      <c r="I714"/>
      <c r="J714"/>
      <c r="K714"/>
    </row>
    <row r="715" spans="1:11" x14ac:dyDescent="0.35">
      <c r="A715"/>
      <c r="B715"/>
      <c r="C715"/>
      <c r="D715"/>
      <c r="E715"/>
      <c r="F715"/>
      <c r="G715"/>
      <c r="H715"/>
      <c r="I715"/>
      <c r="J715"/>
      <c r="K715"/>
    </row>
    <row r="716" spans="1:11" x14ac:dyDescent="0.35">
      <c r="A716"/>
      <c r="B716"/>
      <c r="C716"/>
      <c r="D716"/>
      <c r="E716"/>
      <c r="F716"/>
      <c r="G716"/>
      <c r="H716"/>
      <c r="I716"/>
      <c r="J716"/>
      <c r="K716"/>
    </row>
    <row r="717" spans="1:11" x14ac:dyDescent="0.35">
      <c r="A717"/>
      <c r="B717"/>
      <c r="C717"/>
      <c r="D717"/>
      <c r="E717"/>
      <c r="F717"/>
      <c r="G717"/>
      <c r="H717"/>
      <c r="I717"/>
      <c r="J717"/>
      <c r="K717"/>
    </row>
    <row r="718" spans="1:11" x14ac:dyDescent="0.35">
      <c r="A718"/>
      <c r="B718"/>
      <c r="C718"/>
      <c r="D718"/>
      <c r="E718"/>
      <c r="F718"/>
      <c r="G718"/>
      <c r="H718"/>
      <c r="I718"/>
      <c r="J718"/>
      <c r="K718"/>
    </row>
    <row r="719" spans="1:11" x14ac:dyDescent="0.35">
      <c r="A719"/>
      <c r="B719"/>
      <c r="C719"/>
      <c r="D719"/>
      <c r="E719"/>
      <c r="F719"/>
      <c r="G719"/>
      <c r="H719"/>
      <c r="I719"/>
      <c r="J719"/>
      <c r="K719"/>
    </row>
    <row r="720" spans="1:11" x14ac:dyDescent="0.35">
      <c r="A720"/>
      <c r="B720"/>
      <c r="C720"/>
      <c r="D720"/>
      <c r="E720"/>
      <c r="F720"/>
      <c r="G720"/>
      <c r="H720"/>
      <c r="I720"/>
      <c r="J720"/>
      <c r="K720"/>
    </row>
    <row r="721" spans="1:11" x14ac:dyDescent="0.35">
      <c r="A721"/>
      <c r="B721"/>
      <c r="C721"/>
      <c r="D721"/>
      <c r="E721"/>
      <c r="F721"/>
      <c r="G721"/>
      <c r="H721"/>
      <c r="I721"/>
      <c r="J721"/>
      <c r="K721"/>
    </row>
    <row r="722" spans="1:11" x14ac:dyDescent="0.35">
      <c r="A722"/>
      <c r="B722"/>
      <c r="C722"/>
      <c r="D722"/>
      <c r="E722"/>
      <c r="F722"/>
      <c r="G722"/>
      <c r="H722"/>
      <c r="I722"/>
      <c r="J722"/>
      <c r="K722"/>
    </row>
    <row r="723" spans="1:11" x14ac:dyDescent="0.35">
      <c r="A723"/>
      <c r="B723"/>
      <c r="C723"/>
      <c r="D723"/>
      <c r="E723"/>
      <c r="F723"/>
      <c r="G723"/>
      <c r="H723"/>
      <c r="I723"/>
      <c r="J723"/>
      <c r="K723"/>
    </row>
    <row r="724" spans="1:11" x14ac:dyDescent="0.35">
      <c r="A724"/>
      <c r="B724"/>
      <c r="C724"/>
      <c r="D724"/>
      <c r="E724"/>
      <c r="F724"/>
      <c r="G724"/>
      <c r="H724"/>
      <c r="I724"/>
      <c r="J724"/>
      <c r="K724"/>
    </row>
    <row r="725" spans="1:11" x14ac:dyDescent="0.35">
      <c r="A725"/>
      <c r="B725"/>
      <c r="C725"/>
      <c r="D725"/>
      <c r="E725"/>
      <c r="F725"/>
      <c r="G725"/>
      <c r="H725"/>
      <c r="I725"/>
      <c r="J725"/>
      <c r="K725"/>
    </row>
    <row r="726" spans="1:11" x14ac:dyDescent="0.35">
      <c r="A726"/>
      <c r="B726"/>
      <c r="C726"/>
      <c r="D726"/>
      <c r="E726"/>
      <c r="F726"/>
      <c r="G726"/>
      <c r="H726"/>
      <c r="I726"/>
      <c r="J726"/>
      <c r="K726"/>
    </row>
    <row r="727" spans="1:11" x14ac:dyDescent="0.35">
      <c r="A727"/>
      <c r="B727"/>
      <c r="C727"/>
      <c r="D727"/>
      <c r="E727"/>
      <c r="F727"/>
      <c r="G727"/>
      <c r="H727"/>
      <c r="I727"/>
      <c r="J727"/>
      <c r="K727"/>
    </row>
    <row r="728" spans="1:11" x14ac:dyDescent="0.35">
      <c r="A728"/>
      <c r="B728"/>
      <c r="C728"/>
      <c r="D728"/>
      <c r="E728"/>
      <c r="F728"/>
      <c r="G728"/>
      <c r="H728"/>
      <c r="I728"/>
      <c r="J728"/>
      <c r="K728"/>
    </row>
    <row r="729" spans="1:11" x14ac:dyDescent="0.35">
      <c r="A729"/>
      <c r="B729"/>
      <c r="C729"/>
      <c r="D729"/>
      <c r="E729"/>
      <c r="F729"/>
      <c r="G729"/>
      <c r="H729"/>
      <c r="I729"/>
      <c r="J729"/>
      <c r="K729"/>
    </row>
    <row r="730" spans="1:11" x14ac:dyDescent="0.35">
      <c r="A730"/>
      <c r="B730"/>
      <c r="C730"/>
      <c r="D730"/>
      <c r="E730"/>
      <c r="F730"/>
      <c r="G730"/>
      <c r="H730"/>
      <c r="I730"/>
      <c r="J730"/>
      <c r="K730"/>
    </row>
    <row r="731" spans="1:11" x14ac:dyDescent="0.35">
      <c r="A731"/>
      <c r="B731"/>
      <c r="C731"/>
      <c r="D731"/>
      <c r="E731"/>
      <c r="F731"/>
      <c r="G731"/>
      <c r="H731"/>
      <c r="I731"/>
      <c r="J731"/>
      <c r="K731"/>
    </row>
    <row r="732" spans="1:11" x14ac:dyDescent="0.35">
      <c r="A732"/>
      <c r="B732"/>
      <c r="C732"/>
      <c r="D732"/>
      <c r="E732"/>
      <c r="F732"/>
      <c r="G732"/>
      <c r="H732"/>
      <c r="I732"/>
      <c r="J732"/>
      <c r="K732"/>
    </row>
    <row r="733" spans="1:11" x14ac:dyDescent="0.35">
      <c r="A733"/>
      <c r="B733"/>
      <c r="C733"/>
      <c r="D733"/>
      <c r="E733"/>
      <c r="F733"/>
      <c r="G733"/>
      <c r="H733"/>
      <c r="I733"/>
      <c r="J733"/>
      <c r="K733"/>
    </row>
    <row r="734" spans="1:11" x14ac:dyDescent="0.35">
      <c r="A734"/>
      <c r="B734"/>
      <c r="C734"/>
      <c r="D734"/>
      <c r="E734"/>
      <c r="F734"/>
      <c r="G734"/>
      <c r="H734"/>
      <c r="I734"/>
      <c r="J734"/>
      <c r="K734"/>
    </row>
    <row r="735" spans="1:11" x14ac:dyDescent="0.35">
      <c r="A735"/>
      <c r="B735"/>
      <c r="C735"/>
      <c r="D735"/>
      <c r="E735"/>
      <c r="F735"/>
      <c r="G735"/>
      <c r="H735"/>
      <c r="I735"/>
      <c r="J735"/>
      <c r="K735"/>
    </row>
    <row r="736" spans="1:11" x14ac:dyDescent="0.35">
      <c r="A736"/>
      <c r="B736"/>
      <c r="C736"/>
      <c r="D736"/>
      <c r="E736"/>
      <c r="F736"/>
      <c r="G736"/>
      <c r="H736"/>
      <c r="I736"/>
      <c r="J736"/>
      <c r="K736"/>
    </row>
    <row r="737" spans="1:11" x14ac:dyDescent="0.35">
      <c r="A737"/>
      <c r="B737"/>
      <c r="C737"/>
      <c r="D737"/>
      <c r="E737"/>
      <c r="F737"/>
      <c r="G737"/>
      <c r="H737"/>
      <c r="I737"/>
      <c r="J737"/>
      <c r="K737"/>
    </row>
    <row r="738" spans="1:11" x14ac:dyDescent="0.35">
      <c r="A738"/>
      <c r="B738"/>
      <c r="C738"/>
      <c r="D738"/>
      <c r="E738"/>
      <c r="F738"/>
      <c r="G738"/>
      <c r="H738"/>
      <c r="I738"/>
      <c r="J738"/>
      <c r="K738"/>
    </row>
    <row r="739" spans="1:11" x14ac:dyDescent="0.35">
      <c r="A739"/>
      <c r="B739"/>
      <c r="C739"/>
      <c r="D739"/>
      <c r="E739"/>
      <c r="F739"/>
      <c r="G739"/>
      <c r="H739"/>
      <c r="I739"/>
      <c r="J739"/>
      <c r="K739"/>
    </row>
    <row r="740" spans="1:11" x14ac:dyDescent="0.35">
      <c r="A740"/>
      <c r="B740"/>
      <c r="C740"/>
      <c r="D740"/>
      <c r="E740"/>
      <c r="F740"/>
      <c r="G740"/>
      <c r="H740"/>
      <c r="I740"/>
      <c r="J740"/>
      <c r="K740"/>
    </row>
    <row r="741" spans="1:11" x14ac:dyDescent="0.35">
      <c r="A741"/>
      <c r="B741"/>
      <c r="C741"/>
      <c r="D741"/>
      <c r="E741"/>
      <c r="F741"/>
      <c r="G741"/>
      <c r="H741"/>
      <c r="I741"/>
      <c r="J741"/>
      <c r="K741"/>
    </row>
    <row r="742" spans="1:11" x14ac:dyDescent="0.35">
      <c r="A742"/>
      <c r="B742"/>
      <c r="C742"/>
      <c r="D742"/>
      <c r="E742"/>
      <c r="F742"/>
      <c r="G742"/>
      <c r="H742"/>
      <c r="I742"/>
      <c r="J742"/>
      <c r="K742"/>
    </row>
    <row r="743" spans="1:11" x14ac:dyDescent="0.35">
      <c r="A743"/>
      <c r="B743"/>
      <c r="C743"/>
      <c r="D743"/>
      <c r="E743"/>
      <c r="F743"/>
      <c r="G743"/>
      <c r="H743"/>
      <c r="I743"/>
      <c r="J743"/>
      <c r="K743"/>
    </row>
    <row r="744" spans="1:11" x14ac:dyDescent="0.35">
      <c r="A744"/>
      <c r="B744"/>
      <c r="C744"/>
      <c r="D744"/>
      <c r="E744"/>
      <c r="F744"/>
      <c r="G744"/>
      <c r="H744"/>
      <c r="I744"/>
      <c r="J744"/>
      <c r="K744"/>
    </row>
    <row r="745" spans="1:11" x14ac:dyDescent="0.35">
      <c r="A745"/>
      <c r="B745"/>
      <c r="C745"/>
      <c r="D745"/>
      <c r="E745"/>
      <c r="F745"/>
      <c r="G745"/>
      <c r="H745"/>
      <c r="I745"/>
      <c r="J745"/>
      <c r="K745"/>
    </row>
    <row r="746" spans="1:11" x14ac:dyDescent="0.35">
      <c r="A746"/>
      <c r="B746"/>
      <c r="C746"/>
      <c r="D746"/>
      <c r="E746"/>
      <c r="F746"/>
      <c r="G746"/>
      <c r="H746"/>
      <c r="I746"/>
      <c r="J746"/>
      <c r="K746"/>
    </row>
    <row r="747" spans="1:11" x14ac:dyDescent="0.35">
      <c r="A747"/>
      <c r="B747"/>
      <c r="C747"/>
      <c r="D747"/>
      <c r="E747"/>
      <c r="F747"/>
      <c r="G747"/>
      <c r="H747"/>
      <c r="I747"/>
      <c r="J747"/>
      <c r="K747"/>
    </row>
    <row r="748" spans="1:11" x14ac:dyDescent="0.35">
      <c r="A748"/>
      <c r="B748"/>
      <c r="C748"/>
      <c r="D748"/>
      <c r="E748"/>
      <c r="F748"/>
      <c r="G748"/>
      <c r="H748"/>
      <c r="I748"/>
      <c r="J748"/>
      <c r="K748"/>
    </row>
    <row r="749" spans="1:11" x14ac:dyDescent="0.35">
      <c r="A749"/>
      <c r="B749"/>
      <c r="C749"/>
      <c r="D749"/>
      <c r="E749"/>
      <c r="F749"/>
      <c r="G749"/>
      <c r="H749"/>
      <c r="I749"/>
      <c r="J749"/>
      <c r="K749"/>
    </row>
    <row r="750" spans="1:11" x14ac:dyDescent="0.35">
      <c r="A750"/>
      <c r="B750"/>
      <c r="C750"/>
      <c r="D750"/>
      <c r="E750"/>
      <c r="F750"/>
      <c r="G750"/>
      <c r="H750"/>
      <c r="I750"/>
      <c r="J750"/>
      <c r="K750"/>
    </row>
    <row r="751" spans="1:11" x14ac:dyDescent="0.35">
      <c r="A751"/>
      <c r="B751"/>
      <c r="C751"/>
      <c r="D751"/>
      <c r="E751"/>
      <c r="F751"/>
      <c r="G751"/>
      <c r="H751"/>
      <c r="I751"/>
      <c r="J751"/>
      <c r="K751"/>
    </row>
    <row r="752" spans="1:11" x14ac:dyDescent="0.35">
      <c r="A752"/>
      <c r="B752"/>
      <c r="C752"/>
      <c r="D752"/>
      <c r="E752"/>
      <c r="F752"/>
      <c r="G752"/>
      <c r="H752"/>
      <c r="I752"/>
      <c r="J752"/>
      <c r="K752"/>
    </row>
    <row r="753" spans="1:11" x14ac:dyDescent="0.35">
      <c r="A753"/>
      <c r="B753"/>
      <c r="C753"/>
      <c r="D753"/>
      <c r="E753"/>
      <c r="F753"/>
      <c r="G753"/>
      <c r="H753"/>
      <c r="I753"/>
      <c r="J753"/>
      <c r="K753"/>
    </row>
    <row r="754" spans="1:11" x14ac:dyDescent="0.35">
      <c r="A754"/>
      <c r="B754"/>
      <c r="C754"/>
      <c r="D754"/>
      <c r="E754"/>
      <c r="F754"/>
      <c r="G754"/>
      <c r="H754"/>
      <c r="I754"/>
      <c r="J754"/>
      <c r="K754"/>
    </row>
    <row r="755" spans="1:11" x14ac:dyDescent="0.35">
      <c r="A755"/>
      <c r="B755"/>
      <c r="C755"/>
      <c r="D755"/>
      <c r="E755"/>
      <c r="F755"/>
      <c r="G755"/>
      <c r="H755"/>
      <c r="I755"/>
      <c r="J755"/>
      <c r="K755"/>
    </row>
    <row r="756" spans="1:11" x14ac:dyDescent="0.35">
      <c r="A756"/>
      <c r="B756"/>
      <c r="C756"/>
      <c r="D756"/>
      <c r="E756"/>
      <c r="F756"/>
      <c r="G756"/>
      <c r="H756"/>
      <c r="I756"/>
      <c r="J756"/>
      <c r="K756"/>
    </row>
    <row r="757" spans="1:11" x14ac:dyDescent="0.35">
      <c r="A757"/>
      <c r="B757"/>
      <c r="C757"/>
      <c r="D757"/>
      <c r="E757"/>
      <c r="F757"/>
      <c r="G757"/>
      <c r="H757"/>
      <c r="I757"/>
      <c r="J757"/>
      <c r="K757"/>
    </row>
    <row r="758" spans="1:11" x14ac:dyDescent="0.35">
      <c r="A758"/>
      <c r="B758"/>
      <c r="C758"/>
      <c r="D758"/>
      <c r="E758"/>
      <c r="F758"/>
      <c r="G758"/>
      <c r="H758"/>
      <c r="I758"/>
      <c r="J758"/>
      <c r="K758"/>
    </row>
    <row r="759" spans="1:11" x14ac:dyDescent="0.35">
      <c r="A759"/>
      <c r="B759"/>
      <c r="C759"/>
      <c r="D759"/>
      <c r="E759"/>
      <c r="F759"/>
      <c r="G759"/>
      <c r="H759"/>
      <c r="I759"/>
      <c r="J759"/>
      <c r="K759"/>
    </row>
    <row r="760" spans="1:11" x14ac:dyDescent="0.35">
      <c r="A760"/>
      <c r="B760"/>
      <c r="C760"/>
      <c r="D760"/>
      <c r="E760"/>
      <c r="F760"/>
      <c r="G760"/>
      <c r="H760"/>
      <c r="I760"/>
      <c r="J760"/>
      <c r="K760"/>
    </row>
    <row r="761" spans="1:11" x14ac:dyDescent="0.35">
      <c r="A761"/>
      <c r="B761"/>
      <c r="C761"/>
      <c r="D761"/>
      <c r="E761"/>
      <c r="F761"/>
      <c r="G761"/>
      <c r="H761"/>
      <c r="I761"/>
      <c r="J761"/>
      <c r="K761"/>
    </row>
    <row r="762" spans="1:11" x14ac:dyDescent="0.35">
      <c r="A762"/>
      <c r="B762"/>
      <c r="C762"/>
      <c r="D762"/>
      <c r="E762"/>
      <c r="F762"/>
      <c r="G762"/>
      <c r="H762"/>
      <c r="I762"/>
      <c r="J762"/>
      <c r="K762"/>
    </row>
    <row r="763" spans="1:11" x14ac:dyDescent="0.35">
      <c r="A763"/>
      <c r="B763"/>
      <c r="C763"/>
      <c r="D763"/>
      <c r="E763"/>
      <c r="F763"/>
      <c r="G763"/>
      <c r="H763"/>
      <c r="I763"/>
      <c r="J763"/>
      <c r="K763"/>
    </row>
    <row r="764" spans="1:11" x14ac:dyDescent="0.35">
      <c r="A764"/>
      <c r="B764"/>
      <c r="C764"/>
      <c r="D764"/>
      <c r="E764"/>
      <c r="F764"/>
      <c r="G764"/>
      <c r="H764"/>
      <c r="I764"/>
      <c r="J764"/>
      <c r="K764"/>
    </row>
    <row r="765" spans="1:11" x14ac:dyDescent="0.35">
      <c r="A765"/>
      <c r="B765"/>
      <c r="C765"/>
      <c r="D765"/>
      <c r="E765"/>
      <c r="F765"/>
      <c r="G765"/>
      <c r="H765"/>
      <c r="I765"/>
      <c r="J765"/>
      <c r="K765"/>
    </row>
    <row r="766" spans="1:11" x14ac:dyDescent="0.35">
      <c r="A766"/>
      <c r="B766"/>
      <c r="C766"/>
      <c r="D766"/>
      <c r="E766"/>
      <c r="F766"/>
      <c r="G766"/>
      <c r="H766"/>
      <c r="I766"/>
      <c r="J766"/>
      <c r="K766"/>
    </row>
    <row r="767" spans="1:11" x14ac:dyDescent="0.35">
      <c r="A767"/>
      <c r="B767"/>
      <c r="C767"/>
      <c r="D767"/>
      <c r="E767"/>
      <c r="F767"/>
      <c r="G767"/>
      <c r="H767"/>
      <c r="I767"/>
      <c r="J767"/>
      <c r="K767"/>
    </row>
    <row r="768" spans="1:11" x14ac:dyDescent="0.35">
      <c r="A768"/>
      <c r="B768"/>
      <c r="C768"/>
      <c r="D768"/>
      <c r="E768"/>
      <c r="F768"/>
      <c r="G768"/>
      <c r="H768"/>
      <c r="I768"/>
      <c r="J768"/>
      <c r="K768"/>
    </row>
    <row r="769" spans="1:11" x14ac:dyDescent="0.35">
      <c r="A769"/>
      <c r="B769"/>
      <c r="C769"/>
      <c r="D769"/>
      <c r="E769"/>
      <c r="F769"/>
      <c r="G769"/>
      <c r="H769"/>
      <c r="I769"/>
      <c r="J769"/>
      <c r="K769"/>
    </row>
    <row r="770" spans="1:11" x14ac:dyDescent="0.35">
      <c r="A770"/>
      <c r="B770"/>
      <c r="C770"/>
      <c r="D770"/>
      <c r="E770"/>
      <c r="F770"/>
      <c r="G770"/>
      <c r="H770"/>
      <c r="I770"/>
      <c r="J770"/>
      <c r="K770"/>
    </row>
    <row r="771" spans="1:11" x14ac:dyDescent="0.35">
      <c r="A771"/>
      <c r="B771"/>
      <c r="C771"/>
      <c r="D771"/>
      <c r="E771"/>
      <c r="F771"/>
      <c r="G771"/>
      <c r="H771"/>
      <c r="I771"/>
      <c r="J771"/>
      <c r="K771"/>
    </row>
    <row r="772" spans="1:11" x14ac:dyDescent="0.35">
      <c r="A772"/>
      <c r="B772"/>
      <c r="C772"/>
      <c r="D772"/>
      <c r="E772"/>
      <c r="F772"/>
      <c r="G772"/>
      <c r="H772"/>
      <c r="I772"/>
      <c r="J772"/>
      <c r="K772"/>
    </row>
    <row r="773" spans="1:11" x14ac:dyDescent="0.35">
      <c r="A773"/>
      <c r="B773"/>
      <c r="C773"/>
      <c r="D773"/>
      <c r="E773"/>
      <c r="F773"/>
      <c r="G773"/>
      <c r="H773"/>
      <c r="I773"/>
      <c r="J773"/>
      <c r="K773"/>
    </row>
    <row r="774" spans="1:11" x14ac:dyDescent="0.35">
      <c r="A774"/>
      <c r="B774"/>
      <c r="C774"/>
      <c r="D774"/>
      <c r="E774"/>
      <c r="F774"/>
      <c r="G774"/>
      <c r="H774"/>
      <c r="I774"/>
      <c r="J774"/>
      <c r="K774"/>
    </row>
    <row r="775" spans="1:11" x14ac:dyDescent="0.35">
      <c r="A775"/>
      <c r="B775"/>
      <c r="C775"/>
      <c r="D775"/>
      <c r="E775"/>
      <c r="F775"/>
      <c r="G775"/>
      <c r="H775"/>
      <c r="I775"/>
      <c r="J775"/>
      <c r="K775"/>
    </row>
    <row r="776" spans="1:11" x14ac:dyDescent="0.35">
      <c r="A776"/>
      <c r="B776"/>
      <c r="C776"/>
      <c r="D776"/>
      <c r="E776"/>
      <c r="F776"/>
      <c r="G776"/>
      <c r="H776"/>
      <c r="I776"/>
      <c r="J776"/>
      <c r="K776"/>
    </row>
    <row r="777" spans="1:11" x14ac:dyDescent="0.35">
      <c r="A777"/>
      <c r="B777"/>
      <c r="C777"/>
      <c r="D777"/>
      <c r="E777"/>
      <c r="F777"/>
      <c r="G777"/>
      <c r="H777"/>
      <c r="I777"/>
      <c r="J777"/>
      <c r="K777"/>
    </row>
    <row r="778" spans="1:11" x14ac:dyDescent="0.35">
      <c r="A778"/>
      <c r="B778"/>
      <c r="C778"/>
      <c r="D778"/>
      <c r="E778"/>
      <c r="F778"/>
      <c r="G778"/>
      <c r="H778"/>
      <c r="I778"/>
      <c r="J778"/>
      <c r="K778"/>
    </row>
    <row r="779" spans="1:11" x14ac:dyDescent="0.35">
      <c r="A779"/>
      <c r="B779"/>
      <c r="C779"/>
      <c r="D779"/>
      <c r="E779"/>
      <c r="F779"/>
      <c r="G779"/>
      <c r="H779"/>
      <c r="I779"/>
      <c r="J779"/>
      <c r="K779"/>
    </row>
    <row r="780" spans="1:11" x14ac:dyDescent="0.35">
      <c r="A780"/>
      <c r="B780"/>
      <c r="C780"/>
      <c r="D780"/>
      <c r="E780"/>
      <c r="F780"/>
      <c r="G780"/>
      <c r="H780"/>
      <c r="I780"/>
      <c r="J780"/>
      <c r="K780"/>
    </row>
    <row r="781" spans="1:11" x14ac:dyDescent="0.35">
      <c r="A781"/>
      <c r="B781"/>
      <c r="C781"/>
      <c r="D781"/>
      <c r="E781"/>
      <c r="F781"/>
      <c r="G781"/>
      <c r="H781"/>
      <c r="I781"/>
      <c r="J781"/>
      <c r="K781"/>
    </row>
    <row r="782" spans="1:11" x14ac:dyDescent="0.35">
      <c r="A782"/>
      <c r="B782"/>
      <c r="C782"/>
      <c r="D782"/>
      <c r="E782"/>
      <c r="F782"/>
      <c r="G782"/>
      <c r="H782"/>
      <c r="I782"/>
      <c r="J782"/>
      <c r="K782"/>
    </row>
    <row r="783" spans="1:11" x14ac:dyDescent="0.35">
      <c r="A783"/>
      <c r="B783"/>
      <c r="C783"/>
      <c r="D783"/>
      <c r="E783"/>
      <c r="F783"/>
      <c r="G783"/>
      <c r="H783"/>
      <c r="I783"/>
      <c r="J783"/>
      <c r="K783"/>
    </row>
    <row r="784" spans="1:11" x14ac:dyDescent="0.35">
      <c r="A784"/>
      <c r="B784"/>
      <c r="C784"/>
      <c r="D784"/>
      <c r="E784"/>
      <c r="F784"/>
      <c r="G784"/>
      <c r="H784"/>
      <c r="I784"/>
      <c r="J784"/>
      <c r="K784"/>
    </row>
    <row r="785" spans="1:11" x14ac:dyDescent="0.35">
      <c r="A785"/>
      <c r="B785"/>
      <c r="C785"/>
      <c r="D785"/>
      <c r="E785"/>
      <c r="F785"/>
      <c r="G785"/>
      <c r="H785"/>
      <c r="I785"/>
      <c r="J785"/>
      <c r="K785"/>
    </row>
    <row r="786" spans="1:11" x14ac:dyDescent="0.35">
      <c r="A786"/>
      <c r="B786"/>
      <c r="C786"/>
      <c r="D786"/>
      <c r="E786"/>
      <c r="F786"/>
      <c r="G786"/>
      <c r="H786"/>
      <c r="I786"/>
      <c r="J786"/>
      <c r="K786"/>
    </row>
    <row r="787" spans="1:11" x14ac:dyDescent="0.35">
      <c r="A787"/>
      <c r="B787"/>
      <c r="C787"/>
      <c r="D787"/>
      <c r="E787"/>
      <c r="F787"/>
      <c r="G787"/>
      <c r="H787"/>
      <c r="I787"/>
      <c r="J787"/>
      <c r="K787"/>
    </row>
    <row r="788" spans="1:11" x14ac:dyDescent="0.35">
      <c r="A788"/>
      <c r="B788"/>
      <c r="C788"/>
      <c r="D788"/>
      <c r="E788"/>
      <c r="F788"/>
      <c r="G788"/>
      <c r="H788"/>
      <c r="I788"/>
      <c r="J788"/>
      <c r="K788"/>
    </row>
    <row r="789" spans="1:11" x14ac:dyDescent="0.35">
      <c r="A789"/>
      <c r="B789"/>
      <c r="C789"/>
      <c r="D789"/>
      <c r="E789"/>
      <c r="F789"/>
      <c r="G789"/>
      <c r="H789"/>
      <c r="I789"/>
      <c r="J789"/>
      <c r="K789"/>
    </row>
    <row r="790" spans="1:11" x14ac:dyDescent="0.35">
      <c r="A790"/>
      <c r="B790"/>
      <c r="C790"/>
      <c r="D790"/>
      <c r="E790"/>
      <c r="F790"/>
      <c r="G790"/>
      <c r="H790"/>
      <c r="I790"/>
      <c r="J790"/>
      <c r="K790"/>
    </row>
    <row r="791" spans="1:11" x14ac:dyDescent="0.35">
      <c r="A791"/>
      <c r="B791"/>
      <c r="C791"/>
      <c r="D791"/>
      <c r="E791"/>
      <c r="F791"/>
      <c r="G791"/>
      <c r="H791"/>
      <c r="I791"/>
      <c r="J791"/>
      <c r="K791"/>
    </row>
    <row r="792" spans="1:11" x14ac:dyDescent="0.35">
      <c r="A792"/>
      <c r="B792"/>
      <c r="C792"/>
      <c r="D792"/>
      <c r="E792"/>
      <c r="F792"/>
      <c r="G792"/>
      <c r="H792"/>
      <c r="I792"/>
      <c r="J792"/>
      <c r="K792"/>
    </row>
    <row r="793" spans="1:11" x14ac:dyDescent="0.35">
      <c r="A793"/>
      <c r="B793"/>
      <c r="C793"/>
      <c r="D793"/>
      <c r="E793"/>
      <c r="F793"/>
      <c r="G793"/>
      <c r="H793"/>
      <c r="I793"/>
      <c r="J793"/>
      <c r="K793"/>
    </row>
    <row r="794" spans="1:11" x14ac:dyDescent="0.35">
      <c r="A794"/>
      <c r="B794"/>
      <c r="C794"/>
      <c r="D794"/>
      <c r="E794"/>
      <c r="F794"/>
      <c r="G794"/>
      <c r="H794"/>
      <c r="I794"/>
      <c r="J794"/>
      <c r="K794"/>
    </row>
    <row r="795" spans="1:11" x14ac:dyDescent="0.35">
      <c r="A795"/>
      <c r="B795"/>
      <c r="C795"/>
      <c r="D795"/>
      <c r="E795"/>
      <c r="F795"/>
      <c r="G795"/>
      <c r="H795"/>
      <c r="I795"/>
      <c r="J795"/>
      <c r="K795"/>
    </row>
    <row r="796" spans="1:11" x14ac:dyDescent="0.35">
      <c r="A796"/>
      <c r="B796"/>
      <c r="C796"/>
      <c r="D796"/>
      <c r="E796"/>
      <c r="F796"/>
      <c r="G796"/>
      <c r="H796"/>
      <c r="I796"/>
      <c r="J796"/>
      <c r="K796"/>
    </row>
    <row r="797" spans="1:11" x14ac:dyDescent="0.35">
      <c r="A797"/>
      <c r="B797"/>
      <c r="C797"/>
      <c r="D797"/>
      <c r="E797"/>
      <c r="F797"/>
      <c r="G797"/>
      <c r="H797"/>
      <c r="I797"/>
      <c r="J797"/>
      <c r="K797"/>
    </row>
    <row r="798" spans="1:11" x14ac:dyDescent="0.35">
      <c r="A798"/>
      <c r="B798"/>
      <c r="C798"/>
      <c r="D798"/>
      <c r="E798"/>
      <c r="F798"/>
      <c r="G798"/>
      <c r="H798"/>
      <c r="I798"/>
      <c r="J798"/>
      <c r="K798"/>
    </row>
    <row r="799" spans="1:11" x14ac:dyDescent="0.35">
      <c r="A799"/>
      <c r="B799"/>
      <c r="C799"/>
      <c r="D799"/>
      <c r="E799"/>
      <c r="F799"/>
      <c r="G799"/>
      <c r="H799"/>
      <c r="I799"/>
      <c r="J799"/>
      <c r="K799"/>
    </row>
    <row r="800" spans="1:11" x14ac:dyDescent="0.35">
      <c r="A800"/>
      <c r="B800"/>
      <c r="C800"/>
      <c r="D800"/>
      <c r="E800"/>
      <c r="F800"/>
      <c r="G800"/>
      <c r="H800"/>
      <c r="I800"/>
      <c r="J800"/>
      <c r="K800"/>
    </row>
    <row r="801" spans="1:11" x14ac:dyDescent="0.35">
      <c r="A801"/>
      <c r="B801"/>
      <c r="C801"/>
      <c r="D801"/>
      <c r="E801"/>
      <c r="F801"/>
      <c r="G801"/>
      <c r="H801"/>
      <c r="I801"/>
      <c r="J801"/>
      <c r="K801"/>
    </row>
    <row r="802" spans="1:11" x14ac:dyDescent="0.35">
      <c r="A802"/>
      <c r="B802"/>
      <c r="C802"/>
      <c r="D802"/>
      <c r="E802"/>
      <c r="F802"/>
      <c r="G802"/>
      <c r="H802"/>
      <c r="I802"/>
      <c r="J802"/>
      <c r="K802"/>
    </row>
    <row r="803" spans="1:11" x14ac:dyDescent="0.35">
      <c r="A803"/>
      <c r="B803"/>
      <c r="C803"/>
      <c r="D803"/>
      <c r="E803"/>
      <c r="F803"/>
      <c r="G803"/>
      <c r="H803"/>
      <c r="I803"/>
      <c r="J803"/>
      <c r="K803"/>
    </row>
    <row r="804" spans="1:11" x14ac:dyDescent="0.35">
      <c r="A804"/>
      <c r="B804"/>
      <c r="C804"/>
      <c r="D804"/>
      <c r="E804"/>
      <c r="F804"/>
      <c r="G804"/>
      <c r="H804"/>
      <c r="I804"/>
      <c r="J804"/>
      <c r="K804"/>
    </row>
    <row r="805" spans="1:11" x14ac:dyDescent="0.35">
      <c r="A805"/>
      <c r="B805"/>
      <c r="C805"/>
      <c r="D805"/>
      <c r="E805"/>
      <c r="F805"/>
      <c r="G805"/>
      <c r="H805"/>
      <c r="I805"/>
      <c r="J805"/>
      <c r="K805"/>
    </row>
    <row r="806" spans="1:11" x14ac:dyDescent="0.35">
      <c r="A806"/>
      <c r="B806"/>
      <c r="C806"/>
      <c r="D806"/>
      <c r="E806"/>
      <c r="F806"/>
      <c r="G806"/>
      <c r="H806"/>
      <c r="I806"/>
      <c r="J806"/>
      <c r="K806"/>
    </row>
    <row r="807" spans="1:11" x14ac:dyDescent="0.35">
      <c r="A807"/>
      <c r="B807"/>
      <c r="C807"/>
      <c r="D807"/>
      <c r="E807"/>
      <c r="F807"/>
      <c r="G807"/>
      <c r="H807"/>
      <c r="I807"/>
      <c r="J807"/>
      <c r="K807"/>
    </row>
    <row r="808" spans="1:11" x14ac:dyDescent="0.35">
      <c r="A808"/>
      <c r="B808"/>
      <c r="C808"/>
      <c r="D808"/>
      <c r="E808"/>
      <c r="F808"/>
      <c r="G808"/>
      <c r="H808"/>
      <c r="I808"/>
      <c r="J808"/>
      <c r="K808"/>
    </row>
    <row r="809" spans="1:11" x14ac:dyDescent="0.35">
      <c r="A809"/>
      <c r="B809"/>
      <c r="C809"/>
      <c r="D809"/>
      <c r="E809"/>
      <c r="F809"/>
      <c r="G809"/>
      <c r="H809"/>
      <c r="I809"/>
      <c r="J809"/>
      <c r="K809"/>
    </row>
    <row r="810" spans="1:11" x14ac:dyDescent="0.35">
      <c r="A810"/>
      <c r="B810"/>
      <c r="C810"/>
      <c r="D810"/>
      <c r="E810"/>
      <c r="F810"/>
      <c r="G810"/>
      <c r="H810"/>
      <c r="I810"/>
      <c r="J810"/>
      <c r="K810"/>
    </row>
    <row r="811" spans="1:11" x14ac:dyDescent="0.35">
      <c r="A811"/>
      <c r="B811"/>
      <c r="C811"/>
      <c r="D811"/>
      <c r="E811"/>
      <c r="F811"/>
      <c r="G811"/>
      <c r="H811"/>
      <c r="I811"/>
      <c r="J811"/>
      <c r="K811"/>
    </row>
    <row r="812" spans="1:11" x14ac:dyDescent="0.35">
      <c r="A812"/>
      <c r="B812"/>
      <c r="C812"/>
      <c r="D812"/>
      <c r="E812"/>
      <c r="F812"/>
      <c r="G812"/>
      <c r="H812"/>
      <c r="I812"/>
      <c r="J812"/>
      <c r="K812"/>
    </row>
    <row r="813" spans="1:11" x14ac:dyDescent="0.35">
      <c r="A813"/>
      <c r="B813"/>
      <c r="C813"/>
      <c r="D813"/>
      <c r="E813"/>
      <c r="F813"/>
      <c r="G813"/>
      <c r="H813"/>
      <c r="I813"/>
      <c r="J813"/>
      <c r="K813"/>
    </row>
    <row r="814" spans="1:11" x14ac:dyDescent="0.35">
      <c r="A814"/>
      <c r="B814"/>
      <c r="C814"/>
      <c r="D814"/>
      <c r="E814"/>
      <c r="F814"/>
      <c r="G814"/>
      <c r="H814"/>
      <c r="I814"/>
      <c r="J814"/>
      <c r="K814"/>
    </row>
    <row r="815" spans="1:11" x14ac:dyDescent="0.35">
      <c r="A815"/>
      <c r="B815"/>
      <c r="C815"/>
      <c r="D815"/>
      <c r="E815"/>
      <c r="F815"/>
      <c r="G815"/>
      <c r="H815"/>
      <c r="I815"/>
      <c r="J815"/>
      <c r="K815"/>
    </row>
    <row r="816" spans="1:11" x14ac:dyDescent="0.35">
      <c r="A816"/>
      <c r="B816"/>
      <c r="C816"/>
      <c r="D816"/>
      <c r="E816"/>
      <c r="F816"/>
      <c r="G816"/>
      <c r="H816"/>
      <c r="I816"/>
      <c r="J816"/>
      <c r="K816"/>
    </row>
    <row r="817" spans="1:11" x14ac:dyDescent="0.35">
      <c r="A817"/>
      <c r="B817"/>
      <c r="C817"/>
      <c r="D817"/>
      <c r="E817"/>
      <c r="F817"/>
      <c r="G817"/>
      <c r="H817"/>
      <c r="I817"/>
      <c r="J817"/>
      <c r="K817"/>
    </row>
    <row r="818" spans="1:11" x14ac:dyDescent="0.35">
      <c r="A818"/>
      <c r="B818"/>
      <c r="C818"/>
      <c r="D818"/>
      <c r="E818"/>
      <c r="F818"/>
      <c r="G818"/>
      <c r="H818"/>
      <c r="I818"/>
      <c r="J818"/>
      <c r="K818"/>
    </row>
    <row r="819" spans="1:11" x14ac:dyDescent="0.35">
      <c r="A819"/>
      <c r="B819"/>
      <c r="C819"/>
      <c r="D819"/>
      <c r="E819"/>
      <c r="F819"/>
      <c r="G819"/>
      <c r="H819"/>
      <c r="I819"/>
      <c r="J819"/>
      <c r="K819"/>
    </row>
    <row r="820" spans="1:11" x14ac:dyDescent="0.35">
      <c r="A820"/>
      <c r="B820"/>
      <c r="C820"/>
      <c r="D820"/>
      <c r="E820"/>
      <c r="F820"/>
      <c r="G820"/>
      <c r="H820"/>
      <c r="I820"/>
      <c r="J820"/>
      <c r="K820"/>
    </row>
    <row r="821" spans="1:11" x14ac:dyDescent="0.35">
      <c r="A821"/>
      <c r="B821"/>
      <c r="C821"/>
      <c r="D821"/>
      <c r="E821"/>
      <c r="F821"/>
      <c r="G821"/>
      <c r="H821"/>
      <c r="I821"/>
      <c r="J821"/>
      <c r="K821"/>
    </row>
    <row r="822" spans="1:11" x14ac:dyDescent="0.35">
      <c r="A822"/>
      <c r="B822"/>
      <c r="C822"/>
      <c r="D822"/>
      <c r="E822"/>
      <c r="F822"/>
      <c r="G822"/>
      <c r="H822"/>
      <c r="I822"/>
      <c r="J822"/>
      <c r="K822"/>
    </row>
    <row r="823" spans="1:11" x14ac:dyDescent="0.35">
      <c r="A823"/>
      <c r="B823"/>
      <c r="C823"/>
      <c r="D823"/>
      <c r="E823"/>
      <c r="F823"/>
      <c r="G823"/>
      <c r="H823"/>
      <c r="I823"/>
      <c r="J823"/>
      <c r="K823"/>
    </row>
    <row r="824" spans="1:11" x14ac:dyDescent="0.35">
      <c r="A824"/>
      <c r="B824"/>
      <c r="C824"/>
      <c r="D824"/>
      <c r="E824"/>
      <c r="F824"/>
      <c r="G824"/>
      <c r="H824"/>
      <c r="I824"/>
      <c r="J824"/>
      <c r="K824"/>
    </row>
    <row r="825" spans="1:11" x14ac:dyDescent="0.35">
      <c r="A825"/>
      <c r="B825"/>
      <c r="C825"/>
      <c r="D825"/>
      <c r="E825"/>
      <c r="F825"/>
      <c r="G825"/>
      <c r="H825"/>
      <c r="I825"/>
      <c r="J825"/>
      <c r="K825"/>
    </row>
    <row r="826" spans="1:11" x14ac:dyDescent="0.35">
      <c r="A826"/>
      <c r="B826"/>
      <c r="C826"/>
      <c r="D826"/>
      <c r="E826"/>
      <c r="F826"/>
      <c r="G826"/>
      <c r="H826"/>
      <c r="I826"/>
      <c r="J826"/>
      <c r="K826"/>
    </row>
    <row r="827" spans="1:11" x14ac:dyDescent="0.35">
      <c r="A827"/>
      <c r="B827"/>
      <c r="C827"/>
      <c r="D827"/>
      <c r="E827"/>
      <c r="F827"/>
      <c r="G827"/>
      <c r="H827"/>
      <c r="I827"/>
      <c r="J827"/>
      <c r="K827"/>
    </row>
    <row r="828" spans="1:11" x14ac:dyDescent="0.35">
      <c r="A828"/>
      <c r="B828"/>
      <c r="C828"/>
      <c r="D828"/>
      <c r="E828"/>
      <c r="F828"/>
      <c r="G828"/>
      <c r="H828"/>
      <c r="I828"/>
      <c r="J828"/>
      <c r="K828"/>
    </row>
    <row r="829" spans="1:11" x14ac:dyDescent="0.35">
      <c r="A829"/>
      <c r="B829"/>
      <c r="C829"/>
      <c r="D829"/>
      <c r="E829"/>
      <c r="F829"/>
      <c r="G829"/>
      <c r="H829"/>
      <c r="I829"/>
      <c r="J829"/>
      <c r="K829"/>
    </row>
    <row r="830" spans="1:11" x14ac:dyDescent="0.35">
      <c r="A830"/>
      <c r="B830"/>
      <c r="C830"/>
      <c r="D830"/>
      <c r="E830"/>
      <c r="F830"/>
      <c r="G830"/>
      <c r="H830"/>
      <c r="I830"/>
      <c r="J830"/>
      <c r="K830"/>
    </row>
    <row r="831" spans="1:11" x14ac:dyDescent="0.35">
      <c r="A831"/>
      <c r="B831"/>
      <c r="C831"/>
      <c r="D831"/>
      <c r="E831"/>
      <c r="F831"/>
      <c r="G831"/>
      <c r="H831"/>
      <c r="I831"/>
      <c r="J831"/>
      <c r="K831"/>
    </row>
    <row r="832" spans="1:11" x14ac:dyDescent="0.35">
      <c r="A832"/>
      <c r="B832"/>
      <c r="C832"/>
      <c r="D832"/>
      <c r="E832"/>
      <c r="F832"/>
      <c r="G832"/>
      <c r="H832"/>
      <c r="I832"/>
      <c r="J832"/>
      <c r="K832"/>
    </row>
    <row r="833" spans="1:11" x14ac:dyDescent="0.35">
      <c r="A833"/>
      <c r="B833"/>
      <c r="C833"/>
      <c r="D833"/>
      <c r="E833"/>
      <c r="F833"/>
      <c r="G833"/>
      <c r="H833"/>
      <c r="I833"/>
      <c r="J833"/>
      <c r="K833"/>
    </row>
    <row r="834" spans="1:11" x14ac:dyDescent="0.35">
      <c r="A834"/>
      <c r="B834"/>
      <c r="C834"/>
      <c r="D834"/>
      <c r="E834"/>
      <c r="F834"/>
      <c r="G834"/>
      <c r="H834"/>
      <c r="I834"/>
      <c r="J834"/>
      <c r="K834"/>
    </row>
    <row r="835" spans="1:11" x14ac:dyDescent="0.35">
      <c r="A835"/>
      <c r="B835"/>
      <c r="C835"/>
      <c r="D835"/>
      <c r="E835"/>
      <c r="F835"/>
      <c r="G835"/>
      <c r="H835"/>
      <c r="I835"/>
      <c r="J835"/>
      <c r="K835"/>
    </row>
    <row r="836" spans="1:11" x14ac:dyDescent="0.35">
      <c r="A836"/>
      <c r="B836"/>
      <c r="C836"/>
      <c r="D836"/>
      <c r="E836"/>
      <c r="F836"/>
      <c r="G836"/>
      <c r="H836"/>
      <c r="I836"/>
      <c r="J836"/>
      <c r="K836"/>
    </row>
    <row r="837" spans="1:11" x14ac:dyDescent="0.35">
      <c r="A837"/>
      <c r="B837"/>
      <c r="C837"/>
      <c r="D837"/>
      <c r="E837"/>
      <c r="F837"/>
      <c r="G837"/>
      <c r="H837"/>
      <c r="I837"/>
      <c r="J837"/>
      <c r="K837"/>
    </row>
    <row r="838" spans="1:11" x14ac:dyDescent="0.35">
      <c r="A838"/>
      <c r="B838"/>
      <c r="C838"/>
      <c r="D838"/>
      <c r="E838"/>
      <c r="F838"/>
      <c r="G838"/>
      <c r="H838"/>
      <c r="I838"/>
      <c r="J838"/>
      <c r="K838"/>
    </row>
    <row r="839" spans="1:11" x14ac:dyDescent="0.35">
      <c r="A839"/>
      <c r="B839"/>
      <c r="C839"/>
      <c r="D839"/>
      <c r="E839"/>
      <c r="F839"/>
      <c r="G839"/>
      <c r="H839"/>
      <c r="I839"/>
      <c r="J839"/>
      <c r="K839"/>
    </row>
    <row r="840" spans="1:11" x14ac:dyDescent="0.35">
      <c r="A840"/>
      <c r="B840"/>
      <c r="C840"/>
      <c r="D840"/>
      <c r="E840"/>
      <c r="F840"/>
      <c r="G840"/>
      <c r="H840"/>
      <c r="I840"/>
      <c r="J840"/>
      <c r="K840"/>
    </row>
    <row r="841" spans="1:11" x14ac:dyDescent="0.35">
      <c r="A841"/>
      <c r="B841"/>
      <c r="C841"/>
      <c r="D841"/>
      <c r="E841"/>
      <c r="F841"/>
      <c r="G841"/>
      <c r="H841"/>
      <c r="I841"/>
      <c r="J841"/>
      <c r="K841"/>
    </row>
    <row r="842" spans="1:11" x14ac:dyDescent="0.35">
      <c r="A842"/>
      <c r="B842"/>
      <c r="C842"/>
      <c r="D842"/>
      <c r="E842"/>
      <c r="F842"/>
      <c r="G842"/>
      <c r="H842"/>
      <c r="I842"/>
      <c r="J842"/>
      <c r="K842"/>
    </row>
    <row r="843" spans="1:11" x14ac:dyDescent="0.35">
      <c r="A843"/>
      <c r="B843"/>
      <c r="C843"/>
      <c r="D843"/>
      <c r="E843"/>
      <c r="F843"/>
      <c r="G843"/>
      <c r="H843"/>
      <c r="I843"/>
      <c r="J843"/>
      <c r="K843"/>
    </row>
    <row r="844" spans="1:11" x14ac:dyDescent="0.35">
      <c r="A844"/>
      <c r="B844"/>
      <c r="C844"/>
      <c r="D844"/>
      <c r="E844"/>
      <c r="F844"/>
      <c r="G844"/>
      <c r="H844"/>
      <c r="I844"/>
      <c r="J844"/>
      <c r="K844"/>
    </row>
    <row r="845" spans="1:11" x14ac:dyDescent="0.35">
      <c r="A845"/>
      <c r="B845"/>
      <c r="C845"/>
      <c r="D845"/>
      <c r="E845"/>
      <c r="F845"/>
      <c r="G845"/>
      <c r="H845"/>
      <c r="I845"/>
      <c r="J845"/>
      <c r="K845"/>
    </row>
    <row r="846" spans="1:11" x14ac:dyDescent="0.35">
      <c r="A846"/>
      <c r="B846"/>
      <c r="C846"/>
      <c r="D846"/>
      <c r="E846"/>
      <c r="F846"/>
      <c r="G846"/>
      <c r="H846"/>
      <c r="I846"/>
      <c r="J846"/>
      <c r="K846"/>
    </row>
    <row r="847" spans="1:11" x14ac:dyDescent="0.35">
      <c r="A847"/>
      <c r="B847"/>
      <c r="C847"/>
      <c r="D847"/>
      <c r="E847"/>
      <c r="F847"/>
      <c r="G847"/>
      <c r="H847"/>
      <c r="I847"/>
      <c r="J847"/>
      <c r="K847"/>
    </row>
    <row r="848" spans="1:11" x14ac:dyDescent="0.35">
      <c r="A848"/>
      <c r="B848"/>
      <c r="C848"/>
      <c r="D848"/>
      <c r="E848"/>
      <c r="F848"/>
      <c r="G848"/>
      <c r="H848"/>
      <c r="I848"/>
      <c r="J848"/>
      <c r="K848"/>
    </row>
    <row r="849" spans="1:11" x14ac:dyDescent="0.35">
      <c r="A849"/>
      <c r="B849"/>
      <c r="C849"/>
      <c r="D849"/>
      <c r="E849"/>
      <c r="F849"/>
      <c r="G849"/>
      <c r="H849"/>
      <c r="I849"/>
      <c r="J849"/>
      <c r="K849"/>
    </row>
    <row r="850" spans="1:11" x14ac:dyDescent="0.35">
      <c r="A850"/>
      <c r="B850"/>
      <c r="C850"/>
      <c r="D850"/>
      <c r="E850"/>
      <c r="F850"/>
      <c r="G850"/>
      <c r="H850"/>
      <c r="I850"/>
      <c r="J850"/>
      <c r="K850"/>
    </row>
    <row r="851" spans="1:11" x14ac:dyDescent="0.35">
      <c r="A851"/>
      <c r="B851"/>
      <c r="C851"/>
      <c r="D851"/>
      <c r="E851"/>
      <c r="F851"/>
      <c r="G851"/>
      <c r="H851"/>
      <c r="I851"/>
      <c r="J851"/>
      <c r="K851"/>
    </row>
    <row r="852" spans="1:11" x14ac:dyDescent="0.35">
      <c r="A852"/>
      <c r="B852"/>
      <c r="C852"/>
      <c r="D852"/>
      <c r="E852"/>
      <c r="F852"/>
      <c r="G852"/>
      <c r="H852"/>
      <c r="I852"/>
      <c r="J852"/>
      <c r="K852"/>
    </row>
    <row r="853" spans="1:11" x14ac:dyDescent="0.35">
      <c r="A853"/>
      <c r="B853"/>
      <c r="C853"/>
      <c r="D853"/>
      <c r="E853"/>
      <c r="F853"/>
      <c r="G853"/>
      <c r="H853"/>
      <c r="I853"/>
      <c r="J853"/>
      <c r="K853"/>
    </row>
    <row r="854" spans="1:11" x14ac:dyDescent="0.35">
      <c r="A854"/>
      <c r="B854"/>
      <c r="C854"/>
      <c r="D854"/>
      <c r="E854"/>
      <c r="F854"/>
      <c r="G854"/>
      <c r="H854"/>
      <c r="I854"/>
      <c r="J854"/>
      <c r="K854"/>
    </row>
    <row r="855" spans="1:11" x14ac:dyDescent="0.35">
      <c r="A855"/>
      <c r="B855"/>
      <c r="C855"/>
      <c r="D855"/>
      <c r="E855"/>
      <c r="F855"/>
      <c r="G855"/>
      <c r="H855"/>
      <c r="I855"/>
      <c r="J855"/>
      <c r="K855"/>
    </row>
    <row r="856" spans="1:11" x14ac:dyDescent="0.35">
      <c r="A856"/>
      <c r="B856"/>
      <c r="C856"/>
      <c r="D856"/>
      <c r="E856"/>
      <c r="F856"/>
      <c r="G856"/>
      <c r="H856"/>
      <c r="I856"/>
      <c r="J856"/>
      <c r="K856"/>
    </row>
    <row r="857" spans="1:11" x14ac:dyDescent="0.35">
      <c r="A857"/>
      <c r="B857"/>
      <c r="C857"/>
      <c r="D857"/>
      <c r="E857"/>
      <c r="F857"/>
      <c r="G857"/>
      <c r="H857"/>
      <c r="I857"/>
      <c r="J857"/>
      <c r="K857"/>
    </row>
    <row r="858" spans="1:11" x14ac:dyDescent="0.35">
      <c r="A858"/>
      <c r="B858"/>
      <c r="C858"/>
      <c r="D858"/>
      <c r="E858"/>
      <c r="F858"/>
      <c r="G858"/>
      <c r="H858"/>
      <c r="I858"/>
      <c r="J858"/>
      <c r="K858"/>
    </row>
    <row r="859" spans="1:11" x14ac:dyDescent="0.35">
      <c r="A859"/>
      <c r="B859"/>
      <c r="C859"/>
      <c r="D859"/>
      <c r="E859"/>
      <c r="F859"/>
      <c r="G859"/>
      <c r="H859"/>
      <c r="I859"/>
      <c r="J859"/>
      <c r="K859"/>
    </row>
    <row r="860" spans="1:11" x14ac:dyDescent="0.35">
      <c r="A860"/>
      <c r="B860"/>
      <c r="C860"/>
      <c r="D860"/>
      <c r="E860"/>
      <c r="F860"/>
      <c r="G860"/>
      <c r="H860"/>
      <c r="I860"/>
      <c r="J860"/>
      <c r="K860"/>
    </row>
    <row r="861" spans="1:11" x14ac:dyDescent="0.35">
      <c r="A861"/>
      <c r="B861"/>
      <c r="C861"/>
      <c r="D861"/>
      <c r="E861"/>
      <c r="F861"/>
      <c r="G861"/>
      <c r="H861"/>
      <c r="I861"/>
      <c r="J861"/>
      <c r="K861"/>
    </row>
    <row r="862" spans="1:11" x14ac:dyDescent="0.35">
      <c r="A862"/>
      <c r="B862"/>
      <c r="C862"/>
      <c r="D862"/>
      <c r="E862"/>
      <c r="F862"/>
      <c r="G862"/>
      <c r="H862"/>
      <c r="I862"/>
      <c r="J862"/>
      <c r="K862"/>
    </row>
    <row r="863" spans="1:11" x14ac:dyDescent="0.35">
      <c r="A863"/>
      <c r="B863"/>
      <c r="C863"/>
      <c r="D863"/>
      <c r="E863"/>
      <c r="F863"/>
      <c r="G863"/>
      <c r="H863"/>
      <c r="I863"/>
      <c r="J863"/>
      <c r="K863"/>
    </row>
    <row r="864" spans="1:11" x14ac:dyDescent="0.35">
      <c r="A864"/>
      <c r="B864"/>
      <c r="C864"/>
      <c r="D864"/>
      <c r="E864"/>
      <c r="F864"/>
      <c r="G864"/>
      <c r="H864"/>
      <c r="I864"/>
      <c r="J864"/>
      <c r="K864"/>
    </row>
    <row r="865" spans="1:11" x14ac:dyDescent="0.35">
      <c r="A865"/>
      <c r="B865"/>
      <c r="C865"/>
      <c r="D865"/>
      <c r="E865"/>
      <c r="F865"/>
      <c r="G865"/>
      <c r="H865"/>
      <c r="I865"/>
      <c r="J865"/>
      <c r="K865"/>
    </row>
    <row r="866" spans="1:11" x14ac:dyDescent="0.35">
      <c r="A866"/>
      <c r="B866"/>
      <c r="C866"/>
      <c r="D866"/>
      <c r="E866"/>
      <c r="F866"/>
      <c r="G866"/>
      <c r="H866"/>
      <c r="I866"/>
      <c r="J866"/>
      <c r="K866"/>
    </row>
    <row r="867" spans="1:11" x14ac:dyDescent="0.35">
      <c r="A867"/>
      <c r="B867"/>
      <c r="C867"/>
      <c r="D867"/>
      <c r="E867"/>
      <c r="F867"/>
      <c r="G867"/>
      <c r="H867"/>
      <c r="I867"/>
      <c r="J867"/>
      <c r="K867"/>
    </row>
    <row r="868" spans="1:11" x14ac:dyDescent="0.35">
      <c r="A868"/>
      <c r="B868"/>
      <c r="C868"/>
      <c r="D868"/>
      <c r="E868"/>
      <c r="F868"/>
      <c r="G868"/>
      <c r="H868"/>
      <c r="I868"/>
      <c r="J868"/>
      <c r="K868"/>
    </row>
    <row r="869" spans="1:11" x14ac:dyDescent="0.35">
      <c r="A869"/>
      <c r="B869"/>
      <c r="C869"/>
      <c r="D869"/>
      <c r="E869"/>
      <c r="F869"/>
      <c r="G869"/>
      <c r="H869"/>
      <c r="I869"/>
      <c r="J869"/>
      <c r="K869"/>
    </row>
    <row r="870" spans="1:11" x14ac:dyDescent="0.35">
      <c r="A870"/>
      <c r="B870"/>
      <c r="C870"/>
      <c r="D870"/>
      <c r="E870"/>
      <c r="F870"/>
      <c r="G870"/>
      <c r="H870"/>
      <c r="I870"/>
      <c r="J870"/>
      <c r="K870"/>
    </row>
    <row r="871" spans="1:11" x14ac:dyDescent="0.35">
      <c r="A871"/>
      <c r="B871"/>
      <c r="C871"/>
      <c r="D871"/>
      <c r="E871"/>
      <c r="F871"/>
      <c r="G871"/>
      <c r="H871"/>
      <c r="I871"/>
      <c r="J871"/>
      <c r="K871"/>
    </row>
    <row r="872" spans="1:11" x14ac:dyDescent="0.35">
      <c r="A872"/>
      <c r="B872"/>
      <c r="C872"/>
      <c r="D872"/>
      <c r="E872"/>
      <c r="F872"/>
      <c r="G872"/>
      <c r="H872"/>
      <c r="I872"/>
      <c r="J872"/>
      <c r="K872"/>
    </row>
    <row r="873" spans="1:11" x14ac:dyDescent="0.35">
      <c r="A873"/>
      <c r="B873"/>
      <c r="C873"/>
      <c r="D873"/>
      <c r="E873"/>
      <c r="F873"/>
      <c r="G873"/>
      <c r="H873"/>
      <c r="I873"/>
      <c r="J873"/>
      <c r="K873"/>
    </row>
    <row r="874" spans="1:11" x14ac:dyDescent="0.35">
      <c r="A874"/>
      <c r="B874"/>
      <c r="C874"/>
      <c r="D874"/>
      <c r="E874"/>
      <c r="F874"/>
      <c r="G874"/>
      <c r="H874"/>
      <c r="I874"/>
      <c r="J874"/>
      <c r="K874"/>
    </row>
    <row r="875" spans="1:11" x14ac:dyDescent="0.35">
      <c r="A875"/>
      <c r="B875"/>
      <c r="C875"/>
      <c r="D875"/>
      <c r="E875"/>
      <c r="F875"/>
      <c r="G875"/>
      <c r="H875"/>
      <c r="I875"/>
      <c r="J875"/>
      <c r="K875"/>
    </row>
    <row r="876" spans="1:11" x14ac:dyDescent="0.35">
      <c r="A876"/>
      <c r="B876"/>
      <c r="C876"/>
      <c r="D876"/>
      <c r="E876"/>
      <c r="F876"/>
      <c r="G876"/>
      <c r="H876"/>
      <c r="I876"/>
      <c r="J876"/>
      <c r="K876"/>
    </row>
    <row r="877" spans="1:11" x14ac:dyDescent="0.35">
      <c r="A877"/>
      <c r="B877"/>
      <c r="C877"/>
      <c r="D877"/>
      <c r="E877"/>
      <c r="F877"/>
      <c r="G877"/>
      <c r="H877"/>
      <c r="I877"/>
      <c r="J877"/>
      <c r="K877"/>
    </row>
    <row r="878" spans="1:11" x14ac:dyDescent="0.35">
      <c r="A878"/>
      <c r="B878"/>
      <c r="C878"/>
      <c r="D878"/>
      <c r="E878"/>
      <c r="F878"/>
      <c r="G878"/>
      <c r="H878"/>
      <c r="I878"/>
      <c r="J878"/>
      <c r="K878"/>
    </row>
    <row r="879" spans="1:11" x14ac:dyDescent="0.35">
      <c r="A879"/>
      <c r="B879"/>
      <c r="C879"/>
      <c r="D879"/>
      <c r="E879"/>
      <c r="F879"/>
      <c r="G879"/>
      <c r="H879"/>
      <c r="I879"/>
      <c r="J879"/>
      <c r="K879"/>
    </row>
    <row r="880" spans="1:11" x14ac:dyDescent="0.35">
      <c r="A880"/>
      <c r="B880"/>
      <c r="C880"/>
      <c r="D880"/>
      <c r="E880"/>
      <c r="F880"/>
      <c r="G880"/>
      <c r="H880"/>
      <c r="I880"/>
      <c r="J880"/>
      <c r="K880"/>
    </row>
    <row r="881" spans="1:11" x14ac:dyDescent="0.35">
      <c r="A881"/>
      <c r="B881"/>
      <c r="C881"/>
      <c r="D881"/>
      <c r="E881"/>
      <c r="F881"/>
      <c r="G881"/>
      <c r="H881"/>
      <c r="I881"/>
      <c r="J881"/>
      <c r="K881"/>
    </row>
    <row r="882" spans="1:11" x14ac:dyDescent="0.35">
      <c r="A882"/>
      <c r="B882"/>
      <c r="C882"/>
      <c r="D882"/>
      <c r="E882"/>
      <c r="F882"/>
      <c r="G882"/>
      <c r="H882"/>
      <c r="I882"/>
      <c r="J882"/>
      <c r="K882"/>
    </row>
    <row r="883" spans="1:11" x14ac:dyDescent="0.35">
      <c r="A883"/>
      <c r="B883"/>
      <c r="C883"/>
      <c r="D883"/>
      <c r="E883"/>
      <c r="F883"/>
      <c r="G883"/>
      <c r="H883"/>
      <c r="I883"/>
      <c r="J883"/>
      <c r="K883"/>
    </row>
    <row r="884" spans="1:11" x14ac:dyDescent="0.35">
      <c r="A884"/>
      <c r="B884"/>
      <c r="C884"/>
      <c r="D884"/>
      <c r="E884"/>
      <c r="F884"/>
      <c r="G884"/>
      <c r="H884"/>
      <c r="I884"/>
      <c r="J884"/>
      <c r="K884"/>
    </row>
    <row r="885" spans="1:11" x14ac:dyDescent="0.35">
      <c r="A885"/>
      <c r="B885"/>
      <c r="C885"/>
      <c r="D885"/>
      <c r="E885"/>
      <c r="F885"/>
      <c r="G885"/>
      <c r="H885"/>
      <c r="I885"/>
      <c r="J885"/>
      <c r="K885"/>
    </row>
    <row r="886" spans="1:11" x14ac:dyDescent="0.35">
      <c r="A886"/>
      <c r="B886"/>
      <c r="C886"/>
      <c r="D886"/>
      <c r="E886"/>
      <c r="F886"/>
      <c r="G886"/>
      <c r="H886"/>
      <c r="I886"/>
      <c r="J886"/>
      <c r="K886"/>
    </row>
    <row r="887" spans="1:11" x14ac:dyDescent="0.35">
      <c r="A887"/>
      <c r="B887"/>
      <c r="C887"/>
      <c r="D887"/>
      <c r="E887"/>
      <c r="F887"/>
      <c r="G887"/>
      <c r="H887"/>
      <c r="I887"/>
      <c r="J887"/>
      <c r="K887"/>
    </row>
    <row r="888" spans="1:11" x14ac:dyDescent="0.35">
      <c r="A888"/>
      <c r="B888"/>
      <c r="C888"/>
      <c r="D888"/>
      <c r="E888"/>
      <c r="F888"/>
      <c r="G888"/>
      <c r="H888"/>
      <c r="I888"/>
      <c r="J888"/>
      <c r="K888"/>
    </row>
    <row r="889" spans="1:11" x14ac:dyDescent="0.35">
      <c r="A889"/>
      <c r="B889"/>
      <c r="C889"/>
      <c r="D889"/>
      <c r="E889"/>
      <c r="F889"/>
      <c r="G889"/>
      <c r="H889"/>
      <c r="I889"/>
      <c r="J889"/>
      <c r="K889"/>
    </row>
    <row r="890" spans="1:11" x14ac:dyDescent="0.35">
      <c r="A890"/>
      <c r="B890"/>
      <c r="C890"/>
      <c r="D890"/>
      <c r="E890"/>
      <c r="F890"/>
      <c r="G890"/>
      <c r="H890"/>
      <c r="I890"/>
      <c r="J890"/>
      <c r="K890"/>
    </row>
    <row r="891" spans="1:11" x14ac:dyDescent="0.35">
      <c r="A891"/>
      <c r="B891"/>
      <c r="C891"/>
      <c r="D891"/>
      <c r="E891"/>
      <c r="F891"/>
      <c r="G891"/>
      <c r="H891"/>
      <c r="I891"/>
      <c r="J891"/>
      <c r="K891"/>
    </row>
    <row r="892" spans="1:11" x14ac:dyDescent="0.35">
      <c r="A892"/>
      <c r="B892"/>
      <c r="C892"/>
      <c r="D892"/>
      <c r="E892"/>
      <c r="F892"/>
      <c r="G892"/>
      <c r="H892"/>
      <c r="I892"/>
      <c r="J892"/>
      <c r="K892"/>
    </row>
    <row r="893" spans="1:11" x14ac:dyDescent="0.35">
      <c r="A893"/>
      <c r="B893"/>
      <c r="C893"/>
      <c r="D893"/>
      <c r="E893"/>
      <c r="F893"/>
      <c r="G893"/>
      <c r="H893"/>
      <c r="I893"/>
      <c r="J893"/>
      <c r="K893"/>
    </row>
    <row r="894" spans="1:11" x14ac:dyDescent="0.35">
      <c r="A894"/>
      <c r="B894"/>
      <c r="C894"/>
      <c r="D894"/>
      <c r="E894"/>
      <c r="F894"/>
      <c r="G894"/>
      <c r="H894"/>
      <c r="I894"/>
      <c r="J894"/>
      <c r="K894"/>
    </row>
    <row r="895" spans="1:11" x14ac:dyDescent="0.35">
      <c r="A895"/>
      <c r="B895"/>
      <c r="C895"/>
      <c r="D895"/>
      <c r="E895"/>
      <c r="F895"/>
      <c r="G895"/>
      <c r="H895"/>
      <c r="I895"/>
      <c r="J895"/>
      <c r="K895"/>
    </row>
    <row r="896" spans="1:11" x14ac:dyDescent="0.35">
      <c r="A896"/>
      <c r="B896"/>
      <c r="C896"/>
      <c r="D896"/>
      <c r="E896"/>
      <c r="F896"/>
      <c r="G896"/>
      <c r="H896"/>
      <c r="I896"/>
      <c r="J896"/>
      <c r="K896"/>
    </row>
    <row r="897" spans="1:11" x14ac:dyDescent="0.35">
      <c r="A897"/>
      <c r="B897"/>
      <c r="C897"/>
      <c r="D897"/>
      <c r="E897"/>
      <c r="F897"/>
      <c r="G897"/>
      <c r="H897"/>
      <c r="I897"/>
      <c r="J897"/>
      <c r="K897"/>
    </row>
    <row r="898" spans="1:11" x14ac:dyDescent="0.35">
      <c r="A898"/>
      <c r="B898"/>
      <c r="C898"/>
      <c r="D898"/>
      <c r="E898"/>
      <c r="F898"/>
      <c r="G898"/>
      <c r="H898"/>
      <c r="I898"/>
      <c r="J898"/>
      <c r="K898"/>
    </row>
    <row r="899" spans="1:11" x14ac:dyDescent="0.35">
      <c r="A899"/>
      <c r="B899"/>
      <c r="C899"/>
      <c r="D899"/>
      <c r="E899"/>
      <c r="F899"/>
      <c r="G899"/>
      <c r="H899"/>
      <c r="I899"/>
      <c r="J899"/>
      <c r="K899"/>
    </row>
    <row r="900" spans="1:11" x14ac:dyDescent="0.35">
      <c r="A900"/>
      <c r="B900"/>
      <c r="C900"/>
      <c r="D900"/>
      <c r="E900"/>
      <c r="F900"/>
      <c r="G900"/>
      <c r="H900"/>
      <c r="I900"/>
      <c r="J900"/>
      <c r="K900"/>
    </row>
    <row r="901" spans="1:11" x14ac:dyDescent="0.35">
      <c r="A901"/>
      <c r="B901"/>
      <c r="C901"/>
      <c r="D901"/>
      <c r="E901"/>
      <c r="F901"/>
      <c r="G901"/>
      <c r="H901"/>
      <c r="I901"/>
      <c r="J901"/>
      <c r="K901"/>
    </row>
    <row r="902" spans="1:11" x14ac:dyDescent="0.35">
      <c r="A902"/>
      <c r="B902"/>
      <c r="C902"/>
      <c r="D902"/>
      <c r="E902"/>
      <c r="F902"/>
      <c r="G902"/>
      <c r="H902"/>
      <c r="I902"/>
      <c r="J902"/>
      <c r="K902"/>
    </row>
    <row r="903" spans="1:11" x14ac:dyDescent="0.35">
      <c r="A903"/>
      <c r="B903"/>
      <c r="C903"/>
      <c r="D903"/>
      <c r="E903"/>
      <c r="F903"/>
      <c r="G903"/>
      <c r="H903"/>
      <c r="I903"/>
      <c r="J903"/>
      <c r="K903"/>
    </row>
    <row r="904" spans="1:11" x14ac:dyDescent="0.35">
      <c r="A904"/>
      <c r="B904"/>
      <c r="C904"/>
      <c r="D904"/>
      <c r="E904"/>
      <c r="F904"/>
      <c r="G904"/>
      <c r="H904"/>
      <c r="I904"/>
      <c r="J904"/>
      <c r="K904"/>
    </row>
    <row r="905" spans="1:11" x14ac:dyDescent="0.35">
      <c r="A905"/>
      <c r="B905"/>
      <c r="C905"/>
      <c r="D905"/>
      <c r="E905"/>
      <c r="F905"/>
      <c r="G905"/>
      <c r="H905"/>
      <c r="I905"/>
      <c r="J905"/>
      <c r="K905"/>
    </row>
    <row r="906" spans="1:11" x14ac:dyDescent="0.35">
      <c r="A906"/>
      <c r="B906"/>
      <c r="C906"/>
      <c r="D906"/>
      <c r="E906"/>
      <c r="F906"/>
      <c r="G906"/>
      <c r="H906"/>
      <c r="I906"/>
      <c r="J906"/>
      <c r="K906"/>
    </row>
    <row r="907" spans="1:11" x14ac:dyDescent="0.35">
      <c r="A907"/>
      <c r="B907"/>
      <c r="C907"/>
      <c r="D907"/>
      <c r="E907"/>
      <c r="F907"/>
      <c r="G907"/>
      <c r="H907"/>
      <c r="I907"/>
      <c r="J907"/>
      <c r="K907"/>
    </row>
    <row r="908" spans="1:11" x14ac:dyDescent="0.35">
      <c r="A908"/>
      <c r="B908"/>
      <c r="C908"/>
      <c r="D908"/>
      <c r="E908"/>
      <c r="F908"/>
      <c r="G908"/>
      <c r="H908"/>
      <c r="I908"/>
      <c r="J908"/>
      <c r="K908"/>
    </row>
    <row r="909" spans="1:11" x14ac:dyDescent="0.35">
      <c r="A909"/>
      <c r="B909"/>
      <c r="C909"/>
      <c r="D909"/>
      <c r="E909"/>
      <c r="F909"/>
      <c r="G909"/>
      <c r="H909"/>
      <c r="I909"/>
      <c r="J909"/>
      <c r="K909"/>
    </row>
    <row r="910" spans="1:11" x14ac:dyDescent="0.35">
      <c r="A910"/>
      <c r="B910"/>
      <c r="C910"/>
      <c r="D910"/>
      <c r="E910"/>
      <c r="F910"/>
      <c r="G910"/>
      <c r="H910"/>
      <c r="I910"/>
      <c r="J910"/>
      <c r="K910"/>
    </row>
    <row r="911" spans="1:11" x14ac:dyDescent="0.35">
      <c r="A911"/>
      <c r="B911"/>
      <c r="C911"/>
      <c r="D911"/>
      <c r="E911"/>
      <c r="F911"/>
      <c r="G911"/>
      <c r="H911"/>
      <c r="I911"/>
      <c r="J911"/>
      <c r="K911"/>
    </row>
    <row r="912" spans="1:11" x14ac:dyDescent="0.35">
      <c r="A912"/>
      <c r="B912"/>
      <c r="C912"/>
      <c r="D912"/>
      <c r="E912"/>
      <c r="F912"/>
      <c r="G912"/>
      <c r="H912"/>
      <c r="I912"/>
      <c r="J912"/>
      <c r="K912"/>
    </row>
    <row r="913" spans="1:11" x14ac:dyDescent="0.35">
      <c r="A913"/>
      <c r="B913"/>
      <c r="C913"/>
      <c r="D913"/>
      <c r="E913"/>
      <c r="F913"/>
      <c r="G913"/>
      <c r="H913"/>
      <c r="I913"/>
      <c r="J913"/>
      <c r="K913"/>
    </row>
    <row r="914" spans="1:11" x14ac:dyDescent="0.35">
      <c r="A914"/>
      <c r="B914"/>
      <c r="C914"/>
      <c r="D914"/>
      <c r="E914"/>
      <c r="F914"/>
      <c r="G914"/>
      <c r="H914"/>
      <c r="I914"/>
      <c r="J914"/>
      <c r="K914"/>
    </row>
    <row r="915" spans="1:11" x14ac:dyDescent="0.35">
      <c r="A915"/>
      <c r="B915"/>
      <c r="C915"/>
      <c r="D915"/>
      <c r="E915"/>
      <c r="F915"/>
      <c r="G915"/>
      <c r="H915"/>
      <c r="I915"/>
      <c r="J915"/>
      <c r="K915"/>
    </row>
    <row r="916" spans="1:11" x14ac:dyDescent="0.35">
      <c r="A916"/>
      <c r="B916"/>
      <c r="C916"/>
      <c r="D916"/>
      <c r="E916"/>
      <c r="F916"/>
      <c r="G916"/>
      <c r="H916"/>
      <c r="I916"/>
      <c r="J916"/>
      <c r="K916"/>
    </row>
    <row r="917" spans="1:11" x14ac:dyDescent="0.35">
      <c r="A917"/>
      <c r="B917"/>
      <c r="C917"/>
      <c r="D917"/>
      <c r="E917"/>
      <c r="F917"/>
      <c r="G917"/>
      <c r="H917"/>
      <c r="I917"/>
      <c r="J917"/>
      <c r="K917"/>
    </row>
    <row r="918" spans="1:11" x14ac:dyDescent="0.35">
      <c r="A918"/>
      <c r="B918"/>
      <c r="C918"/>
      <c r="D918"/>
      <c r="E918"/>
      <c r="F918"/>
      <c r="G918"/>
      <c r="H918"/>
      <c r="I918"/>
      <c r="J918"/>
      <c r="K918"/>
    </row>
    <row r="919" spans="1:11" x14ac:dyDescent="0.35">
      <c r="A919"/>
      <c r="B919"/>
      <c r="C919"/>
      <c r="D919"/>
      <c r="E919"/>
      <c r="F919"/>
      <c r="G919"/>
      <c r="H919"/>
      <c r="I919"/>
      <c r="J919"/>
      <c r="K919"/>
    </row>
    <row r="920" spans="1:11" x14ac:dyDescent="0.35">
      <c r="A920"/>
      <c r="B920"/>
      <c r="C920"/>
      <c r="D920"/>
      <c r="E920"/>
      <c r="F920"/>
      <c r="G920"/>
      <c r="H920"/>
      <c r="I920"/>
      <c r="J920"/>
      <c r="K920"/>
    </row>
    <row r="921" spans="1:11" x14ac:dyDescent="0.35">
      <c r="A921"/>
      <c r="B921"/>
      <c r="C921"/>
      <c r="D921"/>
      <c r="E921"/>
      <c r="F921"/>
      <c r="G921"/>
      <c r="H921"/>
      <c r="I921"/>
      <c r="J921"/>
      <c r="K921"/>
    </row>
    <row r="922" spans="1:11" x14ac:dyDescent="0.35">
      <c r="A922"/>
      <c r="B922"/>
      <c r="C922"/>
      <c r="D922"/>
      <c r="E922"/>
      <c r="F922"/>
      <c r="G922"/>
      <c r="H922"/>
      <c r="I922"/>
      <c r="J922"/>
      <c r="K922"/>
    </row>
    <row r="923" spans="1:11" x14ac:dyDescent="0.35">
      <c r="A923"/>
      <c r="B923"/>
      <c r="C923"/>
      <c r="D923"/>
      <c r="E923"/>
      <c r="F923"/>
      <c r="G923"/>
      <c r="H923"/>
      <c r="I923"/>
      <c r="J923"/>
      <c r="K923"/>
    </row>
    <row r="924" spans="1:11" x14ac:dyDescent="0.35">
      <c r="A924"/>
      <c r="B924"/>
      <c r="C924"/>
      <c r="D924"/>
      <c r="E924"/>
      <c r="F924"/>
      <c r="G924"/>
      <c r="H924"/>
      <c r="I924"/>
      <c r="J924"/>
      <c r="K924"/>
    </row>
    <row r="925" spans="1:11" x14ac:dyDescent="0.35">
      <c r="A925"/>
      <c r="B925"/>
      <c r="C925"/>
      <c r="D925"/>
      <c r="E925"/>
      <c r="F925"/>
      <c r="G925"/>
      <c r="H925"/>
      <c r="I925"/>
      <c r="J925"/>
      <c r="K925"/>
    </row>
    <row r="926" spans="1:11" x14ac:dyDescent="0.35">
      <c r="A926"/>
      <c r="B926"/>
      <c r="C926"/>
      <c r="D926"/>
      <c r="E926"/>
      <c r="F926"/>
      <c r="G926"/>
      <c r="H926"/>
      <c r="I926"/>
      <c r="J926"/>
      <c r="K926"/>
    </row>
    <row r="927" spans="1:11" x14ac:dyDescent="0.35">
      <c r="A927"/>
      <c r="B927"/>
      <c r="C927"/>
      <c r="D927"/>
      <c r="E927"/>
      <c r="F927"/>
      <c r="G927"/>
      <c r="H927"/>
      <c r="I927"/>
      <c r="J927"/>
      <c r="K927"/>
    </row>
    <row r="928" spans="1:11" x14ac:dyDescent="0.35">
      <c r="A928"/>
      <c r="B928"/>
      <c r="C928"/>
      <c r="D928"/>
      <c r="E928"/>
      <c r="F928"/>
      <c r="G928"/>
      <c r="H928"/>
      <c r="I928"/>
      <c r="J928"/>
      <c r="K928"/>
    </row>
    <row r="929" spans="1:11" x14ac:dyDescent="0.35">
      <c r="A929"/>
      <c r="B929"/>
      <c r="C929"/>
      <c r="D929"/>
      <c r="E929"/>
      <c r="F929"/>
      <c r="G929"/>
      <c r="H929"/>
      <c r="I929"/>
      <c r="J929"/>
      <c r="K929"/>
    </row>
    <row r="930" spans="1:11" x14ac:dyDescent="0.35">
      <c r="A930"/>
      <c r="B930"/>
      <c r="C930"/>
      <c r="D930"/>
      <c r="E930"/>
      <c r="F930"/>
      <c r="G930"/>
      <c r="H930"/>
      <c r="I930"/>
      <c r="J930"/>
      <c r="K930"/>
    </row>
    <row r="931" spans="1:11" x14ac:dyDescent="0.35">
      <c r="A931"/>
      <c r="B931"/>
      <c r="C931"/>
      <c r="D931"/>
      <c r="E931"/>
      <c r="F931"/>
      <c r="G931"/>
      <c r="H931"/>
      <c r="I931"/>
      <c r="J931"/>
      <c r="K931"/>
    </row>
    <row r="932" spans="1:11" x14ac:dyDescent="0.35">
      <c r="A932"/>
      <c r="B932"/>
      <c r="C932"/>
      <c r="D932"/>
      <c r="E932"/>
      <c r="F932"/>
      <c r="G932"/>
      <c r="H932"/>
      <c r="I932"/>
      <c r="J932"/>
      <c r="K932"/>
    </row>
    <row r="933" spans="1:11" x14ac:dyDescent="0.35">
      <c r="A933"/>
      <c r="B933"/>
      <c r="C933"/>
      <c r="D933"/>
      <c r="E933"/>
      <c r="F933"/>
      <c r="G933"/>
      <c r="H933"/>
      <c r="I933"/>
      <c r="J933"/>
      <c r="K933"/>
    </row>
    <row r="934" spans="1:11" x14ac:dyDescent="0.35">
      <c r="A934"/>
      <c r="B934"/>
      <c r="C934"/>
      <c r="D934"/>
      <c r="E934"/>
      <c r="F934"/>
      <c r="G934"/>
      <c r="H934"/>
      <c r="I934"/>
      <c r="J934"/>
      <c r="K934"/>
    </row>
    <row r="935" spans="1:11" x14ac:dyDescent="0.35">
      <c r="A935"/>
      <c r="B935"/>
      <c r="C935"/>
      <c r="D935"/>
      <c r="E935"/>
      <c r="F935"/>
      <c r="G935"/>
      <c r="H935"/>
      <c r="I935"/>
      <c r="J935"/>
      <c r="K935"/>
    </row>
    <row r="936" spans="1:11" x14ac:dyDescent="0.35">
      <c r="A936"/>
      <c r="B936"/>
      <c r="C936"/>
      <c r="D936"/>
      <c r="E936"/>
      <c r="F936"/>
      <c r="G936"/>
      <c r="H936"/>
      <c r="I936"/>
      <c r="J936"/>
      <c r="K936"/>
    </row>
    <row r="937" spans="1:11" x14ac:dyDescent="0.35">
      <c r="A937"/>
      <c r="B937"/>
      <c r="C937"/>
      <c r="D937"/>
      <c r="E937"/>
      <c r="F937"/>
      <c r="G937"/>
      <c r="H937"/>
      <c r="I937"/>
      <c r="J937"/>
      <c r="K937"/>
    </row>
    <row r="938" spans="1:11" x14ac:dyDescent="0.35">
      <c r="A938"/>
      <c r="B938"/>
      <c r="C938"/>
      <c r="D938"/>
      <c r="E938"/>
      <c r="F938"/>
      <c r="G938"/>
      <c r="H938"/>
      <c r="I938"/>
      <c r="J938"/>
      <c r="K938"/>
    </row>
    <row r="939" spans="1:11" x14ac:dyDescent="0.35">
      <c r="A939"/>
      <c r="B939"/>
      <c r="C939"/>
      <c r="D939"/>
      <c r="E939"/>
      <c r="F939"/>
      <c r="G939"/>
      <c r="H939"/>
      <c r="I939"/>
      <c r="J939"/>
      <c r="K939"/>
    </row>
    <row r="940" spans="1:11" x14ac:dyDescent="0.35">
      <c r="A940"/>
      <c r="B940"/>
      <c r="C940"/>
      <c r="D940"/>
      <c r="E940"/>
      <c r="F940"/>
      <c r="G940"/>
      <c r="H940"/>
      <c r="I940"/>
      <c r="J940"/>
      <c r="K940"/>
    </row>
    <row r="941" spans="1:11" x14ac:dyDescent="0.35">
      <c r="A941"/>
      <c r="B941"/>
      <c r="C941"/>
      <c r="D941"/>
      <c r="E941"/>
      <c r="F941"/>
      <c r="G941"/>
      <c r="H941"/>
      <c r="I941"/>
      <c r="J941"/>
      <c r="K941"/>
    </row>
    <row r="942" spans="1:11" x14ac:dyDescent="0.35">
      <c r="A942"/>
      <c r="B942"/>
      <c r="C942"/>
      <c r="D942"/>
      <c r="E942"/>
      <c r="F942"/>
      <c r="G942"/>
      <c r="H942"/>
      <c r="I942"/>
      <c r="J942"/>
      <c r="K942"/>
    </row>
    <row r="943" spans="1:11" x14ac:dyDescent="0.35">
      <c r="A943"/>
      <c r="B943"/>
      <c r="C943"/>
      <c r="D943"/>
      <c r="E943"/>
      <c r="F943"/>
      <c r="G943"/>
      <c r="H943"/>
      <c r="I943"/>
      <c r="J943"/>
      <c r="K943"/>
    </row>
    <row r="944" spans="1:11" x14ac:dyDescent="0.35">
      <c r="A944"/>
      <c r="B944"/>
      <c r="C944"/>
      <c r="D944"/>
      <c r="E944"/>
      <c r="F944"/>
      <c r="G944"/>
      <c r="H944"/>
      <c r="I944"/>
      <c r="J944"/>
      <c r="K944"/>
    </row>
    <row r="945" spans="1:11" x14ac:dyDescent="0.35">
      <c r="A945"/>
      <c r="B945"/>
      <c r="C945"/>
      <c r="D945"/>
      <c r="E945"/>
      <c r="F945"/>
      <c r="G945"/>
      <c r="H945"/>
      <c r="I945"/>
      <c r="J945"/>
      <c r="K945"/>
    </row>
    <row r="946" spans="1:11" x14ac:dyDescent="0.35">
      <c r="A946"/>
      <c r="B946"/>
      <c r="C946"/>
      <c r="D946"/>
      <c r="E946"/>
      <c r="F946"/>
      <c r="G946"/>
      <c r="H946"/>
      <c r="I946"/>
      <c r="J946"/>
      <c r="K946"/>
    </row>
    <row r="947" spans="1:11" x14ac:dyDescent="0.35">
      <c r="A947"/>
      <c r="B947"/>
      <c r="C947"/>
      <c r="D947"/>
      <c r="E947"/>
      <c r="F947"/>
      <c r="G947"/>
      <c r="H947"/>
      <c r="I947"/>
      <c r="J947"/>
      <c r="K947"/>
    </row>
    <row r="948" spans="1:11" x14ac:dyDescent="0.35">
      <c r="A948"/>
      <c r="B948"/>
      <c r="C948"/>
      <c r="D948"/>
      <c r="E948"/>
      <c r="F948"/>
      <c r="G948"/>
      <c r="H948"/>
      <c r="I948"/>
      <c r="J948"/>
      <c r="K948"/>
    </row>
    <row r="949" spans="1:11" x14ac:dyDescent="0.35">
      <c r="A949"/>
      <c r="B949"/>
      <c r="C949"/>
      <c r="D949"/>
      <c r="E949"/>
      <c r="F949"/>
      <c r="G949"/>
      <c r="H949"/>
      <c r="I949"/>
      <c r="J949"/>
      <c r="K949"/>
    </row>
    <row r="950" spans="1:11" x14ac:dyDescent="0.35">
      <c r="A950"/>
      <c r="B950"/>
      <c r="C950"/>
      <c r="D950"/>
      <c r="E950"/>
      <c r="F950"/>
      <c r="G950"/>
      <c r="H950"/>
      <c r="I950"/>
      <c r="J950"/>
      <c r="K950"/>
    </row>
    <row r="951" spans="1:11" x14ac:dyDescent="0.35">
      <c r="A951"/>
      <c r="B951"/>
      <c r="C951"/>
      <c r="D951"/>
      <c r="E951"/>
      <c r="F951"/>
      <c r="G951"/>
      <c r="H951"/>
      <c r="I951"/>
      <c r="J951"/>
      <c r="K951"/>
    </row>
    <row r="952" spans="1:11" x14ac:dyDescent="0.35">
      <c r="A952"/>
      <c r="B952"/>
      <c r="C952"/>
      <c r="D952"/>
      <c r="E952"/>
      <c r="F952"/>
      <c r="G952"/>
      <c r="H952"/>
      <c r="I952"/>
      <c r="J952"/>
      <c r="K952"/>
    </row>
    <row r="953" spans="1:11" x14ac:dyDescent="0.35">
      <c r="A953"/>
      <c r="B953"/>
      <c r="C953"/>
      <c r="D953"/>
      <c r="E953"/>
      <c r="F953"/>
      <c r="G953"/>
      <c r="H953"/>
      <c r="I953"/>
      <c r="J953"/>
      <c r="K953"/>
    </row>
    <row r="954" spans="1:11" x14ac:dyDescent="0.35">
      <c r="A954"/>
      <c r="B954"/>
      <c r="C954"/>
      <c r="D954"/>
      <c r="E954"/>
      <c r="F954"/>
      <c r="G954"/>
      <c r="H954"/>
      <c r="I954"/>
      <c r="J954"/>
      <c r="K954"/>
    </row>
    <row r="955" spans="1:11" x14ac:dyDescent="0.35">
      <c r="A955"/>
      <c r="B955"/>
      <c r="C955"/>
      <c r="D955"/>
      <c r="E955"/>
      <c r="F955"/>
      <c r="G955"/>
      <c r="H955"/>
      <c r="I955"/>
      <c r="J955"/>
      <c r="K955"/>
    </row>
    <row r="956" spans="1:11" x14ac:dyDescent="0.35">
      <c r="A956"/>
      <c r="B956"/>
      <c r="C956"/>
      <c r="D956"/>
      <c r="E956"/>
      <c r="F956"/>
      <c r="G956"/>
      <c r="H956"/>
      <c r="I956"/>
      <c r="J956"/>
      <c r="K956"/>
    </row>
    <row r="957" spans="1:11" x14ac:dyDescent="0.35">
      <c r="A957"/>
      <c r="B957"/>
      <c r="C957"/>
      <c r="D957"/>
      <c r="E957"/>
      <c r="F957"/>
      <c r="G957"/>
      <c r="H957"/>
      <c r="I957"/>
      <c r="J957"/>
      <c r="K957"/>
    </row>
    <row r="958" spans="1:11" x14ac:dyDescent="0.35">
      <c r="A958"/>
      <c r="B958"/>
      <c r="C958"/>
      <c r="D958"/>
      <c r="E958"/>
      <c r="F958"/>
      <c r="G958"/>
      <c r="H958"/>
      <c r="I958"/>
      <c r="J958"/>
      <c r="K958"/>
    </row>
    <row r="959" spans="1:11" x14ac:dyDescent="0.35">
      <c r="A959"/>
      <c r="B959"/>
      <c r="C959"/>
      <c r="D959"/>
      <c r="E959"/>
      <c r="F959"/>
      <c r="G959"/>
      <c r="H959"/>
      <c r="I959"/>
      <c r="J959"/>
      <c r="K959"/>
    </row>
    <row r="960" spans="1:11" x14ac:dyDescent="0.35">
      <c r="A960"/>
      <c r="B960"/>
      <c r="C960"/>
      <c r="D960"/>
      <c r="E960"/>
      <c r="F960"/>
      <c r="G960"/>
      <c r="H960"/>
      <c r="I960"/>
      <c r="J960"/>
      <c r="K960"/>
    </row>
    <row r="961" spans="1:11" x14ac:dyDescent="0.35">
      <c r="A961"/>
      <c r="B961"/>
      <c r="C961"/>
      <c r="D961"/>
      <c r="E961"/>
      <c r="F961"/>
      <c r="G961"/>
      <c r="H961"/>
      <c r="I961"/>
      <c r="J961"/>
      <c r="K961"/>
    </row>
    <row r="962" spans="1:11" x14ac:dyDescent="0.35">
      <c r="A962"/>
      <c r="B962"/>
      <c r="C962"/>
      <c r="D962"/>
      <c r="E962"/>
      <c r="F962"/>
      <c r="G962"/>
      <c r="H962"/>
      <c r="I962"/>
      <c r="J962"/>
      <c r="K962"/>
    </row>
    <row r="963" spans="1:11" x14ac:dyDescent="0.35">
      <c r="A963"/>
      <c r="B963"/>
      <c r="C963"/>
      <c r="D963"/>
      <c r="E963"/>
      <c r="F963"/>
      <c r="G963"/>
      <c r="H963"/>
      <c r="I963"/>
      <c r="J963"/>
      <c r="K963"/>
    </row>
    <row r="964" spans="1:11" x14ac:dyDescent="0.35">
      <c r="A964"/>
      <c r="B964"/>
      <c r="C964"/>
      <c r="D964"/>
      <c r="E964"/>
      <c r="F964"/>
      <c r="G964"/>
      <c r="H964"/>
      <c r="I964"/>
      <c r="J964"/>
      <c r="K964"/>
    </row>
    <row r="965" spans="1:11" x14ac:dyDescent="0.35">
      <c r="A965"/>
      <c r="B965"/>
      <c r="C965"/>
      <c r="D965"/>
      <c r="E965"/>
      <c r="F965"/>
      <c r="G965"/>
      <c r="H965"/>
      <c r="I965"/>
      <c r="J965"/>
      <c r="K965"/>
    </row>
    <row r="966" spans="1:11" x14ac:dyDescent="0.35">
      <c r="A966"/>
      <c r="B966"/>
      <c r="C966"/>
      <c r="D966"/>
      <c r="E966"/>
      <c r="F966"/>
      <c r="G966"/>
      <c r="H966"/>
      <c r="I966"/>
      <c r="J966"/>
      <c r="K966"/>
    </row>
    <row r="967" spans="1:11" x14ac:dyDescent="0.35">
      <c r="A967"/>
      <c r="B967"/>
      <c r="C967"/>
      <c r="D967"/>
      <c r="E967"/>
      <c r="F967"/>
      <c r="G967"/>
      <c r="H967"/>
      <c r="I967"/>
      <c r="J967"/>
      <c r="K967"/>
    </row>
    <row r="968" spans="1:11" x14ac:dyDescent="0.35">
      <c r="A968"/>
      <c r="B968"/>
      <c r="C968"/>
      <c r="D968"/>
      <c r="E968"/>
      <c r="F968"/>
      <c r="G968"/>
      <c r="H968"/>
      <c r="I968"/>
      <c r="J968"/>
      <c r="K968"/>
    </row>
    <row r="969" spans="1:11" x14ac:dyDescent="0.35">
      <c r="A969"/>
      <c r="B969"/>
      <c r="C969"/>
      <c r="D969"/>
      <c r="E969"/>
      <c r="F969"/>
      <c r="G969"/>
      <c r="H969"/>
      <c r="I969"/>
      <c r="J969"/>
      <c r="K969"/>
    </row>
    <row r="970" spans="1:11" x14ac:dyDescent="0.35">
      <c r="A970"/>
      <c r="B970"/>
      <c r="C970"/>
      <c r="D970"/>
      <c r="E970"/>
      <c r="F970"/>
      <c r="G970"/>
      <c r="H970"/>
      <c r="I970"/>
      <c r="J970"/>
      <c r="K970"/>
    </row>
    <row r="971" spans="1:11" x14ac:dyDescent="0.35">
      <c r="A971"/>
      <c r="B971"/>
      <c r="C971"/>
      <c r="D971"/>
      <c r="E971"/>
      <c r="F971"/>
      <c r="G971"/>
      <c r="H971"/>
      <c r="I971"/>
      <c r="J971"/>
      <c r="K971"/>
    </row>
    <row r="972" spans="1:11" x14ac:dyDescent="0.35">
      <c r="A972"/>
      <c r="B972"/>
      <c r="C972"/>
      <c r="D972"/>
      <c r="E972"/>
      <c r="F972"/>
      <c r="G972"/>
      <c r="H972"/>
      <c r="I972"/>
      <c r="J972"/>
      <c r="K972"/>
    </row>
    <row r="973" spans="1:11" x14ac:dyDescent="0.35">
      <c r="A973"/>
      <c r="B973"/>
      <c r="C973"/>
      <c r="D973"/>
      <c r="E973"/>
      <c r="F973"/>
      <c r="G973"/>
      <c r="H973"/>
      <c r="I973"/>
      <c r="J973"/>
      <c r="K973"/>
    </row>
    <row r="974" spans="1:11" x14ac:dyDescent="0.35">
      <c r="A974"/>
      <c r="B974"/>
      <c r="C974"/>
      <c r="D974"/>
      <c r="E974"/>
      <c r="F974"/>
      <c r="G974"/>
      <c r="H974"/>
      <c r="I974"/>
      <c r="J974"/>
      <c r="K974"/>
    </row>
    <row r="975" spans="1:11" x14ac:dyDescent="0.35">
      <c r="A975"/>
      <c r="B975"/>
      <c r="C975"/>
      <c r="D975"/>
      <c r="E975"/>
      <c r="F975"/>
      <c r="G975"/>
      <c r="H975"/>
      <c r="I975"/>
      <c r="J975"/>
      <c r="K975"/>
    </row>
    <row r="976" spans="1:11" x14ac:dyDescent="0.35">
      <c r="A976"/>
      <c r="B976"/>
      <c r="C976"/>
      <c r="D976"/>
      <c r="E976"/>
      <c r="F976"/>
      <c r="G976"/>
      <c r="H976"/>
      <c r="I976"/>
      <c r="J976"/>
      <c r="K976"/>
    </row>
    <row r="977" spans="1:11" x14ac:dyDescent="0.35">
      <c r="A977"/>
      <c r="B977"/>
      <c r="C977"/>
      <c r="D977"/>
      <c r="E977"/>
      <c r="F977"/>
      <c r="G977"/>
      <c r="H977"/>
      <c r="I977"/>
      <c r="J977"/>
      <c r="K977"/>
    </row>
    <row r="978" spans="1:11" x14ac:dyDescent="0.35">
      <c r="A978"/>
      <c r="B978"/>
      <c r="C978"/>
      <c r="D978"/>
      <c r="E978"/>
      <c r="F978"/>
      <c r="G978"/>
      <c r="H978"/>
      <c r="I978"/>
      <c r="J978"/>
      <c r="K978"/>
    </row>
    <row r="979" spans="1:11" x14ac:dyDescent="0.35">
      <c r="A979"/>
      <c r="B979"/>
      <c r="C979"/>
      <c r="D979"/>
      <c r="E979"/>
      <c r="F979"/>
      <c r="G979"/>
      <c r="H979"/>
      <c r="I979"/>
      <c r="J979"/>
      <c r="K979"/>
    </row>
    <row r="980" spans="1:11" x14ac:dyDescent="0.35">
      <c r="A980"/>
      <c r="B980"/>
      <c r="C980"/>
      <c r="D980"/>
      <c r="E980"/>
      <c r="F980"/>
      <c r="G980"/>
      <c r="H980"/>
      <c r="I980"/>
      <c r="J980"/>
      <c r="K980"/>
    </row>
    <row r="981" spans="1:11" x14ac:dyDescent="0.35">
      <c r="A981"/>
      <c r="B981"/>
      <c r="C981"/>
      <c r="D981"/>
      <c r="E981"/>
      <c r="F981"/>
      <c r="G981"/>
      <c r="H981"/>
      <c r="I981"/>
      <c r="J981"/>
      <c r="K981"/>
    </row>
    <row r="982" spans="1:11" x14ac:dyDescent="0.35">
      <c r="A982"/>
      <c r="B982"/>
      <c r="C982"/>
      <c r="D982"/>
      <c r="E982"/>
      <c r="F982"/>
      <c r="G982"/>
      <c r="H982"/>
      <c r="I982"/>
      <c r="J982"/>
      <c r="K982"/>
    </row>
    <row r="983" spans="1:11" x14ac:dyDescent="0.35">
      <c r="A983"/>
      <c r="B983"/>
      <c r="C983"/>
      <c r="D983"/>
      <c r="E983"/>
      <c r="F983"/>
      <c r="G983"/>
      <c r="H983"/>
      <c r="I983"/>
      <c r="J983"/>
      <c r="K983"/>
    </row>
    <row r="984" spans="1:11" x14ac:dyDescent="0.35">
      <c r="A984"/>
      <c r="B984"/>
      <c r="C984"/>
      <c r="D984"/>
      <c r="E984"/>
      <c r="F984"/>
      <c r="G984"/>
      <c r="H984"/>
      <c r="I984"/>
      <c r="J984"/>
      <c r="K984"/>
    </row>
    <row r="985" spans="1:11" x14ac:dyDescent="0.35">
      <c r="A985"/>
      <c r="B985"/>
      <c r="C985"/>
      <c r="D985"/>
      <c r="E985"/>
      <c r="F985"/>
      <c r="G985"/>
      <c r="H985"/>
      <c r="I985"/>
      <c r="J985"/>
      <c r="K985"/>
    </row>
    <row r="986" spans="1:11" x14ac:dyDescent="0.35">
      <c r="A986"/>
      <c r="B986"/>
      <c r="C986"/>
      <c r="D986"/>
      <c r="E986"/>
      <c r="F986"/>
      <c r="G986"/>
      <c r="H986"/>
      <c r="I986"/>
      <c r="J986"/>
      <c r="K986"/>
    </row>
    <row r="987" spans="1:11" x14ac:dyDescent="0.35">
      <c r="A987"/>
      <c r="B987"/>
      <c r="C987"/>
      <c r="D987"/>
      <c r="E987"/>
      <c r="F987"/>
      <c r="G987"/>
      <c r="H987"/>
      <c r="I987"/>
      <c r="J987"/>
      <c r="K987"/>
    </row>
    <row r="988" spans="1:11" x14ac:dyDescent="0.35">
      <c r="A988"/>
      <c r="B988"/>
      <c r="C988"/>
      <c r="D988"/>
      <c r="E988"/>
      <c r="F988"/>
      <c r="G988"/>
      <c r="H988"/>
      <c r="I988"/>
      <c r="J988"/>
      <c r="K988"/>
    </row>
    <row r="989" spans="1:11" x14ac:dyDescent="0.35">
      <c r="A989"/>
      <c r="B989"/>
      <c r="C989"/>
      <c r="D989"/>
      <c r="E989"/>
      <c r="F989"/>
      <c r="G989"/>
      <c r="H989"/>
      <c r="I989"/>
      <c r="J989"/>
      <c r="K989"/>
    </row>
    <row r="990" spans="1:11" x14ac:dyDescent="0.35">
      <c r="A990"/>
      <c r="B990"/>
      <c r="C990"/>
      <c r="D990"/>
      <c r="E990"/>
      <c r="F990"/>
      <c r="G990"/>
      <c r="H990"/>
      <c r="I990"/>
      <c r="J990"/>
      <c r="K990"/>
    </row>
    <row r="991" spans="1:11" x14ac:dyDescent="0.35">
      <c r="A991"/>
      <c r="B991"/>
      <c r="C991"/>
      <c r="D991"/>
      <c r="E991"/>
      <c r="F991"/>
      <c r="G991"/>
      <c r="H991"/>
      <c r="I991"/>
      <c r="J991"/>
      <c r="K991"/>
    </row>
    <row r="992" spans="1:11" x14ac:dyDescent="0.35">
      <c r="A992"/>
      <c r="B992"/>
      <c r="C992"/>
      <c r="D992"/>
      <c r="E992"/>
      <c r="F992"/>
      <c r="G992"/>
      <c r="H992"/>
      <c r="I992"/>
      <c r="J992"/>
      <c r="K992"/>
    </row>
    <row r="993" spans="1:11" x14ac:dyDescent="0.35">
      <c r="A993"/>
      <c r="B993"/>
      <c r="C993"/>
      <c r="D993"/>
      <c r="E993"/>
      <c r="F993"/>
      <c r="G993"/>
      <c r="H993"/>
      <c r="I993"/>
      <c r="J993"/>
      <c r="K993"/>
    </row>
    <row r="994" spans="1:11" x14ac:dyDescent="0.35">
      <c r="A994"/>
      <c r="B994"/>
      <c r="C994"/>
      <c r="D994"/>
      <c r="E994"/>
      <c r="F994"/>
      <c r="G994"/>
      <c r="H994"/>
      <c r="I994"/>
      <c r="J994"/>
      <c r="K994"/>
    </row>
    <row r="995" spans="1:11" x14ac:dyDescent="0.35">
      <c r="A995"/>
      <c r="B995"/>
      <c r="C995"/>
      <c r="D995"/>
      <c r="E995"/>
      <c r="F995"/>
      <c r="G995"/>
      <c r="H995"/>
      <c r="I995"/>
      <c r="J995"/>
      <c r="K995"/>
    </row>
    <row r="996" spans="1:11" x14ac:dyDescent="0.35">
      <c r="A996"/>
      <c r="B996"/>
      <c r="C996"/>
      <c r="D996"/>
      <c r="E996"/>
      <c r="F996"/>
      <c r="G996"/>
      <c r="H996"/>
      <c r="I996"/>
      <c r="J996"/>
      <c r="K996"/>
    </row>
    <row r="997" spans="1:11" x14ac:dyDescent="0.35">
      <c r="A997"/>
      <c r="B997"/>
      <c r="C997"/>
      <c r="D997"/>
      <c r="E997"/>
      <c r="F997"/>
      <c r="G997"/>
      <c r="H997"/>
      <c r="I997"/>
      <c r="J997"/>
      <c r="K997"/>
    </row>
    <row r="998" spans="1:11" x14ac:dyDescent="0.35">
      <c r="A998"/>
      <c r="B998"/>
      <c r="C998"/>
      <c r="D998"/>
      <c r="E998"/>
      <c r="F998"/>
      <c r="G998"/>
      <c r="H998"/>
      <c r="I998"/>
      <c r="J998"/>
      <c r="K998"/>
    </row>
    <row r="999" spans="1:11" x14ac:dyDescent="0.35">
      <c r="A999"/>
      <c r="B999"/>
      <c r="C999"/>
      <c r="D999"/>
      <c r="E999"/>
      <c r="F999"/>
      <c r="G999"/>
      <c r="H999"/>
      <c r="I999"/>
      <c r="J999"/>
      <c r="K999"/>
    </row>
    <row r="1000" spans="1:11" x14ac:dyDescent="0.35">
      <c r="A1000"/>
      <c r="B1000"/>
      <c r="C1000"/>
      <c r="D1000"/>
      <c r="E1000"/>
      <c r="F1000"/>
      <c r="G1000"/>
      <c r="H1000"/>
      <c r="I1000"/>
      <c r="J1000"/>
      <c r="K1000"/>
    </row>
    <row r="1001" spans="1:11" x14ac:dyDescent="0.35">
      <c r="A1001"/>
      <c r="B1001"/>
      <c r="C1001"/>
      <c r="D1001"/>
      <c r="E1001"/>
      <c r="F1001"/>
      <c r="G1001"/>
      <c r="H1001"/>
      <c r="I1001"/>
      <c r="J1001"/>
      <c r="K1001"/>
    </row>
    <row r="1002" spans="1:11" x14ac:dyDescent="0.35">
      <c r="A1002"/>
      <c r="B1002"/>
      <c r="C1002"/>
      <c r="D1002"/>
      <c r="E1002"/>
      <c r="F1002"/>
      <c r="G1002"/>
      <c r="H1002"/>
      <c r="I1002"/>
      <c r="J1002"/>
      <c r="K1002"/>
    </row>
    <row r="1003" spans="1:11" x14ac:dyDescent="0.35">
      <c r="A1003"/>
      <c r="B1003"/>
      <c r="C1003"/>
      <c r="D1003"/>
      <c r="E1003"/>
      <c r="F1003"/>
      <c r="G1003"/>
      <c r="H1003"/>
      <c r="I1003"/>
      <c r="J1003"/>
      <c r="K1003"/>
    </row>
    <row r="1004" spans="1:11" x14ac:dyDescent="0.35">
      <c r="A1004"/>
      <c r="B1004"/>
      <c r="C1004"/>
      <c r="D1004"/>
      <c r="E1004"/>
      <c r="F1004"/>
      <c r="G1004"/>
      <c r="H1004"/>
      <c r="I1004"/>
      <c r="J1004"/>
      <c r="K1004"/>
    </row>
    <row r="1005" spans="1:11" x14ac:dyDescent="0.35">
      <c r="A1005"/>
      <c r="B1005"/>
      <c r="C1005"/>
      <c r="D1005"/>
      <c r="E1005"/>
      <c r="F1005"/>
      <c r="G1005"/>
      <c r="H1005"/>
      <c r="I1005"/>
      <c r="J1005"/>
      <c r="K1005"/>
    </row>
    <row r="1006" spans="1:11" x14ac:dyDescent="0.35">
      <c r="A1006"/>
      <c r="B1006"/>
      <c r="C1006"/>
      <c r="D1006"/>
      <c r="E1006"/>
      <c r="F1006"/>
      <c r="G1006"/>
      <c r="H1006"/>
      <c r="I1006"/>
      <c r="J1006"/>
      <c r="K1006"/>
    </row>
    <row r="1007" spans="1:11" x14ac:dyDescent="0.35">
      <c r="A1007"/>
      <c r="B1007"/>
      <c r="C1007"/>
      <c r="D1007"/>
      <c r="E1007"/>
      <c r="F1007"/>
      <c r="G1007"/>
      <c r="H1007"/>
      <c r="I1007"/>
      <c r="J1007"/>
      <c r="K1007"/>
    </row>
    <row r="1008" spans="1:11" x14ac:dyDescent="0.35">
      <c r="A1008"/>
      <c r="B1008"/>
      <c r="C1008"/>
      <c r="D1008"/>
      <c r="E1008"/>
      <c r="F1008"/>
      <c r="G1008"/>
      <c r="H1008"/>
      <c r="I1008"/>
      <c r="J1008"/>
      <c r="K1008"/>
    </row>
    <row r="1009" spans="1:11" x14ac:dyDescent="0.35">
      <c r="A1009"/>
      <c r="B1009"/>
      <c r="C1009"/>
      <c r="D1009"/>
      <c r="E1009"/>
      <c r="F1009"/>
      <c r="G1009"/>
      <c r="H1009"/>
      <c r="I1009"/>
      <c r="J1009"/>
      <c r="K1009"/>
    </row>
    <row r="1010" spans="1:11" x14ac:dyDescent="0.35">
      <c r="A1010"/>
      <c r="B1010"/>
      <c r="C1010"/>
      <c r="D1010"/>
      <c r="E1010"/>
      <c r="F1010"/>
      <c r="G1010"/>
      <c r="H1010"/>
      <c r="I1010"/>
      <c r="J1010"/>
      <c r="K1010"/>
    </row>
    <row r="1011" spans="1:11" x14ac:dyDescent="0.35">
      <c r="A1011"/>
      <c r="B1011"/>
      <c r="C1011"/>
      <c r="D1011"/>
      <c r="E1011"/>
      <c r="F1011"/>
      <c r="G1011"/>
      <c r="H1011"/>
      <c r="I1011"/>
      <c r="J1011"/>
      <c r="K1011"/>
    </row>
    <row r="1012" spans="1:11" x14ac:dyDescent="0.35">
      <c r="A1012"/>
      <c r="B1012"/>
      <c r="C1012"/>
      <c r="D1012"/>
      <c r="E1012"/>
      <c r="F1012"/>
      <c r="G1012"/>
      <c r="H1012"/>
      <c r="I1012"/>
      <c r="J1012"/>
      <c r="K1012"/>
    </row>
    <row r="1013" spans="1:11" x14ac:dyDescent="0.35">
      <c r="A1013"/>
      <c r="B1013"/>
      <c r="C1013"/>
      <c r="D1013"/>
      <c r="E1013"/>
      <c r="F1013"/>
      <c r="G1013"/>
      <c r="H1013"/>
      <c r="I1013"/>
      <c r="J1013"/>
      <c r="K1013"/>
    </row>
    <row r="1014" spans="1:11" x14ac:dyDescent="0.35">
      <c r="A1014"/>
      <c r="B1014"/>
      <c r="C1014"/>
      <c r="D1014"/>
      <c r="E1014"/>
      <c r="F1014"/>
      <c r="G1014"/>
      <c r="H1014"/>
      <c r="I1014"/>
      <c r="J1014"/>
      <c r="K1014"/>
    </row>
    <row r="1015" spans="1:11" x14ac:dyDescent="0.35">
      <c r="A1015"/>
      <c r="B1015"/>
      <c r="C1015"/>
      <c r="D1015"/>
      <c r="E1015"/>
      <c r="F1015"/>
      <c r="G1015"/>
      <c r="H1015"/>
      <c r="I1015"/>
      <c r="J1015"/>
      <c r="K1015"/>
    </row>
    <row r="1016" spans="1:11" x14ac:dyDescent="0.35">
      <c r="A1016"/>
      <c r="B1016"/>
      <c r="C1016"/>
      <c r="D1016"/>
      <c r="E1016"/>
      <c r="F1016"/>
      <c r="G1016"/>
      <c r="H1016"/>
      <c r="I1016"/>
      <c r="J1016"/>
      <c r="K1016"/>
    </row>
    <row r="1017" spans="1:11" x14ac:dyDescent="0.35">
      <c r="A1017"/>
      <c r="B1017"/>
      <c r="C1017"/>
      <c r="D1017"/>
      <c r="E1017"/>
      <c r="F1017"/>
      <c r="G1017"/>
      <c r="H1017"/>
      <c r="I1017"/>
      <c r="J1017"/>
      <c r="K1017"/>
    </row>
    <row r="1018" spans="1:11" x14ac:dyDescent="0.35">
      <c r="A1018"/>
      <c r="B1018"/>
      <c r="C1018"/>
      <c r="D1018"/>
      <c r="E1018"/>
      <c r="F1018"/>
      <c r="G1018"/>
      <c r="H1018"/>
      <c r="I1018"/>
      <c r="J1018"/>
      <c r="K1018"/>
    </row>
    <row r="1019" spans="1:11" x14ac:dyDescent="0.35">
      <c r="A1019"/>
      <c r="B1019"/>
      <c r="C1019"/>
      <c r="D1019"/>
      <c r="E1019"/>
      <c r="F1019"/>
      <c r="G1019"/>
      <c r="H1019"/>
      <c r="I1019"/>
      <c r="J1019"/>
      <c r="K1019"/>
    </row>
    <row r="1020" spans="1:11" x14ac:dyDescent="0.35">
      <c r="A1020"/>
      <c r="B1020"/>
      <c r="C1020"/>
      <c r="D1020"/>
      <c r="E1020"/>
      <c r="F1020"/>
      <c r="G1020"/>
      <c r="H1020"/>
      <c r="I1020"/>
      <c r="J1020"/>
      <c r="K1020"/>
    </row>
    <row r="1021" spans="1:11" x14ac:dyDescent="0.35">
      <c r="A1021"/>
      <c r="B1021"/>
      <c r="C1021"/>
      <c r="D1021"/>
      <c r="E1021"/>
      <c r="F1021"/>
      <c r="G1021"/>
      <c r="H1021"/>
      <c r="I1021"/>
      <c r="J1021"/>
      <c r="K1021"/>
    </row>
    <row r="1022" spans="1:11" x14ac:dyDescent="0.35">
      <c r="A1022"/>
      <c r="B1022"/>
      <c r="C1022"/>
      <c r="D1022"/>
      <c r="E1022"/>
      <c r="F1022"/>
      <c r="G1022"/>
      <c r="H1022"/>
      <c r="I1022"/>
      <c r="J1022"/>
      <c r="K1022"/>
    </row>
    <row r="1023" spans="1:11" x14ac:dyDescent="0.35">
      <c r="A1023"/>
      <c r="B1023"/>
      <c r="C1023"/>
      <c r="D1023"/>
      <c r="E1023"/>
      <c r="F1023"/>
      <c r="G1023"/>
      <c r="H1023"/>
      <c r="I1023"/>
      <c r="J1023"/>
      <c r="K1023"/>
    </row>
    <row r="1024" spans="1:11" x14ac:dyDescent="0.35">
      <c r="A1024"/>
      <c r="B1024"/>
      <c r="C1024"/>
      <c r="D1024"/>
      <c r="E1024"/>
      <c r="F1024"/>
      <c r="G1024"/>
      <c r="H1024"/>
      <c r="I1024"/>
      <c r="J1024"/>
      <c r="K1024"/>
    </row>
    <row r="1025" spans="1:11" x14ac:dyDescent="0.35">
      <c r="A1025"/>
      <c r="B1025"/>
      <c r="C1025"/>
      <c r="D1025"/>
      <c r="E1025"/>
      <c r="F1025"/>
      <c r="G1025"/>
      <c r="H1025"/>
      <c r="I1025"/>
      <c r="J1025"/>
      <c r="K1025"/>
    </row>
    <row r="1026" spans="1:11" x14ac:dyDescent="0.35">
      <c r="A1026"/>
      <c r="B1026"/>
      <c r="C1026"/>
      <c r="D1026"/>
      <c r="E1026"/>
      <c r="F1026"/>
      <c r="G1026"/>
      <c r="H1026"/>
      <c r="I1026"/>
      <c r="J1026"/>
      <c r="K1026"/>
    </row>
    <row r="1027" spans="1:11" x14ac:dyDescent="0.35">
      <c r="A1027"/>
      <c r="B1027"/>
      <c r="C1027"/>
      <c r="D1027"/>
      <c r="E1027"/>
      <c r="F1027"/>
      <c r="G1027"/>
      <c r="H1027"/>
      <c r="I1027"/>
      <c r="J1027"/>
      <c r="K1027"/>
    </row>
    <row r="1028" spans="1:11" x14ac:dyDescent="0.35">
      <c r="A1028"/>
      <c r="B1028"/>
      <c r="C1028"/>
      <c r="D1028"/>
      <c r="E1028"/>
      <c r="F1028"/>
      <c r="G1028"/>
      <c r="H1028"/>
      <c r="I1028"/>
      <c r="J1028"/>
      <c r="K1028"/>
    </row>
    <row r="1029" spans="1:11" x14ac:dyDescent="0.35">
      <c r="A1029"/>
      <c r="B1029"/>
      <c r="C1029"/>
      <c r="D1029"/>
      <c r="E1029"/>
      <c r="F1029"/>
      <c r="G1029"/>
      <c r="H1029"/>
      <c r="I1029"/>
      <c r="J1029"/>
      <c r="K1029"/>
    </row>
    <row r="1030" spans="1:11" x14ac:dyDescent="0.35">
      <c r="A1030"/>
      <c r="B1030"/>
      <c r="C1030"/>
      <c r="D1030"/>
      <c r="E1030"/>
      <c r="F1030"/>
      <c r="G1030"/>
      <c r="H1030"/>
      <c r="I1030"/>
      <c r="J1030"/>
      <c r="K1030"/>
    </row>
    <row r="1031" spans="1:11" x14ac:dyDescent="0.35">
      <c r="A1031"/>
      <c r="B1031"/>
      <c r="C1031"/>
      <c r="D1031"/>
      <c r="E1031"/>
      <c r="F1031"/>
      <c r="G1031"/>
      <c r="H1031"/>
      <c r="I1031"/>
      <c r="J1031"/>
      <c r="K1031"/>
    </row>
    <row r="1032" spans="1:11" x14ac:dyDescent="0.35">
      <c r="A1032"/>
      <c r="B1032"/>
      <c r="C1032"/>
      <c r="D1032"/>
      <c r="E1032"/>
      <c r="F1032"/>
      <c r="G1032"/>
      <c r="H1032"/>
      <c r="I1032"/>
      <c r="J1032"/>
      <c r="K1032"/>
    </row>
    <row r="1033" spans="1:11" x14ac:dyDescent="0.35">
      <c r="A1033"/>
      <c r="B1033"/>
      <c r="C1033"/>
      <c r="D1033"/>
      <c r="E1033"/>
      <c r="F1033"/>
      <c r="G1033"/>
      <c r="H1033"/>
      <c r="I1033"/>
      <c r="J1033"/>
      <c r="K1033"/>
    </row>
    <row r="1034" spans="1:11" x14ac:dyDescent="0.35">
      <c r="A1034"/>
      <c r="B1034"/>
      <c r="C1034"/>
      <c r="D1034"/>
      <c r="E1034"/>
      <c r="F1034"/>
      <c r="G1034"/>
      <c r="H1034"/>
      <c r="I1034"/>
      <c r="J1034"/>
      <c r="K1034"/>
    </row>
    <row r="1035" spans="1:11" x14ac:dyDescent="0.35">
      <c r="A1035"/>
      <c r="B1035"/>
      <c r="C1035"/>
      <c r="D1035"/>
      <c r="E1035"/>
      <c r="F1035"/>
      <c r="G1035"/>
      <c r="H1035"/>
      <c r="I1035"/>
      <c r="J1035"/>
      <c r="K1035"/>
    </row>
    <row r="1036" spans="1:11" x14ac:dyDescent="0.35">
      <c r="A1036"/>
      <c r="B1036"/>
      <c r="C1036"/>
      <c r="D1036"/>
      <c r="E1036"/>
      <c r="F1036"/>
      <c r="G1036"/>
      <c r="H1036"/>
      <c r="I1036"/>
      <c r="J1036"/>
      <c r="K1036"/>
    </row>
    <row r="1037" spans="1:11" x14ac:dyDescent="0.35">
      <c r="A1037"/>
      <c r="B1037"/>
      <c r="C1037"/>
      <c r="D1037"/>
      <c r="E1037"/>
      <c r="F1037"/>
      <c r="G1037"/>
      <c r="H1037"/>
      <c r="I1037"/>
      <c r="J1037"/>
      <c r="K1037"/>
    </row>
    <row r="1038" spans="1:11" x14ac:dyDescent="0.35">
      <c r="A1038"/>
      <c r="B1038"/>
      <c r="C1038"/>
      <c r="D1038"/>
      <c r="E1038"/>
      <c r="F1038"/>
      <c r="G1038"/>
      <c r="H1038"/>
      <c r="I1038"/>
      <c r="J1038"/>
      <c r="K1038"/>
    </row>
    <row r="1039" spans="1:11" x14ac:dyDescent="0.35">
      <c r="A1039"/>
      <c r="B1039"/>
      <c r="C1039"/>
      <c r="D1039"/>
      <c r="E1039"/>
      <c r="F1039"/>
      <c r="G1039"/>
      <c r="H1039"/>
      <c r="I1039"/>
      <c r="J1039"/>
      <c r="K1039"/>
    </row>
    <row r="1040" spans="1:11" x14ac:dyDescent="0.35">
      <c r="A1040"/>
      <c r="B1040"/>
      <c r="C1040"/>
      <c r="D1040"/>
      <c r="E1040"/>
      <c r="F1040"/>
      <c r="G1040"/>
      <c r="H1040"/>
      <c r="I1040"/>
      <c r="J1040"/>
      <c r="K1040"/>
    </row>
    <row r="1041" spans="1:11" x14ac:dyDescent="0.35">
      <c r="A1041"/>
      <c r="B1041"/>
      <c r="C1041"/>
      <c r="D1041"/>
      <c r="E1041"/>
      <c r="F1041"/>
      <c r="G1041"/>
      <c r="H1041"/>
      <c r="I1041"/>
      <c r="J1041"/>
      <c r="K1041"/>
    </row>
    <row r="1042" spans="1:11" x14ac:dyDescent="0.35">
      <c r="A1042"/>
      <c r="B1042"/>
      <c r="C1042"/>
      <c r="D1042"/>
      <c r="E1042"/>
      <c r="F1042"/>
      <c r="G1042"/>
      <c r="H1042"/>
      <c r="I1042"/>
      <c r="J1042"/>
      <c r="K1042"/>
    </row>
    <row r="1043" spans="1:11" x14ac:dyDescent="0.35">
      <c r="A1043"/>
      <c r="B1043"/>
      <c r="C1043"/>
      <c r="D1043"/>
      <c r="E1043"/>
      <c r="F1043"/>
      <c r="G1043"/>
      <c r="H1043"/>
      <c r="I1043"/>
      <c r="J1043"/>
      <c r="K1043"/>
    </row>
    <row r="1044" spans="1:11" x14ac:dyDescent="0.35">
      <c r="A1044"/>
      <c r="B1044"/>
      <c r="C1044"/>
      <c r="D1044"/>
      <c r="E1044"/>
      <c r="F1044"/>
      <c r="G1044"/>
      <c r="H1044"/>
      <c r="I1044"/>
      <c r="J1044"/>
      <c r="K1044"/>
    </row>
    <row r="1045" spans="1:11" x14ac:dyDescent="0.35">
      <c r="A1045"/>
      <c r="B1045"/>
      <c r="C1045"/>
      <c r="D1045"/>
      <c r="E1045"/>
      <c r="F1045"/>
      <c r="G1045"/>
      <c r="H1045"/>
      <c r="I1045"/>
      <c r="J1045"/>
      <c r="K1045"/>
    </row>
    <row r="1046" spans="1:11" x14ac:dyDescent="0.35">
      <c r="A1046"/>
      <c r="B1046"/>
      <c r="C1046"/>
      <c r="D1046"/>
      <c r="E1046"/>
      <c r="F1046"/>
      <c r="G1046"/>
      <c r="H1046"/>
      <c r="I1046"/>
      <c r="J1046"/>
      <c r="K1046"/>
    </row>
    <row r="1047" spans="1:11" x14ac:dyDescent="0.35">
      <c r="A1047"/>
      <c r="B1047"/>
      <c r="C1047"/>
      <c r="D1047"/>
      <c r="E1047"/>
      <c r="F1047"/>
      <c r="G1047"/>
      <c r="H1047"/>
      <c r="I1047"/>
      <c r="J1047"/>
      <c r="K1047"/>
    </row>
    <row r="1048" spans="1:11" x14ac:dyDescent="0.35">
      <c r="A1048"/>
      <c r="B1048"/>
      <c r="C1048"/>
      <c r="D1048"/>
      <c r="E1048"/>
      <c r="F1048"/>
      <c r="G1048"/>
      <c r="H1048"/>
      <c r="I1048"/>
      <c r="J1048"/>
      <c r="K1048"/>
    </row>
    <row r="1049" spans="1:11" x14ac:dyDescent="0.35">
      <c r="A1049"/>
      <c r="B1049"/>
      <c r="C1049"/>
      <c r="D1049"/>
      <c r="E1049"/>
      <c r="F1049"/>
      <c r="G1049"/>
      <c r="H1049"/>
      <c r="I1049"/>
      <c r="J1049"/>
      <c r="K1049"/>
    </row>
    <row r="1050" spans="1:11" x14ac:dyDescent="0.35">
      <c r="A1050"/>
      <c r="B1050"/>
      <c r="C1050"/>
      <c r="D1050"/>
      <c r="E1050"/>
      <c r="F1050"/>
      <c r="G1050"/>
      <c r="H1050"/>
      <c r="I1050"/>
      <c r="J1050"/>
      <c r="K1050"/>
    </row>
    <row r="1051" spans="1:11" x14ac:dyDescent="0.35">
      <c r="A1051"/>
      <c r="B1051"/>
      <c r="C1051"/>
      <c r="D1051"/>
      <c r="E1051"/>
      <c r="F1051"/>
      <c r="G1051"/>
      <c r="H1051"/>
      <c r="I1051"/>
      <c r="J1051"/>
      <c r="K1051"/>
    </row>
    <row r="1052" spans="1:11" x14ac:dyDescent="0.35">
      <c r="A1052"/>
      <c r="B1052"/>
      <c r="C1052"/>
      <c r="D1052"/>
      <c r="E1052"/>
      <c r="F1052"/>
      <c r="G1052"/>
      <c r="H1052"/>
      <c r="I1052"/>
      <c r="J1052"/>
      <c r="K1052"/>
    </row>
    <row r="1053" spans="1:11" x14ac:dyDescent="0.35">
      <c r="A1053"/>
      <c r="B1053"/>
      <c r="C1053"/>
      <c r="D1053"/>
      <c r="E1053"/>
      <c r="F1053"/>
      <c r="G1053"/>
      <c r="H1053"/>
      <c r="I1053"/>
      <c r="J1053"/>
      <c r="K1053"/>
    </row>
    <row r="1054" spans="1:11" x14ac:dyDescent="0.35">
      <c r="A1054"/>
      <c r="B1054"/>
      <c r="C1054"/>
      <c r="D1054"/>
      <c r="E1054"/>
      <c r="F1054"/>
      <c r="G1054"/>
      <c r="H1054"/>
      <c r="I1054"/>
      <c r="J1054"/>
      <c r="K1054"/>
    </row>
    <row r="1055" spans="1:11" x14ac:dyDescent="0.35">
      <c r="A1055"/>
      <c r="B1055"/>
      <c r="C1055"/>
      <c r="D1055"/>
      <c r="E1055"/>
      <c r="F1055"/>
      <c r="G1055"/>
      <c r="H1055"/>
      <c r="I1055"/>
      <c r="J1055"/>
      <c r="K1055"/>
    </row>
    <row r="1056" spans="1:11" x14ac:dyDescent="0.35">
      <c r="A1056"/>
      <c r="B1056"/>
      <c r="C1056"/>
      <c r="D1056"/>
      <c r="E1056"/>
      <c r="F1056"/>
      <c r="G1056"/>
      <c r="H1056"/>
      <c r="I1056"/>
      <c r="J1056"/>
      <c r="K1056"/>
    </row>
    <row r="1057" spans="1:11" x14ac:dyDescent="0.35">
      <c r="A1057"/>
      <c r="B1057"/>
      <c r="C1057"/>
      <c r="D1057"/>
      <c r="E1057"/>
      <c r="F1057"/>
      <c r="G1057"/>
      <c r="H1057"/>
      <c r="I1057"/>
      <c r="J1057"/>
      <c r="K1057"/>
    </row>
    <row r="1058" spans="1:11" x14ac:dyDescent="0.35">
      <c r="A1058"/>
      <c r="B1058"/>
      <c r="C1058"/>
      <c r="D1058"/>
      <c r="E1058"/>
      <c r="F1058"/>
      <c r="G1058"/>
      <c r="H1058"/>
      <c r="I1058"/>
      <c r="J1058"/>
      <c r="K1058"/>
    </row>
    <row r="1059" spans="1:11" x14ac:dyDescent="0.35">
      <c r="A1059"/>
      <c r="B1059"/>
      <c r="C1059"/>
      <c r="D1059"/>
      <c r="E1059"/>
      <c r="F1059"/>
      <c r="G1059"/>
      <c r="H1059"/>
      <c r="I1059"/>
      <c r="J1059"/>
      <c r="K1059"/>
    </row>
    <row r="1060" spans="1:11" x14ac:dyDescent="0.35">
      <c r="A1060"/>
      <c r="B1060"/>
      <c r="C1060"/>
      <c r="D1060"/>
      <c r="E1060"/>
      <c r="F1060"/>
      <c r="G1060"/>
      <c r="H1060"/>
      <c r="I1060"/>
      <c r="J1060"/>
      <c r="K1060"/>
    </row>
    <row r="1061" spans="1:11" x14ac:dyDescent="0.35">
      <c r="A1061"/>
      <c r="B1061"/>
      <c r="C1061"/>
      <c r="D1061"/>
      <c r="E1061"/>
      <c r="F1061"/>
      <c r="G1061"/>
      <c r="H1061"/>
      <c r="I1061"/>
      <c r="J1061"/>
      <c r="K1061"/>
    </row>
    <row r="1062" spans="1:11" x14ac:dyDescent="0.35">
      <c r="A1062"/>
      <c r="B1062"/>
      <c r="C1062"/>
      <c r="D1062"/>
      <c r="E1062"/>
      <c r="F1062"/>
      <c r="G1062"/>
      <c r="H1062"/>
      <c r="I1062"/>
      <c r="J1062"/>
      <c r="K1062"/>
    </row>
    <row r="1063" spans="1:11" x14ac:dyDescent="0.35">
      <c r="A1063"/>
      <c r="B1063"/>
      <c r="C1063"/>
      <c r="D1063"/>
      <c r="E1063"/>
      <c r="F1063"/>
      <c r="G1063"/>
      <c r="H1063"/>
      <c r="I1063"/>
      <c r="J1063"/>
      <c r="K1063"/>
    </row>
    <row r="1064" spans="1:11" x14ac:dyDescent="0.35">
      <c r="A1064"/>
      <c r="B1064"/>
      <c r="C1064"/>
      <c r="D1064"/>
      <c r="E1064"/>
      <c r="F1064"/>
      <c r="G1064"/>
      <c r="H1064"/>
      <c r="I1064"/>
      <c r="J1064"/>
      <c r="K1064"/>
    </row>
    <row r="1065" spans="1:11" x14ac:dyDescent="0.35">
      <c r="A1065"/>
      <c r="B1065"/>
      <c r="C1065"/>
      <c r="D1065"/>
      <c r="E1065"/>
      <c r="F1065"/>
      <c r="G1065"/>
      <c r="H1065"/>
      <c r="I1065"/>
      <c r="J1065"/>
      <c r="K1065"/>
    </row>
    <row r="1066" spans="1:11" x14ac:dyDescent="0.35">
      <c r="A1066"/>
      <c r="B1066"/>
      <c r="C1066"/>
      <c r="D1066"/>
      <c r="E1066"/>
      <c r="F1066"/>
      <c r="G1066"/>
      <c r="H1066"/>
      <c r="I1066"/>
      <c r="J1066"/>
      <c r="K1066"/>
    </row>
    <row r="1067" spans="1:11" x14ac:dyDescent="0.35">
      <c r="A1067"/>
      <c r="B1067"/>
      <c r="C1067"/>
      <c r="D1067"/>
      <c r="E1067"/>
      <c r="F1067"/>
      <c r="G1067"/>
      <c r="H1067"/>
      <c r="I1067"/>
      <c r="J1067"/>
      <c r="K1067"/>
    </row>
    <row r="1068" spans="1:11" x14ac:dyDescent="0.35">
      <c r="A1068"/>
      <c r="B1068"/>
      <c r="C1068"/>
      <c r="D1068"/>
      <c r="E1068"/>
      <c r="F1068"/>
      <c r="G1068"/>
      <c r="H1068"/>
      <c r="I1068"/>
      <c r="J1068"/>
      <c r="K1068"/>
    </row>
    <row r="1069" spans="1:11" x14ac:dyDescent="0.35">
      <c r="A1069"/>
      <c r="B1069"/>
      <c r="C1069"/>
      <c r="D1069"/>
      <c r="E1069"/>
      <c r="F1069"/>
      <c r="G1069"/>
      <c r="H1069"/>
      <c r="I1069"/>
      <c r="J1069"/>
      <c r="K1069"/>
    </row>
    <row r="1070" spans="1:11" x14ac:dyDescent="0.35">
      <c r="A1070"/>
      <c r="B1070"/>
      <c r="C1070"/>
      <c r="D1070"/>
      <c r="E1070"/>
      <c r="F1070"/>
      <c r="G1070"/>
      <c r="H1070"/>
      <c r="I1070"/>
      <c r="J1070"/>
      <c r="K1070"/>
    </row>
    <row r="1071" spans="1:11" x14ac:dyDescent="0.35">
      <c r="A1071"/>
      <c r="B1071"/>
      <c r="C1071"/>
      <c r="D1071"/>
      <c r="E1071"/>
      <c r="F1071"/>
      <c r="G1071"/>
      <c r="H1071"/>
      <c r="I1071"/>
      <c r="J1071"/>
      <c r="K1071"/>
    </row>
    <row r="1072" spans="1:11" x14ac:dyDescent="0.35">
      <c r="A1072"/>
      <c r="B1072"/>
      <c r="C1072"/>
      <c r="D1072"/>
      <c r="E1072"/>
      <c r="F1072"/>
      <c r="G1072"/>
      <c r="H1072"/>
      <c r="I1072"/>
      <c r="J1072"/>
      <c r="K1072"/>
    </row>
    <row r="1073" spans="1:11" x14ac:dyDescent="0.35">
      <c r="A1073"/>
      <c r="B1073"/>
      <c r="C1073"/>
      <c r="D1073"/>
      <c r="E1073"/>
      <c r="F1073"/>
      <c r="G1073"/>
      <c r="H1073"/>
      <c r="I1073"/>
      <c r="J1073"/>
      <c r="K1073"/>
    </row>
    <row r="1074" spans="1:11" x14ac:dyDescent="0.35">
      <c r="A1074"/>
      <c r="B1074"/>
      <c r="C1074"/>
      <c r="D1074"/>
      <c r="E1074"/>
      <c r="F1074"/>
      <c r="G1074"/>
      <c r="H1074"/>
      <c r="I1074"/>
      <c r="J1074"/>
      <c r="K1074"/>
    </row>
    <row r="1075" spans="1:11" x14ac:dyDescent="0.35">
      <c r="A1075"/>
      <c r="B1075"/>
      <c r="C1075"/>
      <c r="D1075"/>
      <c r="E1075"/>
      <c r="F1075"/>
      <c r="G1075"/>
      <c r="H1075"/>
      <c r="I1075"/>
      <c r="J1075"/>
      <c r="K1075"/>
    </row>
    <row r="1076" spans="1:11" x14ac:dyDescent="0.35">
      <c r="A1076"/>
      <c r="B1076"/>
      <c r="C1076"/>
      <c r="D1076"/>
      <c r="E1076"/>
      <c r="F1076"/>
      <c r="G1076"/>
      <c r="H1076"/>
      <c r="I1076"/>
      <c r="J1076"/>
      <c r="K1076"/>
    </row>
    <row r="1077" spans="1:11" x14ac:dyDescent="0.35">
      <c r="A1077"/>
      <c r="B1077"/>
      <c r="C1077"/>
      <c r="D1077"/>
      <c r="E1077"/>
      <c r="F1077"/>
      <c r="G1077"/>
      <c r="H1077"/>
      <c r="I1077"/>
      <c r="J1077"/>
      <c r="K1077"/>
    </row>
    <row r="1078" spans="1:11" x14ac:dyDescent="0.35">
      <c r="A1078"/>
      <c r="B1078"/>
      <c r="C1078"/>
      <c r="D1078"/>
      <c r="E1078"/>
      <c r="F1078"/>
      <c r="G1078"/>
      <c r="H1078"/>
      <c r="I1078"/>
      <c r="J1078"/>
      <c r="K1078"/>
    </row>
    <row r="1079" spans="1:11" x14ac:dyDescent="0.35">
      <c r="A1079"/>
      <c r="B1079"/>
      <c r="C1079"/>
      <c r="D1079"/>
      <c r="E1079"/>
      <c r="F1079"/>
      <c r="G1079"/>
      <c r="H1079"/>
      <c r="I1079"/>
      <c r="J1079"/>
      <c r="K1079"/>
    </row>
    <row r="1080" spans="1:11" x14ac:dyDescent="0.35">
      <c r="A1080"/>
      <c r="B1080"/>
      <c r="C1080"/>
      <c r="D1080"/>
      <c r="E1080"/>
      <c r="F1080"/>
      <c r="G1080"/>
      <c r="H1080"/>
      <c r="I1080"/>
      <c r="J1080"/>
      <c r="K1080"/>
    </row>
    <row r="1081" spans="1:11" x14ac:dyDescent="0.35">
      <c r="A1081"/>
      <c r="B1081"/>
      <c r="C1081"/>
      <c r="D1081"/>
      <c r="E1081"/>
      <c r="F1081"/>
      <c r="G1081"/>
      <c r="H1081"/>
      <c r="I1081"/>
      <c r="J1081"/>
      <c r="K1081"/>
    </row>
    <row r="1082" spans="1:11" x14ac:dyDescent="0.35">
      <c r="A1082"/>
      <c r="B1082"/>
      <c r="C1082"/>
      <c r="D1082"/>
      <c r="E1082"/>
      <c r="F1082"/>
      <c r="G1082"/>
      <c r="H1082"/>
      <c r="I1082"/>
      <c r="J1082"/>
      <c r="K1082"/>
    </row>
    <row r="1083" spans="1:11" x14ac:dyDescent="0.35">
      <c r="A1083"/>
      <c r="B1083"/>
      <c r="C1083"/>
      <c r="D1083"/>
      <c r="E1083"/>
      <c r="F1083"/>
      <c r="G1083"/>
      <c r="H1083"/>
      <c r="I1083"/>
      <c r="J1083"/>
      <c r="K1083"/>
    </row>
    <row r="1084" spans="1:11" x14ac:dyDescent="0.35">
      <c r="A1084"/>
      <c r="B1084"/>
      <c r="C1084"/>
      <c r="D1084"/>
      <c r="E1084"/>
      <c r="F1084"/>
      <c r="G1084"/>
      <c r="H1084"/>
      <c r="I1084"/>
      <c r="J1084"/>
      <c r="K1084"/>
    </row>
    <row r="1085" spans="1:11" x14ac:dyDescent="0.35">
      <c r="A1085"/>
      <c r="B1085"/>
      <c r="C1085"/>
      <c r="D1085"/>
      <c r="E1085"/>
      <c r="F1085"/>
      <c r="G1085"/>
      <c r="H1085"/>
      <c r="I1085"/>
      <c r="J1085"/>
      <c r="K1085"/>
    </row>
    <row r="1086" spans="1:11" x14ac:dyDescent="0.35">
      <c r="A1086"/>
      <c r="B1086"/>
      <c r="C1086"/>
      <c r="D1086"/>
      <c r="E1086"/>
      <c r="F1086"/>
      <c r="G1086"/>
      <c r="H1086"/>
      <c r="I1086"/>
      <c r="J1086"/>
      <c r="K1086"/>
    </row>
    <row r="1087" spans="1:11" x14ac:dyDescent="0.35">
      <c r="A1087"/>
      <c r="B1087"/>
      <c r="C1087"/>
      <c r="D1087"/>
      <c r="E1087"/>
      <c r="F1087"/>
      <c r="G1087"/>
      <c r="H1087"/>
      <c r="I1087"/>
      <c r="J1087"/>
      <c r="K1087"/>
    </row>
    <row r="1088" spans="1:11" x14ac:dyDescent="0.35">
      <c r="A1088"/>
      <c r="B1088"/>
      <c r="C1088"/>
      <c r="D1088"/>
      <c r="E1088"/>
      <c r="F1088"/>
      <c r="G1088"/>
      <c r="H1088"/>
      <c r="I1088"/>
      <c r="J1088"/>
      <c r="K1088"/>
    </row>
    <row r="1089" spans="1:11" x14ac:dyDescent="0.35">
      <c r="A1089"/>
      <c r="B1089"/>
      <c r="C1089"/>
      <c r="D1089"/>
      <c r="E1089"/>
      <c r="F1089"/>
      <c r="G1089"/>
      <c r="H1089"/>
      <c r="I1089"/>
      <c r="J1089"/>
      <c r="K1089"/>
    </row>
    <row r="1090" spans="1:11" x14ac:dyDescent="0.35">
      <c r="A1090"/>
      <c r="B1090"/>
      <c r="C1090"/>
      <c r="D1090"/>
      <c r="E1090"/>
      <c r="F1090"/>
      <c r="G1090"/>
      <c r="H1090"/>
      <c r="I1090"/>
      <c r="J1090"/>
      <c r="K1090"/>
    </row>
    <row r="1091" spans="1:11" x14ac:dyDescent="0.35">
      <c r="A1091"/>
      <c r="B1091"/>
      <c r="C1091"/>
      <c r="D1091"/>
      <c r="E1091"/>
      <c r="F1091"/>
      <c r="G1091"/>
      <c r="H1091"/>
      <c r="I1091"/>
      <c r="J1091"/>
      <c r="K1091"/>
    </row>
    <row r="1092" spans="1:11" x14ac:dyDescent="0.35">
      <c r="A1092"/>
      <c r="B1092"/>
      <c r="C1092"/>
      <c r="D1092"/>
      <c r="E1092"/>
      <c r="F1092"/>
      <c r="G1092"/>
      <c r="H1092"/>
      <c r="I1092"/>
      <c r="J1092"/>
      <c r="K1092"/>
    </row>
    <row r="1093" spans="1:11" x14ac:dyDescent="0.35">
      <c r="A1093"/>
      <c r="B1093"/>
      <c r="C1093"/>
      <c r="D1093"/>
      <c r="E1093"/>
      <c r="F1093"/>
      <c r="G1093"/>
      <c r="H1093"/>
      <c r="I1093"/>
      <c r="J1093"/>
      <c r="K1093"/>
    </row>
    <row r="1094" spans="1:11" x14ac:dyDescent="0.35">
      <c r="A1094"/>
      <c r="B1094"/>
      <c r="C1094"/>
      <c r="D1094"/>
      <c r="E1094"/>
      <c r="F1094"/>
      <c r="G1094"/>
      <c r="H1094"/>
      <c r="I1094"/>
      <c r="J1094"/>
      <c r="K1094"/>
    </row>
    <row r="1095" spans="1:11" x14ac:dyDescent="0.35">
      <c r="A1095"/>
      <c r="B1095"/>
      <c r="C1095"/>
      <c r="D1095"/>
      <c r="E1095"/>
      <c r="F1095"/>
      <c r="G1095"/>
      <c r="H1095"/>
      <c r="I1095"/>
      <c r="J1095"/>
      <c r="K1095"/>
    </row>
    <row r="1096" spans="1:11" x14ac:dyDescent="0.35">
      <c r="A1096"/>
      <c r="B1096"/>
      <c r="C1096"/>
      <c r="D1096"/>
      <c r="E1096"/>
      <c r="F1096"/>
      <c r="G1096"/>
      <c r="H1096"/>
      <c r="I1096"/>
      <c r="J1096"/>
      <c r="K1096"/>
    </row>
    <row r="1097" spans="1:11" x14ac:dyDescent="0.35">
      <c r="A1097"/>
      <c r="B1097"/>
      <c r="C1097"/>
      <c r="D1097"/>
      <c r="E1097"/>
      <c r="F1097"/>
      <c r="G1097"/>
      <c r="H1097"/>
      <c r="I1097"/>
      <c r="J1097"/>
      <c r="K1097"/>
    </row>
    <row r="1098" spans="1:11" x14ac:dyDescent="0.35">
      <c r="A1098"/>
      <c r="B1098"/>
      <c r="C1098"/>
      <c r="D1098"/>
      <c r="E1098"/>
      <c r="F1098"/>
      <c r="G1098"/>
      <c r="H1098"/>
      <c r="I1098"/>
      <c r="J1098"/>
      <c r="K1098"/>
    </row>
    <row r="1099" spans="1:11" x14ac:dyDescent="0.35">
      <c r="A1099"/>
      <c r="B1099"/>
      <c r="C1099"/>
      <c r="D1099"/>
      <c r="E1099"/>
      <c r="F1099"/>
      <c r="G1099"/>
      <c r="H1099"/>
      <c r="I1099"/>
      <c r="J1099"/>
      <c r="K1099"/>
    </row>
    <row r="1100" spans="1:11" x14ac:dyDescent="0.35">
      <c r="A1100"/>
      <c r="B1100"/>
      <c r="C1100"/>
      <c r="D1100"/>
      <c r="E1100"/>
      <c r="F1100"/>
      <c r="G1100"/>
      <c r="H1100"/>
      <c r="I1100"/>
      <c r="J1100"/>
      <c r="K1100"/>
    </row>
    <row r="1101" spans="1:11" x14ac:dyDescent="0.35">
      <c r="A1101"/>
      <c r="B1101"/>
      <c r="C1101"/>
      <c r="D1101"/>
      <c r="E1101"/>
      <c r="F1101"/>
      <c r="G1101"/>
      <c r="H1101"/>
      <c r="I1101"/>
      <c r="J1101"/>
      <c r="K1101"/>
    </row>
    <row r="1102" spans="1:11" x14ac:dyDescent="0.35">
      <c r="A1102"/>
      <c r="B1102"/>
      <c r="C1102"/>
      <c r="D1102"/>
      <c r="E1102"/>
      <c r="F1102"/>
      <c r="G1102"/>
      <c r="H1102"/>
      <c r="I1102"/>
      <c r="J1102"/>
      <c r="K1102"/>
    </row>
    <row r="1103" spans="1:11" x14ac:dyDescent="0.35">
      <c r="A1103"/>
      <c r="B1103"/>
      <c r="C1103"/>
      <c r="D1103"/>
      <c r="E1103"/>
      <c r="F1103"/>
      <c r="G1103"/>
      <c r="H1103"/>
      <c r="I1103"/>
      <c r="J1103"/>
      <c r="K1103"/>
    </row>
    <row r="1104" spans="1:11" x14ac:dyDescent="0.35">
      <c r="A1104"/>
      <c r="B1104"/>
      <c r="C1104"/>
      <c r="D1104"/>
      <c r="E1104"/>
      <c r="F1104"/>
      <c r="G1104"/>
      <c r="H1104"/>
      <c r="I1104"/>
      <c r="J1104"/>
      <c r="K1104"/>
    </row>
    <row r="1105" spans="1:11" x14ac:dyDescent="0.35">
      <c r="A1105"/>
      <c r="B1105"/>
      <c r="C1105"/>
      <c r="D1105"/>
      <c r="E1105"/>
      <c r="F1105"/>
      <c r="G1105"/>
      <c r="H1105"/>
      <c r="I1105"/>
      <c r="J1105"/>
      <c r="K1105"/>
    </row>
    <row r="1106" spans="1:11" x14ac:dyDescent="0.35">
      <c r="A1106"/>
      <c r="B1106"/>
      <c r="C1106"/>
      <c r="D1106"/>
      <c r="E1106"/>
      <c r="F1106"/>
      <c r="G1106"/>
      <c r="H1106"/>
      <c r="I1106"/>
      <c r="J1106"/>
      <c r="K1106"/>
    </row>
    <row r="1107" spans="1:11" x14ac:dyDescent="0.35">
      <c r="A1107"/>
      <c r="B1107"/>
      <c r="C1107"/>
      <c r="D1107"/>
      <c r="E1107"/>
      <c r="F1107"/>
      <c r="G1107"/>
      <c r="H1107"/>
      <c r="I1107"/>
      <c r="J1107"/>
      <c r="K1107"/>
    </row>
    <row r="1108" spans="1:11" x14ac:dyDescent="0.35">
      <c r="A1108"/>
      <c r="B1108"/>
      <c r="C1108"/>
      <c r="D1108"/>
      <c r="E1108"/>
      <c r="F1108"/>
      <c r="G1108"/>
      <c r="H1108"/>
      <c r="I1108"/>
      <c r="J1108"/>
      <c r="K1108"/>
    </row>
    <row r="1109" spans="1:11" x14ac:dyDescent="0.35">
      <c r="A1109"/>
      <c r="B1109"/>
      <c r="C1109"/>
      <c r="D1109"/>
      <c r="E1109"/>
      <c r="F1109"/>
      <c r="G1109"/>
      <c r="H1109"/>
      <c r="I1109"/>
      <c r="J1109"/>
      <c r="K1109"/>
    </row>
    <row r="1110" spans="1:11" x14ac:dyDescent="0.35">
      <c r="A1110"/>
      <c r="B1110"/>
      <c r="C1110"/>
      <c r="D1110"/>
      <c r="E1110"/>
      <c r="F1110"/>
      <c r="G1110"/>
      <c r="H1110"/>
      <c r="I1110"/>
      <c r="J1110"/>
      <c r="K1110"/>
    </row>
    <row r="1111" spans="1:11" x14ac:dyDescent="0.35">
      <c r="A1111"/>
      <c r="B1111"/>
      <c r="C1111"/>
      <c r="D1111"/>
      <c r="E1111"/>
      <c r="F1111"/>
      <c r="G1111"/>
      <c r="H1111"/>
      <c r="I1111"/>
      <c r="J1111"/>
      <c r="K1111"/>
    </row>
    <row r="1112" spans="1:11" x14ac:dyDescent="0.35">
      <c r="A1112"/>
      <c r="B1112"/>
      <c r="C1112"/>
      <c r="D1112"/>
      <c r="E1112"/>
      <c r="F1112"/>
      <c r="G1112"/>
      <c r="H1112"/>
      <c r="I1112"/>
      <c r="J1112"/>
      <c r="K1112"/>
    </row>
    <row r="1113" spans="1:11" x14ac:dyDescent="0.35">
      <c r="A1113"/>
      <c r="B1113"/>
      <c r="C1113"/>
      <c r="D1113"/>
      <c r="E1113"/>
      <c r="F1113"/>
      <c r="G1113"/>
      <c r="H1113"/>
      <c r="I1113"/>
      <c r="J1113"/>
      <c r="K1113"/>
    </row>
    <row r="1114" spans="1:11" x14ac:dyDescent="0.35">
      <c r="A1114"/>
      <c r="B1114"/>
      <c r="C1114"/>
      <c r="D1114"/>
      <c r="E1114"/>
      <c r="F1114"/>
      <c r="G1114"/>
      <c r="H1114"/>
      <c r="I1114"/>
      <c r="J1114"/>
      <c r="K1114"/>
    </row>
    <row r="1115" spans="1:11" x14ac:dyDescent="0.35">
      <c r="A1115"/>
      <c r="B1115"/>
      <c r="C1115"/>
      <c r="D1115"/>
      <c r="E1115"/>
      <c r="F1115"/>
      <c r="G1115"/>
      <c r="H1115"/>
      <c r="I1115"/>
      <c r="J1115"/>
      <c r="K1115"/>
    </row>
    <row r="1116" spans="1:11" x14ac:dyDescent="0.35">
      <c r="A1116"/>
      <c r="B1116"/>
      <c r="C1116"/>
      <c r="D1116"/>
      <c r="E1116"/>
      <c r="F1116"/>
      <c r="G1116"/>
      <c r="H1116"/>
      <c r="I1116"/>
      <c r="J1116"/>
      <c r="K1116"/>
    </row>
    <row r="1117" spans="1:11" x14ac:dyDescent="0.35">
      <c r="A1117"/>
      <c r="B1117"/>
      <c r="C1117"/>
      <c r="D1117"/>
      <c r="E1117"/>
      <c r="F1117"/>
      <c r="G1117"/>
      <c r="H1117"/>
      <c r="I1117"/>
      <c r="J1117"/>
      <c r="K1117"/>
    </row>
    <row r="1118" spans="1:11" x14ac:dyDescent="0.35">
      <c r="A1118"/>
      <c r="B1118"/>
      <c r="C1118"/>
      <c r="D1118"/>
      <c r="E1118"/>
      <c r="F1118"/>
      <c r="G1118"/>
      <c r="H1118"/>
      <c r="I1118"/>
      <c r="J1118"/>
      <c r="K1118"/>
    </row>
    <row r="1119" spans="1:11" x14ac:dyDescent="0.35">
      <c r="A1119"/>
      <c r="B1119"/>
      <c r="C1119"/>
      <c r="D1119"/>
      <c r="E1119"/>
      <c r="F1119"/>
      <c r="G1119"/>
      <c r="H1119"/>
      <c r="I1119"/>
      <c r="J1119"/>
      <c r="K1119"/>
    </row>
    <row r="1120" spans="1:11" x14ac:dyDescent="0.35">
      <c r="A1120"/>
      <c r="B1120"/>
      <c r="C1120"/>
      <c r="D1120"/>
      <c r="E1120"/>
      <c r="F1120"/>
      <c r="G1120"/>
      <c r="H1120"/>
      <c r="I1120"/>
      <c r="J1120"/>
      <c r="K1120"/>
    </row>
    <row r="1121" spans="1:11" x14ac:dyDescent="0.35">
      <c r="A1121"/>
      <c r="B1121"/>
      <c r="C1121"/>
      <c r="D1121"/>
      <c r="E1121"/>
      <c r="F1121"/>
      <c r="G1121"/>
      <c r="H1121"/>
      <c r="I1121"/>
      <c r="J1121"/>
      <c r="K1121"/>
    </row>
    <row r="1122" spans="1:11" x14ac:dyDescent="0.35">
      <c r="A1122"/>
      <c r="B1122"/>
      <c r="C1122"/>
      <c r="D1122"/>
      <c r="E1122"/>
      <c r="F1122"/>
      <c r="G1122"/>
      <c r="H1122"/>
      <c r="I1122"/>
      <c r="J1122"/>
      <c r="K1122"/>
    </row>
    <row r="1123" spans="1:11" x14ac:dyDescent="0.35">
      <c r="A1123"/>
      <c r="B1123"/>
      <c r="C1123"/>
      <c r="D1123"/>
      <c r="E1123"/>
      <c r="F1123"/>
      <c r="G1123"/>
      <c r="H1123"/>
      <c r="I1123"/>
      <c r="J1123"/>
      <c r="K1123"/>
    </row>
    <row r="1124" spans="1:11" x14ac:dyDescent="0.35">
      <c r="A1124"/>
      <c r="B1124"/>
      <c r="C1124"/>
      <c r="D1124"/>
      <c r="E1124"/>
      <c r="F1124"/>
      <c r="G1124"/>
      <c r="H1124"/>
      <c r="I1124"/>
      <c r="J1124"/>
      <c r="K1124"/>
    </row>
    <row r="1125" spans="1:11" x14ac:dyDescent="0.35">
      <c r="A1125"/>
      <c r="B1125"/>
      <c r="C1125"/>
      <c r="D1125"/>
      <c r="E1125"/>
      <c r="F1125"/>
      <c r="G1125"/>
      <c r="H1125"/>
      <c r="I1125"/>
      <c r="J1125"/>
      <c r="K1125"/>
    </row>
    <row r="1126" spans="1:11" x14ac:dyDescent="0.35">
      <c r="A1126"/>
      <c r="B1126"/>
      <c r="C1126"/>
      <c r="D1126"/>
      <c r="E1126"/>
      <c r="F1126"/>
      <c r="G1126"/>
      <c r="H1126"/>
      <c r="I1126"/>
      <c r="J1126"/>
      <c r="K1126"/>
    </row>
    <row r="1127" spans="1:11" x14ac:dyDescent="0.35">
      <c r="A1127"/>
      <c r="B1127"/>
      <c r="C1127"/>
      <c r="D1127"/>
      <c r="E1127"/>
      <c r="F1127"/>
      <c r="G1127"/>
      <c r="H1127"/>
      <c r="I1127"/>
      <c r="J1127"/>
      <c r="K1127"/>
    </row>
    <row r="1128" spans="1:11" x14ac:dyDescent="0.35">
      <c r="A1128"/>
      <c r="B1128"/>
      <c r="C1128"/>
      <c r="D1128"/>
      <c r="E1128"/>
      <c r="F1128"/>
      <c r="G1128"/>
      <c r="H1128"/>
      <c r="I1128"/>
      <c r="J1128"/>
      <c r="K1128"/>
    </row>
    <row r="1129" spans="1:11" x14ac:dyDescent="0.35">
      <c r="A1129"/>
      <c r="B1129"/>
      <c r="C1129"/>
      <c r="D1129"/>
      <c r="E1129"/>
      <c r="F1129"/>
      <c r="G1129"/>
      <c r="H1129"/>
      <c r="I1129"/>
      <c r="J1129"/>
      <c r="K1129"/>
    </row>
    <row r="1130" spans="1:11" x14ac:dyDescent="0.35">
      <c r="A1130"/>
      <c r="B1130"/>
      <c r="C1130"/>
      <c r="D1130"/>
      <c r="E1130"/>
      <c r="F1130"/>
      <c r="G1130"/>
      <c r="H1130"/>
      <c r="I1130"/>
      <c r="J1130"/>
      <c r="K1130"/>
    </row>
    <row r="1131" spans="1:11" x14ac:dyDescent="0.35">
      <c r="A1131"/>
      <c r="B1131"/>
      <c r="C1131"/>
      <c r="D1131"/>
      <c r="E1131"/>
      <c r="F1131"/>
      <c r="G1131"/>
      <c r="H1131"/>
      <c r="I1131"/>
      <c r="J1131"/>
      <c r="K1131"/>
    </row>
    <row r="1132" spans="1:11" x14ac:dyDescent="0.35">
      <c r="A1132"/>
      <c r="B1132"/>
      <c r="C1132"/>
      <c r="D1132"/>
      <c r="E1132"/>
      <c r="F1132"/>
      <c r="G1132"/>
      <c r="H1132"/>
      <c r="I1132"/>
      <c r="J1132"/>
      <c r="K1132"/>
    </row>
    <row r="1133" spans="1:11" x14ac:dyDescent="0.35">
      <c r="A1133"/>
      <c r="B1133"/>
      <c r="C1133"/>
      <c r="D1133"/>
      <c r="E1133"/>
      <c r="F1133"/>
      <c r="G1133"/>
      <c r="H1133"/>
      <c r="I1133"/>
      <c r="J1133"/>
      <c r="K1133"/>
    </row>
    <row r="1134" spans="1:11" x14ac:dyDescent="0.35">
      <c r="A1134"/>
      <c r="B1134"/>
      <c r="C1134"/>
      <c r="D1134"/>
      <c r="E1134"/>
      <c r="F1134"/>
      <c r="G1134"/>
      <c r="H1134"/>
      <c r="I1134"/>
      <c r="J1134"/>
      <c r="K1134"/>
    </row>
    <row r="1135" spans="1:11" x14ac:dyDescent="0.35">
      <c r="A1135"/>
      <c r="B1135"/>
      <c r="C1135"/>
      <c r="D1135"/>
      <c r="E1135"/>
      <c r="F1135"/>
      <c r="G1135"/>
      <c r="H1135"/>
      <c r="I1135"/>
      <c r="J1135"/>
      <c r="K1135"/>
    </row>
    <row r="1136" spans="1:11" x14ac:dyDescent="0.35">
      <c r="A1136"/>
      <c r="B1136"/>
      <c r="C1136"/>
      <c r="D1136"/>
      <c r="E1136"/>
      <c r="F1136"/>
      <c r="G1136"/>
      <c r="H1136"/>
      <c r="I1136"/>
      <c r="J1136"/>
      <c r="K1136"/>
    </row>
    <row r="1137" spans="1:11" x14ac:dyDescent="0.35">
      <c r="A1137"/>
      <c r="B1137"/>
      <c r="C1137"/>
      <c r="D1137"/>
      <c r="E1137"/>
      <c r="F1137"/>
      <c r="G1137"/>
      <c r="H1137"/>
      <c r="I1137"/>
      <c r="J1137"/>
      <c r="K1137"/>
    </row>
    <row r="1138" spans="1:11" x14ac:dyDescent="0.35">
      <c r="A1138"/>
      <c r="B1138"/>
      <c r="C1138"/>
      <c r="D1138"/>
      <c r="E1138"/>
      <c r="F1138"/>
      <c r="G1138"/>
      <c r="H1138"/>
      <c r="I1138"/>
      <c r="J1138"/>
      <c r="K1138"/>
    </row>
    <row r="1139" spans="1:11" x14ac:dyDescent="0.35">
      <c r="A1139"/>
      <c r="B1139"/>
      <c r="C1139"/>
      <c r="D1139"/>
      <c r="E1139"/>
      <c r="F1139"/>
      <c r="G1139"/>
      <c r="H1139"/>
      <c r="I1139"/>
      <c r="J1139"/>
      <c r="K1139"/>
    </row>
    <row r="1140" spans="1:11" x14ac:dyDescent="0.35">
      <c r="A1140"/>
      <c r="B1140"/>
      <c r="C1140"/>
      <c r="D1140"/>
      <c r="E1140"/>
      <c r="F1140"/>
      <c r="G1140"/>
      <c r="H1140"/>
      <c r="I1140"/>
      <c r="J1140"/>
      <c r="K1140"/>
    </row>
    <row r="1141" spans="1:11" x14ac:dyDescent="0.35">
      <c r="A1141"/>
      <c r="B1141"/>
      <c r="C1141"/>
      <c r="D1141"/>
      <c r="E1141"/>
      <c r="F1141"/>
      <c r="G1141"/>
      <c r="H1141"/>
      <c r="I1141"/>
      <c r="J1141"/>
      <c r="K1141"/>
    </row>
    <row r="1142" spans="1:11" x14ac:dyDescent="0.35">
      <c r="A1142"/>
      <c r="B1142"/>
      <c r="C1142"/>
      <c r="D1142"/>
      <c r="E1142"/>
      <c r="F1142"/>
      <c r="G1142"/>
      <c r="H1142"/>
      <c r="I1142"/>
      <c r="J1142"/>
      <c r="K1142"/>
    </row>
    <row r="1143" spans="1:11" x14ac:dyDescent="0.35">
      <c r="A1143"/>
      <c r="B1143"/>
      <c r="C1143"/>
      <c r="D1143"/>
      <c r="E1143"/>
      <c r="F1143"/>
      <c r="G1143"/>
      <c r="H1143"/>
      <c r="I1143"/>
      <c r="J1143"/>
      <c r="K1143"/>
    </row>
    <row r="1144" spans="1:11" x14ac:dyDescent="0.35">
      <c r="A1144"/>
      <c r="B1144"/>
      <c r="C1144"/>
      <c r="D1144"/>
      <c r="E1144"/>
      <c r="F1144"/>
      <c r="G1144"/>
      <c r="H1144"/>
      <c r="I1144"/>
      <c r="J1144"/>
      <c r="K1144"/>
    </row>
    <row r="1145" spans="1:11" x14ac:dyDescent="0.35">
      <c r="A1145"/>
      <c r="B1145"/>
      <c r="C1145"/>
      <c r="D1145"/>
      <c r="E1145"/>
      <c r="F1145"/>
      <c r="G1145"/>
      <c r="H1145"/>
      <c r="I1145"/>
      <c r="J1145"/>
      <c r="K1145"/>
    </row>
    <row r="1146" spans="1:11" x14ac:dyDescent="0.35">
      <c r="A1146"/>
      <c r="B1146"/>
      <c r="C1146"/>
      <c r="D1146"/>
      <c r="E1146"/>
      <c r="F1146"/>
      <c r="G1146"/>
      <c r="H1146"/>
      <c r="I1146"/>
      <c r="J1146"/>
      <c r="K1146"/>
    </row>
    <row r="1147" spans="1:11" x14ac:dyDescent="0.35">
      <c r="A1147"/>
      <c r="B1147"/>
      <c r="C1147"/>
      <c r="D1147"/>
      <c r="E1147"/>
      <c r="F1147"/>
      <c r="G1147"/>
      <c r="H1147"/>
      <c r="I1147"/>
      <c r="J1147"/>
      <c r="K1147"/>
    </row>
    <row r="1148" spans="1:11" x14ac:dyDescent="0.35">
      <c r="A1148"/>
      <c r="B1148"/>
      <c r="C1148"/>
      <c r="D1148"/>
      <c r="E1148"/>
      <c r="F1148"/>
      <c r="G1148"/>
      <c r="H1148"/>
      <c r="I1148"/>
      <c r="J1148"/>
      <c r="K1148"/>
    </row>
    <row r="1149" spans="1:11" x14ac:dyDescent="0.35">
      <c r="A1149"/>
      <c r="B1149"/>
      <c r="C1149"/>
      <c r="D1149"/>
      <c r="E1149"/>
      <c r="F1149"/>
      <c r="G1149"/>
      <c r="H1149"/>
      <c r="I1149"/>
      <c r="J1149"/>
      <c r="K1149"/>
    </row>
    <row r="1150" spans="1:11" x14ac:dyDescent="0.35">
      <c r="A1150"/>
      <c r="B1150"/>
      <c r="C1150"/>
      <c r="D1150"/>
      <c r="E1150"/>
      <c r="F1150"/>
      <c r="G1150"/>
      <c r="H1150"/>
      <c r="I1150"/>
      <c r="J1150"/>
      <c r="K1150"/>
    </row>
    <row r="1151" spans="1:11" x14ac:dyDescent="0.35">
      <c r="A1151"/>
      <c r="B1151"/>
      <c r="C1151"/>
      <c r="D1151"/>
      <c r="E1151"/>
      <c r="F1151"/>
      <c r="G1151"/>
      <c r="H1151"/>
      <c r="I1151"/>
      <c r="J1151"/>
      <c r="K1151"/>
    </row>
    <row r="1152" spans="1:11" x14ac:dyDescent="0.35">
      <c r="A1152"/>
      <c r="B1152"/>
      <c r="C1152"/>
      <c r="D1152"/>
      <c r="E1152"/>
      <c r="F1152"/>
      <c r="G1152"/>
      <c r="H1152"/>
      <c r="I1152"/>
      <c r="J1152"/>
      <c r="K1152"/>
    </row>
    <row r="1153" spans="1:11" x14ac:dyDescent="0.35">
      <c r="A1153"/>
      <c r="B1153"/>
      <c r="C1153"/>
      <c r="D1153"/>
      <c r="E1153"/>
      <c r="F1153"/>
      <c r="G1153"/>
      <c r="H1153"/>
      <c r="I1153"/>
      <c r="J1153"/>
      <c r="K1153"/>
    </row>
    <row r="1154" spans="1:11" x14ac:dyDescent="0.35">
      <c r="A1154"/>
      <c r="B1154"/>
      <c r="C1154"/>
      <c r="D1154"/>
      <c r="E1154"/>
      <c r="F1154"/>
      <c r="G1154"/>
      <c r="H1154"/>
      <c r="I1154"/>
      <c r="J1154"/>
      <c r="K1154"/>
    </row>
    <row r="1155" spans="1:11" x14ac:dyDescent="0.35">
      <c r="A1155"/>
      <c r="B1155"/>
      <c r="C1155"/>
      <c r="D1155"/>
      <c r="E1155"/>
      <c r="F1155"/>
      <c r="G1155"/>
      <c r="H1155"/>
      <c r="I1155"/>
      <c r="J1155"/>
      <c r="K1155"/>
    </row>
    <row r="1156" spans="1:11" x14ac:dyDescent="0.35">
      <c r="A1156"/>
      <c r="B1156"/>
      <c r="C1156"/>
      <c r="D1156"/>
      <c r="E1156"/>
      <c r="F1156"/>
      <c r="G1156"/>
      <c r="H1156"/>
      <c r="I1156"/>
      <c r="J1156"/>
      <c r="K1156"/>
    </row>
    <row r="1157" spans="1:11" x14ac:dyDescent="0.35">
      <c r="A1157"/>
      <c r="B1157"/>
      <c r="C1157"/>
      <c r="D1157"/>
      <c r="E1157"/>
      <c r="F1157"/>
      <c r="G1157"/>
      <c r="H1157"/>
      <c r="I1157"/>
      <c r="J1157"/>
      <c r="K1157"/>
    </row>
    <row r="1158" spans="1:11" x14ac:dyDescent="0.35">
      <c r="A1158"/>
      <c r="B1158"/>
      <c r="C1158"/>
      <c r="D1158"/>
      <c r="E1158"/>
      <c r="F1158"/>
      <c r="G1158"/>
      <c r="H1158"/>
      <c r="I1158"/>
      <c r="J1158"/>
      <c r="K1158"/>
    </row>
    <row r="1159" spans="1:11" x14ac:dyDescent="0.35">
      <c r="A1159"/>
      <c r="B1159"/>
      <c r="C1159"/>
      <c r="D1159"/>
      <c r="E1159"/>
      <c r="F1159"/>
      <c r="G1159"/>
      <c r="H1159"/>
      <c r="I1159"/>
      <c r="J1159"/>
      <c r="K1159"/>
    </row>
    <row r="1160" spans="1:11" x14ac:dyDescent="0.35">
      <c r="A1160"/>
      <c r="B1160"/>
      <c r="C1160"/>
      <c r="D1160"/>
      <c r="E1160"/>
      <c r="F1160"/>
      <c r="G1160"/>
      <c r="H1160"/>
      <c r="I1160"/>
      <c r="J1160"/>
      <c r="K1160"/>
    </row>
    <row r="1161" spans="1:11" x14ac:dyDescent="0.35">
      <c r="A1161"/>
      <c r="B1161"/>
      <c r="C1161"/>
      <c r="D1161"/>
      <c r="E1161"/>
      <c r="F1161"/>
      <c r="G1161"/>
      <c r="H1161"/>
      <c r="I1161"/>
      <c r="J1161"/>
      <c r="K1161"/>
    </row>
    <row r="1162" spans="1:11" x14ac:dyDescent="0.35">
      <c r="A1162"/>
      <c r="B1162"/>
      <c r="C1162"/>
      <c r="D1162"/>
      <c r="E1162"/>
      <c r="F1162"/>
      <c r="G1162"/>
      <c r="H1162"/>
      <c r="I1162"/>
      <c r="J1162"/>
      <c r="K1162"/>
    </row>
    <row r="1163" spans="1:11" x14ac:dyDescent="0.35">
      <c r="A1163"/>
      <c r="B1163"/>
      <c r="C1163"/>
      <c r="D1163"/>
      <c r="E1163"/>
      <c r="F1163"/>
      <c r="G1163"/>
      <c r="H1163"/>
      <c r="I1163"/>
      <c r="J1163"/>
      <c r="K1163"/>
    </row>
    <row r="1164" spans="1:11" x14ac:dyDescent="0.35">
      <c r="A1164"/>
      <c r="B1164"/>
      <c r="C1164"/>
      <c r="D1164"/>
      <c r="E1164"/>
      <c r="F1164"/>
      <c r="G1164"/>
      <c r="H1164"/>
      <c r="I1164"/>
      <c r="J1164"/>
      <c r="K1164"/>
    </row>
    <row r="1165" spans="1:11" x14ac:dyDescent="0.35">
      <c r="A1165"/>
      <c r="B1165"/>
      <c r="C1165"/>
      <c r="D1165"/>
      <c r="E1165"/>
      <c r="F1165"/>
      <c r="G1165"/>
      <c r="H1165"/>
      <c r="I1165"/>
      <c r="J1165"/>
      <c r="K1165"/>
    </row>
    <row r="1166" spans="1:11" x14ac:dyDescent="0.35">
      <c r="A1166"/>
      <c r="B1166"/>
      <c r="C1166"/>
      <c r="D1166"/>
      <c r="E1166"/>
      <c r="F1166"/>
      <c r="G1166"/>
      <c r="H1166"/>
      <c r="I1166"/>
      <c r="J1166"/>
      <c r="K1166"/>
    </row>
    <row r="1167" spans="1:11" x14ac:dyDescent="0.35">
      <c r="A1167"/>
      <c r="B1167"/>
      <c r="C1167"/>
      <c r="D1167"/>
      <c r="E1167"/>
      <c r="F1167"/>
      <c r="G1167"/>
      <c r="H1167"/>
      <c r="I1167"/>
      <c r="J1167"/>
      <c r="K1167"/>
    </row>
    <row r="1168" spans="1:11" x14ac:dyDescent="0.35">
      <c r="A1168"/>
      <c r="B1168"/>
      <c r="C1168"/>
      <c r="D1168"/>
      <c r="E1168"/>
      <c r="F1168"/>
      <c r="G1168"/>
      <c r="H1168"/>
      <c r="I1168"/>
      <c r="J1168"/>
      <c r="K1168"/>
    </row>
    <row r="1169" spans="1:11" x14ac:dyDescent="0.35">
      <c r="A1169"/>
      <c r="B1169"/>
      <c r="C1169"/>
      <c r="D1169"/>
      <c r="E1169"/>
      <c r="F1169"/>
      <c r="G1169"/>
      <c r="H1169"/>
      <c r="I1169"/>
      <c r="J1169"/>
      <c r="K1169"/>
    </row>
    <row r="1170" spans="1:11" x14ac:dyDescent="0.35">
      <c r="A1170"/>
      <c r="B1170"/>
      <c r="C1170"/>
      <c r="D1170"/>
      <c r="E1170"/>
      <c r="F1170"/>
      <c r="G1170"/>
      <c r="H1170"/>
      <c r="I1170"/>
      <c r="J1170"/>
      <c r="K1170"/>
    </row>
    <row r="1171" spans="1:11" x14ac:dyDescent="0.35">
      <c r="A1171"/>
      <c r="B1171"/>
      <c r="C1171"/>
      <c r="D1171"/>
      <c r="E1171"/>
      <c r="F1171"/>
      <c r="G1171"/>
      <c r="H1171"/>
      <c r="I1171"/>
      <c r="J1171"/>
      <c r="K1171"/>
    </row>
    <row r="1172" spans="1:11" x14ac:dyDescent="0.35">
      <c r="A1172"/>
      <c r="B1172"/>
      <c r="C1172"/>
      <c r="D1172"/>
      <c r="E1172"/>
      <c r="F1172"/>
      <c r="G1172"/>
      <c r="H1172"/>
      <c r="I1172"/>
      <c r="J1172"/>
      <c r="K1172"/>
    </row>
    <row r="1173" spans="1:11" x14ac:dyDescent="0.35">
      <c r="A1173"/>
      <c r="B1173"/>
      <c r="C1173"/>
      <c r="D1173"/>
      <c r="E1173"/>
      <c r="F1173"/>
      <c r="G1173"/>
      <c r="H1173"/>
      <c r="I1173"/>
      <c r="J1173"/>
      <c r="K1173"/>
    </row>
    <row r="1174" spans="1:11" x14ac:dyDescent="0.35">
      <c r="A1174"/>
      <c r="B1174"/>
      <c r="C1174"/>
      <c r="D1174"/>
      <c r="E1174"/>
      <c r="F1174"/>
      <c r="G1174"/>
      <c r="H1174"/>
      <c r="I1174"/>
      <c r="J1174"/>
      <c r="K1174"/>
    </row>
    <row r="1175" spans="1:11" x14ac:dyDescent="0.35">
      <c r="A1175"/>
      <c r="B1175"/>
      <c r="C1175"/>
      <c r="D1175"/>
      <c r="E1175"/>
      <c r="F1175"/>
      <c r="G1175"/>
      <c r="H1175"/>
      <c r="I1175"/>
      <c r="J1175"/>
      <c r="K1175"/>
    </row>
    <row r="1176" spans="1:11" x14ac:dyDescent="0.35">
      <c r="A1176"/>
      <c r="B1176"/>
      <c r="C1176"/>
      <c r="D1176"/>
      <c r="E1176"/>
      <c r="F1176"/>
      <c r="G1176"/>
      <c r="H1176"/>
      <c r="I1176"/>
      <c r="J1176"/>
      <c r="K1176"/>
    </row>
    <row r="1177" spans="1:11" x14ac:dyDescent="0.35">
      <c r="A1177"/>
      <c r="B1177"/>
      <c r="C1177"/>
      <c r="D1177"/>
      <c r="E1177"/>
      <c r="F1177"/>
      <c r="G1177"/>
      <c r="H1177"/>
      <c r="I1177"/>
      <c r="J1177"/>
      <c r="K1177"/>
    </row>
    <row r="1178" spans="1:11" x14ac:dyDescent="0.35">
      <c r="A1178"/>
      <c r="B1178"/>
      <c r="C1178"/>
      <c r="D1178"/>
      <c r="E1178"/>
      <c r="F1178"/>
      <c r="G1178"/>
      <c r="H1178"/>
      <c r="I1178"/>
      <c r="J1178"/>
      <c r="K1178"/>
    </row>
    <row r="1179" spans="1:11" x14ac:dyDescent="0.35">
      <c r="A1179"/>
      <c r="B1179"/>
      <c r="C1179"/>
      <c r="D1179"/>
      <c r="E1179"/>
      <c r="F1179"/>
      <c r="G1179"/>
      <c r="H1179"/>
      <c r="I1179"/>
      <c r="J1179"/>
      <c r="K1179"/>
    </row>
    <row r="1180" spans="1:11" x14ac:dyDescent="0.35">
      <c r="A1180"/>
      <c r="B1180"/>
      <c r="C1180"/>
      <c r="D1180"/>
      <c r="E1180"/>
      <c r="F1180"/>
      <c r="G1180"/>
      <c r="H1180"/>
      <c r="I1180"/>
      <c r="J1180"/>
      <c r="K1180"/>
    </row>
    <row r="1181" spans="1:11" x14ac:dyDescent="0.35">
      <c r="A1181"/>
      <c r="B1181"/>
      <c r="C1181"/>
      <c r="D1181"/>
      <c r="E1181"/>
      <c r="F1181"/>
      <c r="G1181"/>
      <c r="H1181"/>
      <c r="I1181"/>
      <c r="J1181"/>
      <c r="K1181"/>
    </row>
    <row r="1182" spans="1:11" x14ac:dyDescent="0.35">
      <c r="A1182"/>
      <c r="B1182"/>
      <c r="C1182"/>
      <c r="D1182"/>
      <c r="E1182"/>
      <c r="F1182"/>
      <c r="G1182"/>
      <c r="H1182"/>
      <c r="I1182"/>
      <c r="J1182"/>
      <c r="K1182"/>
    </row>
    <row r="1183" spans="1:11" x14ac:dyDescent="0.35">
      <c r="A1183"/>
      <c r="B1183"/>
      <c r="C1183"/>
      <c r="D1183"/>
      <c r="E1183"/>
      <c r="F1183"/>
      <c r="G1183"/>
      <c r="H1183"/>
      <c r="I1183"/>
      <c r="J1183"/>
      <c r="K1183"/>
    </row>
    <row r="1184" spans="1:11" x14ac:dyDescent="0.35">
      <c r="A1184"/>
      <c r="B1184"/>
      <c r="C1184"/>
      <c r="D1184"/>
      <c r="E1184"/>
      <c r="F1184"/>
      <c r="G1184"/>
      <c r="H1184"/>
      <c r="I1184"/>
      <c r="J1184"/>
      <c r="K1184"/>
    </row>
    <row r="1185" spans="1:11" x14ac:dyDescent="0.35">
      <c r="A1185"/>
      <c r="B1185"/>
      <c r="C1185"/>
      <c r="D1185"/>
      <c r="E1185"/>
      <c r="F1185"/>
      <c r="G1185"/>
      <c r="H1185"/>
      <c r="I1185"/>
      <c r="J1185"/>
      <c r="K1185"/>
    </row>
    <row r="1186" spans="1:11" x14ac:dyDescent="0.35">
      <c r="A1186"/>
      <c r="B1186"/>
      <c r="C1186"/>
      <c r="D1186"/>
      <c r="E1186"/>
      <c r="F1186"/>
      <c r="G1186"/>
      <c r="H1186"/>
      <c r="I1186"/>
      <c r="J1186"/>
      <c r="K1186"/>
    </row>
    <row r="1187" spans="1:11" x14ac:dyDescent="0.35">
      <c r="A1187"/>
      <c r="B1187"/>
      <c r="C1187"/>
      <c r="D1187"/>
      <c r="E1187"/>
      <c r="F1187"/>
      <c r="G1187"/>
      <c r="H1187"/>
      <c r="I1187"/>
      <c r="J1187"/>
      <c r="K1187"/>
    </row>
    <row r="1188" spans="1:11" x14ac:dyDescent="0.35">
      <c r="A1188"/>
      <c r="B1188"/>
      <c r="C1188"/>
      <c r="D1188"/>
      <c r="E1188"/>
      <c r="F1188"/>
      <c r="G1188"/>
      <c r="H1188"/>
      <c r="I1188"/>
      <c r="J1188"/>
      <c r="K1188"/>
    </row>
    <row r="1189" spans="1:11" x14ac:dyDescent="0.35">
      <c r="A1189"/>
      <c r="B1189"/>
      <c r="C1189"/>
      <c r="D1189"/>
      <c r="E1189"/>
      <c r="F1189"/>
      <c r="G1189"/>
      <c r="H1189"/>
      <c r="I1189"/>
      <c r="J1189"/>
      <c r="K1189"/>
    </row>
    <row r="1190" spans="1:11" x14ac:dyDescent="0.35">
      <c r="A1190"/>
      <c r="B1190"/>
      <c r="C1190"/>
      <c r="D1190"/>
      <c r="E1190"/>
      <c r="F1190"/>
      <c r="G1190"/>
      <c r="H1190"/>
      <c r="I1190"/>
      <c r="J1190"/>
      <c r="K1190"/>
    </row>
    <row r="1191" spans="1:11" x14ac:dyDescent="0.35">
      <c r="A1191"/>
      <c r="B1191"/>
      <c r="C1191"/>
      <c r="D1191"/>
      <c r="E1191"/>
      <c r="F1191"/>
      <c r="G1191"/>
      <c r="H1191"/>
      <c r="I1191"/>
      <c r="J1191"/>
      <c r="K1191"/>
    </row>
    <row r="1192" spans="1:11" x14ac:dyDescent="0.35">
      <c r="A1192"/>
      <c r="B1192"/>
      <c r="C1192"/>
      <c r="D1192"/>
      <c r="E1192"/>
      <c r="F1192"/>
      <c r="G1192"/>
      <c r="H1192"/>
      <c r="I1192"/>
      <c r="J1192"/>
      <c r="K1192"/>
    </row>
    <row r="1193" spans="1:11" x14ac:dyDescent="0.35">
      <c r="A1193"/>
      <c r="B1193"/>
      <c r="C1193"/>
      <c r="D1193"/>
      <c r="E1193"/>
      <c r="F1193"/>
      <c r="G1193"/>
      <c r="H1193"/>
      <c r="I1193"/>
      <c r="J1193"/>
      <c r="K1193"/>
    </row>
    <row r="1194" spans="1:11" x14ac:dyDescent="0.35">
      <c r="A1194"/>
      <c r="B1194"/>
      <c r="C1194"/>
      <c r="D1194"/>
      <c r="E1194"/>
      <c r="F1194"/>
      <c r="G1194"/>
      <c r="H1194"/>
      <c r="I1194"/>
      <c r="J1194"/>
      <c r="K1194"/>
    </row>
    <row r="1195" spans="1:11" x14ac:dyDescent="0.35">
      <c r="A1195"/>
      <c r="B1195"/>
      <c r="C1195"/>
      <c r="D1195"/>
      <c r="E1195"/>
      <c r="F1195"/>
      <c r="G1195"/>
      <c r="H1195"/>
      <c r="I1195"/>
      <c r="J1195"/>
      <c r="K1195"/>
    </row>
    <row r="1196" spans="1:11" x14ac:dyDescent="0.35">
      <c r="A1196"/>
      <c r="B1196"/>
      <c r="C1196"/>
      <c r="D1196"/>
      <c r="E1196"/>
      <c r="F1196"/>
      <c r="G1196"/>
      <c r="H1196"/>
      <c r="I1196"/>
      <c r="J1196"/>
      <c r="K1196"/>
    </row>
    <row r="1197" spans="1:11" x14ac:dyDescent="0.35">
      <c r="A1197"/>
      <c r="B1197"/>
      <c r="C1197"/>
      <c r="D1197"/>
      <c r="E1197"/>
      <c r="F1197"/>
      <c r="G1197"/>
      <c r="H1197"/>
      <c r="I1197"/>
      <c r="J1197"/>
      <c r="K1197"/>
    </row>
    <row r="1198" spans="1:11" x14ac:dyDescent="0.35">
      <c r="A1198"/>
      <c r="B1198"/>
      <c r="C1198"/>
      <c r="D1198"/>
      <c r="E1198"/>
      <c r="F1198"/>
      <c r="G1198"/>
      <c r="H1198"/>
      <c r="I1198"/>
      <c r="J1198"/>
      <c r="K1198"/>
    </row>
    <row r="1199" spans="1:11" x14ac:dyDescent="0.35">
      <c r="A1199"/>
      <c r="B1199"/>
      <c r="C1199"/>
      <c r="D1199"/>
      <c r="E1199"/>
      <c r="F1199"/>
      <c r="G1199"/>
      <c r="H1199"/>
      <c r="I1199"/>
      <c r="J1199"/>
      <c r="K1199"/>
    </row>
    <row r="1200" spans="1:11" x14ac:dyDescent="0.35">
      <c r="A1200"/>
      <c r="B1200"/>
      <c r="C1200"/>
      <c r="D1200"/>
      <c r="E1200"/>
      <c r="F1200"/>
      <c r="G1200"/>
      <c r="H1200"/>
      <c r="I1200"/>
      <c r="J1200"/>
      <c r="K1200"/>
    </row>
    <row r="1201" spans="1:11" x14ac:dyDescent="0.35">
      <c r="A1201"/>
      <c r="B1201"/>
      <c r="C1201"/>
      <c r="D1201"/>
      <c r="E1201"/>
      <c r="F1201"/>
      <c r="G1201"/>
      <c r="H1201"/>
      <c r="I1201"/>
      <c r="J1201"/>
      <c r="K1201"/>
    </row>
    <row r="1202" spans="1:11" x14ac:dyDescent="0.35">
      <c r="A1202"/>
      <c r="B1202"/>
      <c r="C1202"/>
      <c r="D1202"/>
      <c r="E1202"/>
      <c r="F1202"/>
      <c r="G1202"/>
      <c r="H1202"/>
      <c r="I1202"/>
      <c r="J1202"/>
      <c r="K1202"/>
    </row>
    <row r="1203" spans="1:11" x14ac:dyDescent="0.35">
      <c r="A1203"/>
      <c r="B1203"/>
      <c r="C1203"/>
      <c r="D1203"/>
      <c r="E1203"/>
      <c r="F1203"/>
      <c r="G1203"/>
      <c r="H1203"/>
      <c r="I1203"/>
      <c r="J1203"/>
      <c r="K1203"/>
    </row>
    <row r="1204" spans="1:11" x14ac:dyDescent="0.35">
      <c r="A1204"/>
      <c r="B1204"/>
      <c r="C1204"/>
      <c r="D1204"/>
      <c r="E1204"/>
      <c r="F1204"/>
      <c r="G1204"/>
      <c r="H1204"/>
      <c r="I1204"/>
      <c r="J1204"/>
      <c r="K1204"/>
    </row>
    <row r="1205" spans="1:11" x14ac:dyDescent="0.35">
      <c r="A1205"/>
      <c r="B1205"/>
      <c r="C1205"/>
      <c r="D1205"/>
      <c r="E1205"/>
      <c r="F1205"/>
      <c r="G1205"/>
      <c r="H1205"/>
      <c r="I1205"/>
      <c r="J1205"/>
      <c r="K1205"/>
    </row>
    <row r="1206" spans="1:11" x14ac:dyDescent="0.35">
      <c r="A1206"/>
      <c r="B1206"/>
      <c r="C1206"/>
      <c r="D1206"/>
      <c r="E1206"/>
      <c r="F1206"/>
      <c r="G1206"/>
      <c r="H1206"/>
      <c r="I1206"/>
      <c r="J1206"/>
      <c r="K1206"/>
    </row>
    <row r="1207" spans="1:11" x14ac:dyDescent="0.35">
      <c r="A1207"/>
      <c r="B1207"/>
      <c r="C1207"/>
      <c r="D1207"/>
      <c r="E1207"/>
      <c r="F1207"/>
      <c r="G1207"/>
      <c r="H1207"/>
      <c r="I1207"/>
      <c r="J1207"/>
      <c r="K1207"/>
    </row>
    <row r="1208" spans="1:11" x14ac:dyDescent="0.35">
      <c r="A1208"/>
      <c r="B1208"/>
      <c r="C1208"/>
      <c r="D1208"/>
      <c r="E1208"/>
      <c r="F1208"/>
      <c r="G1208"/>
      <c r="H1208"/>
      <c r="I1208"/>
      <c r="J1208"/>
      <c r="K1208"/>
    </row>
    <row r="1209" spans="1:11" x14ac:dyDescent="0.35">
      <c r="A1209"/>
      <c r="B1209"/>
      <c r="C1209"/>
      <c r="D1209"/>
      <c r="E1209"/>
      <c r="F1209"/>
      <c r="G1209"/>
      <c r="H1209"/>
      <c r="I1209"/>
      <c r="J1209"/>
      <c r="K1209"/>
    </row>
    <row r="1210" spans="1:11" x14ac:dyDescent="0.35">
      <c r="A1210"/>
      <c r="B1210"/>
      <c r="C1210"/>
      <c r="D1210"/>
      <c r="E1210"/>
      <c r="F1210"/>
      <c r="G1210"/>
      <c r="H1210"/>
      <c r="I1210"/>
      <c r="J1210"/>
      <c r="K1210"/>
    </row>
    <row r="1211" spans="1:11" x14ac:dyDescent="0.35">
      <c r="A1211"/>
      <c r="B1211"/>
      <c r="C1211"/>
      <c r="D1211"/>
      <c r="E1211"/>
      <c r="F1211"/>
      <c r="G1211"/>
      <c r="H1211"/>
      <c r="I1211"/>
      <c r="J1211"/>
      <c r="K1211"/>
    </row>
    <row r="1212" spans="1:11" x14ac:dyDescent="0.35">
      <c r="A1212"/>
      <c r="B1212"/>
      <c r="C1212"/>
      <c r="D1212"/>
      <c r="E1212"/>
      <c r="F1212"/>
      <c r="G1212"/>
      <c r="H1212"/>
      <c r="I1212"/>
      <c r="J1212"/>
      <c r="K1212"/>
    </row>
    <row r="1213" spans="1:11" x14ac:dyDescent="0.35">
      <c r="A1213"/>
      <c r="B1213"/>
      <c r="C1213"/>
      <c r="D1213"/>
      <c r="E1213"/>
      <c r="F1213"/>
      <c r="G1213"/>
      <c r="H1213"/>
      <c r="I1213"/>
      <c r="J1213"/>
      <c r="K1213"/>
    </row>
    <row r="1214" spans="1:11" x14ac:dyDescent="0.35">
      <c r="A1214"/>
      <c r="B1214"/>
      <c r="C1214"/>
      <c r="D1214"/>
      <c r="E1214"/>
      <c r="F1214"/>
      <c r="G1214"/>
      <c r="H1214"/>
      <c r="I1214"/>
      <c r="J1214"/>
      <c r="K1214"/>
    </row>
    <row r="1215" spans="1:11" x14ac:dyDescent="0.35">
      <c r="A1215"/>
      <c r="B1215"/>
      <c r="C1215"/>
      <c r="D1215"/>
      <c r="E1215"/>
      <c r="F1215"/>
      <c r="G1215"/>
      <c r="H1215"/>
      <c r="I1215"/>
      <c r="J1215"/>
      <c r="K1215"/>
    </row>
    <row r="1216" spans="1:11" x14ac:dyDescent="0.35">
      <c r="A1216"/>
      <c r="B1216"/>
      <c r="C1216"/>
      <c r="D1216"/>
      <c r="E1216"/>
      <c r="F1216"/>
      <c r="G1216"/>
      <c r="H1216"/>
      <c r="I1216"/>
      <c r="J1216"/>
      <c r="K1216"/>
    </row>
    <row r="1217" spans="1:11" x14ac:dyDescent="0.35">
      <c r="A1217"/>
      <c r="B1217"/>
      <c r="C1217"/>
      <c r="D1217"/>
      <c r="E1217"/>
      <c r="F1217"/>
      <c r="G1217"/>
      <c r="H1217"/>
      <c r="I1217"/>
      <c r="J1217"/>
      <c r="K1217"/>
    </row>
    <row r="1218" spans="1:11" x14ac:dyDescent="0.35">
      <c r="A1218"/>
      <c r="B1218"/>
      <c r="C1218"/>
      <c r="D1218"/>
      <c r="E1218"/>
      <c r="F1218"/>
      <c r="G1218"/>
      <c r="H1218"/>
      <c r="I1218"/>
      <c r="J1218"/>
      <c r="K1218"/>
    </row>
    <row r="1219" spans="1:11" x14ac:dyDescent="0.35">
      <c r="A1219"/>
      <c r="B1219"/>
      <c r="C1219"/>
      <c r="D1219"/>
      <c r="E1219"/>
      <c r="F1219"/>
      <c r="G1219"/>
      <c r="H1219"/>
      <c r="I1219"/>
      <c r="J1219"/>
      <c r="K1219"/>
    </row>
    <row r="1220" spans="1:11" x14ac:dyDescent="0.35">
      <c r="A1220"/>
      <c r="B1220"/>
      <c r="C1220"/>
      <c r="D1220"/>
      <c r="E1220"/>
      <c r="F1220"/>
      <c r="G1220"/>
      <c r="H1220"/>
      <c r="I1220"/>
      <c r="J1220"/>
      <c r="K1220"/>
    </row>
    <row r="1221" spans="1:11" x14ac:dyDescent="0.35">
      <c r="A1221"/>
      <c r="B1221"/>
      <c r="C1221"/>
      <c r="D1221"/>
      <c r="E1221"/>
      <c r="F1221"/>
      <c r="G1221"/>
      <c r="H1221"/>
      <c r="I1221"/>
      <c r="J1221"/>
      <c r="K1221"/>
    </row>
    <row r="1222" spans="1:11" x14ac:dyDescent="0.35">
      <c r="A1222"/>
      <c r="B1222"/>
      <c r="C1222"/>
      <c r="D1222"/>
      <c r="E1222"/>
      <c r="F1222"/>
      <c r="G1222"/>
      <c r="H1222"/>
      <c r="I1222"/>
      <c r="J1222"/>
      <c r="K1222"/>
    </row>
    <row r="1223" spans="1:11" x14ac:dyDescent="0.35">
      <c r="A1223"/>
      <c r="B1223"/>
      <c r="C1223"/>
      <c r="D1223"/>
      <c r="E1223"/>
      <c r="F1223"/>
      <c r="G1223"/>
      <c r="H1223"/>
      <c r="I1223"/>
      <c r="J1223"/>
      <c r="K1223"/>
    </row>
    <row r="1224" spans="1:11" x14ac:dyDescent="0.35">
      <c r="A1224"/>
      <c r="B1224"/>
      <c r="C1224"/>
      <c r="D1224"/>
      <c r="E1224"/>
      <c r="F1224"/>
      <c r="G1224"/>
      <c r="H1224"/>
      <c r="I1224"/>
      <c r="J1224"/>
      <c r="K1224"/>
    </row>
    <row r="1225" spans="1:11" x14ac:dyDescent="0.35">
      <c r="A1225"/>
      <c r="B1225"/>
      <c r="C1225"/>
      <c r="D1225"/>
      <c r="E1225"/>
      <c r="F1225"/>
      <c r="G1225"/>
      <c r="H1225"/>
      <c r="I1225"/>
      <c r="J1225"/>
      <c r="K1225"/>
    </row>
    <row r="1226" spans="1:11" x14ac:dyDescent="0.35">
      <c r="A1226"/>
      <c r="B1226"/>
      <c r="C1226"/>
      <c r="D1226"/>
      <c r="E1226"/>
      <c r="F1226"/>
      <c r="G1226"/>
      <c r="H1226"/>
      <c r="I1226"/>
      <c r="J1226"/>
      <c r="K1226"/>
    </row>
    <row r="1227" spans="1:11" x14ac:dyDescent="0.35">
      <c r="A1227"/>
      <c r="B1227"/>
      <c r="C1227"/>
      <c r="D1227"/>
      <c r="E1227"/>
      <c r="F1227"/>
      <c r="G1227"/>
      <c r="H1227"/>
      <c r="I1227"/>
      <c r="J1227"/>
      <c r="K1227"/>
    </row>
    <row r="1228" spans="1:11" x14ac:dyDescent="0.35">
      <c r="A1228"/>
      <c r="B1228"/>
      <c r="C1228"/>
      <c r="D1228"/>
      <c r="E1228"/>
      <c r="F1228"/>
      <c r="G1228"/>
      <c r="H1228"/>
      <c r="I1228"/>
      <c r="J1228"/>
      <c r="K1228"/>
    </row>
    <row r="1229" spans="1:11" x14ac:dyDescent="0.35">
      <c r="A1229"/>
      <c r="B1229"/>
      <c r="C1229"/>
      <c r="D1229"/>
      <c r="E1229"/>
      <c r="F1229"/>
      <c r="G1229"/>
      <c r="H1229"/>
      <c r="I1229"/>
      <c r="J1229"/>
      <c r="K1229"/>
    </row>
    <row r="1230" spans="1:11" x14ac:dyDescent="0.35">
      <c r="A1230"/>
      <c r="B1230"/>
      <c r="C1230"/>
      <c r="D1230"/>
      <c r="E1230"/>
      <c r="F1230"/>
      <c r="G1230"/>
      <c r="H1230"/>
      <c r="I1230"/>
      <c r="J1230"/>
      <c r="K1230"/>
    </row>
    <row r="1231" spans="1:11" x14ac:dyDescent="0.35">
      <c r="A1231"/>
      <c r="B1231"/>
      <c r="C1231"/>
      <c r="D1231"/>
      <c r="E1231"/>
      <c r="F1231"/>
      <c r="G1231"/>
      <c r="H1231"/>
      <c r="I1231"/>
      <c r="J1231"/>
      <c r="K1231"/>
    </row>
    <row r="1232" spans="1:11" x14ac:dyDescent="0.35">
      <c r="A1232"/>
      <c r="B1232"/>
      <c r="C1232"/>
      <c r="D1232"/>
      <c r="E1232"/>
      <c r="F1232"/>
      <c r="G1232"/>
      <c r="H1232"/>
      <c r="I1232"/>
      <c r="J1232"/>
      <c r="K1232"/>
    </row>
    <row r="1233" spans="1:11" x14ac:dyDescent="0.35">
      <c r="A1233"/>
      <c r="B1233"/>
      <c r="C1233"/>
      <c r="D1233"/>
      <c r="E1233"/>
      <c r="F1233"/>
      <c r="G1233"/>
      <c r="H1233"/>
      <c r="I1233"/>
      <c r="J1233"/>
      <c r="K1233"/>
    </row>
    <row r="1234" spans="1:11" x14ac:dyDescent="0.35">
      <c r="A1234"/>
      <c r="B1234"/>
      <c r="C1234"/>
      <c r="D1234"/>
      <c r="E1234"/>
      <c r="F1234"/>
      <c r="G1234"/>
      <c r="H1234"/>
      <c r="I1234"/>
      <c r="J1234"/>
      <c r="K1234"/>
    </row>
    <row r="1235" spans="1:11" x14ac:dyDescent="0.35">
      <c r="A1235"/>
      <c r="B1235"/>
      <c r="C1235"/>
      <c r="D1235"/>
      <c r="E1235"/>
      <c r="F1235"/>
      <c r="G1235"/>
      <c r="H1235"/>
      <c r="I1235"/>
      <c r="J1235"/>
      <c r="K1235"/>
    </row>
    <row r="1236" spans="1:11" x14ac:dyDescent="0.35">
      <c r="A1236"/>
      <c r="B1236"/>
      <c r="C1236"/>
      <c r="D1236"/>
      <c r="E1236"/>
      <c r="F1236"/>
      <c r="G1236"/>
      <c r="H1236"/>
      <c r="I1236"/>
      <c r="J1236"/>
      <c r="K1236"/>
    </row>
    <row r="1237" spans="1:11" x14ac:dyDescent="0.35">
      <c r="A1237"/>
      <c r="B1237"/>
      <c r="C1237"/>
      <c r="D1237"/>
      <c r="E1237"/>
      <c r="F1237"/>
      <c r="G1237"/>
      <c r="H1237"/>
      <c r="I1237"/>
      <c r="J1237"/>
      <c r="K1237"/>
    </row>
    <row r="1238" spans="1:11" x14ac:dyDescent="0.35">
      <c r="A1238"/>
      <c r="B1238"/>
      <c r="C1238"/>
      <c r="D1238"/>
      <c r="E1238"/>
      <c r="F1238"/>
      <c r="G1238"/>
      <c r="H1238"/>
      <c r="I1238"/>
      <c r="J1238"/>
      <c r="K1238"/>
    </row>
    <row r="1239" spans="1:11" x14ac:dyDescent="0.35">
      <c r="A1239"/>
      <c r="B1239"/>
      <c r="C1239"/>
      <c r="D1239"/>
      <c r="E1239"/>
      <c r="F1239"/>
      <c r="G1239"/>
      <c r="H1239"/>
      <c r="I1239"/>
      <c r="J1239"/>
      <c r="K1239"/>
    </row>
    <row r="1240" spans="1:11" x14ac:dyDescent="0.35">
      <c r="A1240"/>
      <c r="B1240"/>
      <c r="C1240"/>
      <c r="D1240"/>
      <c r="E1240"/>
      <c r="F1240"/>
      <c r="G1240"/>
      <c r="H1240"/>
      <c r="I1240"/>
      <c r="J1240"/>
      <c r="K1240"/>
    </row>
    <row r="1241" spans="1:11" x14ac:dyDescent="0.35">
      <c r="A1241"/>
      <c r="B1241"/>
      <c r="C1241"/>
      <c r="D1241"/>
      <c r="E1241"/>
      <c r="F1241"/>
      <c r="G1241"/>
      <c r="H1241"/>
      <c r="I1241"/>
      <c r="J1241"/>
      <c r="K1241"/>
    </row>
    <row r="1242" spans="1:11" x14ac:dyDescent="0.35">
      <c r="A1242"/>
      <c r="B1242"/>
      <c r="C1242"/>
      <c r="D1242"/>
      <c r="E1242"/>
      <c r="F1242"/>
      <c r="G1242"/>
      <c r="H1242"/>
      <c r="I1242"/>
      <c r="J1242"/>
      <c r="K1242"/>
    </row>
    <row r="1243" spans="1:11" x14ac:dyDescent="0.35">
      <c r="A1243"/>
      <c r="B1243"/>
      <c r="C1243"/>
      <c r="D1243"/>
      <c r="E1243"/>
      <c r="F1243"/>
      <c r="G1243"/>
      <c r="H1243"/>
      <c r="I1243"/>
      <c r="J1243"/>
      <c r="K1243"/>
    </row>
    <row r="1244" spans="1:11" x14ac:dyDescent="0.35">
      <c r="A1244"/>
      <c r="B1244"/>
      <c r="C1244"/>
      <c r="D1244"/>
      <c r="E1244"/>
      <c r="F1244"/>
      <c r="G1244"/>
      <c r="H1244"/>
      <c r="I1244"/>
      <c r="J1244"/>
      <c r="K1244"/>
    </row>
    <row r="1245" spans="1:11" x14ac:dyDescent="0.35">
      <c r="A1245"/>
      <c r="B1245"/>
      <c r="C1245"/>
      <c r="D1245"/>
      <c r="E1245"/>
      <c r="F1245"/>
      <c r="G1245"/>
      <c r="H1245"/>
      <c r="I1245"/>
      <c r="J1245"/>
      <c r="K1245"/>
    </row>
    <row r="1246" spans="1:11" x14ac:dyDescent="0.35">
      <c r="A1246"/>
      <c r="B1246"/>
      <c r="C1246"/>
      <c r="D1246"/>
      <c r="E1246"/>
      <c r="F1246"/>
      <c r="G1246"/>
      <c r="H1246"/>
      <c r="I1246"/>
      <c r="J1246"/>
      <c r="K1246"/>
    </row>
    <row r="1247" spans="1:11" x14ac:dyDescent="0.35">
      <c r="A1247"/>
      <c r="B1247"/>
      <c r="C1247"/>
      <c r="D1247"/>
      <c r="E1247"/>
      <c r="F1247"/>
      <c r="G1247"/>
      <c r="H1247"/>
      <c r="I1247"/>
      <c r="J1247"/>
      <c r="K1247"/>
    </row>
    <row r="1248" spans="1:11" x14ac:dyDescent="0.35">
      <c r="A1248"/>
      <c r="B1248"/>
      <c r="C1248"/>
      <c r="D1248"/>
      <c r="E1248"/>
      <c r="F1248"/>
      <c r="G1248"/>
      <c r="H1248"/>
      <c r="I1248"/>
      <c r="J1248"/>
      <c r="K1248"/>
    </row>
    <row r="1249" spans="1:11" x14ac:dyDescent="0.35">
      <c r="A1249"/>
      <c r="B1249"/>
      <c r="C1249"/>
      <c r="D1249"/>
      <c r="E1249"/>
      <c r="F1249"/>
      <c r="G1249"/>
      <c r="H1249"/>
      <c r="I1249"/>
      <c r="J1249"/>
      <c r="K1249"/>
    </row>
    <row r="1250" spans="1:11" x14ac:dyDescent="0.35">
      <c r="A1250"/>
      <c r="B1250"/>
      <c r="C1250"/>
      <c r="D1250"/>
      <c r="E1250"/>
      <c r="F1250"/>
      <c r="G1250"/>
      <c r="H1250"/>
      <c r="I1250"/>
      <c r="J1250"/>
      <c r="K1250"/>
    </row>
    <row r="1251" spans="1:11" x14ac:dyDescent="0.35">
      <c r="A1251"/>
      <c r="B1251"/>
      <c r="C1251"/>
      <c r="D1251"/>
      <c r="E1251"/>
      <c r="F1251"/>
      <c r="G1251"/>
      <c r="H1251"/>
      <c r="I1251"/>
      <c r="J1251"/>
      <c r="K1251"/>
    </row>
    <row r="1252" spans="1:11" x14ac:dyDescent="0.35">
      <c r="A1252"/>
      <c r="B1252"/>
      <c r="C1252"/>
      <c r="D1252"/>
      <c r="E1252"/>
      <c r="F1252"/>
      <c r="G1252"/>
      <c r="H1252"/>
      <c r="I1252"/>
      <c r="J1252"/>
      <c r="K1252"/>
    </row>
    <row r="1253" spans="1:11" x14ac:dyDescent="0.35">
      <c r="A1253"/>
      <c r="B1253"/>
      <c r="C1253"/>
      <c r="D1253"/>
      <c r="E1253"/>
      <c r="F1253"/>
      <c r="G1253"/>
      <c r="H1253"/>
      <c r="I1253"/>
      <c r="J1253"/>
      <c r="K1253"/>
    </row>
    <row r="1254" spans="1:11" x14ac:dyDescent="0.35">
      <c r="A1254"/>
      <c r="B1254"/>
      <c r="C1254"/>
      <c r="D1254"/>
      <c r="E1254"/>
      <c r="F1254"/>
      <c r="G1254"/>
      <c r="H1254"/>
      <c r="I1254"/>
      <c r="J1254"/>
      <c r="K1254"/>
    </row>
    <row r="1255" spans="1:11" x14ac:dyDescent="0.35">
      <c r="A1255"/>
      <c r="B1255"/>
      <c r="C1255"/>
      <c r="D1255"/>
      <c r="E1255"/>
      <c r="F1255"/>
      <c r="G1255"/>
      <c r="H1255"/>
      <c r="I1255"/>
      <c r="J1255"/>
      <c r="K1255"/>
    </row>
    <row r="1256" spans="1:11" x14ac:dyDescent="0.35">
      <c r="A1256"/>
      <c r="B1256"/>
      <c r="C1256"/>
      <c r="D1256"/>
      <c r="E1256"/>
      <c r="F1256"/>
      <c r="G1256"/>
      <c r="H1256"/>
      <c r="I1256"/>
      <c r="J1256"/>
      <c r="K1256"/>
    </row>
    <row r="1257" spans="1:11" x14ac:dyDescent="0.35">
      <c r="A1257"/>
      <c r="B1257"/>
      <c r="C1257"/>
      <c r="D1257"/>
      <c r="E1257"/>
      <c r="F1257"/>
      <c r="G1257"/>
      <c r="H1257"/>
      <c r="I1257"/>
      <c r="J1257"/>
      <c r="K1257"/>
    </row>
    <row r="1258" spans="1:11" x14ac:dyDescent="0.35">
      <c r="A1258"/>
      <c r="B1258"/>
      <c r="C1258"/>
      <c r="D1258"/>
      <c r="E1258"/>
      <c r="F1258"/>
      <c r="G1258"/>
      <c r="H1258"/>
      <c r="I1258"/>
      <c r="J1258"/>
      <c r="K1258"/>
    </row>
    <row r="1259" spans="1:11" x14ac:dyDescent="0.35">
      <c r="A1259"/>
      <c r="B1259"/>
      <c r="C1259"/>
      <c r="D1259"/>
      <c r="E1259"/>
      <c r="F1259"/>
      <c r="G1259"/>
      <c r="H1259"/>
      <c r="I1259"/>
      <c r="J1259"/>
      <c r="K1259"/>
    </row>
    <row r="1260" spans="1:11" x14ac:dyDescent="0.35">
      <c r="A1260"/>
      <c r="B1260"/>
      <c r="C1260"/>
      <c r="D1260"/>
      <c r="E1260"/>
      <c r="F1260"/>
      <c r="G1260"/>
      <c r="H1260"/>
      <c r="I1260"/>
      <c r="J1260"/>
      <c r="K1260"/>
    </row>
    <row r="1261" spans="1:11" x14ac:dyDescent="0.35">
      <c r="A1261"/>
      <c r="B1261"/>
      <c r="C1261"/>
      <c r="D1261"/>
      <c r="E1261"/>
      <c r="F1261"/>
      <c r="G1261"/>
      <c r="H1261"/>
      <c r="I1261"/>
      <c r="J1261"/>
      <c r="K1261"/>
    </row>
    <row r="1262" spans="1:11" x14ac:dyDescent="0.35">
      <c r="A1262"/>
      <c r="B1262"/>
      <c r="C1262"/>
      <c r="D1262"/>
      <c r="E1262"/>
      <c r="F1262"/>
      <c r="G1262"/>
      <c r="H1262"/>
      <c r="I1262"/>
      <c r="J1262"/>
      <c r="K1262"/>
    </row>
    <row r="1263" spans="1:11" x14ac:dyDescent="0.35">
      <c r="A1263"/>
      <c r="B1263"/>
      <c r="C1263"/>
      <c r="D1263"/>
      <c r="E1263"/>
      <c r="F1263"/>
      <c r="G1263"/>
      <c r="H1263"/>
      <c r="I1263"/>
      <c r="J1263"/>
      <c r="K1263"/>
    </row>
    <row r="1264" spans="1:11" x14ac:dyDescent="0.35">
      <c r="A1264"/>
      <c r="B1264"/>
      <c r="C1264"/>
      <c r="D1264"/>
      <c r="E1264"/>
      <c r="F1264"/>
      <c r="G1264"/>
      <c r="H1264"/>
      <c r="I1264"/>
      <c r="J1264"/>
      <c r="K1264"/>
    </row>
    <row r="1265" spans="1:11" x14ac:dyDescent="0.35">
      <c r="A1265"/>
      <c r="B1265"/>
      <c r="C1265"/>
      <c r="D1265"/>
      <c r="E1265"/>
      <c r="F1265"/>
      <c r="G1265"/>
      <c r="H1265"/>
      <c r="I1265"/>
      <c r="J1265"/>
      <c r="K1265"/>
    </row>
    <row r="1266" spans="1:11" x14ac:dyDescent="0.35">
      <c r="A1266"/>
      <c r="B1266"/>
      <c r="C1266"/>
      <c r="D1266"/>
      <c r="E1266"/>
      <c r="F1266"/>
      <c r="G1266"/>
      <c r="H1266"/>
      <c r="I1266"/>
      <c r="J1266"/>
      <c r="K1266"/>
    </row>
    <row r="1267" spans="1:11" x14ac:dyDescent="0.35">
      <c r="A1267"/>
      <c r="B1267"/>
      <c r="C1267"/>
      <c r="D1267"/>
      <c r="E1267"/>
      <c r="F1267"/>
      <c r="G1267"/>
      <c r="H1267"/>
      <c r="I1267"/>
      <c r="J1267"/>
      <c r="K1267"/>
    </row>
    <row r="1268" spans="1:11" x14ac:dyDescent="0.35">
      <c r="A1268"/>
      <c r="B1268"/>
      <c r="C1268"/>
      <c r="D1268"/>
      <c r="E1268"/>
      <c r="F1268"/>
      <c r="G1268"/>
      <c r="H1268"/>
      <c r="I1268"/>
      <c r="J1268"/>
      <c r="K1268"/>
    </row>
    <row r="1269" spans="1:11" x14ac:dyDescent="0.35">
      <c r="A1269"/>
      <c r="B1269"/>
      <c r="C1269"/>
      <c r="D1269"/>
      <c r="E1269"/>
      <c r="F1269"/>
      <c r="G1269"/>
      <c r="H1269"/>
      <c r="I1269"/>
      <c r="J1269"/>
      <c r="K1269"/>
    </row>
    <row r="1270" spans="1:11" x14ac:dyDescent="0.35">
      <c r="A1270"/>
      <c r="B1270"/>
      <c r="C1270"/>
      <c r="D1270"/>
      <c r="E1270"/>
      <c r="F1270"/>
      <c r="G1270"/>
      <c r="H1270"/>
      <c r="I1270"/>
      <c r="J1270"/>
      <c r="K1270"/>
    </row>
    <row r="1271" spans="1:11" x14ac:dyDescent="0.35">
      <c r="A1271"/>
      <c r="B1271"/>
      <c r="C1271"/>
      <c r="D1271"/>
      <c r="E1271"/>
      <c r="F1271"/>
      <c r="G1271"/>
      <c r="H1271"/>
      <c r="I1271"/>
      <c r="J1271"/>
      <c r="K1271"/>
    </row>
    <row r="1272" spans="1:11" x14ac:dyDescent="0.35">
      <c r="A1272"/>
      <c r="B1272"/>
      <c r="C1272"/>
      <c r="D1272"/>
      <c r="E1272"/>
      <c r="F1272"/>
      <c r="G1272"/>
      <c r="H1272"/>
      <c r="I1272"/>
      <c r="J1272"/>
      <c r="K1272"/>
    </row>
    <row r="1273" spans="1:11" x14ac:dyDescent="0.35">
      <c r="A1273"/>
      <c r="B1273"/>
      <c r="C1273"/>
      <c r="D1273"/>
      <c r="E1273"/>
      <c r="F1273"/>
      <c r="G1273"/>
      <c r="H1273"/>
      <c r="I1273"/>
      <c r="J1273"/>
      <c r="K1273"/>
    </row>
    <row r="1274" spans="1:11" x14ac:dyDescent="0.35">
      <c r="A1274"/>
      <c r="B1274"/>
      <c r="C1274"/>
      <c r="D1274"/>
      <c r="E1274"/>
      <c r="F1274"/>
      <c r="G1274"/>
      <c r="H1274"/>
      <c r="I1274"/>
      <c r="J1274"/>
      <c r="K1274"/>
    </row>
    <row r="1275" spans="1:11" x14ac:dyDescent="0.35">
      <c r="A1275"/>
      <c r="B1275"/>
      <c r="C1275"/>
      <c r="D1275"/>
      <c r="E1275"/>
      <c r="F1275"/>
      <c r="G1275"/>
      <c r="H1275"/>
      <c r="I1275"/>
      <c r="J1275"/>
      <c r="K1275"/>
    </row>
    <row r="1276" spans="1:11" x14ac:dyDescent="0.35">
      <c r="A1276"/>
      <c r="B1276"/>
      <c r="C1276"/>
      <c r="D1276"/>
      <c r="E1276"/>
      <c r="F1276"/>
      <c r="G1276"/>
      <c r="H1276"/>
      <c r="I1276"/>
      <c r="J1276"/>
      <c r="K1276"/>
    </row>
    <row r="1277" spans="1:11" x14ac:dyDescent="0.35">
      <c r="A1277"/>
      <c r="B1277"/>
      <c r="C1277"/>
      <c r="D1277"/>
      <c r="E1277"/>
      <c r="F1277"/>
      <c r="G1277"/>
      <c r="H1277"/>
      <c r="I1277"/>
      <c r="J1277"/>
      <c r="K1277"/>
    </row>
    <row r="1278" spans="1:11" x14ac:dyDescent="0.35">
      <c r="A1278"/>
      <c r="B1278"/>
      <c r="C1278"/>
      <c r="D1278"/>
      <c r="E1278"/>
      <c r="F1278"/>
      <c r="G1278"/>
      <c r="H1278"/>
      <c r="I1278"/>
      <c r="J1278"/>
      <c r="K1278"/>
    </row>
    <row r="1279" spans="1:11" x14ac:dyDescent="0.35">
      <c r="A1279"/>
      <c r="B1279"/>
      <c r="C1279"/>
      <c r="D1279"/>
      <c r="E1279"/>
      <c r="F1279"/>
      <c r="G1279"/>
      <c r="H1279"/>
      <c r="I1279"/>
      <c r="J1279"/>
      <c r="K1279"/>
    </row>
    <row r="1280" spans="1:11" x14ac:dyDescent="0.35">
      <c r="A1280"/>
      <c r="B1280"/>
      <c r="C1280"/>
      <c r="D1280"/>
      <c r="E1280"/>
      <c r="F1280"/>
      <c r="G1280"/>
      <c r="H1280"/>
      <c r="I1280"/>
      <c r="J1280"/>
      <c r="K1280"/>
    </row>
    <row r="1281" spans="1:11" x14ac:dyDescent="0.35">
      <c r="A1281"/>
      <c r="B1281"/>
      <c r="C1281"/>
      <c r="D1281"/>
      <c r="E1281"/>
      <c r="F1281"/>
      <c r="G1281"/>
      <c r="H1281"/>
      <c r="I1281"/>
      <c r="J1281"/>
      <c r="K1281"/>
    </row>
    <row r="1282" spans="1:11" x14ac:dyDescent="0.35">
      <c r="A1282"/>
      <c r="B1282"/>
      <c r="C1282"/>
      <c r="D1282"/>
      <c r="E1282"/>
      <c r="F1282"/>
      <c r="G1282"/>
      <c r="H1282"/>
      <c r="I1282"/>
      <c r="J1282"/>
      <c r="K1282"/>
    </row>
    <row r="1283" spans="1:11" x14ac:dyDescent="0.35">
      <c r="A1283"/>
      <c r="B1283"/>
      <c r="C1283"/>
      <c r="D1283"/>
      <c r="E1283"/>
      <c r="F1283"/>
      <c r="G1283"/>
      <c r="H1283"/>
      <c r="I1283"/>
      <c r="J1283"/>
      <c r="K1283"/>
    </row>
    <row r="1284" spans="1:11" x14ac:dyDescent="0.35">
      <c r="A1284"/>
      <c r="B1284"/>
      <c r="C1284"/>
      <c r="D1284"/>
      <c r="E1284"/>
      <c r="F1284"/>
      <c r="G1284"/>
      <c r="H1284"/>
      <c r="I1284"/>
      <c r="J1284"/>
      <c r="K1284"/>
    </row>
    <row r="1285" spans="1:11" x14ac:dyDescent="0.35">
      <c r="A1285"/>
      <c r="B1285"/>
      <c r="C1285"/>
      <c r="D1285"/>
      <c r="E1285"/>
      <c r="F1285"/>
      <c r="G1285"/>
      <c r="H1285"/>
      <c r="I1285"/>
      <c r="J1285"/>
      <c r="K1285"/>
    </row>
    <row r="1286" spans="1:11" x14ac:dyDescent="0.35">
      <c r="A1286"/>
      <c r="B1286"/>
      <c r="C1286"/>
      <c r="D1286"/>
      <c r="E1286"/>
      <c r="F1286"/>
      <c r="G1286"/>
      <c r="H1286"/>
      <c r="I1286"/>
      <c r="J1286"/>
      <c r="K1286"/>
    </row>
    <row r="1287" spans="1:11" x14ac:dyDescent="0.35">
      <c r="A1287"/>
      <c r="B1287"/>
      <c r="C1287"/>
      <c r="D1287"/>
      <c r="E1287"/>
      <c r="F1287"/>
      <c r="G1287"/>
      <c r="H1287"/>
      <c r="I1287"/>
      <c r="J1287"/>
      <c r="K1287"/>
    </row>
    <row r="1288" spans="1:11" x14ac:dyDescent="0.35">
      <c r="A1288"/>
      <c r="B1288"/>
      <c r="C1288"/>
      <c r="D1288"/>
      <c r="E1288"/>
      <c r="F1288"/>
      <c r="G1288"/>
      <c r="H1288"/>
      <c r="I1288"/>
      <c r="J1288"/>
      <c r="K1288"/>
    </row>
    <row r="1289" spans="1:11" x14ac:dyDescent="0.35">
      <c r="A1289"/>
      <c r="B1289"/>
      <c r="C1289"/>
      <c r="D1289"/>
      <c r="E1289"/>
      <c r="F1289"/>
      <c r="G1289"/>
      <c r="H1289"/>
      <c r="I1289"/>
      <c r="J1289"/>
      <c r="K1289"/>
    </row>
    <row r="1290" spans="1:11" x14ac:dyDescent="0.35">
      <c r="A1290"/>
      <c r="B1290"/>
      <c r="C1290"/>
      <c r="D1290"/>
      <c r="E1290"/>
      <c r="F1290"/>
      <c r="G1290"/>
      <c r="H1290"/>
      <c r="I1290"/>
      <c r="J1290"/>
      <c r="K1290"/>
    </row>
    <row r="1291" spans="1:11" x14ac:dyDescent="0.35">
      <c r="A1291"/>
      <c r="B1291"/>
      <c r="C1291"/>
      <c r="D1291"/>
      <c r="E1291"/>
      <c r="F1291"/>
      <c r="G1291"/>
      <c r="H1291"/>
      <c r="I1291"/>
      <c r="J1291"/>
      <c r="K1291"/>
    </row>
    <row r="1292" spans="1:11" x14ac:dyDescent="0.35">
      <c r="A1292"/>
      <c r="B1292"/>
      <c r="C1292"/>
      <c r="D1292"/>
      <c r="E1292"/>
      <c r="F1292"/>
      <c r="G1292"/>
      <c r="H1292"/>
      <c r="I1292"/>
      <c r="J1292"/>
      <c r="K1292"/>
    </row>
    <row r="1293" spans="1:11" x14ac:dyDescent="0.35">
      <c r="A1293"/>
      <c r="B1293"/>
      <c r="C1293"/>
      <c r="D1293"/>
      <c r="E1293"/>
      <c r="F1293"/>
      <c r="G1293"/>
      <c r="H1293"/>
      <c r="I1293"/>
      <c r="J1293"/>
      <c r="K1293"/>
    </row>
    <row r="1294" spans="1:11" x14ac:dyDescent="0.35">
      <c r="A1294"/>
      <c r="B1294"/>
      <c r="C1294"/>
      <c r="D1294"/>
      <c r="E1294"/>
      <c r="F1294"/>
      <c r="G1294"/>
      <c r="H1294"/>
      <c r="I1294"/>
      <c r="J1294"/>
      <c r="K1294"/>
    </row>
    <row r="1295" spans="1:11" x14ac:dyDescent="0.35">
      <c r="A1295"/>
      <c r="B1295"/>
      <c r="C1295"/>
      <c r="D1295"/>
      <c r="E1295"/>
      <c r="F1295"/>
      <c r="G1295"/>
      <c r="H1295"/>
      <c r="I1295"/>
      <c r="J1295"/>
      <c r="K1295"/>
    </row>
    <row r="1296" spans="1:11" x14ac:dyDescent="0.35">
      <c r="A1296"/>
      <c r="B1296"/>
      <c r="C1296"/>
      <c r="D1296"/>
      <c r="E1296"/>
      <c r="F1296"/>
      <c r="G1296"/>
      <c r="H1296"/>
      <c r="I1296"/>
      <c r="J1296"/>
      <c r="K1296"/>
    </row>
    <row r="1297" spans="1:11" x14ac:dyDescent="0.35">
      <c r="A1297"/>
      <c r="B1297"/>
      <c r="C1297"/>
      <c r="D1297"/>
      <c r="E1297"/>
      <c r="F1297"/>
      <c r="G1297"/>
      <c r="H1297"/>
      <c r="I1297"/>
      <c r="J1297"/>
      <c r="K1297"/>
    </row>
    <row r="1298" spans="1:11" x14ac:dyDescent="0.35">
      <c r="A1298"/>
      <c r="B1298"/>
      <c r="C1298"/>
      <c r="D1298"/>
      <c r="E1298"/>
      <c r="F1298"/>
      <c r="G1298"/>
      <c r="H1298"/>
      <c r="I1298"/>
      <c r="J1298"/>
      <c r="K1298"/>
    </row>
    <row r="1299" spans="1:11" x14ac:dyDescent="0.35">
      <c r="A1299"/>
      <c r="B1299"/>
      <c r="C1299"/>
      <c r="D1299"/>
      <c r="E1299"/>
      <c r="F1299"/>
      <c r="G1299"/>
      <c r="H1299"/>
      <c r="I1299"/>
      <c r="J1299"/>
      <c r="K1299"/>
    </row>
    <row r="1300" spans="1:11" x14ac:dyDescent="0.35">
      <c r="A1300"/>
      <c r="B1300"/>
      <c r="C1300"/>
      <c r="D1300"/>
      <c r="E1300"/>
      <c r="F1300"/>
      <c r="G1300"/>
      <c r="H1300"/>
      <c r="I1300"/>
      <c r="J1300"/>
      <c r="K1300"/>
    </row>
    <row r="1301" spans="1:11" x14ac:dyDescent="0.35">
      <c r="A1301"/>
      <c r="B1301"/>
      <c r="C1301"/>
      <c r="D1301"/>
      <c r="E1301"/>
      <c r="F1301"/>
      <c r="G1301"/>
      <c r="H1301"/>
      <c r="I1301"/>
      <c r="J1301"/>
      <c r="K1301"/>
    </row>
    <row r="1302" spans="1:11" x14ac:dyDescent="0.35">
      <c r="A1302"/>
      <c r="B1302"/>
      <c r="C1302"/>
      <c r="D1302"/>
      <c r="E1302"/>
      <c r="F1302"/>
      <c r="G1302"/>
      <c r="H1302"/>
      <c r="I1302"/>
      <c r="J1302"/>
      <c r="K1302"/>
    </row>
    <row r="1303" spans="1:11" x14ac:dyDescent="0.35">
      <c r="A1303"/>
      <c r="B1303"/>
      <c r="C1303"/>
      <c r="D1303"/>
      <c r="E1303"/>
      <c r="F1303"/>
      <c r="G1303"/>
      <c r="H1303"/>
      <c r="I1303"/>
      <c r="J1303"/>
      <c r="K1303"/>
    </row>
    <row r="1304" spans="1:11" x14ac:dyDescent="0.35">
      <c r="A1304"/>
      <c r="B1304"/>
      <c r="C1304"/>
      <c r="D1304"/>
      <c r="E1304"/>
      <c r="F1304"/>
      <c r="G1304"/>
      <c r="H1304"/>
      <c r="I1304"/>
      <c r="J1304"/>
      <c r="K1304"/>
    </row>
    <row r="1305" spans="1:11" x14ac:dyDescent="0.35">
      <c r="A1305"/>
      <c r="B1305"/>
      <c r="C1305"/>
      <c r="D1305"/>
      <c r="E1305"/>
      <c r="F1305"/>
      <c r="G1305"/>
      <c r="H1305"/>
      <c r="I1305"/>
      <c r="J1305"/>
      <c r="K1305"/>
    </row>
    <row r="1306" spans="1:11" x14ac:dyDescent="0.35">
      <c r="A1306"/>
      <c r="B1306"/>
      <c r="C1306"/>
      <c r="D1306"/>
      <c r="E1306"/>
      <c r="F1306"/>
      <c r="G1306"/>
      <c r="H1306"/>
      <c r="I1306"/>
      <c r="J1306"/>
      <c r="K1306"/>
    </row>
    <row r="1307" spans="1:11" x14ac:dyDescent="0.35">
      <c r="A1307"/>
      <c r="B1307"/>
      <c r="C1307"/>
      <c r="D1307"/>
      <c r="E1307"/>
      <c r="F1307"/>
      <c r="G1307"/>
      <c r="H1307"/>
      <c r="I1307"/>
      <c r="J1307"/>
      <c r="K1307"/>
    </row>
    <row r="1308" spans="1:11" x14ac:dyDescent="0.35">
      <c r="A1308"/>
      <c r="B1308"/>
      <c r="C1308"/>
      <c r="D1308"/>
      <c r="E1308"/>
      <c r="F1308"/>
      <c r="G1308"/>
      <c r="H1308"/>
      <c r="I1308"/>
      <c r="J1308"/>
      <c r="K1308"/>
    </row>
    <row r="1309" spans="1:11" x14ac:dyDescent="0.35">
      <c r="A1309"/>
      <c r="B1309"/>
      <c r="C1309"/>
      <c r="D1309"/>
      <c r="E1309"/>
      <c r="F1309"/>
      <c r="G1309"/>
      <c r="H1309"/>
      <c r="I1309"/>
      <c r="J1309"/>
      <c r="K1309"/>
    </row>
    <row r="1310" spans="1:11" x14ac:dyDescent="0.35">
      <c r="A1310"/>
      <c r="B1310"/>
      <c r="C1310"/>
      <c r="D1310"/>
      <c r="E1310"/>
      <c r="F1310"/>
      <c r="G1310"/>
      <c r="H1310"/>
      <c r="I1310"/>
      <c r="J1310"/>
      <c r="K1310"/>
    </row>
    <row r="1311" spans="1:11" x14ac:dyDescent="0.35">
      <c r="A1311"/>
      <c r="B1311"/>
      <c r="C1311"/>
      <c r="D1311"/>
      <c r="E1311"/>
      <c r="F1311"/>
      <c r="G1311"/>
      <c r="H1311"/>
      <c r="I1311"/>
      <c r="J1311"/>
      <c r="K1311"/>
    </row>
    <row r="1312" spans="1:11" x14ac:dyDescent="0.35">
      <c r="A1312"/>
      <c r="B1312"/>
      <c r="C1312"/>
      <c r="D1312"/>
      <c r="E1312"/>
      <c r="F1312"/>
      <c r="G1312"/>
      <c r="H1312"/>
      <c r="I1312"/>
      <c r="J1312"/>
      <c r="K1312"/>
    </row>
    <row r="1313" spans="1:11" x14ac:dyDescent="0.35">
      <c r="A1313"/>
      <c r="B1313"/>
      <c r="C1313"/>
      <c r="D1313"/>
      <c r="E1313"/>
      <c r="F1313"/>
      <c r="G1313"/>
      <c r="H1313"/>
      <c r="I1313"/>
      <c r="J1313"/>
      <c r="K1313"/>
    </row>
    <row r="1314" spans="1:11" x14ac:dyDescent="0.35">
      <c r="A1314"/>
      <c r="B1314"/>
      <c r="C1314"/>
      <c r="D1314"/>
      <c r="E1314"/>
      <c r="F1314"/>
      <c r="G1314"/>
      <c r="H1314"/>
      <c r="I1314"/>
      <c r="J1314"/>
      <c r="K1314"/>
    </row>
    <row r="1315" spans="1:11" x14ac:dyDescent="0.35">
      <c r="A1315"/>
      <c r="B1315"/>
      <c r="C1315"/>
      <c r="D1315"/>
      <c r="E1315"/>
      <c r="F1315"/>
      <c r="G1315"/>
      <c r="H1315"/>
      <c r="I1315"/>
      <c r="J1315"/>
      <c r="K1315"/>
    </row>
    <row r="1316" spans="1:11" x14ac:dyDescent="0.35">
      <c r="A1316"/>
      <c r="B1316"/>
      <c r="C1316"/>
      <c r="D1316"/>
      <c r="E1316"/>
      <c r="F1316"/>
      <c r="G1316"/>
      <c r="H1316"/>
      <c r="I1316"/>
      <c r="J1316"/>
      <c r="K1316"/>
    </row>
    <row r="1317" spans="1:11" x14ac:dyDescent="0.35">
      <c r="A1317"/>
      <c r="B1317"/>
      <c r="C1317"/>
      <c r="D1317"/>
      <c r="E1317"/>
      <c r="F1317"/>
      <c r="G1317"/>
      <c r="H1317"/>
      <c r="I1317"/>
      <c r="J1317"/>
      <c r="K1317"/>
    </row>
    <row r="1318" spans="1:11" x14ac:dyDescent="0.35">
      <c r="A1318"/>
      <c r="B1318"/>
      <c r="C1318"/>
      <c r="D1318"/>
      <c r="E1318"/>
      <c r="F1318"/>
      <c r="G1318"/>
      <c r="H1318"/>
      <c r="I1318"/>
      <c r="J1318"/>
      <c r="K1318"/>
    </row>
    <row r="1319" spans="1:11" x14ac:dyDescent="0.35">
      <c r="A1319"/>
      <c r="B1319"/>
      <c r="C1319"/>
      <c r="D1319"/>
      <c r="E1319"/>
      <c r="F1319"/>
      <c r="G1319"/>
      <c r="H1319"/>
      <c r="I1319"/>
      <c r="J1319"/>
      <c r="K1319"/>
    </row>
    <row r="1320" spans="1:11" x14ac:dyDescent="0.35">
      <c r="A1320"/>
      <c r="B1320"/>
      <c r="C1320"/>
      <c r="D1320"/>
      <c r="E1320"/>
      <c r="F1320"/>
      <c r="G1320"/>
      <c r="H1320"/>
      <c r="I1320"/>
      <c r="J1320"/>
      <c r="K1320"/>
    </row>
    <row r="1321" spans="1:11" x14ac:dyDescent="0.35">
      <c r="A1321"/>
      <c r="B1321"/>
      <c r="C1321"/>
      <c r="D1321"/>
      <c r="E1321"/>
      <c r="F1321"/>
      <c r="G1321"/>
      <c r="H1321"/>
      <c r="I1321"/>
      <c r="J1321"/>
      <c r="K1321"/>
    </row>
    <row r="1322" spans="1:11" x14ac:dyDescent="0.35">
      <c r="A1322"/>
      <c r="B1322"/>
      <c r="C1322"/>
      <c r="D1322"/>
      <c r="E1322"/>
      <c r="F1322"/>
      <c r="G1322"/>
      <c r="H1322"/>
      <c r="I1322"/>
      <c r="J1322"/>
      <c r="K1322"/>
    </row>
    <row r="1323" spans="1:11" x14ac:dyDescent="0.35">
      <c r="A1323"/>
      <c r="B1323"/>
      <c r="C1323"/>
      <c r="D1323"/>
      <c r="E1323"/>
      <c r="F1323"/>
      <c r="G1323"/>
      <c r="H1323"/>
      <c r="I1323"/>
      <c r="J1323"/>
      <c r="K1323"/>
    </row>
    <row r="1324" spans="1:11" x14ac:dyDescent="0.35">
      <c r="A1324"/>
      <c r="B1324"/>
      <c r="C1324"/>
      <c r="D1324"/>
      <c r="E1324"/>
      <c r="F1324"/>
      <c r="G1324"/>
      <c r="H1324"/>
      <c r="I1324"/>
      <c r="J1324"/>
      <c r="K1324"/>
    </row>
    <row r="1325" spans="1:11" x14ac:dyDescent="0.35">
      <c r="A1325"/>
      <c r="B1325"/>
      <c r="C1325"/>
      <c r="D1325"/>
      <c r="E1325"/>
      <c r="F1325"/>
      <c r="G1325"/>
      <c r="H1325"/>
      <c r="I1325"/>
      <c r="J1325"/>
      <c r="K1325"/>
    </row>
    <row r="1326" spans="1:11" x14ac:dyDescent="0.35">
      <c r="A1326"/>
      <c r="B1326"/>
      <c r="C1326"/>
      <c r="D1326"/>
      <c r="E1326"/>
      <c r="F1326"/>
      <c r="G1326"/>
      <c r="H1326"/>
      <c r="I1326"/>
      <c r="J1326"/>
      <c r="K1326"/>
    </row>
    <row r="1327" spans="1:11" x14ac:dyDescent="0.35">
      <c r="A1327"/>
      <c r="B1327"/>
      <c r="C1327"/>
      <c r="D1327"/>
      <c r="E1327"/>
      <c r="F1327"/>
      <c r="G1327"/>
      <c r="H1327"/>
      <c r="I1327"/>
      <c r="J1327"/>
      <c r="K1327"/>
    </row>
    <row r="1328" spans="1:11" x14ac:dyDescent="0.35">
      <c r="A1328"/>
      <c r="B1328"/>
      <c r="C1328"/>
      <c r="D1328"/>
      <c r="E1328"/>
      <c r="F1328"/>
      <c r="G1328"/>
      <c r="H1328"/>
      <c r="I1328"/>
      <c r="J1328"/>
      <c r="K1328"/>
    </row>
    <row r="1329" spans="1:11" x14ac:dyDescent="0.35">
      <c r="A1329"/>
      <c r="B1329"/>
      <c r="C1329"/>
      <c r="D1329"/>
      <c r="E1329"/>
      <c r="F1329"/>
      <c r="G1329"/>
      <c r="H1329"/>
      <c r="I1329"/>
      <c r="J1329"/>
      <c r="K1329"/>
    </row>
    <row r="1330" spans="1:11" x14ac:dyDescent="0.35">
      <c r="A1330"/>
      <c r="B1330"/>
      <c r="C1330"/>
      <c r="D1330"/>
      <c r="E1330"/>
      <c r="F1330"/>
      <c r="G1330"/>
      <c r="H1330"/>
      <c r="I1330"/>
      <c r="J1330"/>
      <c r="K1330"/>
    </row>
    <row r="1331" spans="1:11" x14ac:dyDescent="0.35">
      <c r="A1331"/>
      <c r="B1331"/>
      <c r="C1331"/>
      <c r="D1331"/>
      <c r="E1331"/>
      <c r="F1331"/>
      <c r="G1331"/>
      <c r="H1331"/>
      <c r="I1331"/>
      <c r="J1331"/>
      <c r="K1331"/>
    </row>
    <row r="1332" spans="1:11" x14ac:dyDescent="0.35">
      <c r="A1332"/>
      <c r="B1332"/>
      <c r="C1332"/>
      <c r="D1332"/>
      <c r="E1332"/>
      <c r="F1332"/>
      <c r="G1332"/>
      <c r="H1332"/>
      <c r="I1332"/>
      <c r="J1332"/>
      <c r="K1332"/>
    </row>
    <row r="1333" spans="1:11" x14ac:dyDescent="0.35">
      <c r="A1333"/>
      <c r="B1333"/>
      <c r="C1333"/>
      <c r="D1333"/>
      <c r="E1333"/>
      <c r="F1333"/>
      <c r="G1333"/>
      <c r="H1333"/>
      <c r="I1333"/>
      <c r="J1333"/>
      <c r="K1333"/>
    </row>
    <row r="1334" spans="1:11" x14ac:dyDescent="0.35">
      <c r="A1334"/>
      <c r="B1334"/>
      <c r="C1334"/>
      <c r="D1334"/>
      <c r="E1334"/>
      <c r="F1334"/>
      <c r="G1334"/>
      <c r="H1334"/>
      <c r="I1334"/>
      <c r="J1334"/>
      <c r="K1334"/>
    </row>
    <row r="1335" spans="1:11" x14ac:dyDescent="0.35">
      <c r="A1335"/>
      <c r="B1335"/>
      <c r="C1335"/>
      <c r="D1335"/>
      <c r="E1335"/>
      <c r="F1335"/>
      <c r="G1335"/>
      <c r="H1335"/>
      <c r="I1335"/>
      <c r="J1335"/>
      <c r="K1335"/>
    </row>
    <row r="1336" spans="1:11" x14ac:dyDescent="0.35">
      <c r="A1336"/>
      <c r="B1336"/>
      <c r="C1336"/>
      <c r="D1336"/>
      <c r="E1336"/>
      <c r="F1336"/>
      <c r="G1336"/>
      <c r="H1336"/>
      <c r="I1336"/>
      <c r="J1336"/>
      <c r="K1336"/>
    </row>
    <row r="1337" spans="1:11" x14ac:dyDescent="0.35">
      <c r="A1337"/>
      <c r="B1337"/>
      <c r="C1337"/>
      <c r="D1337"/>
      <c r="E1337"/>
      <c r="F1337"/>
      <c r="G1337"/>
      <c r="H1337"/>
      <c r="I1337"/>
      <c r="J1337"/>
      <c r="K1337"/>
    </row>
    <row r="1338" spans="1:11" x14ac:dyDescent="0.35">
      <c r="A1338"/>
      <c r="B1338"/>
      <c r="C1338"/>
      <c r="D1338"/>
      <c r="E1338"/>
      <c r="F1338"/>
      <c r="G1338"/>
      <c r="H1338"/>
      <c r="I1338"/>
      <c r="J1338"/>
      <c r="K1338"/>
    </row>
    <row r="1339" spans="1:11" x14ac:dyDescent="0.35">
      <c r="A1339"/>
      <c r="B1339"/>
      <c r="C1339"/>
      <c r="D1339"/>
      <c r="E1339"/>
      <c r="F1339"/>
      <c r="G1339"/>
      <c r="H1339"/>
      <c r="I1339"/>
      <c r="J1339"/>
      <c r="K1339"/>
    </row>
    <row r="1340" spans="1:11" x14ac:dyDescent="0.35">
      <c r="A1340"/>
      <c r="B1340"/>
      <c r="C1340"/>
      <c r="D1340"/>
      <c r="E1340"/>
      <c r="F1340"/>
      <c r="G1340"/>
      <c r="H1340"/>
      <c r="I1340"/>
      <c r="J1340"/>
      <c r="K1340"/>
    </row>
    <row r="1341" spans="1:11" x14ac:dyDescent="0.35">
      <c r="A1341"/>
      <c r="B1341"/>
      <c r="C1341"/>
      <c r="D1341"/>
      <c r="E1341"/>
      <c r="F1341"/>
      <c r="G1341"/>
      <c r="H1341"/>
      <c r="I1341"/>
      <c r="J1341"/>
      <c r="K1341"/>
    </row>
    <row r="1342" spans="1:11" x14ac:dyDescent="0.35">
      <c r="A1342"/>
      <c r="B1342"/>
      <c r="C1342"/>
      <c r="D1342"/>
      <c r="E1342"/>
      <c r="F1342"/>
      <c r="G1342"/>
      <c r="H1342"/>
      <c r="I1342"/>
      <c r="J1342"/>
      <c r="K1342"/>
    </row>
    <row r="1343" spans="1:11" x14ac:dyDescent="0.35">
      <c r="A1343"/>
      <c r="B1343"/>
      <c r="C1343"/>
      <c r="D1343"/>
      <c r="E1343"/>
      <c r="F1343"/>
      <c r="G1343"/>
      <c r="H1343"/>
      <c r="I1343"/>
      <c r="J1343"/>
      <c r="K1343"/>
    </row>
    <row r="1344" spans="1:11" x14ac:dyDescent="0.35">
      <c r="A1344"/>
      <c r="B1344"/>
      <c r="C1344"/>
      <c r="D1344"/>
      <c r="E1344"/>
      <c r="F1344"/>
      <c r="G1344"/>
      <c r="H1344"/>
      <c r="I1344"/>
      <c r="J1344"/>
      <c r="K1344"/>
    </row>
    <row r="1345" spans="1:11" x14ac:dyDescent="0.35">
      <c r="A1345"/>
      <c r="B1345"/>
      <c r="C1345"/>
      <c r="D1345"/>
      <c r="E1345"/>
      <c r="F1345"/>
      <c r="G1345"/>
      <c r="H1345"/>
      <c r="I1345"/>
      <c r="J1345"/>
      <c r="K1345"/>
    </row>
    <row r="1346" spans="1:11" x14ac:dyDescent="0.35">
      <c r="A1346"/>
      <c r="B1346"/>
      <c r="C1346"/>
      <c r="D1346"/>
      <c r="E1346"/>
      <c r="F1346"/>
      <c r="G1346"/>
      <c r="H1346"/>
      <c r="I1346"/>
      <c r="J1346"/>
      <c r="K1346"/>
    </row>
    <row r="1347" spans="1:11" x14ac:dyDescent="0.35">
      <c r="A1347"/>
      <c r="B1347"/>
      <c r="C1347"/>
      <c r="D1347"/>
      <c r="E1347"/>
      <c r="F1347"/>
      <c r="G1347"/>
      <c r="H1347"/>
      <c r="I1347"/>
      <c r="J1347"/>
      <c r="K1347"/>
    </row>
    <row r="1348" spans="1:11" x14ac:dyDescent="0.35">
      <c r="A1348"/>
      <c r="B1348"/>
      <c r="C1348"/>
      <c r="D1348"/>
      <c r="E1348"/>
      <c r="F1348"/>
      <c r="G1348"/>
      <c r="H1348"/>
      <c r="I1348"/>
      <c r="J1348"/>
      <c r="K1348"/>
    </row>
    <row r="1349" spans="1:11" x14ac:dyDescent="0.35">
      <c r="A1349"/>
      <c r="B1349"/>
      <c r="C1349"/>
      <c r="D1349"/>
      <c r="E1349"/>
      <c r="F1349"/>
      <c r="G1349"/>
      <c r="H1349"/>
      <c r="I1349"/>
      <c r="J1349"/>
      <c r="K1349"/>
    </row>
    <row r="1350" spans="1:11" x14ac:dyDescent="0.35">
      <c r="A1350"/>
      <c r="B1350"/>
      <c r="C1350"/>
      <c r="D1350"/>
      <c r="E1350"/>
      <c r="F1350"/>
      <c r="G1350"/>
      <c r="H1350"/>
      <c r="I1350"/>
      <c r="J1350"/>
      <c r="K1350"/>
    </row>
    <row r="1351" spans="1:11" x14ac:dyDescent="0.35">
      <c r="A1351"/>
      <c r="B1351"/>
      <c r="C1351"/>
      <c r="D1351"/>
      <c r="E1351"/>
      <c r="F1351"/>
      <c r="G1351"/>
      <c r="H1351"/>
      <c r="I1351"/>
      <c r="J1351"/>
      <c r="K1351"/>
    </row>
    <row r="1352" spans="1:11" x14ac:dyDescent="0.35">
      <c r="A1352"/>
      <c r="B1352"/>
      <c r="C1352"/>
      <c r="D1352"/>
      <c r="E1352"/>
      <c r="F1352"/>
      <c r="G1352"/>
      <c r="H1352"/>
      <c r="I1352"/>
      <c r="J1352"/>
      <c r="K1352"/>
    </row>
    <row r="1353" spans="1:11" x14ac:dyDescent="0.35">
      <c r="A1353"/>
      <c r="B1353"/>
      <c r="C1353"/>
      <c r="D1353"/>
      <c r="E1353"/>
      <c r="F1353"/>
      <c r="G1353"/>
      <c r="H1353"/>
      <c r="I1353"/>
      <c r="J1353"/>
      <c r="K1353"/>
    </row>
    <row r="1354" spans="1:11" x14ac:dyDescent="0.35">
      <c r="A1354"/>
      <c r="B1354"/>
      <c r="C1354"/>
      <c r="D1354"/>
      <c r="E1354"/>
      <c r="F1354"/>
      <c r="G1354"/>
      <c r="H1354"/>
      <c r="I1354"/>
      <c r="J1354"/>
      <c r="K1354"/>
    </row>
    <row r="1355" spans="1:11" x14ac:dyDescent="0.35">
      <c r="A1355"/>
      <c r="B1355"/>
      <c r="C1355"/>
      <c r="D1355"/>
      <c r="E1355"/>
      <c r="F1355"/>
      <c r="G1355"/>
      <c r="H1355"/>
      <c r="I1355"/>
      <c r="J1355"/>
      <c r="K1355"/>
    </row>
    <row r="1356" spans="1:11" x14ac:dyDescent="0.35">
      <c r="A1356"/>
      <c r="B1356"/>
      <c r="C1356"/>
      <c r="D1356"/>
      <c r="E1356"/>
      <c r="F1356"/>
      <c r="G1356"/>
      <c r="H1356"/>
      <c r="I1356"/>
      <c r="J1356"/>
      <c r="K1356"/>
    </row>
    <row r="1357" spans="1:11" x14ac:dyDescent="0.35">
      <c r="A1357"/>
      <c r="B1357"/>
      <c r="C1357"/>
      <c r="D1357"/>
      <c r="E1357"/>
      <c r="F1357"/>
      <c r="G1357"/>
      <c r="H1357"/>
      <c r="I1357"/>
      <c r="J1357"/>
      <c r="K1357"/>
    </row>
    <row r="1358" spans="1:11" x14ac:dyDescent="0.35">
      <c r="A1358"/>
      <c r="B1358"/>
      <c r="C1358"/>
      <c r="D1358"/>
      <c r="E1358"/>
      <c r="F1358"/>
      <c r="G1358"/>
      <c r="H1358"/>
      <c r="I1358"/>
      <c r="J1358"/>
      <c r="K1358"/>
    </row>
    <row r="1359" spans="1:11" x14ac:dyDescent="0.35">
      <c r="A1359"/>
      <c r="B1359"/>
      <c r="C1359"/>
      <c r="D1359"/>
      <c r="E1359"/>
      <c r="F1359"/>
      <c r="G1359"/>
      <c r="H1359"/>
      <c r="I1359"/>
      <c r="J1359"/>
      <c r="K1359"/>
    </row>
    <row r="1360" spans="1:11" x14ac:dyDescent="0.35">
      <c r="A1360"/>
      <c r="B1360"/>
      <c r="C1360"/>
      <c r="D1360"/>
      <c r="E1360"/>
      <c r="F1360"/>
      <c r="G1360"/>
      <c r="H1360"/>
      <c r="I1360"/>
      <c r="J1360"/>
      <c r="K1360"/>
    </row>
    <row r="1361" spans="1:11" x14ac:dyDescent="0.35">
      <c r="A1361"/>
      <c r="B1361"/>
      <c r="C1361"/>
      <c r="D1361"/>
      <c r="E1361"/>
      <c r="F1361"/>
      <c r="G1361"/>
      <c r="H1361"/>
      <c r="I1361"/>
      <c r="J1361"/>
      <c r="K1361"/>
    </row>
    <row r="1362" spans="1:11" x14ac:dyDescent="0.35">
      <c r="A1362"/>
      <c r="B1362"/>
      <c r="C1362"/>
      <c r="D1362"/>
      <c r="E1362"/>
      <c r="F1362"/>
      <c r="G1362"/>
      <c r="H1362"/>
      <c r="I1362"/>
      <c r="J1362"/>
      <c r="K1362"/>
    </row>
    <row r="1363" spans="1:11" x14ac:dyDescent="0.35">
      <c r="A1363"/>
      <c r="B1363"/>
      <c r="C1363"/>
      <c r="D1363"/>
      <c r="E1363"/>
      <c r="F1363"/>
      <c r="G1363"/>
      <c r="H1363"/>
      <c r="I1363"/>
      <c r="J1363"/>
      <c r="K1363"/>
    </row>
    <row r="1364" spans="1:11" x14ac:dyDescent="0.35">
      <c r="A1364"/>
      <c r="B1364"/>
      <c r="C1364"/>
      <c r="D1364"/>
      <c r="E1364"/>
      <c r="F1364"/>
      <c r="G1364"/>
      <c r="H1364"/>
      <c r="I1364"/>
      <c r="J1364"/>
      <c r="K1364"/>
    </row>
    <row r="1365" spans="1:11" x14ac:dyDescent="0.35">
      <c r="A1365"/>
      <c r="B1365"/>
      <c r="C1365"/>
      <c r="D1365"/>
      <c r="E1365"/>
      <c r="F1365"/>
      <c r="G1365"/>
      <c r="H1365"/>
      <c r="I1365"/>
      <c r="J1365"/>
      <c r="K1365"/>
    </row>
    <row r="1366" spans="1:11" x14ac:dyDescent="0.35">
      <c r="A1366"/>
      <c r="B1366"/>
      <c r="C1366"/>
      <c r="D1366"/>
      <c r="E1366"/>
      <c r="F1366"/>
      <c r="G1366"/>
      <c r="H1366"/>
      <c r="I1366"/>
      <c r="J1366"/>
      <c r="K1366"/>
    </row>
    <row r="1367" spans="1:11" x14ac:dyDescent="0.35">
      <c r="A1367"/>
      <c r="B1367"/>
      <c r="C1367"/>
      <c r="D1367"/>
      <c r="E1367"/>
      <c r="F1367"/>
      <c r="G1367"/>
      <c r="H1367"/>
      <c r="I1367"/>
      <c r="J1367"/>
      <c r="K1367"/>
    </row>
    <row r="1368" spans="1:11" x14ac:dyDescent="0.35">
      <c r="A1368"/>
      <c r="B1368"/>
      <c r="C1368"/>
      <c r="D1368"/>
      <c r="E1368"/>
      <c r="F1368"/>
      <c r="G1368"/>
      <c r="H1368"/>
      <c r="I1368"/>
      <c r="J1368"/>
      <c r="K1368"/>
    </row>
    <row r="1369" spans="1:11" x14ac:dyDescent="0.35">
      <c r="A1369"/>
      <c r="B1369"/>
      <c r="C1369"/>
      <c r="D1369"/>
      <c r="E1369"/>
      <c r="F1369"/>
      <c r="G1369"/>
      <c r="H1369"/>
      <c r="I1369"/>
      <c r="J1369"/>
      <c r="K1369"/>
    </row>
    <row r="1370" spans="1:11" x14ac:dyDescent="0.35">
      <c r="A1370"/>
      <c r="B1370"/>
      <c r="C1370"/>
      <c r="D1370"/>
      <c r="E1370"/>
      <c r="F1370"/>
      <c r="G1370"/>
      <c r="H1370"/>
      <c r="I1370"/>
      <c r="J1370"/>
      <c r="K1370"/>
    </row>
    <row r="1371" spans="1:11" x14ac:dyDescent="0.35">
      <c r="A1371"/>
      <c r="B1371"/>
      <c r="C1371"/>
      <c r="D1371"/>
      <c r="E1371"/>
      <c r="F1371"/>
      <c r="G1371"/>
      <c r="H1371"/>
      <c r="I1371"/>
      <c r="J1371"/>
      <c r="K1371"/>
    </row>
    <row r="1372" spans="1:11" x14ac:dyDescent="0.35">
      <c r="A1372"/>
      <c r="B1372"/>
      <c r="C1372"/>
      <c r="D1372"/>
      <c r="E1372"/>
      <c r="F1372"/>
      <c r="G1372"/>
      <c r="H1372"/>
      <c r="I1372"/>
      <c r="J1372"/>
      <c r="K1372"/>
    </row>
    <row r="1373" spans="1:11" x14ac:dyDescent="0.35">
      <c r="A1373"/>
      <c r="B1373"/>
      <c r="C1373"/>
      <c r="D1373"/>
      <c r="E1373"/>
      <c r="F1373"/>
      <c r="G1373"/>
      <c r="H1373"/>
      <c r="I1373"/>
      <c r="J1373"/>
      <c r="K1373"/>
    </row>
    <row r="1374" spans="1:11" x14ac:dyDescent="0.35">
      <c r="A1374"/>
      <c r="B1374"/>
      <c r="C1374"/>
      <c r="D1374"/>
      <c r="E1374"/>
      <c r="F1374"/>
      <c r="G1374"/>
      <c r="H1374"/>
      <c r="I1374"/>
      <c r="J1374"/>
      <c r="K1374"/>
    </row>
    <row r="1375" spans="1:11" x14ac:dyDescent="0.35">
      <c r="A1375"/>
      <c r="B1375"/>
      <c r="C1375"/>
      <c r="D1375"/>
      <c r="E1375"/>
      <c r="F1375"/>
      <c r="G1375"/>
      <c r="H1375"/>
      <c r="I1375"/>
      <c r="J1375"/>
      <c r="K1375"/>
    </row>
    <row r="1376" spans="1:11" x14ac:dyDescent="0.35">
      <c r="A1376"/>
      <c r="B1376"/>
      <c r="C1376"/>
      <c r="D1376"/>
      <c r="E1376"/>
      <c r="F1376"/>
      <c r="G1376"/>
      <c r="H1376"/>
      <c r="I1376"/>
      <c r="J1376"/>
      <c r="K1376"/>
    </row>
    <row r="1377" spans="1:11" x14ac:dyDescent="0.35">
      <c r="A1377"/>
      <c r="B1377"/>
      <c r="C1377"/>
      <c r="D1377"/>
      <c r="E1377"/>
      <c r="F1377"/>
      <c r="G1377"/>
      <c r="H1377"/>
      <c r="I1377"/>
      <c r="J1377"/>
      <c r="K1377"/>
    </row>
    <row r="1378" spans="1:11" x14ac:dyDescent="0.35">
      <c r="A1378"/>
      <c r="B1378"/>
      <c r="C1378"/>
      <c r="D1378"/>
      <c r="E1378"/>
      <c r="F1378"/>
      <c r="G1378"/>
      <c r="H1378"/>
      <c r="I1378"/>
      <c r="J1378"/>
      <c r="K1378"/>
    </row>
    <row r="1379" spans="1:11" x14ac:dyDescent="0.35">
      <c r="A1379"/>
      <c r="B1379"/>
      <c r="C1379"/>
      <c r="D1379"/>
      <c r="E1379"/>
      <c r="F1379"/>
      <c r="G1379"/>
      <c r="H1379"/>
      <c r="I1379"/>
      <c r="J1379"/>
      <c r="K1379"/>
    </row>
    <row r="1380" spans="1:11" x14ac:dyDescent="0.35">
      <c r="A1380"/>
      <c r="B1380"/>
      <c r="C1380"/>
      <c r="D1380"/>
      <c r="E1380"/>
      <c r="F1380"/>
      <c r="G1380"/>
      <c r="H1380"/>
      <c r="I1380"/>
      <c r="J1380"/>
      <c r="K1380"/>
    </row>
    <row r="1381" spans="1:11" x14ac:dyDescent="0.35">
      <c r="A1381"/>
      <c r="B1381"/>
      <c r="C1381"/>
      <c r="D1381"/>
      <c r="E1381"/>
      <c r="F1381"/>
      <c r="G1381"/>
      <c r="H1381"/>
      <c r="I1381"/>
      <c r="J1381"/>
      <c r="K1381"/>
    </row>
    <row r="1382" spans="1:11" x14ac:dyDescent="0.35">
      <c r="A1382"/>
      <c r="B1382"/>
      <c r="C1382"/>
      <c r="D1382"/>
      <c r="E1382"/>
      <c r="F1382"/>
      <c r="G1382"/>
      <c r="H1382"/>
      <c r="I1382"/>
      <c r="J1382"/>
      <c r="K1382"/>
    </row>
    <row r="1383" spans="1:11" x14ac:dyDescent="0.35">
      <c r="A1383"/>
      <c r="B1383"/>
      <c r="C1383"/>
      <c r="D1383"/>
      <c r="E1383"/>
      <c r="F1383"/>
      <c r="G1383"/>
      <c r="H1383"/>
      <c r="I1383"/>
      <c r="J1383"/>
      <c r="K1383"/>
    </row>
    <row r="1384" spans="1:11" x14ac:dyDescent="0.35">
      <c r="A1384"/>
      <c r="B1384"/>
      <c r="C1384"/>
      <c r="D1384"/>
      <c r="E1384"/>
      <c r="F1384"/>
      <c r="G1384"/>
      <c r="H1384"/>
      <c r="I1384"/>
      <c r="J1384"/>
      <c r="K1384"/>
    </row>
    <row r="1385" spans="1:11" x14ac:dyDescent="0.35">
      <c r="A1385"/>
      <c r="B1385"/>
      <c r="C1385"/>
      <c r="D1385"/>
      <c r="E1385"/>
      <c r="F1385"/>
      <c r="G1385"/>
      <c r="H1385"/>
      <c r="I1385"/>
      <c r="J1385"/>
      <c r="K1385"/>
    </row>
    <row r="1386" spans="1:11" x14ac:dyDescent="0.35">
      <c r="A1386"/>
      <c r="B1386"/>
      <c r="C1386"/>
      <c r="D1386"/>
      <c r="E1386"/>
      <c r="F1386"/>
      <c r="G1386"/>
      <c r="H1386"/>
      <c r="I1386"/>
      <c r="J1386"/>
      <c r="K1386"/>
    </row>
    <row r="1387" spans="1:11" x14ac:dyDescent="0.35">
      <c r="A1387"/>
      <c r="B1387"/>
      <c r="C1387"/>
      <c r="D1387"/>
      <c r="E1387"/>
      <c r="F1387"/>
      <c r="G1387"/>
      <c r="H1387"/>
      <c r="I1387"/>
      <c r="J1387"/>
      <c r="K1387"/>
    </row>
    <row r="1388" spans="1:11" x14ac:dyDescent="0.35">
      <c r="A1388"/>
      <c r="B1388"/>
      <c r="C1388"/>
      <c r="D1388"/>
      <c r="E1388"/>
      <c r="F1388"/>
      <c r="G1388"/>
      <c r="H1388"/>
      <c r="I1388"/>
      <c r="J1388"/>
      <c r="K1388"/>
    </row>
    <row r="1389" spans="1:11" x14ac:dyDescent="0.35">
      <c r="A1389"/>
      <c r="B1389"/>
      <c r="C1389"/>
      <c r="D1389"/>
      <c r="E1389"/>
      <c r="F1389"/>
      <c r="G1389"/>
      <c r="H1389"/>
      <c r="I1389"/>
      <c r="J1389"/>
      <c r="K1389"/>
    </row>
    <row r="1390" spans="1:11" x14ac:dyDescent="0.35">
      <c r="A1390"/>
      <c r="B1390"/>
      <c r="C1390"/>
      <c r="D1390"/>
      <c r="E1390"/>
      <c r="F1390"/>
      <c r="G1390"/>
      <c r="H1390"/>
      <c r="I1390"/>
      <c r="J1390"/>
      <c r="K1390"/>
    </row>
    <row r="1391" spans="1:11" x14ac:dyDescent="0.35">
      <c r="A1391"/>
      <c r="B1391"/>
      <c r="C1391"/>
      <c r="D1391"/>
      <c r="E1391"/>
      <c r="F1391"/>
      <c r="G1391"/>
      <c r="H1391"/>
      <c r="I1391"/>
      <c r="J1391"/>
      <c r="K1391"/>
    </row>
    <row r="1392" spans="1:11" x14ac:dyDescent="0.35">
      <c r="A1392"/>
      <c r="B1392"/>
      <c r="C1392"/>
      <c r="D1392"/>
      <c r="E1392"/>
      <c r="F1392"/>
      <c r="G1392"/>
      <c r="H1392"/>
      <c r="I1392"/>
      <c r="J1392"/>
      <c r="K1392"/>
    </row>
    <row r="1393" spans="1:11" x14ac:dyDescent="0.35">
      <c r="A1393"/>
      <c r="B1393"/>
      <c r="C1393"/>
      <c r="D1393"/>
      <c r="E1393"/>
      <c r="F1393"/>
      <c r="G1393"/>
      <c r="H1393"/>
      <c r="I1393"/>
      <c r="J1393"/>
      <c r="K1393"/>
    </row>
    <row r="1394" spans="1:11" x14ac:dyDescent="0.35">
      <c r="A1394"/>
      <c r="B1394"/>
      <c r="C1394"/>
      <c r="D1394"/>
      <c r="E1394"/>
      <c r="F1394"/>
      <c r="G1394"/>
      <c r="H1394"/>
      <c r="I1394"/>
      <c r="J1394"/>
      <c r="K1394"/>
    </row>
    <row r="1395" spans="1:11" x14ac:dyDescent="0.35">
      <c r="A1395"/>
      <c r="B1395"/>
      <c r="C1395"/>
      <c r="D1395"/>
      <c r="E1395"/>
      <c r="F1395"/>
      <c r="G1395"/>
      <c r="H1395"/>
      <c r="I1395"/>
      <c r="J1395"/>
      <c r="K1395"/>
    </row>
    <row r="1396" spans="1:11" x14ac:dyDescent="0.35">
      <c r="A1396"/>
      <c r="B1396"/>
      <c r="C1396"/>
      <c r="D1396"/>
      <c r="E1396"/>
      <c r="F1396"/>
      <c r="G1396"/>
      <c r="H1396"/>
      <c r="I1396"/>
      <c r="J1396"/>
      <c r="K1396"/>
    </row>
    <row r="1397" spans="1:11" x14ac:dyDescent="0.35">
      <c r="A1397"/>
      <c r="B1397"/>
      <c r="C1397"/>
      <c r="D1397"/>
      <c r="E1397"/>
      <c r="F1397"/>
      <c r="G1397"/>
      <c r="H1397"/>
      <c r="I1397"/>
      <c r="J1397"/>
      <c r="K1397"/>
    </row>
    <row r="1398" spans="1:11" x14ac:dyDescent="0.35">
      <c r="A1398"/>
      <c r="B1398"/>
      <c r="C1398"/>
      <c r="D1398"/>
      <c r="E1398"/>
      <c r="F1398"/>
      <c r="G1398"/>
      <c r="H1398"/>
      <c r="I1398"/>
      <c r="J1398"/>
      <c r="K1398"/>
    </row>
    <row r="1399" spans="1:11" x14ac:dyDescent="0.35">
      <c r="A1399"/>
      <c r="B1399"/>
      <c r="C1399"/>
      <c r="D1399"/>
      <c r="E1399"/>
      <c r="F1399"/>
      <c r="G1399"/>
      <c r="H1399"/>
      <c r="I1399"/>
      <c r="J1399"/>
      <c r="K1399"/>
    </row>
    <row r="1400" spans="1:11" x14ac:dyDescent="0.35">
      <c r="A1400"/>
      <c r="B1400"/>
      <c r="C1400"/>
      <c r="D1400"/>
      <c r="E1400"/>
      <c r="F1400"/>
      <c r="G1400"/>
      <c r="H1400"/>
      <c r="I1400"/>
      <c r="J1400"/>
      <c r="K1400"/>
    </row>
    <row r="1401" spans="1:11" x14ac:dyDescent="0.35">
      <c r="A1401"/>
      <c r="B1401"/>
      <c r="C1401"/>
      <c r="D1401"/>
      <c r="E1401"/>
      <c r="F1401"/>
      <c r="G1401"/>
      <c r="H1401"/>
      <c r="I1401"/>
      <c r="J1401"/>
      <c r="K1401"/>
    </row>
    <row r="1402" spans="1:11" x14ac:dyDescent="0.35">
      <c r="A1402"/>
      <c r="B1402"/>
      <c r="C1402"/>
      <c r="D1402"/>
      <c r="E1402"/>
      <c r="F1402"/>
      <c r="G1402"/>
      <c r="H1402"/>
      <c r="I1402"/>
      <c r="J1402"/>
      <c r="K1402"/>
    </row>
    <row r="1403" spans="1:11" x14ac:dyDescent="0.35">
      <c r="A1403"/>
      <c r="B1403"/>
      <c r="C1403"/>
      <c r="D1403"/>
      <c r="E1403"/>
      <c r="F1403"/>
      <c r="G1403"/>
      <c r="H1403"/>
      <c r="I1403"/>
      <c r="J1403"/>
      <c r="K1403"/>
    </row>
    <row r="1404" spans="1:11" x14ac:dyDescent="0.35">
      <c r="A1404"/>
      <c r="B1404"/>
      <c r="C1404"/>
      <c r="D1404"/>
      <c r="E1404"/>
      <c r="F1404"/>
      <c r="G1404"/>
      <c r="H1404"/>
      <c r="I1404"/>
      <c r="J1404"/>
      <c r="K1404"/>
    </row>
    <row r="1405" spans="1:11" x14ac:dyDescent="0.35">
      <c r="A1405"/>
      <c r="B1405"/>
      <c r="C1405"/>
      <c r="D1405"/>
      <c r="E1405"/>
      <c r="F1405"/>
      <c r="G1405"/>
      <c r="H1405"/>
      <c r="I1405"/>
      <c r="J1405"/>
      <c r="K1405"/>
    </row>
    <row r="1406" spans="1:11" x14ac:dyDescent="0.35">
      <c r="A1406"/>
      <c r="B1406"/>
      <c r="C1406"/>
      <c r="D1406"/>
      <c r="E1406"/>
      <c r="F1406"/>
      <c r="G1406"/>
      <c r="H1406"/>
      <c r="I1406"/>
      <c r="J1406"/>
      <c r="K1406"/>
    </row>
    <row r="1407" spans="1:11" x14ac:dyDescent="0.35">
      <c r="A1407"/>
      <c r="B1407"/>
      <c r="C1407"/>
      <c r="D1407"/>
      <c r="E1407"/>
      <c r="F1407"/>
      <c r="G1407"/>
      <c r="H1407"/>
      <c r="I1407"/>
      <c r="J1407"/>
      <c r="K1407"/>
    </row>
    <row r="1408" spans="1:11" x14ac:dyDescent="0.35">
      <c r="A1408"/>
      <c r="B1408"/>
      <c r="C1408"/>
      <c r="D1408"/>
      <c r="E1408"/>
      <c r="F1408"/>
      <c r="G1408"/>
      <c r="H1408"/>
      <c r="I1408"/>
      <c r="J1408"/>
      <c r="K1408"/>
    </row>
    <row r="1409" spans="1:11" x14ac:dyDescent="0.35">
      <c r="A1409"/>
      <c r="B1409"/>
      <c r="C1409"/>
      <c r="D1409"/>
      <c r="E1409"/>
      <c r="F1409"/>
      <c r="G1409"/>
      <c r="H1409"/>
      <c r="I1409"/>
      <c r="J1409"/>
      <c r="K1409"/>
    </row>
    <row r="1410" spans="1:11" x14ac:dyDescent="0.35">
      <c r="A1410"/>
      <c r="B1410"/>
      <c r="C1410"/>
      <c r="D1410"/>
      <c r="E1410"/>
      <c r="F1410"/>
      <c r="G1410"/>
      <c r="H1410"/>
      <c r="I1410"/>
      <c r="J1410"/>
      <c r="K1410"/>
    </row>
    <row r="1411" spans="1:11" x14ac:dyDescent="0.35">
      <c r="A1411"/>
      <c r="B1411"/>
      <c r="C1411"/>
      <c r="D1411"/>
      <c r="E1411"/>
      <c r="F1411"/>
      <c r="G1411"/>
      <c r="H1411"/>
      <c r="I1411"/>
      <c r="J1411"/>
      <c r="K1411"/>
    </row>
    <row r="1412" spans="1:11" x14ac:dyDescent="0.35">
      <c r="A1412"/>
      <c r="B1412"/>
      <c r="C1412"/>
      <c r="D1412"/>
      <c r="E1412"/>
      <c r="F1412"/>
      <c r="G1412"/>
      <c r="H1412"/>
      <c r="I1412"/>
      <c r="J1412"/>
      <c r="K1412"/>
    </row>
    <row r="1413" spans="1:11" x14ac:dyDescent="0.35">
      <c r="A1413"/>
      <c r="B1413"/>
      <c r="C1413"/>
      <c r="D1413"/>
      <c r="E1413"/>
      <c r="F1413"/>
      <c r="G1413"/>
      <c r="H1413"/>
      <c r="I1413"/>
      <c r="J1413"/>
      <c r="K1413"/>
    </row>
    <row r="1414" spans="1:11" x14ac:dyDescent="0.35">
      <c r="A1414"/>
      <c r="B1414"/>
      <c r="C1414"/>
      <c r="D1414"/>
      <c r="E1414"/>
      <c r="F1414"/>
      <c r="G1414"/>
      <c r="H1414"/>
      <c r="I1414"/>
      <c r="J1414"/>
      <c r="K1414"/>
    </row>
    <row r="1415" spans="1:11" x14ac:dyDescent="0.35">
      <c r="A1415"/>
      <c r="B1415"/>
      <c r="C1415"/>
      <c r="D1415"/>
      <c r="E1415"/>
      <c r="F1415"/>
      <c r="G1415"/>
      <c r="H1415"/>
      <c r="I1415"/>
      <c r="J1415"/>
      <c r="K1415"/>
    </row>
    <row r="1416" spans="1:11" x14ac:dyDescent="0.35">
      <c r="A1416"/>
      <c r="B1416"/>
      <c r="C1416"/>
      <c r="D1416"/>
      <c r="E1416"/>
      <c r="F1416"/>
      <c r="G1416"/>
      <c r="H1416"/>
      <c r="I1416"/>
      <c r="J1416"/>
      <c r="K1416"/>
    </row>
    <row r="1417" spans="1:11" x14ac:dyDescent="0.35">
      <c r="A1417"/>
      <c r="B1417"/>
      <c r="C1417"/>
      <c r="D1417"/>
      <c r="E1417"/>
      <c r="F1417"/>
      <c r="G1417"/>
      <c r="H1417"/>
      <c r="I1417"/>
      <c r="J1417"/>
      <c r="K1417"/>
    </row>
    <row r="1418" spans="1:11" x14ac:dyDescent="0.35">
      <c r="A1418"/>
      <c r="B1418"/>
      <c r="C1418"/>
      <c r="D1418"/>
      <c r="E1418"/>
      <c r="F1418"/>
      <c r="G1418"/>
      <c r="H1418"/>
      <c r="I1418"/>
      <c r="J1418"/>
      <c r="K1418"/>
    </row>
    <row r="1419" spans="1:11" x14ac:dyDescent="0.35">
      <c r="A1419"/>
      <c r="B1419"/>
      <c r="C1419"/>
      <c r="D1419"/>
      <c r="E1419"/>
      <c r="F1419"/>
      <c r="G1419"/>
      <c r="H1419"/>
      <c r="I1419"/>
      <c r="J1419"/>
      <c r="K1419"/>
    </row>
    <row r="1420" spans="1:11" x14ac:dyDescent="0.35">
      <c r="A1420"/>
      <c r="B1420"/>
      <c r="C1420"/>
      <c r="D1420"/>
      <c r="E1420"/>
      <c r="F1420"/>
      <c r="G1420"/>
      <c r="H1420"/>
      <c r="I1420"/>
      <c r="J1420"/>
      <c r="K1420"/>
    </row>
    <row r="1421" spans="1:11" x14ac:dyDescent="0.35">
      <c r="A1421"/>
      <c r="B1421"/>
      <c r="C1421"/>
      <c r="D1421"/>
      <c r="E1421"/>
      <c r="F1421"/>
      <c r="G1421"/>
      <c r="H1421"/>
      <c r="I1421"/>
      <c r="J1421"/>
      <c r="K1421"/>
    </row>
    <row r="1422" spans="1:11" x14ac:dyDescent="0.35">
      <c r="A1422"/>
      <c r="B1422"/>
      <c r="C1422"/>
      <c r="D1422"/>
      <c r="E1422"/>
      <c r="F1422"/>
      <c r="G1422"/>
      <c r="H1422"/>
      <c r="I1422"/>
      <c r="J1422"/>
      <c r="K1422"/>
    </row>
    <row r="1423" spans="1:11" x14ac:dyDescent="0.35">
      <c r="A1423"/>
      <c r="B1423"/>
      <c r="C1423"/>
      <c r="D1423"/>
      <c r="E1423"/>
      <c r="F1423"/>
      <c r="G1423"/>
      <c r="H1423"/>
      <c r="I1423"/>
      <c r="J1423"/>
      <c r="K1423"/>
    </row>
    <row r="1424" spans="1:11" x14ac:dyDescent="0.35">
      <c r="A1424"/>
      <c r="B1424"/>
      <c r="C1424"/>
      <c r="D1424"/>
      <c r="E1424"/>
      <c r="F1424"/>
      <c r="G1424"/>
      <c r="H1424"/>
      <c r="I1424"/>
      <c r="J1424"/>
      <c r="K1424"/>
    </row>
    <row r="1425" spans="1:11" x14ac:dyDescent="0.35">
      <c r="A1425"/>
      <c r="B1425"/>
      <c r="C1425"/>
      <c r="D1425"/>
      <c r="E1425"/>
      <c r="F1425"/>
      <c r="G1425"/>
      <c r="H1425"/>
      <c r="I1425"/>
      <c r="J1425"/>
      <c r="K1425"/>
    </row>
    <row r="1426" spans="1:11" x14ac:dyDescent="0.35">
      <c r="A1426"/>
      <c r="B1426"/>
      <c r="C1426"/>
      <c r="D1426"/>
      <c r="E1426"/>
      <c r="F1426"/>
      <c r="G1426"/>
      <c r="H1426"/>
      <c r="I1426"/>
      <c r="J1426"/>
      <c r="K1426"/>
    </row>
    <row r="1427" spans="1:11" x14ac:dyDescent="0.35">
      <c r="A1427"/>
      <c r="B1427"/>
      <c r="C1427"/>
      <c r="D1427"/>
      <c r="E1427"/>
      <c r="F1427"/>
      <c r="G1427"/>
      <c r="H1427"/>
      <c r="I1427"/>
      <c r="J1427"/>
      <c r="K1427"/>
    </row>
    <row r="1428" spans="1:11" x14ac:dyDescent="0.35">
      <c r="A1428"/>
      <c r="B1428"/>
      <c r="C1428"/>
      <c r="D1428"/>
      <c r="E1428"/>
      <c r="F1428"/>
      <c r="G1428"/>
      <c r="H1428"/>
      <c r="I1428"/>
      <c r="J1428"/>
      <c r="K1428"/>
    </row>
    <row r="1429" spans="1:11" x14ac:dyDescent="0.35">
      <c r="A1429"/>
      <c r="B1429"/>
      <c r="C1429"/>
      <c r="D1429"/>
      <c r="E1429"/>
      <c r="F1429"/>
      <c r="G1429"/>
      <c r="H1429"/>
      <c r="I1429"/>
      <c r="J1429"/>
      <c r="K1429"/>
    </row>
    <row r="1430" spans="1:11" x14ac:dyDescent="0.35">
      <c r="A1430"/>
      <c r="B1430"/>
      <c r="C1430"/>
      <c r="D1430"/>
      <c r="E1430"/>
      <c r="F1430"/>
      <c r="G1430"/>
      <c r="H1430"/>
      <c r="I1430"/>
      <c r="J1430"/>
      <c r="K1430"/>
    </row>
    <row r="1431" spans="1:11" x14ac:dyDescent="0.35">
      <c r="A1431"/>
      <c r="B1431"/>
      <c r="C1431"/>
      <c r="D1431"/>
      <c r="E1431"/>
      <c r="F1431"/>
      <c r="G1431"/>
      <c r="H1431"/>
      <c r="I1431"/>
      <c r="J1431"/>
      <c r="K1431"/>
    </row>
    <row r="1432" spans="1:11" x14ac:dyDescent="0.35">
      <c r="A1432"/>
      <c r="B1432"/>
      <c r="C1432"/>
      <c r="D1432"/>
      <c r="E1432"/>
      <c r="F1432"/>
      <c r="G1432"/>
      <c r="H1432"/>
      <c r="I1432"/>
      <c r="J1432"/>
      <c r="K1432"/>
    </row>
    <row r="1433" spans="1:11" x14ac:dyDescent="0.35">
      <c r="A1433"/>
      <c r="B1433"/>
      <c r="C1433"/>
      <c r="D1433"/>
      <c r="E1433"/>
      <c r="F1433"/>
      <c r="G1433"/>
      <c r="H1433"/>
      <c r="I1433"/>
      <c r="J1433"/>
      <c r="K1433"/>
    </row>
    <row r="1434" spans="1:11" x14ac:dyDescent="0.35">
      <c r="A1434"/>
      <c r="B1434"/>
      <c r="C1434"/>
      <c r="D1434"/>
      <c r="E1434"/>
      <c r="F1434"/>
      <c r="G1434"/>
      <c r="H1434"/>
      <c r="I1434"/>
      <c r="J1434"/>
      <c r="K1434"/>
    </row>
    <row r="1435" spans="1:11" x14ac:dyDescent="0.35">
      <c r="A1435"/>
      <c r="B1435"/>
      <c r="C1435"/>
      <c r="D1435"/>
      <c r="E1435"/>
      <c r="F1435"/>
      <c r="G1435"/>
      <c r="H1435"/>
      <c r="I1435"/>
      <c r="J1435"/>
      <c r="K1435"/>
    </row>
    <row r="1436" spans="1:11" x14ac:dyDescent="0.35">
      <c r="A1436"/>
      <c r="B1436"/>
      <c r="C1436"/>
      <c r="D1436"/>
      <c r="E1436"/>
      <c r="F1436"/>
      <c r="G1436"/>
      <c r="H1436"/>
      <c r="I1436"/>
      <c r="J1436"/>
      <c r="K1436"/>
    </row>
    <row r="1437" spans="1:11" x14ac:dyDescent="0.35">
      <c r="A1437"/>
      <c r="B1437"/>
      <c r="C1437"/>
      <c r="D1437"/>
      <c r="E1437"/>
      <c r="F1437"/>
      <c r="G1437"/>
      <c r="H1437"/>
      <c r="I1437"/>
      <c r="J1437"/>
      <c r="K1437"/>
    </row>
    <row r="1438" spans="1:11" x14ac:dyDescent="0.35">
      <c r="A1438"/>
      <c r="B1438"/>
      <c r="C1438"/>
      <c r="D1438"/>
      <c r="E1438"/>
      <c r="F1438"/>
      <c r="G1438"/>
      <c r="H1438"/>
      <c r="I1438"/>
      <c r="J1438"/>
      <c r="K1438"/>
    </row>
    <row r="1439" spans="1:11" x14ac:dyDescent="0.35">
      <c r="A1439"/>
      <c r="B1439"/>
      <c r="C1439"/>
      <c r="D1439"/>
      <c r="E1439"/>
      <c r="F1439"/>
      <c r="G1439"/>
      <c r="H1439"/>
      <c r="I1439"/>
      <c r="J1439"/>
      <c r="K1439"/>
    </row>
    <row r="1440" spans="1:11" x14ac:dyDescent="0.35">
      <c r="A1440"/>
      <c r="B1440"/>
      <c r="C1440"/>
      <c r="D1440"/>
      <c r="E1440"/>
      <c r="F1440"/>
      <c r="G1440"/>
      <c r="H1440"/>
      <c r="I1440"/>
      <c r="J1440"/>
      <c r="K1440"/>
    </row>
    <row r="1441" spans="1:11" x14ac:dyDescent="0.35">
      <c r="A1441"/>
      <c r="B1441"/>
      <c r="C1441"/>
      <c r="D1441"/>
      <c r="E1441"/>
      <c r="F1441"/>
      <c r="G1441"/>
      <c r="H1441"/>
      <c r="I1441"/>
      <c r="J1441"/>
      <c r="K1441"/>
    </row>
    <row r="1442" spans="1:11" x14ac:dyDescent="0.35">
      <c r="A1442"/>
      <c r="B1442"/>
      <c r="C1442"/>
      <c r="D1442"/>
      <c r="E1442"/>
      <c r="F1442"/>
      <c r="G1442"/>
      <c r="H1442"/>
      <c r="I1442"/>
      <c r="J1442"/>
      <c r="K1442"/>
    </row>
    <row r="1443" spans="1:11" x14ac:dyDescent="0.35">
      <c r="A1443"/>
      <c r="B1443"/>
      <c r="C1443"/>
      <c r="D1443"/>
      <c r="E1443"/>
      <c r="F1443"/>
      <c r="G1443"/>
      <c r="H1443"/>
      <c r="I1443"/>
      <c r="J1443"/>
      <c r="K1443"/>
    </row>
    <row r="1444" spans="1:11" x14ac:dyDescent="0.35">
      <c r="A1444"/>
      <c r="B1444"/>
      <c r="C1444"/>
      <c r="D1444"/>
      <c r="E1444"/>
      <c r="F1444"/>
      <c r="G1444"/>
      <c r="H1444"/>
      <c r="I1444"/>
      <c r="J1444"/>
      <c r="K1444"/>
    </row>
    <row r="1445" spans="1:11" x14ac:dyDescent="0.35">
      <c r="A1445"/>
      <c r="B1445"/>
      <c r="C1445"/>
      <c r="D1445"/>
      <c r="E1445"/>
      <c r="F1445"/>
      <c r="G1445"/>
      <c r="H1445"/>
      <c r="I1445"/>
      <c r="J1445"/>
      <c r="K1445"/>
    </row>
    <row r="1446" spans="1:11" x14ac:dyDescent="0.35">
      <c r="A1446"/>
      <c r="B1446"/>
      <c r="C1446"/>
      <c r="D1446"/>
      <c r="E1446"/>
      <c r="F1446"/>
      <c r="G1446"/>
      <c r="H1446"/>
      <c r="I1446"/>
      <c r="J1446"/>
      <c r="K1446"/>
    </row>
    <row r="1447" spans="1:11" x14ac:dyDescent="0.35">
      <c r="A1447"/>
      <c r="B1447"/>
      <c r="C1447"/>
      <c r="D1447"/>
      <c r="E1447"/>
      <c r="F1447"/>
      <c r="G1447"/>
      <c r="H1447"/>
      <c r="I1447"/>
      <c r="J1447"/>
      <c r="K1447"/>
    </row>
    <row r="1448" spans="1:11" x14ac:dyDescent="0.35">
      <c r="A1448"/>
      <c r="B1448"/>
      <c r="C1448"/>
      <c r="D1448"/>
      <c r="E1448"/>
      <c r="F1448"/>
      <c r="G1448"/>
      <c r="H1448"/>
      <c r="I1448"/>
      <c r="J1448"/>
      <c r="K1448"/>
    </row>
    <row r="1449" spans="1:11" x14ac:dyDescent="0.35">
      <c r="A1449"/>
      <c r="B1449"/>
      <c r="C1449"/>
      <c r="D1449"/>
      <c r="E1449"/>
      <c r="F1449"/>
      <c r="G1449"/>
      <c r="H1449"/>
      <c r="I1449"/>
      <c r="J1449"/>
      <c r="K1449"/>
    </row>
    <row r="1450" spans="1:11" x14ac:dyDescent="0.35">
      <c r="A1450"/>
      <c r="B1450"/>
      <c r="C1450"/>
      <c r="D1450"/>
      <c r="E1450"/>
      <c r="F1450"/>
      <c r="G1450"/>
      <c r="H1450"/>
      <c r="I1450"/>
      <c r="J1450"/>
      <c r="K1450"/>
    </row>
    <row r="1451" spans="1:11" x14ac:dyDescent="0.35">
      <c r="A1451"/>
      <c r="B1451"/>
      <c r="C1451"/>
      <c r="D1451"/>
      <c r="E1451"/>
      <c r="F1451"/>
      <c r="G1451"/>
      <c r="H1451"/>
      <c r="I1451"/>
      <c r="J1451"/>
      <c r="K1451"/>
    </row>
    <row r="1452" spans="1:11" x14ac:dyDescent="0.35">
      <c r="A1452"/>
      <c r="B1452"/>
      <c r="C1452"/>
      <c r="D1452"/>
      <c r="E1452"/>
      <c r="F1452"/>
      <c r="G1452"/>
      <c r="H1452"/>
      <c r="I1452"/>
      <c r="J1452"/>
      <c r="K1452"/>
    </row>
    <row r="1453" spans="1:11" x14ac:dyDescent="0.35">
      <c r="A1453"/>
      <c r="B1453"/>
      <c r="C1453"/>
      <c r="D1453"/>
      <c r="E1453"/>
      <c r="F1453"/>
      <c r="G1453"/>
      <c r="H1453"/>
      <c r="I1453"/>
      <c r="J1453"/>
      <c r="K1453"/>
    </row>
    <row r="1454" spans="1:11" x14ac:dyDescent="0.35">
      <c r="A1454"/>
      <c r="B1454"/>
      <c r="C1454"/>
      <c r="D1454"/>
      <c r="E1454"/>
      <c r="F1454"/>
      <c r="G1454"/>
      <c r="H1454"/>
      <c r="I1454"/>
      <c r="J1454"/>
      <c r="K1454"/>
    </row>
    <row r="1455" spans="1:11" x14ac:dyDescent="0.35">
      <c r="A1455"/>
      <c r="B1455"/>
      <c r="C1455"/>
      <c r="D1455"/>
      <c r="E1455"/>
      <c r="F1455"/>
      <c r="G1455"/>
      <c r="H1455"/>
      <c r="I1455"/>
      <c r="J1455"/>
      <c r="K1455"/>
    </row>
    <row r="1456" spans="1:11" x14ac:dyDescent="0.35">
      <c r="A1456"/>
      <c r="B1456"/>
      <c r="C1456"/>
      <c r="D1456"/>
      <c r="E1456"/>
      <c r="F1456"/>
      <c r="G1456"/>
      <c r="H1456"/>
      <c r="I1456"/>
      <c r="J1456"/>
      <c r="K1456"/>
    </row>
    <row r="1457" spans="1:11" x14ac:dyDescent="0.35">
      <c r="A1457"/>
      <c r="B1457"/>
      <c r="C1457"/>
      <c r="D1457"/>
      <c r="E1457"/>
      <c r="F1457"/>
      <c r="G1457"/>
      <c r="H1457"/>
      <c r="I1457"/>
      <c r="J1457"/>
      <c r="K1457"/>
    </row>
    <row r="1458" spans="1:11" x14ac:dyDescent="0.35">
      <c r="A1458"/>
      <c r="B1458"/>
      <c r="C1458"/>
      <c r="D1458"/>
      <c r="E1458"/>
      <c r="F1458"/>
      <c r="G1458"/>
      <c r="H1458"/>
      <c r="I1458"/>
      <c r="J1458"/>
      <c r="K1458"/>
    </row>
    <row r="1459" spans="1:11" x14ac:dyDescent="0.35">
      <c r="A1459"/>
      <c r="B1459"/>
      <c r="C1459"/>
      <c r="D1459"/>
      <c r="E1459"/>
      <c r="F1459"/>
      <c r="G1459"/>
      <c r="H1459"/>
      <c r="I1459"/>
      <c r="J1459"/>
      <c r="K1459"/>
    </row>
    <row r="1460" spans="1:11" x14ac:dyDescent="0.35">
      <c r="A1460"/>
      <c r="B1460"/>
      <c r="C1460"/>
      <c r="D1460"/>
      <c r="E1460"/>
      <c r="F1460"/>
      <c r="G1460"/>
      <c r="H1460"/>
      <c r="I1460"/>
      <c r="J1460"/>
      <c r="K1460"/>
    </row>
    <row r="1461" spans="1:11" x14ac:dyDescent="0.35">
      <c r="A1461"/>
      <c r="B1461"/>
      <c r="C1461"/>
      <c r="D1461"/>
      <c r="E1461"/>
      <c r="F1461"/>
      <c r="G1461"/>
      <c r="H1461"/>
      <c r="I1461"/>
      <c r="J1461"/>
      <c r="K1461"/>
    </row>
    <row r="1462" spans="1:11" x14ac:dyDescent="0.35">
      <c r="A1462"/>
      <c r="B1462"/>
      <c r="C1462"/>
      <c r="D1462"/>
      <c r="E1462"/>
      <c r="F1462"/>
      <c r="G1462"/>
      <c r="H1462"/>
      <c r="I1462"/>
      <c r="J1462"/>
      <c r="K1462"/>
    </row>
    <row r="1463" spans="1:11" x14ac:dyDescent="0.35">
      <c r="A1463"/>
      <c r="B1463"/>
      <c r="C1463"/>
      <c r="D1463"/>
      <c r="E1463"/>
      <c r="F1463"/>
      <c r="G1463"/>
      <c r="H1463"/>
      <c r="I1463"/>
      <c r="J1463"/>
      <c r="K1463"/>
    </row>
    <row r="1464" spans="1:11" x14ac:dyDescent="0.35">
      <c r="A1464"/>
      <c r="B1464"/>
      <c r="C1464"/>
      <c r="D1464"/>
      <c r="E1464"/>
      <c r="F1464"/>
      <c r="G1464"/>
      <c r="H1464"/>
      <c r="I1464"/>
      <c r="J1464"/>
      <c r="K1464"/>
    </row>
    <row r="1465" spans="1:11" x14ac:dyDescent="0.35">
      <c r="A1465"/>
      <c r="B1465"/>
      <c r="C1465"/>
      <c r="D1465"/>
      <c r="E1465"/>
      <c r="F1465"/>
      <c r="G1465"/>
      <c r="H1465"/>
      <c r="I1465"/>
      <c r="J1465"/>
      <c r="K1465"/>
    </row>
    <row r="1466" spans="1:11" x14ac:dyDescent="0.35">
      <c r="A1466"/>
      <c r="B1466"/>
      <c r="C1466"/>
      <c r="D1466"/>
      <c r="E1466"/>
      <c r="F1466"/>
      <c r="G1466"/>
      <c r="H1466"/>
      <c r="I1466"/>
      <c r="J1466"/>
      <c r="K1466"/>
    </row>
    <row r="1467" spans="1:11" x14ac:dyDescent="0.35">
      <c r="A1467"/>
      <c r="B1467"/>
      <c r="C1467"/>
      <c r="D1467"/>
      <c r="E1467"/>
      <c r="F1467"/>
      <c r="G1467"/>
      <c r="H1467"/>
      <c r="I1467"/>
      <c r="J1467"/>
      <c r="K1467"/>
    </row>
    <row r="1468" spans="1:11" x14ac:dyDescent="0.35">
      <c r="A1468"/>
      <c r="B1468"/>
      <c r="C1468"/>
      <c r="D1468"/>
      <c r="E1468"/>
      <c r="F1468"/>
      <c r="G1468"/>
      <c r="H1468"/>
      <c r="I1468"/>
      <c r="J1468"/>
      <c r="K1468"/>
    </row>
    <row r="1469" spans="1:11" x14ac:dyDescent="0.35">
      <c r="A1469"/>
      <c r="B1469"/>
      <c r="C1469"/>
      <c r="D1469"/>
      <c r="E1469"/>
      <c r="F1469"/>
      <c r="G1469"/>
      <c r="H1469"/>
      <c r="I1469"/>
      <c r="J1469"/>
      <c r="K1469"/>
    </row>
    <row r="1470" spans="1:11" x14ac:dyDescent="0.35">
      <c r="A1470"/>
      <c r="B1470"/>
      <c r="C1470"/>
      <c r="D1470"/>
      <c r="E1470"/>
      <c r="F1470"/>
      <c r="G1470"/>
      <c r="H1470"/>
      <c r="I1470"/>
      <c r="J1470"/>
      <c r="K1470"/>
    </row>
    <row r="1471" spans="1:11" x14ac:dyDescent="0.35">
      <c r="A1471"/>
      <c r="B1471"/>
      <c r="C1471"/>
      <c r="D1471"/>
      <c r="E1471"/>
      <c r="F1471"/>
      <c r="G1471"/>
      <c r="H1471"/>
      <c r="I1471"/>
      <c r="J1471"/>
      <c r="K1471"/>
    </row>
    <row r="1472" spans="1:11" x14ac:dyDescent="0.35">
      <c r="A1472"/>
      <c r="B1472"/>
      <c r="C1472"/>
      <c r="D1472"/>
      <c r="E1472"/>
      <c r="F1472"/>
      <c r="G1472"/>
      <c r="H1472"/>
      <c r="I1472"/>
      <c r="J1472"/>
      <c r="K1472"/>
    </row>
    <row r="1473" spans="1:11" x14ac:dyDescent="0.35">
      <c r="A1473"/>
      <c r="B1473"/>
      <c r="C1473"/>
      <c r="D1473"/>
      <c r="E1473"/>
      <c r="F1473"/>
      <c r="G1473"/>
      <c r="H1473"/>
      <c r="I1473"/>
      <c r="J1473"/>
      <c r="K1473"/>
    </row>
    <row r="1474" spans="1:11" x14ac:dyDescent="0.35">
      <c r="A1474"/>
      <c r="B1474"/>
      <c r="C1474"/>
      <c r="D1474"/>
      <c r="E1474"/>
      <c r="F1474"/>
      <c r="G1474"/>
      <c r="H1474"/>
      <c r="I1474"/>
      <c r="J1474"/>
      <c r="K1474"/>
    </row>
    <row r="1475" spans="1:11" x14ac:dyDescent="0.35">
      <c r="A1475"/>
      <c r="B1475"/>
      <c r="C1475"/>
      <c r="D1475"/>
      <c r="E1475"/>
      <c r="F1475"/>
      <c r="G1475"/>
      <c r="H1475"/>
      <c r="I1475"/>
      <c r="J1475"/>
      <c r="K1475"/>
    </row>
    <row r="1476" spans="1:11" x14ac:dyDescent="0.35">
      <c r="A1476"/>
      <c r="B1476"/>
      <c r="C1476"/>
      <c r="D1476"/>
      <c r="E1476"/>
      <c r="F1476"/>
      <c r="G1476"/>
      <c r="H1476"/>
      <c r="I1476"/>
      <c r="J1476"/>
      <c r="K1476"/>
    </row>
    <row r="1477" spans="1:11" x14ac:dyDescent="0.35">
      <c r="A1477"/>
      <c r="B1477"/>
      <c r="C1477"/>
      <c r="D1477"/>
      <c r="E1477"/>
      <c r="F1477"/>
      <c r="G1477"/>
      <c r="H1477"/>
      <c r="I1477"/>
      <c r="J1477"/>
      <c r="K1477"/>
    </row>
    <row r="1478" spans="1:11" x14ac:dyDescent="0.35">
      <c r="A1478"/>
      <c r="B1478"/>
      <c r="C1478"/>
      <c r="D1478"/>
      <c r="E1478"/>
      <c r="F1478"/>
      <c r="G1478"/>
      <c r="H1478"/>
      <c r="I1478"/>
      <c r="J1478"/>
      <c r="K1478"/>
    </row>
    <row r="1479" spans="1:11" x14ac:dyDescent="0.35">
      <c r="A1479"/>
      <c r="B1479"/>
      <c r="C1479"/>
      <c r="D1479"/>
      <c r="E1479"/>
      <c r="F1479"/>
      <c r="G1479"/>
      <c r="H1479"/>
      <c r="I1479"/>
      <c r="J1479"/>
      <c r="K1479"/>
    </row>
    <row r="1480" spans="1:11" x14ac:dyDescent="0.35">
      <c r="A1480"/>
      <c r="B1480"/>
      <c r="C1480"/>
      <c r="D1480"/>
      <c r="E1480"/>
      <c r="F1480"/>
      <c r="G1480"/>
      <c r="H1480"/>
      <c r="I1480"/>
      <c r="J1480"/>
      <c r="K1480"/>
    </row>
    <row r="1481" spans="1:11" x14ac:dyDescent="0.35">
      <c r="A1481"/>
      <c r="B1481"/>
      <c r="C1481"/>
      <c r="D1481"/>
      <c r="E1481"/>
      <c r="F1481"/>
      <c r="G1481"/>
      <c r="H1481"/>
      <c r="I1481"/>
      <c r="J1481"/>
      <c r="K1481"/>
    </row>
    <row r="1482" spans="1:11" x14ac:dyDescent="0.35">
      <c r="A1482"/>
      <c r="B1482"/>
      <c r="C1482"/>
      <c r="D1482"/>
      <c r="E1482"/>
      <c r="F1482"/>
      <c r="G1482"/>
      <c r="H1482"/>
      <c r="I1482"/>
      <c r="J1482"/>
      <c r="K1482"/>
    </row>
    <row r="1483" spans="1:11" x14ac:dyDescent="0.35">
      <c r="A1483"/>
      <c r="B1483"/>
      <c r="C1483"/>
      <c r="D1483"/>
      <c r="E1483"/>
      <c r="F1483"/>
      <c r="G1483"/>
      <c r="H1483"/>
      <c r="I1483"/>
      <c r="J1483"/>
      <c r="K1483"/>
    </row>
    <row r="1484" spans="1:11" x14ac:dyDescent="0.35">
      <c r="A1484"/>
      <c r="B1484"/>
      <c r="C1484"/>
      <c r="D1484"/>
      <c r="E1484"/>
      <c r="F1484"/>
      <c r="G1484"/>
      <c r="H1484"/>
      <c r="I1484"/>
      <c r="J1484"/>
      <c r="K1484"/>
    </row>
    <row r="1485" spans="1:11" x14ac:dyDescent="0.35">
      <c r="A1485"/>
      <c r="B1485"/>
      <c r="C1485"/>
      <c r="D1485"/>
      <c r="E1485"/>
      <c r="F1485"/>
      <c r="G1485"/>
      <c r="H1485"/>
      <c r="I1485"/>
      <c r="J1485"/>
      <c r="K1485"/>
    </row>
    <row r="1486" spans="1:11" x14ac:dyDescent="0.35">
      <c r="A1486"/>
      <c r="B1486"/>
      <c r="C1486"/>
      <c r="D1486"/>
      <c r="E1486"/>
      <c r="F1486"/>
      <c r="G1486"/>
      <c r="H1486"/>
      <c r="I1486"/>
      <c r="J1486"/>
      <c r="K1486"/>
    </row>
    <row r="1487" spans="1:11" x14ac:dyDescent="0.35">
      <c r="A1487"/>
      <c r="B1487"/>
      <c r="C1487"/>
      <c r="D1487"/>
      <c r="E1487"/>
      <c r="F1487"/>
      <c r="G1487"/>
      <c r="H1487"/>
      <c r="I1487"/>
      <c r="J1487"/>
      <c r="K1487"/>
    </row>
    <row r="1488" spans="1:11" x14ac:dyDescent="0.35">
      <c r="A1488"/>
      <c r="B1488"/>
      <c r="C1488"/>
      <c r="D1488"/>
      <c r="E1488"/>
      <c r="F1488"/>
      <c r="G1488"/>
      <c r="H1488"/>
      <c r="I1488"/>
      <c r="J1488"/>
      <c r="K1488"/>
    </row>
    <row r="1489" spans="1:11" x14ac:dyDescent="0.35">
      <c r="A1489"/>
      <c r="B1489"/>
      <c r="C1489"/>
      <c r="D1489"/>
      <c r="E1489"/>
      <c r="F1489"/>
      <c r="G1489"/>
      <c r="H1489"/>
      <c r="I1489"/>
      <c r="J1489"/>
      <c r="K1489"/>
    </row>
    <row r="1490" spans="1:11" x14ac:dyDescent="0.35">
      <c r="A1490"/>
      <c r="B1490"/>
      <c r="C1490"/>
      <c r="D1490"/>
      <c r="E1490"/>
      <c r="F1490"/>
      <c r="G1490"/>
      <c r="H1490"/>
      <c r="I1490"/>
      <c r="J1490"/>
      <c r="K1490"/>
    </row>
    <row r="1491" spans="1:11" x14ac:dyDescent="0.35">
      <c r="A1491"/>
      <c r="B1491"/>
      <c r="C1491"/>
      <c r="D1491"/>
      <c r="E1491"/>
      <c r="F1491"/>
      <c r="G1491"/>
      <c r="H1491"/>
      <c r="I1491"/>
      <c r="J1491"/>
      <c r="K1491"/>
    </row>
    <row r="1492" spans="1:11" x14ac:dyDescent="0.35">
      <c r="A1492"/>
      <c r="B1492"/>
      <c r="C1492"/>
      <c r="D1492"/>
      <c r="E1492"/>
      <c r="F1492"/>
      <c r="G1492"/>
      <c r="H1492"/>
      <c r="I1492"/>
      <c r="J1492"/>
      <c r="K1492"/>
    </row>
    <row r="1493" spans="1:11" x14ac:dyDescent="0.35">
      <c r="A1493"/>
      <c r="B1493"/>
      <c r="C1493"/>
      <c r="D1493"/>
      <c r="E1493"/>
      <c r="F1493"/>
      <c r="G1493"/>
      <c r="H1493"/>
      <c r="I1493"/>
      <c r="J1493"/>
      <c r="K1493"/>
    </row>
    <row r="1494" spans="1:11" x14ac:dyDescent="0.35">
      <c r="A1494"/>
      <c r="B1494"/>
      <c r="C1494"/>
      <c r="D1494"/>
      <c r="E1494"/>
      <c r="F1494"/>
      <c r="G1494"/>
      <c r="H1494"/>
      <c r="I1494"/>
      <c r="J1494"/>
      <c r="K1494"/>
    </row>
    <row r="1495" spans="1:11" x14ac:dyDescent="0.35">
      <c r="A1495"/>
      <c r="B1495"/>
      <c r="C1495"/>
      <c r="D1495"/>
      <c r="E1495"/>
      <c r="F1495"/>
      <c r="G1495"/>
      <c r="H1495"/>
      <c r="I1495"/>
      <c r="J1495"/>
      <c r="K1495"/>
    </row>
    <row r="1496" spans="1:11" x14ac:dyDescent="0.35">
      <c r="A1496"/>
      <c r="B1496"/>
      <c r="C1496"/>
      <c r="D1496"/>
      <c r="E1496"/>
      <c r="F1496"/>
      <c r="G1496"/>
      <c r="H1496"/>
      <c r="I1496"/>
      <c r="J1496"/>
      <c r="K1496"/>
    </row>
    <row r="1497" spans="1:11" x14ac:dyDescent="0.35">
      <c r="A1497"/>
      <c r="B1497"/>
      <c r="C1497"/>
      <c r="D1497"/>
      <c r="E1497"/>
      <c r="F1497"/>
      <c r="G1497"/>
      <c r="H1497"/>
      <c r="I1497"/>
      <c r="J1497"/>
      <c r="K1497"/>
    </row>
    <row r="1498" spans="1:11" x14ac:dyDescent="0.35">
      <c r="A1498"/>
      <c r="B1498"/>
      <c r="C1498"/>
      <c r="D1498"/>
      <c r="E1498"/>
      <c r="F1498"/>
      <c r="G1498"/>
      <c r="H1498"/>
      <c r="I1498"/>
      <c r="J1498"/>
      <c r="K1498"/>
    </row>
    <row r="1499" spans="1:11" x14ac:dyDescent="0.35">
      <c r="A1499"/>
      <c r="B1499"/>
      <c r="C1499"/>
      <c r="D1499"/>
      <c r="E1499"/>
      <c r="F1499"/>
      <c r="G1499"/>
      <c r="H1499"/>
      <c r="I1499"/>
      <c r="J1499"/>
      <c r="K1499"/>
    </row>
    <row r="1500" spans="1:11" x14ac:dyDescent="0.35">
      <c r="A1500"/>
      <c r="B1500"/>
      <c r="C1500"/>
      <c r="D1500"/>
      <c r="E1500"/>
      <c r="F1500"/>
      <c r="G1500"/>
      <c r="H1500"/>
      <c r="I1500"/>
      <c r="J1500"/>
      <c r="K1500"/>
    </row>
    <row r="1501" spans="1:11" x14ac:dyDescent="0.35">
      <c r="A1501"/>
      <c r="B1501"/>
      <c r="C1501"/>
      <c r="D1501"/>
      <c r="E1501"/>
      <c r="F1501"/>
      <c r="G1501"/>
      <c r="H1501"/>
      <c r="I1501"/>
      <c r="J1501"/>
      <c r="K1501"/>
    </row>
    <row r="1502" spans="1:11" x14ac:dyDescent="0.35">
      <c r="A1502"/>
      <c r="B1502"/>
      <c r="C1502"/>
      <c r="D1502"/>
      <c r="E1502"/>
      <c r="F1502"/>
      <c r="G1502"/>
      <c r="H1502"/>
      <c r="I1502"/>
      <c r="J1502"/>
      <c r="K1502"/>
    </row>
    <row r="1503" spans="1:11" x14ac:dyDescent="0.35">
      <c r="A1503"/>
      <c r="B1503"/>
      <c r="C1503"/>
      <c r="D1503"/>
      <c r="E1503"/>
      <c r="F1503"/>
      <c r="G1503"/>
      <c r="H1503"/>
      <c r="I1503"/>
      <c r="J1503"/>
      <c r="K1503"/>
    </row>
    <row r="1504" spans="1:11" x14ac:dyDescent="0.35">
      <c r="A1504"/>
      <c r="B1504"/>
      <c r="C1504"/>
      <c r="D1504"/>
      <c r="E1504"/>
      <c r="F1504"/>
      <c r="G1504"/>
      <c r="H1504"/>
      <c r="I1504"/>
      <c r="J1504"/>
      <c r="K1504"/>
    </row>
    <row r="1505" spans="1:11" x14ac:dyDescent="0.35">
      <c r="A1505"/>
      <c r="B1505"/>
      <c r="C1505"/>
      <c r="D1505"/>
      <c r="E1505"/>
      <c r="F1505"/>
      <c r="G1505"/>
      <c r="H1505"/>
      <c r="I1505"/>
      <c r="J1505"/>
      <c r="K1505"/>
    </row>
    <row r="1506" spans="1:11" x14ac:dyDescent="0.35">
      <c r="A1506"/>
      <c r="B1506"/>
      <c r="C1506"/>
      <c r="D1506"/>
      <c r="E1506"/>
      <c r="F1506"/>
      <c r="G1506"/>
      <c r="H1506"/>
      <c r="I1506"/>
      <c r="J1506"/>
      <c r="K1506"/>
    </row>
    <row r="1507" spans="1:11" x14ac:dyDescent="0.35">
      <c r="A1507"/>
      <c r="B1507"/>
      <c r="C1507"/>
      <c r="D1507"/>
      <c r="E1507"/>
      <c r="F1507"/>
      <c r="G1507"/>
      <c r="H1507"/>
      <c r="I1507"/>
      <c r="J1507"/>
      <c r="K1507"/>
    </row>
    <row r="1508" spans="1:11" x14ac:dyDescent="0.35">
      <c r="A1508"/>
      <c r="B1508"/>
      <c r="C1508"/>
      <c r="D1508"/>
      <c r="E1508"/>
      <c r="F1508"/>
      <c r="G1508"/>
      <c r="H1508"/>
      <c r="I1508"/>
      <c r="J1508"/>
      <c r="K1508"/>
    </row>
    <row r="1509" spans="1:11" x14ac:dyDescent="0.35">
      <c r="A1509"/>
      <c r="B1509"/>
      <c r="C1509"/>
      <c r="D1509"/>
      <c r="E1509"/>
      <c r="F1509"/>
      <c r="G1509"/>
      <c r="H1509"/>
      <c r="I1509"/>
      <c r="J1509"/>
      <c r="K1509"/>
    </row>
    <row r="1510" spans="1:11" x14ac:dyDescent="0.35">
      <c r="A1510"/>
      <c r="B1510"/>
      <c r="C1510"/>
      <c r="D1510"/>
      <c r="E1510"/>
      <c r="F1510"/>
      <c r="G1510"/>
      <c r="H1510"/>
      <c r="I1510"/>
      <c r="J1510"/>
      <c r="K1510"/>
    </row>
    <row r="1511" spans="1:11" x14ac:dyDescent="0.35">
      <c r="A1511"/>
      <c r="B1511"/>
      <c r="C1511"/>
      <c r="D1511"/>
      <c r="E1511"/>
      <c r="F1511"/>
      <c r="G1511"/>
      <c r="H1511"/>
      <c r="I1511"/>
      <c r="J1511"/>
      <c r="K1511"/>
    </row>
    <row r="1512" spans="1:11" x14ac:dyDescent="0.35">
      <c r="A1512"/>
      <c r="B1512"/>
      <c r="C1512"/>
      <c r="D1512"/>
      <c r="E1512"/>
      <c r="F1512"/>
      <c r="G1512"/>
      <c r="H1512"/>
      <c r="I1512"/>
      <c r="J1512"/>
      <c r="K1512"/>
    </row>
    <row r="1513" spans="1:11" x14ac:dyDescent="0.35">
      <c r="A1513"/>
      <c r="B1513"/>
      <c r="C1513"/>
      <c r="D1513"/>
      <c r="E1513"/>
      <c r="F1513"/>
      <c r="G1513"/>
      <c r="H1513"/>
      <c r="I1513"/>
      <c r="J1513"/>
      <c r="K1513"/>
    </row>
    <row r="1514" spans="1:11" x14ac:dyDescent="0.35">
      <c r="A1514"/>
      <c r="B1514"/>
      <c r="C1514"/>
      <c r="D1514"/>
      <c r="E1514"/>
      <c r="F1514"/>
      <c r="G1514"/>
      <c r="H1514"/>
      <c r="I1514"/>
      <c r="J1514"/>
      <c r="K1514"/>
    </row>
    <row r="1515" spans="1:11" x14ac:dyDescent="0.35">
      <c r="A1515"/>
      <c r="B1515"/>
      <c r="C1515"/>
      <c r="D1515"/>
      <c r="E1515"/>
      <c r="F1515"/>
      <c r="G1515"/>
      <c r="H1515"/>
      <c r="I1515"/>
      <c r="J1515"/>
      <c r="K1515"/>
    </row>
    <row r="1516" spans="1:11" x14ac:dyDescent="0.35">
      <c r="A1516"/>
      <c r="B1516"/>
      <c r="C1516"/>
      <c r="D1516"/>
      <c r="E1516"/>
      <c r="F1516"/>
      <c r="G1516"/>
      <c r="H1516"/>
      <c r="I1516"/>
      <c r="J1516"/>
      <c r="K1516"/>
    </row>
    <row r="1517" spans="1:11" x14ac:dyDescent="0.35">
      <c r="A1517"/>
      <c r="B1517"/>
      <c r="C1517"/>
      <c r="D1517"/>
      <c r="E1517"/>
      <c r="F1517"/>
      <c r="G1517"/>
      <c r="H1517"/>
      <c r="I1517"/>
      <c r="J1517"/>
      <c r="K1517"/>
    </row>
    <row r="1518" spans="1:11" x14ac:dyDescent="0.35">
      <c r="A1518"/>
      <c r="B1518"/>
      <c r="C1518"/>
      <c r="D1518"/>
      <c r="E1518"/>
      <c r="F1518"/>
      <c r="G1518"/>
      <c r="H1518"/>
      <c r="I1518"/>
      <c r="J1518"/>
      <c r="K1518"/>
    </row>
    <row r="1519" spans="1:11" x14ac:dyDescent="0.35">
      <c r="A1519"/>
      <c r="B1519"/>
      <c r="C1519"/>
      <c r="D1519"/>
      <c r="E1519"/>
      <c r="F1519"/>
      <c r="G1519"/>
      <c r="H1519"/>
      <c r="I1519"/>
      <c r="J1519"/>
      <c r="K1519"/>
    </row>
    <row r="1520" spans="1:11" x14ac:dyDescent="0.35">
      <c r="A1520"/>
      <c r="B1520"/>
      <c r="C1520"/>
      <c r="D1520"/>
      <c r="E1520"/>
      <c r="F1520"/>
      <c r="G1520"/>
      <c r="H1520"/>
      <c r="I1520"/>
      <c r="J1520"/>
      <c r="K1520"/>
    </row>
    <row r="1521" spans="1:11" x14ac:dyDescent="0.35">
      <c r="A1521"/>
      <c r="B1521"/>
      <c r="C1521"/>
      <c r="D1521"/>
      <c r="E1521"/>
      <c r="F1521"/>
      <c r="G1521"/>
      <c r="H1521"/>
      <c r="I1521"/>
      <c r="J1521"/>
      <c r="K1521"/>
    </row>
    <row r="1522" spans="1:11" x14ac:dyDescent="0.35">
      <c r="A1522"/>
      <c r="B1522"/>
      <c r="C1522"/>
      <c r="D1522"/>
      <c r="E1522"/>
      <c r="F1522"/>
      <c r="G1522"/>
      <c r="H1522"/>
      <c r="I1522"/>
      <c r="J1522"/>
      <c r="K1522"/>
    </row>
    <row r="1523" spans="1:11" x14ac:dyDescent="0.35">
      <c r="A1523"/>
      <c r="B1523"/>
      <c r="C1523"/>
      <c r="D1523"/>
      <c r="E1523"/>
      <c r="F1523"/>
      <c r="G1523"/>
      <c r="H1523"/>
      <c r="I1523"/>
      <c r="J1523"/>
      <c r="K1523"/>
    </row>
    <row r="1524" spans="1:11" x14ac:dyDescent="0.35">
      <c r="A1524"/>
      <c r="B1524"/>
      <c r="C1524"/>
      <c r="D1524"/>
      <c r="E1524"/>
      <c r="F1524"/>
      <c r="G1524"/>
      <c r="H1524"/>
      <c r="I1524"/>
      <c r="J1524"/>
      <c r="K1524"/>
    </row>
    <row r="1525" spans="1:11" x14ac:dyDescent="0.35">
      <c r="A1525"/>
      <c r="B1525"/>
      <c r="C1525"/>
      <c r="D1525"/>
      <c r="E1525"/>
      <c r="F1525"/>
      <c r="G1525"/>
      <c r="H1525"/>
      <c r="I1525"/>
      <c r="J1525"/>
      <c r="K1525"/>
    </row>
    <row r="1526" spans="1:11" x14ac:dyDescent="0.35">
      <c r="A1526"/>
      <c r="B1526"/>
      <c r="C1526"/>
      <c r="D1526"/>
      <c r="E1526"/>
      <c r="F1526"/>
      <c r="G1526"/>
      <c r="H1526"/>
      <c r="I1526"/>
      <c r="J1526"/>
      <c r="K1526"/>
    </row>
    <row r="1527" spans="1:11" x14ac:dyDescent="0.35">
      <c r="A1527"/>
      <c r="B1527"/>
      <c r="C1527"/>
      <c r="D1527"/>
      <c r="E1527"/>
      <c r="F1527"/>
      <c r="G1527"/>
      <c r="H1527"/>
      <c r="I1527"/>
      <c r="J1527"/>
      <c r="K1527"/>
    </row>
    <row r="1528" spans="1:11" x14ac:dyDescent="0.35">
      <c r="A1528"/>
      <c r="B1528"/>
      <c r="C1528"/>
      <c r="D1528"/>
      <c r="E1528"/>
      <c r="F1528"/>
      <c r="G1528"/>
      <c r="H1528"/>
      <c r="I1528"/>
      <c r="J1528"/>
      <c r="K1528"/>
    </row>
    <row r="1529" spans="1:11" x14ac:dyDescent="0.35">
      <c r="A1529"/>
      <c r="B1529"/>
      <c r="C1529"/>
      <c r="D1529"/>
      <c r="E1529"/>
      <c r="F1529"/>
      <c r="G1529"/>
      <c r="H1529"/>
      <c r="I1529"/>
      <c r="J1529"/>
      <c r="K1529"/>
    </row>
    <row r="1530" spans="1:11" x14ac:dyDescent="0.35">
      <c r="A1530"/>
      <c r="B1530"/>
      <c r="C1530"/>
      <c r="D1530"/>
      <c r="E1530"/>
      <c r="F1530"/>
      <c r="G1530"/>
      <c r="H1530"/>
      <c r="I1530"/>
      <c r="J1530"/>
      <c r="K1530"/>
    </row>
    <row r="1531" spans="1:11" x14ac:dyDescent="0.35">
      <c r="A1531"/>
      <c r="B1531"/>
      <c r="C1531"/>
      <c r="D1531"/>
      <c r="E1531"/>
      <c r="F1531"/>
      <c r="G1531"/>
      <c r="H1531"/>
      <c r="I1531"/>
      <c r="J1531"/>
      <c r="K1531"/>
    </row>
    <row r="1532" spans="1:11" x14ac:dyDescent="0.35">
      <c r="A1532"/>
      <c r="B1532"/>
      <c r="C1532"/>
      <c r="D1532"/>
      <c r="E1532"/>
      <c r="F1532"/>
      <c r="G1532"/>
      <c r="H1532"/>
      <c r="I1532"/>
      <c r="J1532"/>
      <c r="K1532"/>
    </row>
    <row r="1533" spans="1:11" x14ac:dyDescent="0.35">
      <c r="A1533"/>
      <c r="B1533"/>
      <c r="C1533"/>
      <c r="D1533"/>
      <c r="E1533"/>
      <c r="F1533"/>
      <c r="G1533"/>
      <c r="H1533"/>
      <c r="I1533"/>
      <c r="J1533"/>
      <c r="K1533"/>
    </row>
    <row r="1534" spans="1:11" x14ac:dyDescent="0.35">
      <c r="A1534"/>
      <c r="B1534"/>
      <c r="C1534"/>
      <c r="D1534"/>
      <c r="E1534"/>
      <c r="F1534"/>
      <c r="G1534"/>
      <c r="H1534"/>
      <c r="I1534"/>
      <c r="J1534"/>
      <c r="K1534"/>
    </row>
    <row r="1535" spans="1:11" x14ac:dyDescent="0.35">
      <c r="A1535"/>
      <c r="B1535"/>
      <c r="C1535"/>
      <c r="D1535"/>
      <c r="E1535"/>
      <c r="F1535"/>
      <c r="G1535"/>
      <c r="H1535"/>
      <c r="I1535"/>
      <c r="J1535"/>
      <c r="K1535"/>
    </row>
    <row r="1536" spans="1:11" x14ac:dyDescent="0.35">
      <c r="A1536"/>
      <c r="B1536"/>
      <c r="C1536"/>
      <c r="D1536"/>
      <c r="E1536"/>
      <c r="F1536"/>
      <c r="G1536"/>
      <c r="H1536"/>
      <c r="I1536"/>
      <c r="J1536"/>
      <c r="K1536"/>
    </row>
    <row r="1537" spans="1:11" x14ac:dyDescent="0.35">
      <c r="A1537"/>
      <c r="B1537"/>
      <c r="C1537"/>
      <c r="D1537"/>
      <c r="E1537"/>
      <c r="F1537"/>
      <c r="G1537"/>
      <c r="H1537"/>
      <c r="I1537"/>
      <c r="J1537"/>
      <c r="K1537"/>
    </row>
    <row r="1538" spans="1:11" x14ac:dyDescent="0.35">
      <c r="A1538"/>
      <c r="B1538"/>
      <c r="C1538"/>
      <c r="D1538"/>
      <c r="E1538"/>
      <c r="F1538"/>
      <c r="G1538"/>
      <c r="H1538"/>
      <c r="I1538"/>
      <c r="J1538"/>
      <c r="K1538"/>
    </row>
    <row r="1539" spans="1:11" x14ac:dyDescent="0.35">
      <c r="A1539"/>
      <c r="B1539"/>
      <c r="C1539"/>
      <c r="D1539"/>
      <c r="E1539"/>
      <c r="F1539"/>
      <c r="G1539"/>
      <c r="H1539"/>
      <c r="I1539"/>
      <c r="J1539"/>
      <c r="K1539"/>
    </row>
    <row r="1540" spans="1:11" x14ac:dyDescent="0.35">
      <c r="A1540"/>
      <c r="B1540"/>
      <c r="C1540"/>
      <c r="D1540"/>
      <c r="E1540"/>
      <c r="F1540"/>
      <c r="G1540"/>
      <c r="H1540"/>
      <c r="I1540"/>
      <c r="J1540"/>
      <c r="K1540"/>
    </row>
    <row r="1541" spans="1:11" x14ac:dyDescent="0.35">
      <c r="A1541"/>
      <c r="B1541"/>
      <c r="C1541"/>
      <c r="D1541"/>
      <c r="E1541"/>
      <c r="F1541"/>
      <c r="G1541"/>
      <c r="H1541"/>
      <c r="I1541"/>
      <c r="J1541"/>
      <c r="K1541"/>
    </row>
    <row r="1542" spans="1:11" x14ac:dyDescent="0.35">
      <c r="A1542"/>
      <c r="B1542"/>
      <c r="C1542"/>
      <c r="D1542"/>
      <c r="E1542"/>
      <c r="F1542"/>
      <c r="G1542"/>
      <c r="H1542"/>
      <c r="I1542"/>
      <c r="J1542"/>
      <c r="K1542"/>
    </row>
    <row r="1543" spans="1:11" x14ac:dyDescent="0.35">
      <c r="A1543"/>
      <c r="B1543"/>
      <c r="C1543"/>
      <c r="D1543"/>
      <c r="E1543"/>
      <c r="F1543"/>
      <c r="G1543"/>
      <c r="H1543"/>
      <c r="I1543"/>
      <c r="J1543"/>
      <c r="K1543"/>
    </row>
    <row r="1544" spans="1:11" x14ac:dyDescent="0.35">
      <c r="A1544"/>
      <c r="B1544"/>
      <c r="C1544"/>
      <c r="D1544"/>
      <c r="E1544"/>
      <c r="F1544"/>
      <c r="G1544"/>
      <c r="H1544"/>
      <c r="I1544"/>
      <c r="J1544"/>
      <c r="K1544"/>
    </row>
    <row r="1545" spans="1:11" x14ac:dyDescent="0.35">
      <c r="A1545"/>
      <c r="B1545"/>
      <c r="C1545"/>
      <c r="D1545"/>
      <c r="E1545"/>
      <c r="F1545"/>
      <c r="G1545"/>
      <c r="H1545"/>
      <c r="I1545"/>
      <c r="J1545"/>
      <c r="K1545"/>
    </row>
    <row r="1546" spans="1:11" x14ac:dyDescent="0.35">
      <c r="A1546"/>
      <c r="B1546"/>
      <c r="C1546"/>
      <c r="D1546"/>
      <c r="E1546"/>
      <c r="F1546"/>
      <c r="G1546"/>
      <c r="H1546"/>
      <c r="I1546"/>
      <c r="J1546"/>
      <c r="K1546"/>
    </row>
    <row r="1547" spans="1:11" x14ac:dyDescent="0.35">
      <c r="A1547"/>
      <c r="B1547"/>
      <c r="C1547"/>
      <c r="D1547"/>
      <c r="E1547"/>
      <c r="F1547"/>
      <c r="G1547"/>
      <c r="H1547"/>
      <c r="I1547"/>
      <c r="J1547"/>
      <c r="K1547"/>
    </row>
    <row r="1548" spans="1:11" x14ac:dyDescent="0.35">
      <c r="A1548"/>
      <c r="B1548"/>
      <c r="C1548"/>
      <c r="D1548"/>
      <c r="E1548"/>
      <c r="F1548"/>
      <c r="G1548"/>
      <c r="H1548"/>
      <c r="I1548"/>
      <c r="J1548"/>
      <c r="K1548"/>
    </row>
    <row r="1549" spans="1:11" x14ac:dyDescent="0.35">
      <c r="A1549"/>
      <c r="B1549"/>
      <c r="C1549"/>
      <c r="D1549"/>
      <c r="E1549"/>
      <c r="F1549"/>
      <c r="G1549"/>
      <c r="H1549"/>
      <c r="I1549"/>
      <c r="J1549"/>
      <c r="K1549"/>
    </row>
    <row r="1550" spans="1:11" x14ac:dyDescent="0.35">
      <c r="A1550"/>
      <c r="B1550"/>
      <c r="C1550"/>
      <c r="D1550"/>
      <c r="E1550"/>
      <c r="F1550"/>
      <c r="G1550"/>
      <c r="H1550"/>
      <c r="I1550"/>
      <c r="J1550"/>
      <c r="K1550"/>
    </row>
    <row r="1551" spans="1:11" x14ac:dyDescent="0.35">
      <c r="A1551"/>
      <c r="B1551"/>
      <c r="C1551"/>
      <c r="D1551"/>
      <c r="E1551"/>
      <c r="F1551"/>
      <c r="G1551"/>
      <c r="H1551"/>
      <c r="I1551"/>
      <c r="J1551"/>
      <c r="K1551"/>
    </row>
    <row r="1552" spans="1:11" x14ac:dyDescent="0.35">
      <c r="A1552"/>
      <c r="B1552"/>
      <c r="C1552"/>
      <c r="D1552"/>
      <c r="E1552"/>
      <c r="F1552"/>
      <c r="G1552"/>
      <c r="H1552"/>
      <c r="I1552"/>
      <c r="J1552"/>
      <c r="K1552"/>
    </row>
    <row r="1553" spans="1:11" x14ac:dyDescent="0.35">
      <c r="A1553"/>
      <c r="B1553"/>
      <c r="C1553"/>
      <c r="D1553"/>
      <c r="E1553"/>
      <c r="F1553"/>
      <c r="G1553"/>
      <c r="H1553"/>
      <c r="I1553"/>
      <c r="J1553"/>
      <c r="K1553"/>
    </row>
    <row r="1554" spans="1:11" x14ac:dyDescent="0.35">
      <c r="A1554"/>
      <c r="B1554"/>
      <c r="C1554"/>
      <c r="D1554"/>
      <c r="E1554"/>
      <c r="F1554"/>
      <c r="G1554"/>
      <c r="H1554"/>
      <c r="I1554"/>
      <c r="J1554"/>
      <c r="K1554"/>
    </row>
    <row r="1555" spans="1:11" x14ac:dyDescent="0.35">
      <c r="A1555"/>
      <c r="B1555"/>
      <c r="C1555"/>
      <c r="D1555"/>
      <c r="E1555"/>
      <c r="F1555"/>
      <c r="G1555"/>
      <c r="H1555"/>
      <c r="I1555"/>
      <c r="J1555"/>
      <c r="K1555"/>
    </row>
  </sheetData>
  <mergeCells count="2">
    <mergeCell ref="A1:I1"/>
    <mergeCell ref="E12:H12"/>
  </mergeCells>
  <pageMargins left="0.7" right="0.7" top="0.75" bottom="0.75" header="0.3" footer="0.3"/>
  <pageSetup paperSize="9" scale="62" fitToHeight="0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D61F7-6E7A-4C61-8535-0A224AC68145}">
  <dimension ref="A1:AM1320"/>
  <sheetViews>
    <sheetView tabSelected="1" zoomScaleNormal="100" workbookViewId="0">
      <pane ySplit="1" topLeftCell="A2" activePane="bottomLeft" state="frozen"/>
      <selection activeCell="G1" sqref="G1"/>
      <selection pane="bottomLeft" activeCell="A2" sqref="A2"/>
    </sheetView>
  </sheetViews>
  <sheetFormatPr defaultRowHeight="14.5" x14ac:dyDescent="0.35"/>
  <cols>
    <col min="1" max="1" width="19.54296875" bestFit="1" customWidth="1"/>
    <col min="2" max="2" width="8.81640625" bestFit="1" customWidth="1"/>
    <col min="3" max="3" width="41.81640625" bestFit="1" customWidth="1"/>
    <col min="4" max="4" width="53.1796875" bestFit="1" customWidth="1"/>
    <col min="5" max="5" width="21.81640625" bestFit="1" customWidth="1"/>
    <col min="6" max="6" width="21.453125" bestFit="1" customWidth="1"/>
    <col min="7" max="7" width="17.54296875" bestFit="1" customWidth="1"/>
    <col min="8" max="8" width="52.81640625" bestFit="1" customWidth="1"/>
    <col min="9" max="9" width="10.1796875" bestFit="1" customWidth="1"/>
    <col min="10" max="10" width="9.81640625" bestFit="1" customWidth="1"/>
    <col min="11" max="11" width="12" bestFit="1" customWidth="1"/>
    <col min="12" max="13" width="7.81640625" bestFit="1" customWidth="1"/>
    <col min="14" max="14" width="9.26953125" bestFit="1" customWidth="1"/>
    <col min="15" max="15" width="12.26953125" bestFit="1" customWidth="1"/>
    <col min="16" max="16" width="14.7265625" bestFit="1" customWidth="1"/>
    <col min="17" max="17" width="12.54296875" bestFit="1" customWidth="1"/>
    <col min="18" max="18" width="16.54296875" bestFit="1" customWidth="1"/>
    <col min="19" max="19" width="21.1796875" bestFit="1" customWidth="1"/>
    <col min="20" max="20" width="23.81640625" bestFit="1" customWidth="1"/>
    <col min="21" max="21" width="13.26953125" bestFit="1" customWidth="1"/>
    <col min="22" max="22" width="12.54296875" bestFit="1" customWidth="1"/>
    <col min="23" max="23" width="18.81640625" bestFit="1" customWidth="1"/>
    <col min="24" max="26" width="19.54296875" bestFit="1" customWidth="1"/>
    <col min="27" max="27" width="11.453125" bestFit="1" customWidth="1"/>
    <col min="28" max="28" width="10.81640625" bestFit="1" customWidth="1"/>
    <col min="29" max="29" width="6.26953125" bestFit="1" customWidth="1"/>
    <col min="30" max="30" width="6.1796875" bestFit="1" customWidth="1"/>
    <col min="31" max="31" width="6.81640625" bestFit="1" customWidth="1"/>
    <col min="32" max="32" width="19.54296875" bestFit="1" customWidth="1"/>
    <col min="33" max="33" width="6.81640625" bestFit="1" customWidth="1"/>
    <col min="34" max="34" width="5.54296875" bestFit="1" customWidth="1"/>
    <col min="35" max="35" width="14.1796875" bestFit="1" customWidth="1"/>
    <col min="36" max="36" width="17.1796875" bestFit="1" customWidth="1"/>
    <col min="37" max="37" width="11" bestFit="1" customWidth="1"/>
    <col min="38" max="38" width="12.453125" bestFit="1" customWidth="1"/>
    <col min="39" max="39" width="13.453125" bestFit="1" customWidth="1"/>
  </cols>
  <sheetData>
    <row r="1" spans="1:39" x14ac:dyDescent="0.35">
      <c r="A1" s="127" t="s">
        <v>0</v>
      </c>
      <c r="B1" s="128" t="s">
        <v>1</v>
      </c>
      <c r="C1" s="128" t="s">
        <v>2</v>
      </c>
      <c r="D1" s="128" t="s">
        <v>3</v>
      </c>
      <c r="E1" s="128" t="s">
        <v>4</v>
      </c>
      <c r="F1" s="128" t="s">
        <v>5</v>
      </c>
      <c r="G1" s="128" t="s">
        <v>6</v>
      </c>
      <c r="H1" s="128" t="s">
        <v>7</v>
      </c>
      <c r="I1" s="128" t="s">
        <v>8</v>
      </c>
      <c r="J1" s="128" t="s">
        <v>9</v>
      </c>
      <c r="K1" s="128" t="s">
        <v>10</v>
      </c>
      <c r="L1" s="128" t="s">
        <v>11</v>
      </c>
      <c r="M1" s="128" t="s">
        <v>12</v>
      </c>
      <c r="N1" s="128" t="s">
        <v>13</v>
      </c>
      <c r="O1" s="128" t="s">
        <v>14</v>
      </c>
      <c r="P1" s="128" t="s">
        <v>15</v>
      </c>
      <c r="Q1" s="128" t="s">
        <v>16</v>
      </c>
      <c r="R1" s="128" t="s">
        <v>17</v>
      </c>
      <c r="S1" s="128" t="s">
        <v>18</v>
      </c>
      <c r="T1" s="128" t="s">
        <v>19</v>
      </c>
      <c r="U1" s="128" t="s">
        <v>20</v>
      </c>
      <c r="V1" s="128" t="s">
        <v>21</v>
      </c>
      <c r="W1" s="128" t="s">
        <v>22</v>
      </c>
      <c r="X1" s="128" t="s">
        <v>23</v>
      </c>
      <c r="Y1" s="128" t="s">
        <v>24</v>
      </c>
      <c r="Z1" s="128" t="s">
        <v>25</v>
      </c>
      <c r="AA1" s="128" t="s">
        <v>26</v>
      </c>
      <c r="AB1" s="128" t="s">
        <v>27</v>
      </c>
      <c r="AC1" s="128" t="s">
        <v>28</v>
      </c>
      <c r="AD1" s="128" t="s">
        <v>29</v>
      </c>
      <c r="AE1" s="128" t="s">
        <v>30</v>
      </c>
      <c r="AF1" s="128" t="s">
        <v>31</v>
      </c>
      <c r="AG1" s="128" t="s">
        <v>32</v>
      </c>
      <c r="AH1" s="128" t="s">
        <v>33</v>
      </c>
      <c r="AI1" s="128" t="s">
        <v>34</v>
      </c>
      <c r="AJ1" s="128" t="s">
        <v>35</v>
      </c>
      <c r="AK1" s="128" t="s">
        <v>36</v>
      </c>
      <c r="AL1" s="128" t="s">
        <v>37</v>
      </c>
      <c r="AM1" s="129" t="s">
        <v>38</v>
      </c>
    </row>
    <row r="2" spans="1:39" x14ac:dyDescent="0.35">
      <c r="A2" s="130" t="s">
        <v>39</v>
      </c>
      <c r="B2" s="130" t="s">
        <v>372</v>
      </c>
      <c r="C2" s="130" t="s">
        <v>180</v>
      </c>
      <c r="D2" s="130" t="s">
        <v>180</v>
      </c>
      <c r="E2" s="130" t="s">
        <v>42</v>
      </c>
      <c r="F2" s="130"/>
      <c r="G2" s="130" t="s">
        <v>181</v>
      </c>
      <c r="H2" s="130" t="s">
        <v>182</v>
      </c>
      <c r="I2" s="130" t="s">
        <v>42</v>
      </c>
      <c r="J2" s="131">
        <v>1</v>
      </c>
      <c r="K2" s="130"/>
      <c r="L2" s="130" t="s">
        <v>45</v>
      </c>
      <c r="M2" s="130" t="s">
        <v>42</v>
      </c>
      <c r="N2" s="130"/>
      <c r="O2" s="130"/>
      <c r="P2" s="130"/>
      <c r="Q2" s="132"/>
      <c r="R2" s="132"/>
      <c r="S2" s="132"/>
      <c r="T2" s="132">
        <v>36</v>
      </c>
      <c r="U2" s="132">
        <f t="shared" ref="U2:U35" si="0">S2+T2</f>
        <v>36</v>
      </c>
      <c r="V2" s="132">
        <f t="shared" ref="V2:V35" si="1">U2*1000</f>
        <v>36000</v>
      </c>
      <c r="W2" s="132">
        <f t="shared" ref="W2:W35" si="2">V2/12</f>
        <v>3000</v>
      </c>
      <c r="X2" s="130" t="s">
        <v>39</v>
      </c>
      <c r="Y2" s="130" t="s">
        <v>39</v>
      </c>
      <c r="Z2" s="130" t="s">
        <v>39</v>
      </c>
      <c r="AA2" s="130"/>
      <c r="AB2" s="130"/>
      <c r="AC2" s="130"/>
      <c r="AD2" s="130"/>
      <c r="AE2" s="130"/>
      <c r="AF2" s="130" t="s">
        <v>39</v>
      </c>
      <c r="AG2" s="130"/>
      <c r="AH2" s="130">
        <v>2024</v>
      </c>
      <c r="AI2" s="130"/>
      <c r="AJ2" s="130"/>
      <c r="AK2" s="130"/>
      <c r="AL2" s="130" t="s">
        <v>181</v>
      </c>
      <c r="AM2" s="130"/>
    </row>
    <row r="3" spans="1:39" x14ac:dyDescent="0.35">
      <c r="A3" s="133" t="s">
        <v>39</v>
      </c>
      <c r="B3" s="133" t="s">
        <v>372</v>
      </c>
      <c r="C3" s="133" t="s">
        <v>180</v>
      </c>
      <c r="D3" s="133" t="s">
        <v>180</v>
      </c>
      <c r="E3" s="133" t="s">
        <v>42</v>
      </c>
      <c r="F3" s="133"/>
      <c r="G3" s="133" t="s">
        <v>181</v>
      </c>
      <c r="H3" s="133" t="s">
        <v>90</v>
      </c>
      <c r="I3" s="133" t="s">
        <v>42</v>
      </c>
      <c r="J3" s="134">
        <v>1</v>
      </c>
      <c r="K3" s="133"/>
      <c r="L3" s="133" t="s">
        <v>45</v>
      </c>
      <c r="M3" s="133" t="s">
        <v>42</v>
      </c>
      <c r="N3" s="133"/>
      <c r="O3" s="133"/>
      <c r="P3" s="133"/>
      <c r="Q3" s="135"/>
      <c r="R3" s="135"/>
      <c r="S3" s="135"/>
      <c r="T3" s="135">
        <v>325</v>
      </c>
      <c r="U3" s="135">
        <f t="shared" si="0"/>
        <v>325</v>
      </c>
      <c r="V3" s="135">
        <f t="shared" si="1"/>
        <v>325000</v>
      </c>
      <c r="W3" s="135">
        <f t="shared" si="2"/>
        <v>27083.333333333332</v>
      </c>
      <c r="X3" s="133" t="s">
        <v>39</v>
      </c>
      <c r="Y3" s="133" t="s">
        <v>39</v>
      </c>
      <c r="Z3" s="133" t="s">
        <v>39</v>
      </c>
      <c r="AA3" s="133"/>
      <c r="AB3" s="133"/>
      <c r="AC3" s="133"/>
      <c r="AD3" s="133"/>
      <c r="AE3" s="133"/>
      <c r="AF3" s="133" t="s">
        <v>39</v>
      </c>
      <c r="AG3" s="133"/>
      <c r="AH3" s="133">
        <v>2024</v>
      </c>
      <c r="AI3" s="133"/>
      <c r="AJ3" s="133"/>
      <c r="AK3" s="133"/>
      <c r="AL3" s="133" t="s">
        <v>181</v>
      </c>
      <c r="AM3" s="133"/>
    </row>
    <row r="4" spans="1:39" x14ac:dyDescent="0.35">
      <c r="A4" s="130" t="s">
        <v>39</v>
      </c>
      <c r="B4" s="130" t="s">
        <v>372</v>
      </c>
      <c r="C4" s="130" t="s">
        <v>180</v>
      </c>
      <c r="D4" s="130" t="s">
        <v>180</v>
      </c>
      <c r="E4" s="130" t="s">
        <v>42</v>
      </c>
      <c r="F4" s="130"/>
      <c r="G4" s="130" t="s">
        <v>181</v>
      </c>
      <c r="H4" s="130" t="s">
        <v>47</v>
      </c>
      <c r="I4" s="130" t="s">
        <v>42</v>
      </c>
      <c r="J4" s="131">
        <v>1</v>
      </c>
      <c r="K4" s="130"/>
      <c r="L4" s="130" t="s">
        <v>45</v>
      </c>
      <c r="M4" s="130"/>
      <c r="N4" s="130"/>
      <c r="O4" s="130"/>
      <c r="P4" s="130"/>
      <c r="Q4" s="132"/>
      <c r="R4" s="132"/>
      <c r="S4" s="132"/>
      <c r="T4" s="132">
        <v>42</v>
      </c>
      <c r="U4" s="132">
        <f t="shared" si="0"/>
        <v>42</v>
      </c>
      <c r="V4" s="132">
        <f t="shared" si="1"/>
        <v>42000</v>
      </c>
      <c r="W4" s="132">
        <f t="shared" si="2"/>
        <v>3500</v>
      </c>
      <c r="X4" s="130" t="s">
        <v>39</v>
      </c>
      <c r="Y4" s="130" t="s">
        <v>39</v>
      </c>
      <c r="Z4" s="130" t="s">
        <v>39</v>
      </c>
      <c r="AA4" s="130"/>
      <c r="AB4" s="130"/>
      <c r="AC4" s="130"/>
      <c r="AD4" s="130"/>
      <c r="AE4" s="130"/>
      <c r="AF4" s="130" t="s">
        <v>39</v>
      </c>
      <c r="AG4" s="130"/>
      <c r="AH4" s="130">
        <v>2024</v>
      </c>
      <c r="AI4" s="130"/>
      <c r="AJ4" s="130"/>
      <c r="AK4" s="130"/>
      <c r="AL4" s="130" t="s">
        <v>181</v>
      </c>
      <c r="AM4" s="130"/>
    </row>
    <row r="5" spans="1:39" x14ac:dyDescent="0.35">
      <c r="A5" s="133" t="s">
        <v>39</v>
      </c>
      <c r="B5" s="133" t="s">
        <v>372</v>
      </c>
      <c r="C5" s="133" t="s">
        <v>180</v>
      </c>
      <c r="D5" s="133" t="s">
        <v>180</v>
      </c>
      <c r="E5" s="133" t="s">
        <v>42</v>
      </c>
      <c r="F5" s="133"/>
      <c r="G5" s="133" t="s">
        <v>181</v>
      </c>
      <c r="H5" s="133" t="s">
        <v>48</v>
      </c>
      <c r="I5" s="133" t="s">
        <v>42</v>
      </c>
      <c r="J5" s="134">
        <v>1</v>
      </c>
      <c r="K5" s="133"/>
      <c r="L5" s="133" t="s">
        <v>45</v>
      </c>
      <c r="M5" s="133"/>
      <c r="N5" s="133"/>
      <c r="O5" s="133"/>
      <c r="P5" s="133"/>
      <c r="Q5" s="135"/>
      <c r="R5" s="135"/>
      <c r="S5" s="135"/>
      <c r="T5" s="135">
        <v>1332.8</v>
      </c>
      <c r="U5" s="135">
        <f t="shared" si="0"/>
        <v>1332.8</v>
      </c>
      <c r="V5" s="135">
        <f t="shared" si="1"/>
        <v>1332800</v>
      </c>
      <c r="W5" s="135">
        <f t="shared" si="2"/>
        <v>111066.66666666667</v>
      </c>
      <c r="X5" s="133" t="s">
        <v>39</v>
      </c>
      <c r="Y5" s="133" t="s">
        <v>39</v>
      </c>
      <c r="Z5" s="133" t="s">
        <v>39</v>
      </c>
      <c r="AA5" s="133"/>
      <c r="AB5" s="133"/>
      <c r="AC5" s="133"/>
      <c r="AD5" s="133"/>
      <c r="AE5" s="133"/>
      <c r="AF5" s="133" t="s">
        <v>39</v>
      </c>
      <c r="AG5" s="133"/>
      <c r="AH5" s="133">
        <v>2024</v>
      </c>
      <c r="AI5" s="133"/>
      <c r="AJ5" s="133"/>
      <c r="AK5" s="133"/>
      <c r="AL5" s="133" t="s">
        <v>181</v>
      </c>
      <c r="AM5" s="133"/>
    </row>
    <row r="6" spans="1:39" x14ac:dyDescent="0.35">
      <c r="A6" s="130" t="s">
        <v>39</v>
      </c>
      <c r="B6" s="130" t="s">
        <v>372</v>
      </c>
      <c r="C6" s="130" t="s">
        <v>180</v>
      </c>
      <c r="D6" s="130" t="s">
        <v>180</v>
      </c>
      <c r="E6" s="130" t="s">
        <v>42</v>
      </c>
      <c r="F6" s="130"/>
      <c r="G6" s="130" t="s">
        <v>181</v>
      </c>
      <c r="H6" s="130" t="s">
        <v>44</v>
      </c>
      <c r="I6" s="130" t="s">
        <v>42</v>
      </c>
      <c r="J6" s="131">
        <v>1</v>
      </c>
      <c r="K6" s="130"/>
      <c r="L6" s="130" t="s">
        <v>45</v>
      </c>
      <c r="M6" s="130"/>
      <c r="N6" s="130"/>
      <c r="O6" s="130"/>
      <c r="P6" s="130"/>
      <c r="Q6" s="132"/>
      <c r="R6" s="132"/>
      <c r="S6" s="132"/>
      <c r="T6" s="132">
        <v>753</v>
      </c>
      <c r="U6" s="132">
        <f t="shared" si="0"/>
        <v>753</v>
      </c>
      <c r="V6" s="132">
        <f t="shared" si="1"/>
        <v>753000</v>
      </c>
      <c r="W6" s="132">
        <f t="shared" si="2"/>
        <v>62750</v>
      </c>
      <c r="X6" s="130" t="s">
        <v>39</v>
      </c>
      <c r="Y6" s="130" t="s">
        <v>39</v>
      </c>
      <c r="Z6" s="130" t="s">
        <v>39</v>
      </c>
      <c r="AA6" s="130"/>
      <c r="AB6" s="130"/>
      <c r="AC6" s="130"/>
      <c r="AD6" s="130"/>
      <c r="AE6" s="130"/>
      <c r="AF6" s="130" t="s">
        <v>39</v>
      </c>
      <c r="AG6" s="130"/>
      <c r="AH6" s="130">
        <v>2024</v>
      </c>
      <c r="AI6" s="130"/>
      <c r="AJ6" s="130"/>
      <c r="AK6" s="130"/>
      <c r="AL6" s="130" t="s">
        <v>181</v>
      </c>
      <c r="AM6" s="130"/>
    </row>
    <row r="7" spans="1:39" x14ac:dyDescent="0.35">
      <c r="A7" s="133" t="s">
        <v>50</v>
      </c>
      <c r="B7" s="133" t="s">
        <v>372</v>
      </c>
      <c r="C7" s="133" t="s">
        <v>180</v>
      </c>
      <c r="D7" s="133" t="s">
        <v>180</v>
      </c>
      <c r="E7" s="133" t="s">
        <v>51</v>
      </c>
      <c r="F7" s="133"/>
      <c r="G7" s="133" t="s">
        <v>181</v>
      </c>
      <c r="H7" s="133" t="s">
        <v>200</v>
      </c>
      <c r="I7" s="133" t="s">
        <v>199</v>
      </c>
      <c r="J7" s="134">
        <v>1</v>
      </c>
      <c r="K7" s="133"/>
      <c r="L7" s="133" t="s">
        <v>54</v>
      </c>
      <c r="M7" s="133" t="s">
        <v>373</v>
      </c>
      <c r="N7" s="133">
        <v>1</v>
      </c>
      <c r="O7" s="133">
        <v>30</v>
      </c>
      <c r="P7" s="133">
        <v>1.5</v>
      </c>
      <c r="Q7" s="135">
        <v>95</v>
      </c>
      <c r="R7" s="135">
        <f>(O7*P7)/60</f>
        <v>0.75</v>
      </c>
      <c r="S7" s="135">
        <f>+R7*Q7</f>
        <v>71.25</v>
      </c>
      <c r="T7" s="135"/>
      <c r="U7" s="135">
        <f t="shared" si="0"/>
        <v>71.25</v>
      </c>
      <c r="V7" s="135">
        <f t="shared" si="1"/>
        <v>71250</v>
      </c>
      <c r="W7" s="135">
        <f t="shared" si="2"/>
        <v>5937.5</v>
      </c>
      <c r="X7" s="133" t="s">
        <v>374</v>
      </c>
      <c r="Y7" s="133" t="s">
        <v>374</v>
      </c>
      <c r="Z7" s="133">
        <v>3093</v>
      </c>
      <c r="AA7" s="133">
        <v>3094</v>
      </c>
      <c r="AB7" s="133"/>
      <c r="AC7" s="133"/>
      <c r="AD7" s="133"/>
      <c r="AE7" s="133"/>
      <c r="AF7" s="133">
        <v>132</v>
      </c>
      <c r="AG7" s="133"/>
      <c r="AH7" s="133">
        <v>2024</v>
      </c>
      <c r="AI7" s="133"/>
      <c r="AJ7" s="133"/>
      <c r="AK7" s="133"/>
      <c r="AL7" s="133" t="s">
        <v>181</v>
      </c>
      <c r="AM7" s="133"/>
    </row>
    <row r="8" spans="1:39" x14ac:dyDescent="0.35">
      <c r="A8" s="130" t="s">
        <v>50</v>
      </c>
      <c r="B8" s="130" t="s">
        <v>372</v>
      </c>
      <c r="C8" s="130" t="s">
        <v>180</v>
      </c>
      <c r="D8" s="130" t="s">
        <v>180</v>
      </c>
      <c r="E8" s="130" t="s">
        <v>51</v>
      </c>
      <c r="F8" s="130"/>
      <c r="G8" s="130" t="s">
        <v>181</v>
      </c>
      <c r="H8" s="130" t="s">
        <v>212</v>
      </c>
      <c r="I8" s="130" t="s">
        <v>211</v>
      </c>
      <c r="J8" s="131">
        <v>1</v>
      </c>
      <c r="K8" s="130"/>
      <c r="L8" s="130" t="s">
        <v>54</v>
      </c>
      <c r="M8" s="130" t="s">
        <v>373</v>
      </c>
      <c r="N8" s="130">
        <v>1</v>
      </c>
      <c r="O8" s="130">
        <v>30</v>
      </c>
      <c r="P8" s="130">
        <v>7.5</v>
      </c>
      <c r="Q8" s="132">
        <v>100</v>
      </c>
      <c r="R8" s="132">
        <f>(O8*P8)/60</f>
        <v>3.75</v>
      </c>
      <c r="S8" s="132">
        <f t="shared" ref="S8:S71" si="3">+R8*Q8</f>
        <v>375</v>
      </c>
      <c r="T8" s="132"/>
      <c r="U8" s="132">
        <f t="shared" si="0"/>
        <v>375</v>
      </c>
      <c r="V8" s="132">
        <f t="shared" si="1"/>
        <v>375000</v>
      </c>
      <c r="W8" s="132">
        <f t="shared" si="2"/>
        <v>31250</v>
      </c>
      <c r="X8" s="130" t="s">
        <v>374</v>
      </c>
      <c r="Y8" s="130" t="s">
        <v>374</v>
      </c>
      <c r="Z8" s="130">
        <v>3093</v>
      </c>
      <c r="AA8" s="130">
        <v>3094</v>
      </c>
      <c r="AB8" s="130"/>
      <c r="AC8" s="130"/>
      <c r="AD8" s="130"/>
      <c r="AE8" s="130"/>
      <c r="AF8" s="130">
        <v>132</v>
      </c>
      <c r="AG8" s="130"/>
      <c r="AH8" s="130">
        <v>2024</v>
      </c>
      <c r="AI8" s="130"/>
      <c r="AJ8" s="130"/>
      <c r="AK8" s="130"/>
      <c r="AL8" s="130" t="s">
        <v>181</v>
      </c>
      <c r="AM8" s="130"/>
    </row>
    <row r="9" spans="1:39" x14ac:dyDescent="0.35">
      <c r="A9" s="133" t="s">
        <v>50</v>
      </c>
      <c r="B9" s="133" t="s">
        <v>372</v>
      </c>
      <c r="C9" s="133" t="s">
        <v>180</v>
      </c>
      <c r="D9" s="133" t="s">
        <v>180</v>
      </c>
      <c r="E9" s="133" t="s">
        <v>51</v>
      </c>
      <c r="F9" s="133"/>
      <c r="G9" s="133" t="s">
        <v>181</v>
      </c>
      <c r="H9" s="133" t="s">
        <v>220</v>
      </c>
      <c r="I9" s="133" t="s">
        <v>219</v>
      </c>
      <c r="J9" s="134">
        <v>1</v>
      </c>
      <c r="K9" s="133"/>
      <c r="L9" s="133" t="s">
        <v>54</v>
      </c>
      <c r="M9" s="133" t="s">
        <v>373</v>
      </c>
      <c r="N9" s="133">
        <v>1</v>
      </c>
      <c r="O9" s="133">
        <v>30</v>
      </c>
      <c r="P9" s="133">
        <v>7.5</v>
      </c>
      <c r="Q9" s="135">
        <v>100</v>
      </c>
      <c r="R9" s="135">
        <f>(O9*P9)/60</f>
        <v>3.75</v>
      </c>
      <c r="S9" s="135">
        <f t="shared" si="3"/>
        <v>375</v>
      </c>
      <c r="T9" s="135"/>
      <c r="U9" s="135">
        <f t="shared" si="0"/>
        <v>375</v>
      </c>
      <c r="V9" s="135">
        <f t="shared" si="1"/>
        <v>375000</v>
      </c>
      <c r="W9" s="135">
        <f t="shared" si="2"/>
        <v>31250</v>
      </c>
      <c r="X9" s="133" t="s">
        <v>374</v>
      </c>
      <c r="Y9" s="133" t="s">
        <v>374</v>
      </c>
      <c r="Z9" s="133">
        <v>3093</v>
      </c>
      <c r="AA9" s="133">
        <v>3094</v>
      </c>
      <c r="AB9" s="133"/>
      <c r="AC9" s="133"/>
      <c r="AD9" s="133"/>
      <c r="AE9" s="133"/>
      <c r="AF9" s="133">
        <v>132</v>
      </c>
      <c r="AG9" s="133"/>
      <c r="AH9" s="133">
        <v>2024</v>
      </c>
      <c r="AI9" s="133"/>
      <c r="AJ9" s="133"/>
      <c r="AK9" s="133"/>
      <c r="AL9" s="133" t="s">
        <v>181</v>
      </c>
      <c r="AM9" s="133"/>
    </row>
    <row r="10" spans="1:39" x14ac:dyDescent="0.35">
      <c r="A10" s="130" t="s">
        <v>50</v>
      </c>
      <c r="B10" s="130" t="s">
        <v>372</v>
      </c>
      <c r="C10" s="130" t="s">
        <v>180</v>
      </c>
      <c r="D10" s="130" t="s">
        <v>180</v>
      </c>
      <c r="E10" s="130" t="s">
        <v>51</v>
      </c>
      <c r="F10" s="130"/>
      <c r="G10" s="130" t="s">
        <v>181</v>
      </c>
      <c r="H10" s="130" t="s">
        <v>222</v>
      </c>
      <c r="I10" s="130" t="s">
        <v>221</v>
      </c>
      <c r="J10" s="131">
        <v>1</v>
      </c>
      <c r="K10" s="130"/>
      <c r="L10" s="130" t="s">
        <v>54</v>
      </c>
      <c r="M10" s="130" t="s">
        <v>373</v>
      </c>
      <c r="N10" s="130">
        <v>1</v>
      </c>
      <c r="O10" s="130">
        <v>30</v>
      </c>
      <c r="P10" s="130">
        <v>7.5</v>
      </c>
      <c r="Q10" s="132">
        <v>95</v>
      </c>
      <c r="R10" s="132">
        <f>(O10*P10)/60</f>
        <v>3.75</v>
      </c>
      <c r="S10" s="132">
        <f t="shared" si="3"/>
        <v>356.25</v>
      </c>
      <c r="T10" s="132"/>
      <c r="U10" s="132">
        <f t="shared" si="0"/>
        <v>356.25</v>
      </c>
      <c r="V10" s="132">
        <f t="shared" si="1"/>
        <v>356250</v>
      </c>
      <c r="W10" s="132">
        <f t="shared" si="2"/>
        <v>29687.5</v>
      </c>
      <c r="X10" s="130" t="s">
        <v>374</v>
      </c>
      <c r="Y10" s="130" t="s">
        <v>374</v>
      </c>
      <c r="Z10" s="130">
        <v>3093</v>
      </c>
      <c r="AA10" s="130">
        <v>3094</v>
      </c>
      <c r="AB10" s="130"/>
      <c r="AC10" s="130"/>
      <c r="AD10" s="130"/>
      <c r="AE10" s="130"/>
      <c r="AF10" s="130">
        <v>132</v>
      </c>
      <c r="AG10" s="130"/>
      <c r="AH10" s="130">
        <v>2024</v>
      </c>
      <c r="AI10" s="130"/>
      <c r="AJ10" s="130"/>
      <c r="AK10" s="130"/>
      <c r="AL10" s="130" t="s">
        <v>181</v>
      </c>
      <c r="AM10" s="130"/>
    </row>
    <row r="11" spans="1:39" x14ac:dyDescent="0.35">
      <c r="A11" s="133" t="s">
        <v>50</v>
      </c>
      <c r="B11" s="133" t="s">
        <v>372</v>
      </c>
      <c r="C11" s="133" t="s">
        <v>180</v>
      </c>
      <c r="D11" s="133" t="s">
        <v>180</v>
      </c>
      <c r="E11" s="133" t="s">
        <v>51</v>
      </c>
      <c r="F11" s="133"/>
      <c r="G11" s="133" t="s">
        <v>181</v>
      </c>
      <c r="H11" s="133" t="s">
        <v>226</v>
      </c>
      <c r="I11" s="133" t="s">
        <v>225</v>
      </c>
      <c r="J11" s="134">
        <v>1</v>
      </c>
      <c r="K11" s="133"/>
      <c r="L11" s="133" t="s">
        <v>54</v>
      </c>
      <c r="M11" s="133" t="s">
        <v>375</v>
      </c>
      <c r="N11" s="133">
        <v>1</v>
      </c>
      <c r="O11" s="133">
        <v>30</v>
      </c>
      <c r="P11" s="133">
        <v>6</v>
      </c>
      <c r="Q11" s="135">
        <v>100</v>
      </c>
      <c r="R11" s="135">
        <f t="shared" ref="R11:R34" si="4">(O11*P11)/60</f>
        <v>3</v>
      </c>
      <c r="S11" s="135">
        <f t="shared" si="3"/>
        <v>300</v>
      </c>
      <c r="T11" s="135"/>
      <c r="U11" s="135">
        <f t="shared" si="0"/>
        <v>300</v>
      </c>
      <c r="V11" s="135">
        <f t="shared" si="1"/>
        <v>300000</v>
      </c>
      <c r="W11" s="135">
        <f t="shared" si="2"/>
        <v>25000</v>
      </c>
      <c r="X11" s="133" t="s">
        <v>374</v>
      </c>
      <c r="Y11" s="133" t="s">
        <v>374</v>
      </c>
      <c r="Z11" s="133">
        <v>3093</v>
      </c>
      <c r="AA11" s="133">
        <v>3094</v>
      </c>
      <c r="AB11" s="133"/>
      <c r="AC11" s="133"/>
      <c r="AD11" s="133"/>
      <c r="AE11" s="133"/>
      <c r="AF11" s="133">
        <v>132</v>
      </c>
      <c r="AG11" s="133"/>
      <c r="AH11" s="133">
        <v>2024</v>
      </c>
      <c r="AI11" s="133"/>
      <c r="AJ11" s="133"/>
      <c r="AK11" s="133"/>
      <c r="AL11" s="133" t="s">
        <v>181</v>
      </c>
      <c r="AM11" s="133"/>
    </row>
    <row r="12" spans="1:39" x14ac:dyDescent="0.35">
      <c r="A12" s="130" t="s">
        <v>50</v>
      </c>
      <c r="B12" s="130" t="s">
        <v>372</v>
      </c>
      <c r="C12" s="130" t="s">
        <v>180</v>
      </c>
      <c r="D12" s="130" t="s">
        <v>180</v>
      </c>
      <c r="E12" s="130" t="s">
        <v>51</v>
      </c>
      <c r="F12" s="130"/>
      <c r="G12" s="130" t="s">
        <v>181</v>
      </c>
      <c r="H12" s="130" t="s">
        <v>190</v>
      </c>
      <c r="I12" s="130" t="s">
        <v>189</v>
      </c>
      <c r="J12" s="131">
        <v>1</v>
      </c>
      <c r="K12" s="130"/>
      <c r="L12" s="130" t="s">
        <v>54</v>
      </c>
      <c r="M12" s="130" t="s">
        <v>69</v>
      </c>
      <c r="N12" s="130">
        <v>2</v>
      </c>
      <c r="O12" s="130">
        <v>27</v>
      </c>
      <c r="P12" s="130">
        <v>1.5</v>
      </c>
      <c r="Q12" s="132">
        <v>95</v>
      </c>
      <c r="R12" s="132">
        <f t="shared" si="4"/>
        <v>0.67500000000000004</v>
      </c>
      <c r="S12" s="132">
        <f t="shared" si="3"/>
        <v>64.125</v>
      </c>
      <c r="T12" s="132">
        <v>0</v>
      </c>
      <c r="U12" s="132">
        <f t="shared" si="0"/>
        <v>64.125</v>
      </c>
      <c r="V12" s="132">
        <f t="shared" si="1"/>
        <v>64125</v>
      </c>
      <c r="W12" s="132">
        <f t="shared" si="2"/>
        <v>5343.75</v>
      </c>
      <c r="X12" s="130" t="s">
        <v>374</v>
      </c>
      <c r="Y12" s="130" t="s">
        <v>374</v>
      </c>
      <c r="Z12" s="130">
        <v>3093</v>
      </c>
      <c r="AA12" s="130">
        <v>3094</v>
      </c>
      <c r="AB12" s="130"/>
      <c r="AC12" s="130"/>
      <c r="AD12" s="130"/>
      <c r="AE12" s="130"/>
      <c r="AF12" s="130">
        <v>132</v>
      </c>
      <c r="AG12" s="130"/>
      <c r="AH12" s="130">
        <v>2024</v>
      </c>
      <c r="AI12" s="130"/>
      <c r="AJ12" s="130"/>
      <c r="AK12" s="130"/>
      <c r="AL12" s="130" t="s">
        <v>181</v>
      </c>
      <c r="AM12" s="130"/>
    </row>
    <row r="13" spans="1:39" x14ac:dyDescent="0.35">
      <c r="A13" s="133" t="s">
        <v>50</v>
      </c>
      <c r="B13" s="133" t="s">
        <v>372</v>
      </c>
      <c r="C13" s="133" t="s">
        <v>180</v>
      </c>
      <c r="D13" s="133" t="s">
        <v>180</v>
      </c>
      <c r="E13" s="133" t="s">
        <v>51</v>
      </c>
      <c r="F13" s="133"/>
      <c r="G13" s="133" t="s">
        <v>181</v>
      </c>
      <c r="H13" s="133" t="s">
        <v>212</v>
      </c>
      <c r="I13" s="133" t="s">
        <v>211</v>
      </c>
      <c r="J13" s="134">
        <v>1</v>
      </c>
      <c r="K13" s="133"/>
      <c r="L13" s="133" t="s">
        <v>54</v>
      </c>
      <c r="M13" s="133" t="s">
        <v>69</v>
      </c>
      <c r="N13" s="133">
        <v>2</v>
      </c>
      <c r="O13" s="133">
        <v>27</v>
      </c>
      <c r="P13" s="133">
        <v>1.5</v>
      </c>
      <c r="Q13" s="135">
        <v>100</v>
      </c>
      <c r="R13" s="135">
        <f t="shared" si="4"/>
        <v>0.67500000000000004</v>
      </c>
      <c r="S13" s="135">
        <f t="shared" si="3"/>
        <v>67.5</v>
      </c>
      <c r="T13" s="135"/>
      <c r="U13" s="135">
        <f t="shared" si="0"/>
        <v>67.5</v>
      </c>
      <c r="V13" s="135">
        <f t="shared" si="1"/>
        <v>67500</v>
      </c>
      <c r="W13" s="135">
        <f t="shared" si="2"/>
        <v>5625</v>
      </c>
      <c r="X13" s="133" t="s">
        <v>374</v>
      </c>
      <c r="Y13" s="133" t="s">
        <v>374</v>
      </c>
      <c r="Z13" s="133">
        <v>3093</v>
      </c>
      <c r="AA13" s="133">
        <v>3094</v>
      </c>
      <c r="AB13" s="133"/>
      <c r="AC13" s="133"/>
      <c r="AD13" s="133"/>
      <c r="AE13" s="133"/>
      <c r="AF13" s="133">
        <v>132</v>
      </c>
      <c r="AG13" s="133"/>
      <c r="AH13" s="133">
        <v>2024</v>
      </c>
      <c r="AI13" s="133"/>
      <c r="AJ13" s="133"/>
      <c r="AK13" s="133"/>
      <c r="AL13" s="133" t="s">
        <v>181</v>
      </c>
      <c r="AM13" s="133"/>
    </row>
    <row r="14" spans="1:39" x14ac:dyDescent="0.35">
      <c r="A14" s="130" t="s">
        <v>50</v>
      </c>
      <c r="B14" s="130" t="s">
        <v>372</v>
      </c>
      <c r="C14" s="130" t="s">
        <v>180</v>
      </c>
      <c r="D14" s="130" t="s">
        <v>180</v>
      </c>
      <c r="E14" s="130" t="s">
        <v>51</v>
      </c>
      <c r="F14" s="130"/>
      <c r="G14" s="130" t="s">
        <v>181</v>
      </c>
      <c r="H14" s="130" t="s">
        <v>214</v>
      </c>
      <c r="I14" s="130" t="s">
        <v>213</v>
      </c>
      <c r="J14" s="131">
        <v>1</v>
      </c>
      <c r="K14" s="130"/>
      <c r="L14" s="130" t="s">
        <v>54</v>
      </c>
      <c r="M14" s="130" t="s">
        <v>69</v>
      </c>
      <c r="N14" s="130">
        <v>2</v>
      </c>
      <c r="O14" s="130">
        <v>27</v>
      </c>
      <c r="P14" s="130">
        <v>7.5</v>
      </c>
      <c r="Q14" s="132">
        <v>100</v>
      </c>
      <c r="R14" s="132">
        <f t="shared" si="4"/>
        <v>3.375</v>
      </c>
      <c r="S14" s="132">
        <f t="shared" si="3"/>
        <v>337.5</v>
      </c>
      <c r="T14" s="132"/>
      <c r="U14" s="132">
        <f t="shared" si="0"/>
        <v>337.5</v>
      </c>
      <c r="V14" s="132">
        <f t="shared" si="1"/>
        <v>337500</v>
      </c>
      <c r="W14" s="132">
        <f t="shared" si="2"/>
        <v>28125</v>
      </c>
      <c r="X14" s="130" t="s">
        <v>374</v>
      </c>
      <c r="Y14" s="130" t="s">
        <v>374</v>
      </c>
      <c r="Z14" s="130">
        <v>3093</v>
      </c>
      <c r="AA14" s="130">
        <v>3094</v>
      </c>
      <c r="AB14" s="130"/>
      <c r="AC14" s="130"/>
      <c r="AD14" s="130"/>
      <c r="AE14" s="130"/>
      <c r="AF14" s="130">
        <v>132</v>
      </c>
      <c r="AG14" s="130"/>
      <c r="AH14" s="130">
        <v>2024</v>
      </c>
      <c r="AI14" s="130"/>
      <c r="AJ14" s="130"/>
      <c r="AK14" s="130"/>
      <c r="AL14" s="130" t="s">
        <v>181</v>
      </c>
      <c r="AM14" s="130"/>
    </row>
    <row r="15" spans="1:39" x14ac:dyDescent="0.35">
      <c r="A15" s="133" t="s">
        <v>50</v>
      </c>
      <c r="B15" s="133" t="s">
        <v>372</v>
      </c>
      <c r="C15" s="133" t="s">
        <v>180</v>
      </c>
      <c r="D15" s="133" t="s">
        <v>180</v>
      </c>
      <c r="E15" s="133" t="s">
        <v>51</v>
      </c>
      <c r="F15" s="133"/>
      <c r="G15" s="133" t="s">
        <v>181</v>
      </c>
      <c r="H15" s="133" t="s">
        <v>224</v>
      </c>
      <c r="I15" s="133" t="s">
        <v>223</v>
      </c>
      <c r="J15" s="134">
        <v>1</v>
      </c>
      <c r="K15" s="133"/>
      <c r="L15" s="133" t="s">
        <v>54</v>
      </c>
      <c r="M15" s="133" t="s">
        <v>69</v>
      </c>
      <c r="N15" s="133">
        <v>2</v>
      </c>
      <c r="O15" s="133">
        <v>27</v>
      </c>
      <c r="P15" s="133">
        <v>12</v>
      </c>
      <c r="Q15" s="135">
        <v>110</v>
      </c>
      <c r="R15" s="135">
        <f t="shared" si="4"/>
        <v>5.4</v>
      </c>
      <c r="S15" s="135">
        <f t="shared" si="3"/>
        <v>594</v>
      </c>
      <c r="T15" s="135"/>
      <c r="U15" s="135">
        <f t="shared" si="0"/>
        <v>594</v>
      </c>
      <c r="V15" s="135">
        <f t="shared" si="1"/>
        <v>594000</v>
      </c>
      <c r="W15" s="135">
        <f t="shared" si="2"/>
        <v>49500</v>
      </c>
      <c r="X15" s="133" t="s">
        <v>374</v>
      </c>
      <c r="Y15" s="133" t="s">
        <v>374</v>
      </c>
      <c r="Z15" s="133">
        <v>3093</v>
      </c>
      <c r="AA15" s="133">
        <v>3094</v>
      </c>
      <c r="AB15" s="133"/>
      <c r="AC15" s="133"/>
      <c r="AD15" s="133"/>
      <c r="AE15" s="133"/>
      <c r="AF15" s="133">
        <v>132</v>
      </c>
      <c r="AG15" s="133"/>
      <c r="AH15" s="133">
        <v>2024</v>
      </c>
      <c r="AI15" s="133"/>
      <c r="AJ15" s="133"/>
      <c r="AK15" s="133"/>
      <c r="AL15" s="133" t="s">
        <v>181</v>
      </c>
      <c r="AM15" s="133"/>
    </row>
    <row r="16" spans="1:39" x14ac:dyDescent="0.35">
      <c r="A16" s="130" t="s">
        <v>50</v>
      </c>
      <c r="B16" s="130" t="s">
        <v>372</v>
      </c>
      <c r="C16" s="130" t="s">
        <v>180</v>
      </c>
      <c r="D16" s="130" t="s">
        <v>180</v>
      </c>
      <c r="E16" s="130" t="s">
        <v>51</v>
      </c>
      <c r="F16" s="130"/>
      <c r="G16" s="130" t="s">
        <v>181</v>
      </c>
      <c r="H16" s="130" t="s">
        <v>236</v>
      </c>
      <c r="I16" s="130" t="s">
        <v>235</v>
      </c>
      <c r="J16" s="131">
        <v>1</v>
      </c>
      <c r="K16" s="130"/>
      <c r="L16" s="130" t="s">
        <v>54</v>
      </c>
      <c r="M16" s="130" t="s">
        <v>376</v>
      </c>
      <c r="N16" s="130">
        <v>2</v>
      </c>
      <c r="O16" s="130">
        <v>27</v>
      </c>
      <c r="P16" s="130">
        <v>7.5</v>
      </c>
      <c r="Q16" s="132">
        <v>100</v>
      </c>
      <c r="R16" s="132">
        <f t="shared" si="4"/>
        <v>3.375</v>
      </c>
      <c r="S16" s="132">
        <f t="shared" si="3"/>
        <v>337.5</v>
      </c>
      <c r="T16" s="132"/>
      <c r="U16" s="132">
        <f t="shared" si="0"/>
        <v>337.5</v>
      </c>
      <c r="V16" s="132">
        <f t="shared" si="1"/>
        <v>337500</v>
      </c>
      <c r="W16" s="132">
        <f t="shared" si="2"/>
        <v>28125</v>
      </c>
      <c r="X16" s="130" t="s">
        <v>374</v>
      </c>
      <c r="Y16" s="130" t="s">
        <v>374</v>
      </c>
      <c r="Z16" s="130">
        <v>3093</v>
      </c>
      <c r="AA16" s="130">
        <v>3094</v>
      </c>
      <c r="AB16" s="130"/>
      <c r="AC16" s="130"/>
      <c r="AD16" s="130"/>
      <c r="AE16" s="130"/>
      <c r="AF16" s="130">
        <v>132</v>
      </c>
      <c r="AG16" s="130"/>
      <c r="AH16" s="130">
        <v>2024</v>
      </c>
      <c r="AI16" s="130"/>
      <c r="AJ16" s="130"/>
      <c r="AK16" s="130"/>
      <c r="AL16" s="130" t="s">
        <v>181</v>
      </c>
      <c r="AM16" s="130"/>
    </row>
    <row r="17" spans="1:39" x14ac:dyDescent="0.35">
      <c r="A17" s="133" t="s">
        <v>50</v>
      </c>
      <c r="B17" s="133" t="s">
        <v>372</v>
      </c>
      <c r="C17" s="133" t="s">
        <v>180</v>
      </c>
      <c r="D17" s="133" t="s">
        <v>180</v>
      </c>
      <c r="E17" s="133" t="s">
        <v>51</v>
      </c>
      <c r="F17" s="133"/>
      <c r="G17" s="133" t="s">
        <v>181</v>
      </c>
      <c r="H17" s="133" t="s">
        <v>192</v>
      </c>
      <c r="I17" s="133" t="s">
        <v>191</v>
      </c>
      <c r="J17" s="134">
        <v>1</v>
      </c>
      <c r="K17" s="133"/>
      <c r="L17" s="133" t="s">
        <v>54</v>
      </c>
      <c r="M17" s="133" t="s">
        <v>55</v>
      </c>
      <c r="N17" s="133">
        <v>3</v>
      </c>
      <c r="O17" s="133">
        <v>23</v>
      </c>
      <c r="P17" s="133">
        <v>1.5</v>
      </c>
      <c r="Q17" s="135">
        <v>95</v>
      </c>
      <c r="R17" s="135">
        <f t="shared" si="4"/>
        <v>0.57499999999999996</v>
      </c>
      <c r="S17" s="135">
        <f t="shared" si="3"/>
        <v>54.624999999999993</v>
      </c>
      <c r="T17" s="135">
        <v>0</v>
      </c>
      <c r="U17" s="135">
        <f t="shared" si="0"/>
        <v>54.624999999999993</v>
      </c>
      <c r="V17" s="135">
        <f t="shared" si="1"/>
        <v>54624.999999999993</v>
      </c>
      <c r="W17" s="135">
        <f t="shared" si="2"/>
        <v>4552.083333333333</v>
      </c>
      <c r="X17" s="133" t="s">
        <v>374</v>
      </c>
      <c r="Y17" s="133" t="s">
        <v>374</v>
      </c>
      <c r="Z17" s="133">
        <v>3093</v>
      </c>
      <c r="AA17" s="133">
        <v>3094</v>
      </c>
      <c r="AB17" s="133"/>
      <c r="AC17" s="133"/>
      <c r="AD17" s="133"/>
      <c r="AE17" s="133"/>
      <c r="AF17" s="133">
        <v>132</v>
      </c>
      <c r="AG17" s="133"/>
      <c r="AH17" s="133">
        <v>2024</v>
      </c>
      <c r="AI17" s="133"/>
      <c r="AJ17" s="133"/>
      <c r="AK17" s="133"/>
      <c r="AL17" s="133" t="s">
        <v>181</v>
      </c>
      <c r="AM17" s="133"/>
    </row>
    <row r="18" spans="1:39" x14ac:dyDescent="0.35">
      <c r="A18" s="130" t="s">
        <v>50</v>
      </c>
      <c r="B18" s="130" t="s">
        <v>372</v>
      </c>
      <c r="C18" s="130" t="s">
        <v>180</v>
      </c>
      <c r="D18" s="130" t="s">
        <v>180</v>
      </c>
      <c r="E18" s="130" t="s">
        <v>51</v>
      </c>
      <c r="F18" s="130"/>
      <c r="G18" s="130" t="s">
        <v>181</v>
      </c>
      <c r="H18" s="130" t="s">
        <v>198</v>
      </c>
      <c r="I18" s="130" t="s">
        <v>197</v>
      </c>
      <c r="J18" s="131">
        <v>1</v>
      </c>
      <c r="K18" s="130"/>
      <c r="L18" s="130" t="s">
        <v>54</v>
      </c>
      <c r="M18" s="130" t="s">
        <v>55</v>
      </c>
      <c r="N18" s="130">
        <v>3</v>
      </c>
      <c r="O18" s="130">
        <v>23</v>
      </c>
      <c r="P18" s="130">
        <v>10.5</v>
      </c>
      <c r="Q18" s="132">
        <v>100</v>
      </c>
      <c r="R18" s="132">
        <f t="shared" si="4"/>
        <v>4.0250000000000004</v>
      </c>
      <c r="S18" s="132">
        <f t="shared" si="3"/>
        <v>402.50000000000006</v>
      </c>
      <c r="T18" s="132">
        <v>0</v>
      </c>
      <c r="U18" s="132">
        <f t="shared" si="0"/>
        <v>402.50000000000006</v>
      </c>
      <c r="V18" s="132">
        <f t="shared" si="1"/>
        <v>402500.00000000006</v>
      </c>
      <c r="W18" s="132">
        <f t="shared" si="2"/>
        <v>33541.666666666672</v>
      </c>
      <c r="X18" s="130" t="s">
        <v>374</v>
      </c>
      <c r="Y18" s="130" t="s">
        <v>374</v>
      </c>
      <c r="Z18" s="130">
        <v>3093</v>
      </c>
      <c r="AA18" s="130">
        <v>3094</v>
      </c>
      <c r="AB18" s="130"/>
      <c r="AC18" s="130"/>
      <c r="AD18" s="130"/>
      <c r="AE18" s="130"/>
      <c r="AF18" s="130">
        <v>132</v>
      </c>
      <c r="AG18" s="130"/>
      <c r="AH18" s="130">
        <v>2024</v>
      </c>
      <c r="AI18" s="130"/>
      <c r="AJ18" s="130"/>
      <c r="AK18" s="130"/>
      <c r="AL18" s="130" t="s">
        <v>181</v>
      </c>
      <c r="AM18" s="130"/>
    </row>
    <row r="19" spans="1:39" x14ac:dyDescent="0.35">
      <c r="A19" s="133" t="s">
        <v>50</v>
      </c>
      <c r="B19" s="133" t="s">
        <v>372</v>
      </c>
      <c r="C19" s="133" t="s">
        <v>180</v>
      </c>
      <c r="D19" s="133" t="s">
        <v>180</v>
      </c>
      <c r="E19" s="133" t="s">
        <v>51</v>
      </c>
      <c r="F19" s="133"/>
      <c r="G19" s="133" t="s">
        <v>181</v>
      </c>
      <c r="H19" s="133" t="s">
        <v>202</v>
      </c>
      <c r="I19" s="133" t="s">
        <v>201</v>
      </c>
      <c r="J19" s="134">
        <v>1</v>
      </c>
      <c r="K19" s="133"/>
      <c r="L19" s="133" t="s">
        <v>54</v>
      </c>
      <c r="M19" s="133" t="s">
        <v>55</v>
      </c>
      <c r="N19" s="133">
        <v>3</v>
      </c>
      <c r="O19" s="133">
        <v>23</v>
      </c>
      <c r="P19" s="133">
        <v>3</v>
      </c>
      <c r="Q19" s="135">
        <v>100</v>
      </c>
      <c r="R19" s="135">
        <f t="shared" si="4"/>
        <v>1.1499999999999999</v>
      </c>
      <c r="S19" s="135">
        <f t="shared" si="3"/>
        <v>114.99999999999999</v>
      </c>
      <c r="T19" s="135"/>
      <c r="U19" s="135">
        <f t="shared" si="0"/>
        <v>114.99999999999999</v>
      </c>
      <c r="V19" s="135">
        <f t="shared" si="1"/>
        <v>114999.99999999999</v>
      </c>
      <c r="W19" s="135">
        <f t="shared" si="2"/>
        <v>9583.3333333333321</v>
      </c>
      <c r="X19" s="133" t="s">
        <v>374</v>
      </c>
      <c r="Y19" s="133" t="s">
        <v>374</v>
      </c>
      <c r="Z19" s="133">
        <v>3093</v>
      </c>
      <c r="AA19" s="133">
        <v>3094</v>
      </c>
      <c r="AB19" s="133"/>
      <c r="AC19" s="133"/>
      <c r="AD19" s="133"/>
      <c r="AE19" s="133"/>
      <c r="AF19" s="133">
        <v>132</v>
      </c>
      <c r="AG19" s="133"/>
      <c r="AH19" s="133">
        <v>2024</v>
      </c>
      <c r="AI19" s="133"/>
      <c r="AJ19" s="133"/>
      <c r="AK19" s="133"/>
      <c r="AL19" s="133" t="s">
        <v>181</v>
      </c>
      <c r="AM19" s="133"/>
    </row>
    <row r="20" spans="1:39" x14ac:dyDescent="0.35">
      <c r="A20" s="130" t="s">
        <v>50</v>
      </c>
      <c r="B20" s="130" t="s">
        <v>372</v>
      </c>
      <c r="C20" s="130" t="s">
        <v>180</v>
      </c>
      <c r="D20" s="130" t="s">
        <v>180</v>
      </c>
      <c r="E20" s="130" t="s">
        <v>51</v>
      </c>
      <c r="F20" s="130"/>
      <c r="G20" s="130" t="s">
        <v>181</v>
      </c>
      <c r="H20" s="130" t="s">
        <v>204</v>
      </c>
      <c r="I20" s="130" t="s">
        <v>203</v>
      </c>
      <c r="J20" s="131">
        <v>1</v>
      </c>
      <c r="K20" s="130"/>
      <c r="L20" s="130" t="s">
        <v>54</v>
      </c>
      <c r="M20" s="130" t="s">
        <v>373</v>
      </c>
      <c r="N20" s="130">
        <v>3</v>
      </c>
      <c r="O20" s="130">
        <v>23</v>
      </c>
      <c r="P20" s="130">
        <v>6</v>
      </c>
      <c r="Q20" s="132">
        <v>80</v>
      </c>
      <c r="R20" s="132">
        <f t="shared" si="4"/>
        <v>2.2999999999999998</v>
      </c>
      <c r="S20" s="132">
        <f t="shared" si="3"/>
        <v>184</v>
      </c>
      <c r="T20" s="132"/>
      <c r="U20" s="132">
        <f t="shared" si="0"/>
        <v>184</v>
      </c>
      <c r="V20" s="132">
        <f t="shared" si="1"/>
        <v>184000</v>
      </c>
      <c r="W20" s="132">
        <f t="shared" si="2"/>
        <v>15333.333333333334</v>
      </c>
      <c r="X20" s="130" t="s">
        <v>374</v>
      </c>
      <c r="Y20" s="130" t="s">
        <v>374</v>
      </c>
      <c r="Z20" s="130">
        <v>3093</v>
      </c>
      <c r="AA20" s="130">
        <v>3094</v>
      </c>
      <c r="AB20" s="130"/>
      <c r="AC20" s="130"/>
      <c r="AD20" s="130"/>
      <c r="AE20" s="130"/>
      <c r="AF20" s="130">
        <v>132</v>
      </c>
      <c r="AG20" s="130"/>
      <c r="AH20" s="130">
        <v>2024</v>
      </c>
      <c r="AI20" s="130"/>
      <c r="AJ20" s="130"/>
      <c r="AK20" s="130"/>
      <c r="AL20" s="130" t="s">
        <v>181</v>
      </c>
      <c r="AM20" s="130"/>
    </row>
    <row r="21" spans="1:39" x14ac:dyDescent="0.35">
      <c r="A21" s="133" t="s">
        <v>50</v>
      </c>
      <c r="B21" s="133" t="s">
        <v>372</v>
      </c>
      <c r="C21" s="133" t="s">
        <v>180</v>
      </c>
      <c r="D21" s="133" t="s">
        <v>180</v>
      </c>
      <c r="E21" s="133" t="s">
        <v>51</v>
      </c>
      <c r="F21" s="133"/>
      <c r="G21" s="133" t="s">
        <v>181</v>
      </c>
      <c r="H21" s="133" t="s">
        <v>228</v>
      </c>
      <c r="I21" s="133" t="s">
        <v>227</v>
      </c>
      <c r="J21" s="134">
        <v>1</v>
      </c>
      <c r="K21" s="133"/>
      <c r="L21" s="133" t="s">
        <v>54</v>
      </c>
      <c r="M21" s="133" t="s">
        <v>375</v>
      </c>
      <c r="N21" s="133">
        <v>3</v>
      </c>
      <c r="O21" s="133">
        <v>23</v>
      </c>
      <c r="P21" s="133">
        <v>9</v>
      </c>
      <c r="Q21" s="135">
        <v>100</v>
      </c>
      <c r="R21" s="135">
        <f t="shared" si="4"/>
        <v>3.45</v>
      </c>
      <c r="S21" s="135">
        <f t="shared" si="3"/>
        <v>345</v>
      </c>
      <c r="T21" s="135"/>
      <c r="U21" s="135">
        <f t="shared" si="0"/>
        <v>345</v>
      </c>
      <c r="V21" s="135">
        <f t="shared" si="1"/>
        <v>345000</v>
      </c>
      <c r="W21" s="135">
        <f t="shared" si="2"/>
        <v>28750</v>
      </c>
      <c r="X21" s="133" t="s">
        <v>374</v>
      </c>
      <c r="Y21" s="133" t="s">
        <v>374</v>
      </c>
      <c r="Z21" s="133">
        <v>3093</v>
      </c>
      <c r="AA21" s="133">
        <v>3094</v>
      </c>
      <c r="AB21" s="133"/>
      <c r="AC21" s="133"/>
      <c r="AD21" s="133"/>
      <c r="AE21" s="133"/>
      <c r="AF21" s="133">
        <v>132</v>
      </c>
      <c r="AG21" s="133"/>
      <c r="AH21" s="133">
        <v>2024</v>
      </c>
      <c r="AI21" s="133"/>
      <c r="AJ21" s="133"/>
      <c r="AK21" s="133"/>
      <c r="AL21" s="133" t="s">
        <v>181</v>
      </c>
      <c r="AM21" s="133"/>
    </row>
    <row r="22" spans="1:39" x14ac:dyDescent="0.35">
      <c r="A22" s="130" t="s">
        <v>50</v>
      </c>
      <c r="B22" s="130" t="s">
        <v>372</v>
      </c>
      <c r="C22" s="130" t="s">
        <v>180</v>
      </c>
      <c r="D22" s="130" t="s">
        <v>180</v>
      </c>
      <c r="E22" s="130" t="s">
        <v>51</v>
      </c>
      <c r="F22" s="130"/>
      <c r="G22" s="130" t="s">
        <v>181</v>
      </c>
      <c r="H22" s="130" t="s">
        <v>186</v>
      </c>
      <c r="I22" s="130" t="s">
        <v>185</v>
      </c>
      <c r="J22" s="131">
        <v>1</v>
      </c>
      <c r="K22" s="130"/>
      <c r="L22" s="130" t="s">
        <v>54</v>
      </c>
      <c r="M22" s="130" t="s">
        <v>69</v>
      </c>
      <c r="N22" s="130">
        <v>4</v>
      </c>
      <c r="O22" s="130">
        <v>19</v>
      </c>
      <c r="P22" s="130">
        <v>7.5</v>
      </c>
      <c r="Q22" s="132">
        <v>100</v>
      </c>
      <c r="R22" s="132">
        <f t="shared" si="4"/>
        <v>2.375</v>
      </c>
      <c r="S22" s="132">
        <f t="shared" si="3"/>
        <v>237.5</v>
      </c>
      <c r="T22" s="132">
        <v>0</v>
      </c>
      <c r="U22" s="132">
        <f t="shared" si="0"/>
        <v>237.5</v>
      </c>
      <c r="V22" s="132">
        <f t="shared" si="1"/>
        <v>237500</v>
      </c>
      <c r="W22" s="132">
        <f t="shared" si="2"/>
        <v>19791.666666666668</v>
      </c>
      <c r="X22" s="130" t="s">
        <v>374</v>
      </c>
      <c r="Y22" s="130" t="s">
        <v>374</v>
      </c>
      <c r="Z22" s="130">
        <v>3093</v>
      </c>
      <c r="AA22" s="130">
        <v>3094</v>
      </c>
      <c r="AB22" s="130"/>
      <c r="AC22" s="130"/>
      <c r="AD22" s="130"/>
      <c r="AE22" s="130"/>
      <c r="AF22" s="130">
        <v>132</v>
      </c>
      <c r="AG22" s="130"/>
      <c r="AH22" s="130">
        <v>2024</v>
      </c>
      <c r="AI22" s="130"/>
      <c r="AJ22" s="130"/>
      <c r="AK22" s="130"/>
      <c r="AL22" s="130" t="s">
        <v>181</v>
      </c>
      <c r="AM22" s="130"/>
    </row>
    <row r="23" spans="1:39" x14ac:dyDescent="0.35">
      <c r="A23" s="133" t="s">
        <v>50</v>
      </c>
      <c r="B23" s="133" t="s">
        <v>372</v>
      </c>
      <c r="C23" s="133" t="s">
        <v>180</v>
      </c>
      <c r="D23" s="133" t="s">
        <v>180</v>
      </c>
      <c r="E23" s="133" t="s">
        <v>51</v>
      </c>
      <c r="F23" s="133"/>
      <c r="G23" s="133" t="s">
        <v>181</v>
      </c>
      <c r="H23" s="133" t="s">
        <v>194</v>
      </c>
      <c r="I23" s="133" t="s">
        <v>193</v>
      </c>
      <c r="J23" s="134">
        <v>1</v>
      </c>
      <c r="K23" s="133"/>
      <c r="L23" s="133" t="s">
        <v>54</v>
      </c>
      <c r="M23" s="133" t="s">
        <v>69</v>
      </c>
      <c r="N23" s="133">
        <v>4</v>
      </c>
      <c r="O23" s="133">
        <v>19</v>
      </c>
      <c r="P23" s="133">
        <v>1.5</v>
      </c>
      <c r="Q23" s="135">
        <v>98</v>
      </c>
      <c r="R23" s="135">
        <f t="shared" si="4"/>
        <v>0.47499999999999998</v>
      </c>
      <c r="S23" s="135">
        <f t="shared" si="3"/>
        <v>46.55</v>
      </c>
      <c r="T23" s="135">
        <v>0</v>
      </c>
      <c r="U23" s="135">
        <f t="shared" si="0"/>
        <v>46.55</v>
      </c>
      <c r="V23" s="135">
        <f t="shared" si="1"/>
        <v>46550</v>
      </c>
      <c r="W23" s="135">
        <f t="shared" si="2"/>
        <v>3879.1666666666665</v>
      </c>
      <c r="X23" s="133" t="s">
        <v>374</v>
      </c>
      <c r="Y23" s="133" t="s">
        <v>374</v>
      </c>
      <c r="Z23" s="133">
        <v>3093</v>
      </c>
      <c r="AA23" s="133">
        <v>3094</v>
      </c>
      <c r="AB23" s="133"/>
      <c r="AC23" s="133"/>
      <c r="AD23" s="133"/>
      <c r="AE23" s="133"/>
      <c r="AF23" s="133">
        <v>132</v>
      </c>
      <c r="AG23" s="133"/>
      <c r="AH23" s="133">
        <v>2024</v>
      </c>
      <c r="AI23" s="133"/>
      <c r="AJ23" s="133"/>
      <c r="AK23" s="133"/>
      <c r="AL23" s="133" t="s">
        <v>181</v>
      </c>
      <c r="AM23" s="133"/>
    </row>
    <row r="24" spans="1:39" x14ac:dyDescent="0.35">
      <c r="A24" s="130" t="s">
        <v>50</v>
      </c>
      <c r="B24" s="130" t="s">
        <v>372</v>
      </c>
      <c r="C24" s="130" t="s">
        <v>180</v>
      </c>
      <c r="D24" s="130" t="s">
        <v>180</v>
      </c>
      <c r="E24" s="130" t="s">
        <v>51</v>
      </c>
      <c r="F24" s="130"/>
      <c r="G24" s="130" t="s">
        <v>181</v>
      </c>
      <c r="H24" s="130" t="s">
        <v>230</v>
      </c>
      <c r="I24" s="130" t="s">
        <v>229</v>
      </c>
      <c r="J24" s="131">
        <v>1</v>
      </c>
      <c r="K24" s="130"/>
      <c r="L24" s="130" t="s">
        <v>54</v>
      </c>
      <c r="M24" s="130" t="s">
        <v>376</v>
      </c>
      <c r="N24" s="130">
        <v>4</v>
      </c>
      <c r="O24" s="130">
        <v>19</v>
      </c>
      <c r="P24" s="130">
        <v>6</v>
      </c>
      <c r="Q24" s="132">
        <v>100</v>
      </c>
      <c r="R24" s="132">
        <f t="shared" si="4"/>
        <v>1.9</v>
      </c>
      <c r="S24" s="132">
        <f t="shared" si="3"/>
        <v>190</v>
      </c>
      <c r="T24" s="132"/>
      <c r="U24" s="132">
        <f t="shared" si="0"/>
        <v>190</v>
      </c>
      <c r="V24" s="132">
        <f t="shared" si="1"/>
        <v>190000</v>
      </c>
      <c r="W24" s="132">
        <f t="shared" si="2"/>
        <v>15833.333333333334</v>
      </c>
      <c r="X24" s="130" t="s">
        <v>374</v>
      </c>
      <c r="Y24" s="130" t="s">
        <v>374</v>
      </c>
      <c r="Z24" s="130">
        <v>3093</v>
      </c>
      <c r="AA24" s="130">
        <v>3094</v>
      </c>
      <c r="AB24" s="130"/>
      <c r="AC24" s="130"/>
      <c r="AD24" s="130"/>
      <c r="AE24" s="130"/>
      <c r="AF24" s="130">
        <v>132</v>
      </c>
      <c r="AG24" s="130"/>
      <c r="AH24" s="130">
        <v>2024</v>
      </c>
      <c r="AI24" s="130"/>
      <c r="AJ24" s="130"/>
      <c r="AK24" s="130"/>
      <c r="AL24" s="130" t="s">
        <v>181</v>
      </c>
      <c r="AM24" s="130"/>
    </row>
    <row r="25" spans="1:39" x14ac:dyDescent="0.35">
      <c r="A25" s="133" t="s">
        <v>50</v>
      </c>
      <c r="B25" s="133" t="s">
        <v>372</v>
      </c>
      <c r="C25" s="133" t="s">
        <v>180</v>
      </c>
      <c r="D25" s="133" t="s">
        <v>180</v>
      </c>
      <c r="E25" s="133" t="s">
        <v>51</v>
      </c>
      <c r="F25" s="133"/>
      <c r="G25" s="133" t="s">
        <v>181</v>
      </c>
      <c r="H25" s="133" t="s">
        <v>232</v>
      </c>
      <c r="I25" s="133" t="s">
        <v>231</v>
      </c>
      <c r="J25" s="134">
        <v>1</v>
      </c>
      <c r="K25" s="133"/>
      <c r="L25" s="133" t="s">
        <v>54</v>
      </c>
      <c r="M25" s="133" t="s">
        <v>376</v>
      </c>
      <c r="N25" s="133">
        <v>4</v>
      </c>
      <c r="O25" s="133">
        <v>19</v>
      </c>
      <c r="P25" s="133">
        <v>7.5</v>
      </c>
      <c r="Q25" s="135">
        <v>100</v>
      </c>
      <c r="R25" s="135">
        <f t="shared" si="4"/>
        <v>2.375</v>
      </c>
      <c r="S25" s="135">
        <f t="shared" si="3"/>
        <v>237.5</v>
      </c>
      <c r="T25" s="135"/>
      <c r="U25" s="135">
        <f t="shared" si="0"/>
        <v>237.5</v>
      </c>
      <c r="V25" s="135">
        <f t="shared" si="1"/>
        <v>237500</v>
      </c>
      <c r="W25" s="135">
        <f t="shared" si="2"/>
        <v>19791.666666666668</v>
      </c>
      <c r="X25" s="133" t="s">
        <v>374</v>
      </c>
      <c r="Y25" s="133" t="s">
        <v>374</v>
      </c>
      <c r="Z25" s="133">
        <v>3093</v>
      </c>
      <c r="AA25" s="133">
        <v>3094</v>
      </c>
      <c r="AB25" s="133"/>
      <c r="AC25" s="133"/>
      <c r="AD25" s="133"/>
      <c r="AE25" s="133"/>
      <c r="AF25" s="133">
        <v>132</v>
      </c>
      <c r="AG25" s="133"/>
      <c r="AH25" s="133">
        <v>2024</v>
      </c>
      <c r="AI25" s="133"/>
      <c r="AJ25" s="133"/>
      <c r="AK25" s="133"/>
      <c r="AL25" s="133" t="s">
        <v>181</v>
      </c>
      <c r="AM25" s="133"/>
    </row>
    <row r="26" spans="1:39" x14ac:dyDescent="0.35">
      <c r="A26" s="130" t="s">
        <v>50</v>
      </c>
      <c r="B26" s="130" t="s">
        <v>372</v>
      </c>
      <c r="C26" s="130" t="s">
        <v>180</v>
      </c>
      <c r="D26" s="130" t="s">
        <v>180</v>
      </c>
      <c r="E26" s="130" t="s">
        <v>51</v>
      </c>
      <c r="F26" s="130"/>
      <c r="G26" s="130" t="s">
        <v>181</v>
      </c>
      <c r="H26" s="130" t="s">
        <v>234</v>
      </c>
      <c r="I26" s="130" t="s">
        <v>233</v>
      </c>
      <c r="J26" s="131">
        <v>1</v>
      </c>
      <c r="K26" s="130"/>
      <c r="L26" s="130" t="s">
        <v>54</v>
      </c>
      <c r="M26" s="130" t="s">
        <v>376</v>
      </c>
      <c r="N26" s="130">
        <v>4</v>
      </c>
      <c r="O26" s="130">
        <v>19</v>
      </c>
      <c r="P26" s="130">
        <v>7.5</v>
      </c>
      <c r="Q26" s="132">
        <v>100</v>
      </c>
      <c r="R26" s="132">
        <f t="shared" si="4"/>
        <v>2.375</v>
      </c>
      <c r="S26" s="132">
        <f t="shared" si="3"/>
        <v>237.5</v>
      </c>
      <c r="T26" s="132"/>
      <c r="U26" s="132">
        <f t="shared" si="0"/>
        <v>237.5</v>
      </c>
      <c r="V26" s="132">
        <f t="shared" si="1"/>
        <v>237500</v>
      </c>
      <c r="W26" s="132">
        <f t="shared" si="2"/>
        <v>19791.666666666668</v>
      </c>
      <c r="X26" s="130" t="s">
        <v>374</v>
      </c>
      <c r="Y26" s="130" t="s">
        <v>374</v>
      </c>
      <c r="Z26" s="130">
        <v>3093</v>
      </c>
      <c r="AA26" s="130">
        <v>3094</v>
      </c>
      <c r="AB26" s="130"/>
      <c r="AC26" s="130"/>
      <c r="AD26" s="130"/>
      <c r="AE26" s="130"/>
      <c r="AF26" s="130">
        <v>132</v>
      </c>
      <c r="AG26" s="130"/>
      <c r="AH26" s="130">
        <v>2024</v>
      </c>
      <c r="AI26" s="130"/>
      <c r="AJ26" s="130"/>
      <c r="AK26" s="130"/>
      <c r="AL26" s="130" t="s">
        <v>181</v>
      </c>
      <c r="AM26" s="130"/>
    </row>
    <row r="27" spans="1:39" x14ac:dyDescent="0.35">
      <c r="A27" s="133" t="s">
        <v>50</v>
      </c>
      <c r="B27" s="133" t="s">
        <v>372</v>
      </c>
      <c r="C27" s="133" t="s">
        <v>180</v>
      </c>
      <c r="D27" s="133" t="s">
        <v>180</v>
      </c>
      <c r="E27" s="133" t="s">
        <v>51</v>
      </c>
      <c r="F27" s="133"/>
      <c r="G27" s="133" t="s">
        <v>181</v>
      </c>
      <c r="H27" s="133" t="s">
        <v>67</v>
      </c>
      <c r="I27" s="133" t="s">
        <v>42</v>
      </c>
      <c r="J27" s="134">
        <v>1</v>
      </c>
      <c r="K27" s="133"/>
      <c r="L27" s="133" t="s">
        <v>68</v>
      </c>
      <c r="M27" s="133" t="s">
        <v>55</v>
      </c>
      <c r="N27" s="133">
        <v>5</v>
      </c>
      <c r="O27" s="133">
        <v>18</v>
      </c>
      <c r="P27" s="133">
        <v>7.5</v>
      </c>
      <c r="Q27" s="135">
        <v>98</v>
      </c>
      <c r="R27" s="135">
        <f t="shared" si="4"/>
        <v>2.25</v>
      </c>
      <c r="S27" s="135">
        <f t="shared" si="3"/>
        <v>220.5</v>
      </c>
      <c r="T27" s="135">
        <v>0</v>
      </c>
      <c r="U27" s="135">
        <f t="shared" si="0"/>
        <v>220.5</v>
      </c>
      <c r="V27" s="135">
        <f t="shared" si="1"/>
        <v>220500</v>
      </c>
      <c r="W27" s="135">
        <f t="shared" si="2"/>
        <v>18375</v>
      </c>
      <c r="X27" s="133" t="s">
        <v>374</v>
      </c>
      <c r="Y27" s="133" t="s">
        <v>374</v>
      </c>
      <c r="Z27" s="133">
        <v>3093</v>
      </c>
      <c r="AA27" s="133">
        <v>3094</v>
      </c>
      <c r="AB27" s="133"/>
      <c r="AC27" s="133"/>
      <c r="AD27" s="133"/>
      <c r="AE27" s="133"/>
      <c r="AF27" s="133">
        <v>132</v>
      </c>
      <c r="AG27" s="133"/>
      <c r="AH27" s="133">
        <v>2024</v>
      </c>
      <c r="AI27" s="133"/>
      <c r="AJ27" s="133"/>
      <c r="AK27" s="133"/>
      <c r="AL27" s="133" t="s">
        <v>181</v>
      </c>
      <c r="AM27" s="133"/>
    </row>
    <row r="28" spans="1:39" x14ac:dyDescent="0.35">
      <c r="A28" s="130" t="s">
        <v>50</v>
      </c>
      <c r="B28" s="130" t="s">
        <v>372</v>
      </c>
      <c r="C28" s="130" t="s">
        <v>180</v>
      </c>
      <c r="D28" s="130" t="s">
        <v>180</v>
      </c>
      <c r="E28" s="130" t="s">
        <v>51</v>
      </c>
      <c r="F28" s="130"/>
      <c r="G28" s="130" t="s">
        <v>181</v>
      </c>
      <c r="H28" s="130" t="s">
        <v>206</v>
      </c>
      <c r="I28" s="130" t="s">
        <v>205</v>
      </c>
      <c r="J28" s="131">
        <v>1</v>
      </c>
      <c r="K28" s="130"/>
      <c r="L28" s="130" t="s">
        <v>54</v>
      </c>
      <c r="M28" s="130" t="s">
        <v>373</v>
      </c>
      <c r="N28" s="130">
        <v>5</v>
      </c>
      <c r="O28" s="130">
        <v>18</v>
      </c>
      <c r="P28" s="130">
        <v>7.5</v>
      </c>
      <c r="Q28" s="132">
        <v>100</v>
      </c>
      <c r="R28" s="132">
        <f t="shared" si="4"/>
        <v>2.25</v>
      </c>
      <c r="S28" s="132">
        <f t="shared" si="3"/>
        <v>225</v>
      </c>
      <c r="T28" s="132"/>
      <c r="U28" s="132">
        <f t="shared" si="0"/>
        <v>225</v>
      </c>
      <c r="V28" s="132">
        <f t="shared" si="1"/>
        <v>225000</v>
      </c>
      <c r="W28" s="132">
        <f t="shared" si="2"/>
        <v>18750</v>
      </c>
      <c r="X28" s="130" t="s">
        <v>374</v>
      </c>
      <c r="Y28" s="130" t="s">
        <v>374</v>
      </c>
      <c r="Z28" s="130">
        <v>3093</v>
      </c>
      <c r="AA28" s="130">
        <v>3094</v>
      </c>
      <c r="AB28" s="130"/>
      <c r="AC28" s="130"/>
      <c r="AD28" s="130"/>
      <c r="AE28" s="130"/>
      <c r="AF28" s="130">
        <v>132</v>
      </c>
      <c r="AG28" s="130"/>
      <c r="AH28" s="130">
        <v>2024</v>
      </c>
      <c r="AI28" s="130"/>
      <c r="AJ28" s="130"/>
      <c r="AK28" s="130"/>
      <c r="AL28" s="130" t="s">
        <v>181</v>
      </c>
      <c r="AM28" s="130"/>
    </row>
    <row r="29" spans="1:39" x14ac:dyDescent="0.35">
      <c r="A29" s="133" t="s">
        <v>50</v>
      </c>
      <c r="B29" s="133" t="s">
        <v>372</v>
      </c>
      <c r="C29" s="133" t="s">
        <v>180</v>
      </c>
      <c r="D29" s="133" t="s">
        <v>180</v>
      </c>
      <c r="E29" s="133" t="s">
        <v>51</v>
      </c>
      <c r="F29" s="133"/>
      <c r="G29" s="133" t="s">
        <v>181</v>
      </c>
      <c r="H29" s="133" t="s">
        <v>208</v>
      </c>
      <c r="I29" s="133" t="s">
        <v>207</v>
      </c>
      <c r="J29" s="134">
        <v>1</v>
      </c>
      <c r="K29" s="133"/>
      <c r="L29" s="133" t="s">
        <v>54</v>
      </c>
      <c r="M29" s="133" t="s">
        <v>55</v>
      </c>
      <c r="N29" s="133">
        <v>5</v>
      </c>
      <c r="O29" s="133">
        <v>18</v>
      </c>
      <c r="P29" s="133">
        <v>6</v>
      </c>
      <c r="Q29" s="135">
        <v>98</v>
      </c>
      <c r="R29" s="135">
        <f t="shared" si="4"/>
        <v>1.8</v>
      </c>
      <c r="S29" s="135">
        <f t="shared" si="3"/>
        <v>176.4</v>
      </c>
      <c r="T29" s="135"/>
      <c r="U29" s="135">
        <f t="shared" si="0"/>
        <v>176.4</v>
      </c>
      <c r="V29" s="135">
        <f t="shared" si="1"/>
        <v>176400</v>
      </c>
      <c r="W29" s="135">
        <f t="shared" si="2"/>
        <v>14700</v>
      </c>
      <c r="X29" s="133" t="s">
        <v>374</v>
      </c>
      <c r="Y29" s="133" t="s">
        <v>374</v>
      </c>
      <c r="Z29" s="133">
        <v>3093</v>
      </c>
      <c r="AA29" s="133">
        <v>3094</v>
      </c>
      <c r="AB29" s="133"/>
      <c r="AC29" s="133"/>
      <c r="AD29" s="133"/>
      <c r="AE29" s="133"/>
      <c r="AF29" s="133">
        <v>132</v>
      </c>
      <c r="AG29" s="133"/>
      <c r="AH29" s="133">
        <v>2024</v>
      </c>
      <c r="AI29" s="133"/>
      <c r="AJ29" s="133"/>
      <c r="AK29" s="133"/>
      <c r="AL29" s="133" t="s">
        <v>181</v>
      </c>
      <c r="AM29" s="133"/>
    </row>
    <row r="30" spans="1:39" x14ac:dyDescent="0.35">
      <c r="A30" s="130" t="s">
        <v>50</v>
      </c>
      <c r="B30" s="130" t="s">
        <v>372</v>
      </c>
      <c r="C30" s="130" t="s">
        <v>180</v>
      </c>
      <c r="D30" s="130" t="s">
        <v>180</v>
      </c>
      <c r="E30" s="130" t="s">
        <v>51</v>
      </c>
      <c r="F30" s="130"/>
      <c r="G30" s="130" t="s">
        <v>181</v>
      </c>
      <c r="H30" s="130" t="s">
        <v>210</v>
      </c>
      <c r="I30" s="130" t="s">
        <v>209</v>
      </c>
      <c r="J30" s="131">
        <v>1</v>
      </c>
      <c r="K30" s="130"/>
      <c r="L30" s="130" t="s">
        <v>54</v>
      </c>
      <c r="M30" s="130" t="s">
        <v>373</v>
      </c>
      <c r="N30" s="130">
        <v>5</v>
      </c>
      <c r="O30" s="130">
        <v>18</v>
      </c>
      <c r="P30" s="130">
        <v>9</v>
      </c>
      <c r="Q30" s="132">
        <v>98</v>
      </c>
      <c r="R30" s="132">
        <f t="shared" si="4"/>
        <v>2.7</v>
      </c>
      <c r="S30" s="132">
        <f t="shared" si="3"/>
        <v>264.60000000000002</v>
      </c>
      <c r="T30" s="132"/>
      <c r="U30" s="132">
        <f t="shared" si="0"/>
        <v>264.60000000000002</v>
      </c>
      <c r="V30" s="132">
        <f t="shared" si="1"/>
        <v>264600</v>
      </c>
      <c r="W30" s="132">
        <f t="shared" si="2"/>
        <v>22050</v>
      </c>
      <c r="X30" s="130" t="s">
        <v>374</v>
      </c>
      <c r="Y30" s="130" t="s">
        <v>374</v>
      </c>
      <c r="Z30" s="130">
        <v>3093</v>
      </c>
      <c r="AA30" s="130">
        <v>3094</v>
      </c>
      <c r="AB30" s="130"/>
      <c r="AC30" s="130"/>
      <c r="AD30" s="130"/>
      <c r="AE30" s="130"/>
      <c r="AF30" s="130">
        <v>132</v>
      </c>
      <c r="AG30" s="130"/>
      <c r="AH30" s="130">
        <v>2024</v>
      </c>
      <c r="AI30" s="130"/>
      <c r="AJ30" s="130"/>
      <c r="AK30" s="130"/>
      <c r="AL30" s="130" t="s">
        <v>181</v>
      </c>
      <c r="AM30" s="130"/>
    </row>
    <row r="31" spans="1:39" x14ac:dyDescent="0.35">
      <c r="A31" s="133" t="s">
        <v>50</v>
      </c>
      <c r="B31" s="133" t="s">
        <v>372</v>
      </c>
      <c r="C31" s="133" t="s">
        <v>180</v>
      </c>
      <c r="D31" s="133" t="s">
        <v>180</v>
      </c>
      <c r="E31" s="133" t="s">
        <v>51</v>
      </c>
      <c r="F31" s="133"/>
      <c r="G31" s="133" t="s">
        <v>181</v>
      </c>
      <c r="H31" s="133" t="s">
        <v>188</v>
      </c>
      <c r="I31" s="133" t="s">
        <v>187</v>
      </c>
      <c r="J31" s="134">
        <v>1</v>
      </c>
      <c r="K31" s="133"/>
      <c r="L31" s="133" t="s">
        <v>54</v>
      </c>
      <c r="M31" s="133" t="s">
        <v>69</v>
      </c>
      <c r="N31" s="133">
        <v>6</v>
      </c>
      <c r="O31" s="133">
        <v>23</v>
      </c>
      <c r="P31" s="133">
        <v>15</v>
      </c>
      <c r="Q31" s="135">
        <v>100</v>
      </c>
      <c r="R31" s="135">
        <f t="shared" si="4"/>
        <v>5.75</v>
      </c>
      <c r="S31" s="135">
        <f t="shared" si="3"/>
        <v>575</v>
      </c>
      <c r="T31" s="135">
        <v>0</v>
      </c>
      <c r="U31" s="135">
        <f t="shared" si="0"/>
        <v>575</v>
      </c>
      <c r="V31" s="135">
        <f t="shared" si="1"/>
        <v>575000</v>
      </c>
      <c r="W31" s="135">
        <f t="shared" si="2"/>
        <v>47916.666666666664</v>
      </c>
      <c r="X31" s="133" t="s">
        <v>374</v>
      </c>
      <c r="Y31" s="133" t="s">
        <v>374</v>
      </c>
      <c r="Z31" s="133">
        <v>3093</v>
      </c>
      <c r="AA31" s="133">
        <v>3094</v>
      </c>
      <c r="AB31" s="133"/>
      <c r="AC31" s="133"/>
      <c r="AD31" s="133"/>
      <c r="AE31" s="133"/>
      <c r="AF31" s="133">
        <v>132</v>
      </c>
      <c r="AG31" s="133"/>
      <c r="AH31" s="133">
        <v>2024</v>
      </c>
      <c r="AI31" s="133"/>
      <c r="AJ31" s="133"/>
      <c r="AK31" s="133"/>
      <c r="AL31" s="133" t="s">
        <v>181</v>
      </c>
      <c r="AM31" s="133"/>
    </row>
    <row r="32" spans="1:39" x14ac:dyDescent="0.35">
      <c r="A32" s="130" t="s">
        <v>50</v>
      </c>
      <c r="B32" s="130" t="s">
        <v>372</v>
      </c>
      <c r="C32" s="130" t="s">
        <v>180</v>
      </c>
      <c r="D32" s="130" t="s">
        <v>180</v>
      </c>
      <c r="E32" s="130" t="s">
        <v>51</v>
      </c>
      <c r="F32" s="130"/>
      <c r="G32" s="130" t="s">
        <v>181</v>
      </c>
      <c r="H32" s="130" t="s">
        <v>196</v>
      </c>
      <c r="I32" s="130" t="s">
        <v>195</v>
      </c>
      <c r="J32" s="131">
        <v>1</v>
      </c>
      <c r="K32" s="130"/>
      <c r="L32" s="130" t="s">
        <v>54</v>
      </c>
      <c r="M32" s="130" t="s">
        <v>69</v>
      </c>
      <c r="N32" s="130">
        <v>6</v>
      </c>
      <c r="O32" s="130">
        <v>23</v>
      </c>
      <c r="P32" s="130">
        <v>1.5</v>
      </c>
      <c r="Q32" s="132">
        <v>98</v>
      </c>
      <c r="R32" s="132">
        <f t="shared" si="4"/>
        <v>0.57499999999999996</v>
      </c>
      <c r="S32" s="132">
        <f t="shared" si="3"/>
        <v>56.349999999999994</v>
      </c>
      <c r="T32" s="132">
        <v>0</v>
      </c>
      <c r="U32" s="132">
        <f t="shared" si="0"/>
        <v>56.349999999999994</v>
      </c>
      <c r="V32" s="132">
        <f t="shared" si="1"/>
        <v>56349.999999999993</v>
      </c>
      <c r="W32" s="132">
        <f t="shared" si="2"/>
        <v>4695.833333333333</v>
      </c>
      <c r="X32" s="130" t="s">
        <v>374</v>
      </c>
      <c r="Y32" s="130" t="s">
        <v>374</v>
      </c>
      <c r="Z32" s="130">
        <v>3093</v>
      </c>
      <c r="AA32" s="130">
        <v>3094</v>
      </c>
      <c r="AB32" s="130"/>
      <c r="AC32" s="130"/>
      <c r="AD32" s="130"/>
      <c r="AE32" s="130"/>
      <c r="AF32" s="130">
        <v>132</v>
      </c>
      <c r="AG32" s="130"/>
      <c r="AH32" s="130">
        <v>2024</v>
      </c>
      <c r="AI32" s="130"/>
      <c r="AJ32" s="130"/>
      <c r="AK32" s="130"/>
      <c r="AL32" s="130" t="s">
        <v>181</v>
      </c>
      <c r="AM32" s="130"/>
    </row>
    <row r="33" spans="1:39" x14ac:dyDescent="0.35">
      <c r="A33" s="133" t="s">
        <v>50</v>
      </c>
      <c r="B33" s="133" t="s">
        <v>372</v>
      </c>
      <c r="C33" s="133" t="s">
        <v>180</v>
      </c>
      <c r="D33" s="133" t="s">
        <v>180</v>
      </c>
      <c r="E33" s="133" t="s">
        <v>51</v>
      </c>
      <c r="F33" s="133"/>
      <c r="G33" s="133" t="s">
        <v>181</v>
      </c>
      <c r="H33" s="133" t="s">
        <v>216</v>
      </c>
      <c r="I33" s="133" t="s">
        <v>215</v>
      </c>
      <c r="J33" s="134">
        <v>1</v>
      </c>
      <c r="K33" s="133"/>
      <c r="L33" s="133" t="s">
        <v>54</v>
      </c>
      <c r="M33" s="133" t="s">
        <v>377</v>
      </c>
      <c r="N33" s="133">
        <v>6</v>
      </c>
      <c r="O33" s="133">
        <v>23</v>
      </c>
      <c r="P33" s="133">
        <v>1.5</v>
      </c>
      <c r="Q33" s="135">
        <v>80</v>
      </c>
      <c r="R33" s="135">
        <f t="shared" si="4"/>
        <v>0.57499999999999996</v>
      </c>
      <c r="S33" s="135">
        <f t="shared" si="3"/>
        <v>46</v>
      </c>
      <c r="T33" s="135"/>
      <c r="U33" s="135">
        <f t="shared" si="0"/>
        <v>46</v>
      </c>
      <c r="V33" s="135">
        <f t="shared" si="1"/>
        <v>46000</v>
      </c>
      <c r="W33" s="135">
        <f t="shared" si="2"/>
        <v>3833.3333333333335</v>
      </c>
      <c r="X33" s="133" t="s">
        <v>374</v>
      </c>
      <c r="Y33" s="133" t="s">
        <v>374</v>
      </c>
      <c r="Z33" s="133">
        <v>3093</v>
      </c>
      <c r="AA33" s="133">
        <v>3094</v>
      </c>
      <c r="AB33" s="133"/>
      <c r="AC33" s="133"/>
      <c r="AD33" s="133"/>
      <c r="AE33" s="133"/>
      <c r="AF33" s="133">
        <v>132</v>
      </c>
      <c r="AG33" s="133"/>
      <c r="AH33" s="133">
        <v>2024</v>
      </c>
      <c r="AI33" s="133"/>
      <c r="AJ33" s="133"/>
      <c r="AK33" s="133"/>
      <c r="AL33" s="133" t="s">
        <v>181</v>
      </c>
      <c r="AM33" s="133"/>
    </row>
    <row r="34" spans="1:39" x14ac:dyDescent="0.35">
      <c r="A34" s="130" t="s">
        <v>50</v>
      </c>
      <c r="B34" s="130" t="s">
        <v>372</v>
      </c>
      <c r="C34" s="130" t="s">
        <v>180</v>
      </c>
      <c r="D34" s="130" t="s">
        <v>180</v>
      </c>
      <c r="E34" s="130" t="s">
        <v>51</v>
      </c>
      <c r="F34" s="130"/>
      <c r="G34" s="130" t="s">
        <v>181</v>
      </c>
      <c r="H34" s="130" t="s">
        <v>218</v>
      </c>
      <c r="I34" s="130" t="s">
        <v>217</v>
      </c>
      <c r="J34" s="131">
        <v>1</v>
      </c>
      <c r="K34" s="130"/>
      <c r="L34" s="130" t="s">
        <v>54</v>
      </c>
      <c r="M34" s="130" t="s">
        <v>377</v>
      </c>
      <c r="N34" s="130">
        <v>6</v>
      </c>
      <c r="O34" s="130">
        <v>23</v>
      </c>
      <c r="P34" s="130">
        <v>12</v>
      </c>
      <c r="Q34" s="132">
        <v>120</v>
      </c>
      <c r="R34" s="132">
        <f t="shared" si="4"/>
        <v>4.5999999999999996</v>
      </c>
      <c r="S34" s="132">
        <f t="shared" si="3"/>
        <v>552</v>
      </c>
      <c r="T34" s="132"/>
      <c r="U34" s="132">
        <f t="shared" si="0"/>
        <v>552</v>
      </c>
      <c r="V34" s="132">
        <f t="shared" si="1"/>
        <v>552000</v>
      </c>
      <c r="W34" s="132">
        <f t="shared" si="2"/>
        <v>46000</v>
      </c>
      <c r="X34" s="130" t="s">
        <v>374</v>
      </c>
      <c r="Y34" s="130" t="s">
        <v>374</v>
      </c>
      <c r="Z34" s="130">
        <v>3093</v>
      </c>
      <c r="AA34" s="130">
        <v>3094</v>
      </c>
      <c r="AB34" s="130"/>
      <c r="AC34" s="130"/>
      <c r="AD34" s="130"/>
      <c r="AE34" s="130"/>
      <c r="AF34" s="130">
        <v>132</v>
      </c>
      <c r="AG34" s="130"/>
      <c r="AH34" s="130">
        <v>2024</v>
      </c>
      <c r="AI34" s="130"/>
      <c r="AJ34" s="130"/>
      <c r="AK34" s="130"/>
      <c r="AL34" s="130" t="s">
        <v>181</v>
      </c>
      <c r="AM34" s="130"/>
    </row>
    <row r="35" spans="1:39" x14ac:dyDescent="0.35">
      <c r="A35" s="133" t="s">
        <v>50</v>
      </c>
      <c r="B35" s="133" t="s">
        <v>372</v>
      </c>
      <c r="C35" s="133" t="s">
        <v>180</v>
      </c>
      <c r="D35" s="133" t="s">
        <v>180</v>
      </c>
      <c r="E35" s="133" t="s">
        <v>51</v>
      </c>
      <c r="F35" s="133"/>
      <c r="G35" s="133" t="s">
        <v>181</v>
      </c>
      <c r="H35" s="133" t="s">
        <v>184</v>
      </c>
      <c r="I35" s="133" t="s">
        <v>42</v>
      </c>
      <c r="J35" s="134">
        <v>1</v>
      </c>
      <c r="K35" s="133"/>
      <c r="L35" s="133" t="s">
        <v>45</v>
      </c>
      <c r="M35" s="133"/>
      <c r="N35" s="133"/>
      <c r="O35" s="133"/>
      <c r="P35" s="133">
        <v>60</v>
      </c>
      <c r="Q35" s="135">
        <v>98</v>
      </c>
      <c r="R35" s="135">
        <f>(O35*P35)/60</f>
        <v>0</v>
      </c>
      <c r="S35" s="135">
        <f t="shared" si="3"/>
        <v>0</v>
      </c>
      <c r="T35" s="135"/>
      <c r="U35" s="135">
        <f t="shared" si="0"/>
        <v>0</v>
      </c>
      <c r="V35" s="135">
        <f t="shared" si="1"/>
        <v>0</v>
      </c>
      <c r="W35" s="135">
        <f t="shared" si="2"/>
        <v>0</v>
      </c>
      <c r="X35" s="133" t="s">
        <v>374</v>
      </c>
      <c r="Y35" s="133" t="s">
        <v>374</v>
      </c>
      <c r="Z35" s="133">
        <v>3093</v>
      </c>
      <c r="AA35" s="133">
        <v>3094</v>
      </c>
      <c r="AB35" s="133"/>
      <c r="AC35" s="133"/>
      <c r="AD35" s="133"/>
      <c r="AE35" s="133"/>
      <c r="AF35" s="133">
        <v>132</v>
      </c>
      <c r="AG35" s="133"/>
      <c r="AH35" s="133">
        <v>2024</v>
      </c>
      <c r="AI35" s="133"/>
      <c r="AJ35" s="133"/>
      <c r="AK35" s="133"/>
      <c r="AL35" s="133" t="s">
        <v>181</v>
      </c>
      <c r="AM35" s="133"/>
    </row>
    <row r="36" spans="1:39" x14ac:dyDescent="0.35">
      <c r="A36" s="130" t="s">
        <v>39</v>
      </c>
      <c r="B36" s="130" t="s">
        <v>372</v>
      </c>
      <c r="C36" s="130" t="s">
        <v>238</v>
      </c>
      <c r="D36" s="130" t="s">
        <v>238</v>
      </c>
      <c r="E36" s="130" t="s">
        <v>42</v>
      </c>
      <c r="F36" s="130"/>
      <c r="G36" s="130" t="s">
        <v>181</v>
      </c>
      <c r="H36" s="130" t="s">
        <v>90</v>
      </c>
      <c r="I36" s="130" t="s">
        <v>42</v>
      </c>
      <c r="J36" s="131">
        <v>1</v>
      </c>
      <c r="K36" s="130"/>
      <c r="L36" s="130" t="s">
        <v>45</v>
      </c>
      <c r="M36" s="130" t="s">
        <v>42</v>
      </c>
      <c r="N36" s="130"/>
      <c r="O36" s="130"/>
      <c r="P36" s="130"/>
      <c r="Q36" s="132"/>
      <c r="R36" s="132"/>
      <c r="S36" s="132"/>
      <c r="T36" s="132">
        <v>386</v>
      </c>
      <c r="U36" s="132">
        <f t="shared" ref="U36:U99" si="5">S36+T36</f>
        <v>386</v>
      </c>
      <c r="V36" s="132">
        <f t="shared" ref="V36:V99" si="6">U36*1000</f>
        <v>386000</v>
      </c>
      <c r="W36" s="132">
        <f t="shared" ref="W36:W99" si="7">V36/12</f>
        <v>32166.666666666668</v>
      </c>
      <c r="X36" s="130" t="s">
        <v>39</v>
      </c>
      <c r="Y36" s="130" t="s">
        <v>39</v>
      </c>
      <c r="Z36" s="130" t="s">
        <v>39</v>
      </c>
      <c r="AA36" s="130"/>
      <c r="AB36" s="130"/>
      <c r="AC36" s="130"/>
      <c r="AD36" s="130"/>
      <c r="AE36" s="130"/>
      <c r="AF36" s="130" t="s">
        <v>39</v>
      </c>
      <c r="AG36" s="130"/>
      <c r="AH36" s="130">
        <v>2024</v>
      </c>
      <c r="AI36" s="130"/>
      <c r="AJ36" s="130"/>
      <c r="AK36" s="130"/>
      <c r="AL36" s="130" t="s">
        <v>181</v>
      </c>
      <c r="AM36" s="130"/>
    </row>
    <row r="37" spans="1:39" x14ac:dyDescent="0.35">
      <c r="A37" s="133" t="s">
        <v>39</v>
      </c>
      <c r="B37" s="133" t="s">
        <v>372</v>
      </c>
      <c r="C37" s="133" t="s">
        <v>238</v>
      </c>
      <c r="D37" s="133" t="s">
        <v>238</v>
      </c>
      <c r="E37" s="133" t="s">
        <v>42</v>
      </c>
      <c r="F37" s="133"/>
      <c r="G37" s="133" t="s">
        <v>181</v>
      </c>
      <c r="H37" s="133" t="s">
        <v>47</v>
      </c>
      <c r="I37" s="133" t="s">
        <v>42</v>
      </c>
      <c r="J37" s="134">
        <v>1</v>
      </c>
      <c r="K37" s="133"/>
      <c r="L37" s="133" t="s">
        <v>45</v>
      </c>
      <c r="M37" s="133"/>
      <c r="N37" s="133"/>
      <c r="O37" s="133"/>
      <c r="P37" s="133"/>
      <c r="Q37" s="135"/>
      <c r="R37" s="135"/>
      <c r="S37" s="135"/>
      <c r="T37" s="135">
        <v>42</v>
      </c>
      <c r="U37" s="135">
        <f t="shared" si="5"/>
        <v>42</v>
      </c>
      <c r="V37" s="135">
        <f t="shared" si="6"/>
        <v>42000</v>
      </c>
      <c r="W37" s="135">
        <f t="shared" si="7"/>
        <v>3500</v>
      </c>
      <c r="X37" s="133" t="s">
        <v>39</v>
      </c>
      <c r="Y37" s="133" t="s">
        <v>39</v>
      </c>
      <c r="Z37" s="133" t="s">
        <v>39</v>
      </c>
      <c r="AA37" s="133"/>
      <c r="AB37" s="133"/>
      <c r="AC37" s="133"/>
      <c r="AD37" s="133"/>
      <c r="AE37" s="133"/>
      <c r="AF37" s="133" t="s">
        <v>39</v>
      </c>
      <c r="AG37" s="133"/>
      <c r="AH37" s="133">
        <v>2024</v>
      </c>
      <c r="AI37" s="133"/>
      <c r="AJ37" s="133"/>
      <c r="AK37" s="133"/>
      <c r="AL37" s="133" t="s">
        <v>181</v>
      </c>
      <c r="AM37" s="133"/>
    </row>
    <row r="38" spans="1:39" x14ac:dyDescent="0.35">
      <c r="A38" s="130" t="s">
        <v>39</v>
      </c>
      <c r="B38" s="130" t="s">
        <v>372</v>
      </c>
      <c r="C38" s="130" t="s">
        <v>238</v>
      </c>
      <c r="D38" s="130" t="s">
        <v>238</v>
      </c>
      <c r="E38" s="130" t="s">
        <v>42</v>
      </c>
      <c r="F38" s="130"/>
      <c r="G38" s="130" t="s">
        <v>181</v>
      </c>
      <c r="H38" s="130" t="s">
        <v>44</v>
      </c>
      <c r="I38" s="130" t="s">
        <v>42</v>
      </c>
      <c r="J38" s="131">
        <v>1</v>
      </c>
      <c r="K38" s="130"/>
      <c r="L38" s="130" t="s">
        <v>45</v>
      </c>
      <c r="M38" s="130"/>
      <c r="N38" s="130"/>
      <c r="O38" s="130"/>
      <c r="P38" s="130"/>
      <c r="Q38" s="132"/>
      <c r="R38" s="132"/>
      <c r="S38" s="132"/>
      <c r="T38" s="132">
        <v>390.3</v>
      </c>
      <c r="U38" s="132">
        <f t="shared" si="5"/>
        <v>390.3</v>
      </c>
      <c r="V38" s="132">
        <f t="shared" si="6"/>
        <v>390300</v>
      </c>
      <c r="W38" s="132">
        <f t="shared" si="7"/>
        <v>32525</v>
      </c>
      <c r="X38" s="130" t="s">
        <v>39</v>
      </c>
      <c r="Y38" s="130" t="s">
        <v>39</v>
      </c>
      <c r="Z38" s="130" t="s">
        <v>39</v>
      </c>
      <c r="AA38" s="130"/>
      <c r="AB38" s="130"/>
      <c r="AC38" s="130"/>
      <c r="AD38" s="130"/>
      <c r="AE38" s="130"/>
      <c r="AF38" s="130" t="s">
        <v>39</v>
      </c>
      <c r="AG38" s="130"/>
      <c r="AH38" s="130">
        <v>2024</v>
      </c>
      <c r="AI38" s="130"/>
      <c r="AJ38" s="130"/>
      <c r="AK38" s="130"/>
      <c r="AL38" s="130" t="s">
        <v>181</v>
      </c>
      <c r="AM38" s="130"/>
    </row>
    <row r="39" spans="1:39" x14ac:dyDescent="0.35">
      <c r="A39" s="133" t="s">
        <v>39</v>
      </c>
      <c r="B39" s="133" t="s">
        <v>372</v>
      </c>
      <c r="C39" s="133" t="s">
        <v>238</v>
      </c>
      <c r="D39" s="133" t="s">
        <v>238</v>
      </c>
      <c r="E39" s="133" t="s">
        <v>42</v>
      </c>
      <c r="F39" s="133"/>
      <c r="G39" s="133" t="s">
        <v>181</v>
      </c>
      <c r="H39" s="133" t="s">
        <v>48</v>
      </c>
      <c r="I39" s="133" t="s">
        <v>42</v>
      </c>
      <c r="J39" s="134">
        <v>1</v>
      </c>
      <c r="K39" s="133"/>
      <c r="L39" s="133" t="s">
        <v>45</v>
      </c>
      <c r="M39" s="133"/>
      <c r="N39" s="133"/>
      <c r="O39" s="133"/>
      <c r="P39" s="133"/>
      <c r="Q39" s="135"/>
      <c r="R39" s="135"/>
      <c r="S39" s="135"/>
      <c r="T39" s="135">
        <v>1656</v>
      </c>
      <c r="U39" s="135">
        <f t="shared" si="5"/>
        <v>1656</v>
      </c>
      <c r="V39" s="135">
        <f t="shared" si="6"/>
        <v>1656000</v>
      </c>
      <c r="W39" s="135">
        <f t="shared" si="7"/>
        <v>138000</v>
      </c>
      <c r="X39" s="133" t="s">
        <v>39</v>
      </c>
      <c r="Y39" s="133" t="s">
        <v>39</v>
      </c>
      <c r="Z39" s="133" t="s">
        <v>39</v>
      </c>
      <c r="AA39" s="133"/>
      <c r="AB39" s="133"/>
      <c r="AC39" s="133"/>
      <c r="AD39" s="133"/>
      <c r="AE39" s="133"/>
      <c r="AF39" s="133" t="s">
        <v>39</v>
      </c>
      <c r="AG39" s="133"/>
      <c r="AH39" s="133">
        <v>2024</v>
      </c>
      <c r="AI39" s="133"/>
      <c r="AJ39" s="133"/>
      <c r="AK39" s="133"/>
      <c r="AL39" s="133" t="s">
        <v>181</v>
      </c>
      <c r="AM39" s="133"/>
    </row>
    <row r="40" spans="1:39" x14ac:dyDescent="0.35">
      <c r="A40" s="130" t="s">
        <v>39</v>
      </c>
      <c r="B40" s="130" t="s">
        <v>372</v>
      </c>
      <c r="C40" s="130" t="s">
        <v>238</v>
      </c>
      <c r="D40" s="130" t="s">
        <v>238</v>
      </c>
      <c r="E40" s="130" t="s">
        <v>42</v>
      </c>
      <c r="F40" s="130"/>
      <c r="G40" s="130" t="s">
        <v>181</v>
      </c>
      <c r="H40" s="130" t="s">
        <v>48</v>
      </c>
      <c r="I40" s="130" t="s">
        <v>42</v>
      </c>
      <c r="J40" s="131">
        <v>1</v>
      </c>
      <c r="K40" s="130"/>
      <c r="L40" s="130" t="s">
        <v>45</v>
      </c>
      <c r="M40" s="130"/>
      <c r="N40" s="130"/>
      <c r="O40" s="130"/>
      <c r="P40" s="130"/>
      <c r="Q40" s="132"/>
      <c r="R40" s="132"/>
      <c r="S40" s="132"/>
      <c r="T40" s="132">
        <v>0</v>
      </c>
      <c r="U40" s="132">
        <f t="shared" si="5"/>
        <v>0</v>
      </c>
      <c r="V40" s="132">
        <f t="shared" si="6"/>
        <v>0</v>
      </c>
      <c r="W40" s="132">
        <f t="shared" si="7"/>
        <v>0</v>
      </c>
      <c r="X40" s="130" t="s">
        <v>39</v>
      </c>
      <c r="Y40" s="130" t="s">
        <v>39</v>
      </c>
      <c r="Z40" s="130" t="s">
        <v>39</v>
      </c>
      <c r="AA40" s="130"/>
      <c r="AB40" s="130"/>
      <c r="AC40" s="130"/>
      <c r="AD40" s="130"/>
      <c r="AE40" s="130"/>
      <c r="AF40" s="130" t="s">
        <v>39</v>
      </c>
      <c r="AG40" s="130"/>
      <c r="AH40" s="130">
        <v>2024</v>
      </c>
      <c r="AI40" s="130"/>
      <c r="AJ40" s="130"/>
      <c r="AK40" s="130"/>
      <c r="AL40" s="130" t="s">
        <v>181</v>
      </c>
      <c r="AM40" s="130"/>
    </row>
    <row r="41" spans="1:39" x14ac:dyDescent="0.35">
      <c r="A41" s="133" t="s">
        <v>39</v>
      </c>
      <c r="B41" s="133" t="s">
        <v>372</v>
      </c>
      <c r="C41" s="133" t="s">
        <v>238</v>
      </c>
      <c r="D41" s="133" t="s">
        <v>238</v>
      </c>
      <c r="E41" s="133" t="s">
        <v>42</v>
      </c>
      <c r="F41" s="133"/>
      <c r="G41" s="133" t="s">
        <v>181</v>
      </c>
      <c r="H41" s="133" t="s">
        <v>182</v>
      </c>
      <c r="I41" s="133" t="s">
        <v>42</v>
      </c>
      <c r="J41" s="134">
        <v>1</v>
      </c>
      <c r="K41" s="133"/>
      <c r="L41" s="133" t="s">
        <v>45</v>
      </c>
      <c r="M41" s="133"/>
      <c r="N41" s="133"/>
      <c r="O41" s="133"/>
      <c r="P41" s="133"/>
      <c r="Q41" s="135"/>
      <c r="R41" s="135"/>
      <c r="S41" s="135"/>
      <c r="T41" s="135">
        <v>36</v>
      </c>
      <c r="U41" s="135">
        <f t="shared" si="5"/>
        <v>36</v>
      </c>
      <c r="V41" s="135">
        <f t="shared" si="6"/>
        <v>36000</v>
      </c>
      <c r="W41" s="135">
        <f t="shared" si="7"/>
        <v>3000</v>
      </c>
      <c r="X41" s="133" t="s">
        <v>39</v>
      </c>
      <c r="Y41" s="133" t="s">
        <v>39</v>
      </c>
      <c r="Z41" s="133" t="s">
        <v>39</v>
      </c>
      <c r="AA41" s="133"/>
      <c r="AB41" s="133"/>
      <c r="AC41" s="133"/>
      <c r="AD41" s="133"/>
      <c r="AE41" s="133"/>
      <c r="AF41" s="133" t="s">
        <v>39</v>
      </c>
      <c r="AG41" s="133"/>
      <c r="AH41" s="133">
        <v>2024</v>
      </c>
      <c r="AI41" s="133"/>
      <c r="AJ41" s="133"/>
      <c r="AK41" s="133"/>
      <c r="AL41" s="133" t="s">
        <v>181</v>
      </c>
      <c r="AM41" s="133"/>
    </row>
    <row r="42" spans="1:39" x14ac:dyDescent="0.35">
      <c r="A42" s="130" t="s">
        <v>50</v>
      </c>
      <c r="B42" s="130" t="s">
        <v>372</v>
      </c>
      <c r="C42" s="130" t="s">
        <v>238</v>
      </c>
      <c r="D42" s="130" t="s">
        <v>238</v>
      </c>
      <c r="E42" s="130" t="s">
        <v>51</v>
      </c>
      <c r="F42" s="130"/>
      <c r="G42" s="130" t="s">
        <v>181</v>
      </c>
      <c r="H42" s="130" t="s">
        <v>241</v>
      </c>
      <c r="I42" s="130" t="s">
        <v>240</v>
      </c>
      <c r="J42" s="131">
        <v>1</v>
      </c>
      <c r="K42" s="130"/>
      <c r="L42" s="130" t="s">
        <v>54</v>
      </c>
      <c r="M42" s="130" t="s">
        <v>55</v>
      </c>
      <c r="N42" s="130">
        <v>1</v>
      </c>
      <c r="O42" s="130">
        <v>38</v>
      </c>
      <c r="P42" s="130">
        <v>4.5</v>
      </c>
      <c r="Q42" s="132">
        <v>56</v>
      </c>
      <c r="R42" s="132">
        <f t="shared" ref="R42:R105" si="8">(O42*P42)/60</f>
        <v>2.85</v>
      </c>
      <c r="S42" s="132">
        <f t="shared" si="3"/>
        <v>159.6</v>
      </c>
      <c r="T42" s="132">
        <v>0</v>
      </c>
      <c r="U42" s="132">
        <f t="shared" si="5"/>
        <v>159.6</v>
      </c>
      <c r="V42" s="132">
        <f t="shared" si="6"/>
        <v>159600</v>
      </c>
      <c r="W42" s="132">
        <f t="shared" si="7"/>
        <v>13300</v>
      </c>
      <c r="X42" s="130" t="s">
        <v>378</v>
      </c>
      <c r="Y42" s="130" t="s">
        <v>378</v>
      </c>
      <c r="Z42" s="130">
        <v>3093</v>
      </c>
      <c r="AA42" s="130">
        <v>3094</v>
      </c>
      <c r="AB42" s="130"/>
      <c r="AC42" s="130"/>
      <c r="AD42" s="130"/>
      <c r="AE42" s="130"/>
      <c r="AF42" s="130">
        <v>104</v>
      </c>
      <c r="AG42" s="130"/>
      <c r="AH42" s="130">
        <v>2024</v>
      </c>
      <c r="AI42" s="130"/>
      <c r="AJ42" s="130"/>
      <c r="AK42" s="130"/>
      <c r="AL42" s="130" t="s">
        <v>181</v>
      </c>
      <c r="AM42" s="130"/>
    </row>
    <row r="43" spans="1:39" x14ac:dyDescent="0.35">
      <c r="A43" s="133" t="s">
        <v>50</v>
      </c>
      <c r="B43" s="133" t="s">
        <v>372</v>
      </c>
      <c r="C43" s="133" t="s">
        <v>238</v>
      </c>
      <c r="D43" s="133" t="s">
        <v>238</v>
      </c>
      <c r="E43" s="133" t="s">
        <v>51</v>
      </c>
      <c r="F43" s="133"/>
      <c r="G43" s="133" t="s">
        <v>181</v>
      </c>
      <c r="H43" s="133" t="s">
        <v>245</v>
      </c>
      <c r="I43" s="133" t="s">
        <v>244</v>
      </c>
      <c r="J43" s="134">
        <v>1</v>
      </c>
      <c r="K43" s="133"/>
      <c r="L43" s="133" t="s">
        <v>54</v>
      </c>
      <c r="M43" s="133" t="s">
        <v>55</v>
      </c>
      <c r="N43" s="133">
        <v>1</v>
      </c>
      <c r="O43" s="133">
        <v>38</v>
      </c>
      <c r="P43" s="133">
        <v>4.5</v>
      </c>
      <c r="Q43" s="135">
        <v>56</v>
      </c>
      <c r="R43" s="135">
        <f t="shared" si="8"/>
        <v>2.85</v>
      </c>
      <c r="S43" s="135">
        <f t="shared" si="3"/>
        <v>159.6</v>
      </c>
      <c r="T43" s="135"/>
      <c r="U43" s="135">
        <f t="shared" si="5"/>
        <v>159.6</v>
      </c>
      <c r="V43" s="135">
        <f t="shared" si="6"/>
        <v>159600</v>
      </c>
      <c r="W43" s="135">
        <f t="shared" si="7"/>
        <v>13300</v>
      </c>
      <c r="X43" s="133" t="s">
        <v>378</v>
      </c>
      <c r="Y43" s="133" t="s">
        <v>378</v>
      </c>
      <c r="Z43" s="133">
        <v>3093</v>
      </c>
      <c r="AA43" s="133">
        <v>3094</v>
      </c>
      <c r="AB43" s="133"/>
      <c r="AC43" s="133"/>
      <c r="AD43" s="133"/>
      <c r="AE43" s="133"/>
      <c r="AF43" s="133">
        <v>104</v>
      </c>
      <c r="AG43" s="133"/>
      <c r="AH43" s="133">
        <v>2024</v>
      </c>
      <c r="AI43" s="133"/>
      <c r="AJ43" s="133"/>
      <c r="AK43" s="133"/>
      <c r="AL43" s="133" t="s">
        <v>181</v>
      </c>
      <c r="AM43" s="133"/>
    </row>
    <row r="44" spans="1:39" x14ac:dyDescent="0.35">
      <c r="A44" s="130" t="s">
        <v>50</v>
      </c>
      <c r="B44" s="130" t="s">
        <v>372</v>
      </c>
      <c r="C44" s="130" t="s">
        <v>238</v>
      </c>
      <c r="D44" s="130" t="s">
        <v>238</v>
      </c>
      <c r="E44" s="130" t="s">
        <v>51</v>
      </c>
      <c r="F44" s="130"/>
      <c r="G44" s="130" t="s">
        <v>181</v>
      </c>
      <c r="H44" s="130" t="s">
        <v>247</v>
      </c>
      <c r="I44" s="130" t="s">
        <v>246</v>
      </c>
      <c r="J44" s="131">
        <v>1</v>
      </c>
      <c r="K44" s="130"/>
      <c r="L44" s="130" t="s">
        <v>54</v>
      </c>
      <c r="M44" s="130" t="s">
        <v>55</v>
      </c>
      <c r="N44" s="130">
        <v>1</v>
      </c>
      <c r="O44" s="130">
        <v>38</v>
      </c>
      <c r="P44" s="130">
        <v>7.5</v>
      </c>
      <c r="Q44" s="132">
        <v>84</v>
      </c>
      <c r="R44" s="132">
        <f t="shared" si="8"/>
        <v>4.75</v>
      </c>
      <c r="S44" s="132">
        <f t="shared" si="3"/>
        <v>399</v>
      </c>
      <c r="T44" s="132"/>
      <c r="U44" s="132">
        <f t="shared" si="5"/>
        <v>399</v>
      </c>
      <c r="V44" s="132">
        <f t="shared" si="6"/>
        <v>399000</v>
      </c>
      <c r="W44" s="132">
        <f t="shared" si="7"/>
        <v>33250</v>
      </c>
      <c r="X44" s="130" t="s">
        <v>378</v>
      </c>
      <c r="Y44" s="130" t="s">
        <v>378</v>
      </c>
      <c r="Z44" s="130">
        <v>3093</v>
      </c>
      <c r="AA44" s="130">
        <v>3094</v>
      </c>
      <c r="AB44" s="130"/>
      <c r="AC44" s="130"/>
      <c r="AD44" s="130"/>
      <c r="AE44" s="130"/>
      <c r="AF44" s="130">
        <v>104</v>
      </c>
      <c r="AG44" s="130"/>
      <c r="AH44" s="130">
        <v>2024</v>
      </c>
      <c r="AI44" s="130"/>
      <c r="AJ44" s="130"/>
      <c r="AK44" s="130"/>
      <c r="AL44" s="130" t="s">
        <v>181</v>
      </c>
      <c r="AM44" s="130"/>
    </row>
    <row r="45" spans="1:39" x14ac:dyDescent="0.35">
      <c r="A45" s="133" t="s">
        <v>50</v>
      </c>
      <c r="B45" s="133" t="s">
        <v>372</v>
      </c>
      <c r="C45" s="133" t="s">
        <v>238</v>
      </c>
      <c r="D45" s="133" t="s">
        <v>238</v>
      </c>
      <c r="E45" s="133" t="s">
        <v>51</v>
      </c>
      <c r="F45" s="133"/>
      <c r="G45" s="133" t="s">
        <v>181</v>
      </c>
      <c r="H45" s="133" t="s">
        <v>249</v>
      </c>
      <c r="I45" s="133" t="s">
        <v>248</v>
      </c>
      <c r="J45" s="134">
        <v>1</v>
      </c>
      <c r="K45" s="133"/>
      <c r="L45" s="133" t="s">
        <v>54</v>
      </c>
      <c r="M45" s="133" t="s">
        <v>55</v>
      </c>
      <c r="N45" s="133">
        <v>1</v>
      </c>
      <c r="O45" s="133">
        <v>38</v>
      </c>
      <c r="P45" s="133">
        <v>3</v>
      </c>
      <c r="Q45" s="135">
        <v>56</v>
      </c>
      <c r="R45" s="135">
        <f t="shared" si="8"/>
        <v>1.9</v>
      </c>
      <c r="S45" s="135">
        <f t="shared" si="3"/>
        <v>106.39999999999999</v>
      </c>
      <c r="T45" s="135"/>
      <c r="U45" s="135">
        <f t="shared" si="5"/>
        <v>106.39999999999999</v>
      </c>
      <c r="V45" s="135">
        <f t="shared" si="6"/>
        <v>106399.99999999999</v>
      </c>
      <c r="W45" s="135">
        <f t="shared" si="7"/>
        <v>8866.6666666666661</v>
      </c>
      <c r="X45" s="133" t="s">
        <v>378</v>
      </c>
      <c r="Y45" s="133" t="s">
        <v>378</v>
      </c>
      <c r="Z45" s="133">
        <v>3093</v>
      </c>
      <c r="AA45" s="133">
        <v>3094</v>
      </c>
      <c r="AB45" s="133"/>
      <c r="AC45" s="133"/>
      <c r="AD45" s="133"/>
      <c r="AE45" s="133"/>
      <c r="AF45" s="133">
        <v>104</v>
      </c>
      <c r="AG45" s="133"/>
      <c r="AH45" s="133">
        <v>2024</v>
      </c>
      <c r="AI45" s="133"/>
      <c r="AJ45" s="133"/>
      <c r="AK45" s="133"/>
      <c r="AL45" s="133" t="s">
        <v>181</v>
      </c>
      <c r="AM45" s="133"/>
    </row>
    <row r="46" spans="1:39" x14ac:dyDescent="0.35">
      <c r="A46" s="130" t="s">
        <v>50</v>
      </c>
      <c r="B46" s="130" t="s">
        <v>372</v>
      </c>
      <c r="C46" s="130" t="s">
        <v>238</v>
      </c>
      <c r="D46" s="130" t="s">
        <v>238</v>
      </c>
      <c r="E46" s="130" t="s">
        <v>51</v>
      </c>
      <c r="F46" s="130"/>
      <c r="G46" s="130" t="s">
        <v>181</v>
      </c>
      <c r="H46" s="130" t="s">
        <v>278</v>
      </c>
      <c r="I46" s="130" t="s">
        <v>277</v>
      </c>
      <c r="J46" s="131">
        <v>1</v>
      </c>
      <c r="K46" s="130"/>
      <c r="L46" s="130" t="s">
        <v>54</v>
      </c>
      <c r="M46" s="130" t="s">
        <v>55</v>
      </c>
      <c r="N46" s="130">
        <v>1</v>
      </c>
      <c r="O46" s="130">
        <v>38</v>
      </c>
      <c r="P46" s="130">
        <v>6</v>
      </c>
      <c r="Q46" s="132">
        <v>91</v>
      </c>
      <c r="R46" s="132">
        <f t="shared" si="8"/>
        <v>3.8</v>
      </c>
      <c r="S46" s="132">
        <f t="shared" si="3"/>
        <v>345.8</v>
      </c>
      <c r="T46" s="132"/>
      <c r="U46" s="132">
        <f t="shared" si="5"/>
        <v>345.8</v>
      </c>
      <c r="V46" s="132">
        <f t="shared" si="6"/>
        <v>345800</v>
      </c>
      <c r="W46" s="132">
        <f t="shared" si="7"/>
        <v>28816.666666666668</v>
      </c>
      <c r="X46" s="130" t="s">
        <v>378</v>
      </c>
      <c r="Y46" s="130" t="s">
        <v>378</v>
      </c>
      <c r="Z46" s="130">
        <v>3093</v>
      </c>
      <c r="AA46" s="130">
        <v>3094</v>
      </c>
      <c r="AB46" s="130"/>
      <c r="AC46" s="130"/>
      <c r="AD46" s="130"/>
      <c r="AE46" s="130"/>
      <c r="AF46" s="130">
        <v>104</v>
      </c>
      <c r="AG46" s="130"/>
      <c r="AH46" s="130">
        <v>2024</v>
      </c>
      <c r="AI46" s="130"/>
      <c r="AJ46" s="130"/>
      <c r="AK46" s="130"/>
      <c r="AL46" s="130" t="s">
        <v>181</v>
      </c>
      <c r="AM46" s="130"/>
    </row>
    <row r="47" spans="1:39" x14ac:dyDescent="0.35">
      <c r="A47" s="133" t="s">
        <v>50</v>
      </c>
      <c r="B47" s="133" t="s">
        <v>372</v>
      </c>
      <c r="C47" s="133" t="s">
        <v>238</v>
      </c>
      <c r="D47" s="133" t="s">
        <v>238</v>
      </c>
      <c r="E47" s="133" t="s">
        <v>51</v>
      </c>
      <c r="F47" s="133"/>
      <c r="G47" s="133" t="s">
        <v>181</v>
      </c>
      <c r="H47" s="133" t="s">
        <v>190</v>
      </c>
      <c r="I47" s="133" t="s">
        <v>279</v>
      </c>
      <c r="J47" s="134">
        <v>1</v>
      </c>
      <c r="K47" s="133"/>
      <c r="L47" s="133" t="s">
        <v>54</v>
      </c>
      <c r="M47" s="133" t="s">
        <v>55</v>
      </c>
      <c r="N47" s="133">
        <v>1</v>
      </c>
      <c r="O47" s="133">
        <v>38</v>
      </c>
      <c r="P47" s="133">
        <v>4.5</v>
      </c>
      <c r="Q47" s="135">
        <v>115</v>
      </c>
      <c r="R47" s="135">
        <f t="shared" si="8"/>
        <v>2.85</v>
      </c>
      <c r="S47" s="135">
        <f t="shared" si="3"/>
        <v>327.75</v>
      </c>
      <c r="T47" s="135"/>
      <c r="U47" s="135">
        <f t="shared" si="5"/>
        <v>327.75</v>
      </c>
      <c r="V47" s="135">
        <f t="shared" si="6"/>
        <v>327750</v>
      </c>
      <c r="W47" s="135">
        <f t="shared" si="7"/>
        <v>27312.5</v>
      </c>
      <c r="X47" s="133" t="s">
        <v>378</v>
      </c>
      <c r="Y47" s="133" t="s">
        <v>378</v>
      </c>
      <c r="Z47" s="133">
        <v>3093</v>
      </c>
      <c r="AA47" s="133">
        <v>3094</v>
      </c>
      <c r="AB47" s="133"/>
      <c r="AC47" s="133"/>
      <c r="AD47" s="133"/>
      <c r="AE47" s="133"/>
      <c r="AF47" s="133">
        <v>104</v>
      </c>
      <c r="AG47" s="133"/>
      <c r="AH47" s="133">
        <v>2024</v>
      </c>
      <c r="AI47" s="133"/>
      <c r="AJ47" s="133"/>
      <c r="AK47" s="133"/>
      <c r="AL47" s="133" t="s">
        <v>181</v>
      </c>
      <c r="AM47" s="133"/>
    </row>
    <row r="48" spans="1:39" x14ac:dyDescent="0.35">
      <c r="A48" s="130" t="s">
        <v>50</v>
      </c>
      <c r="B48" s="130" t="s">
        <v>372</v>
      </c>
      <c r="C48" s="130" t="s">
        <v>238</v>
      </c>
      <c r="D48" s="130" t="s">
        <v>238</v>
      </c>
      <c r="E48" s="130" t="s">
        <v>51</v>
      </c>
      <c r="F48" s="130"/>
      <c r="G48" s="130" t="s">
        <v>181</v>
      </c>
      <c r="H48" s="130" t="s">
        <v>251</v>
      </c>
      <c r="I48" s="130" t="s">
        <v>250</v>
      </c>
      <c r="J48" s="131">
        <v>1</v>
      </c>
      <c r="K48" s="130"/>
      <c r="L48" s="130" t="s">
        <v>54</v>
      </c>
      <c r="M48" s="130" t="s">
        <v>69</v>
      </c>
      <c r="N48" s="130">
        <v>2</v>
      </c>
      <c r="O48" s="130">
        <v>36</v>
      </c>
      <c r="P48" s="130">
        <v>18</v>
      </c>
      <c r="Q48" s="132">
        <v>84</v>
      </c>
      <c r="R48" s="132">
        <f t="shared" si="8"/>
        <v>10.8</v>
      </c>
      <c r="S48" s="132">
        <f t="shared" si="3"/>
        <v>907.2</v>
      </c>
      <c r="T48" s="132"/>
      <c r="U48" s="132">
        <f t="shared" si="5"/>
        <v>907.2</v>
      </c>
      <c r="V48" s="132">
        <f t="shared" si="6"/>
        <v>907200</v>
      </c>
      <c r="W48" s="132">
        <f t="shared" si="7"/>
        <v>75600</v>
      </c>
      <c r="X48" s="130" t="s">
        <v>378</v>
      </c>
      <c r="Y48" s="130" t="s">
        <v>378</v>
      </c>
      <c r="Z48" s="130">
        <v>3093</v>
      </c>
      <c r="AA48" s="130">
        <v>3094</v>
      </c>
      <c r="AB48" s="130"/>
      <c r="AC48" s="130"/>
      <c r="AD48" s="130"/>
      <c r="AE48" s="130"/>
      <c r="AF48" s="130">
        <v>104</v>
      </c>
      <c r="AG48" s="130"/>
      <c r="AH48" s="130">
        <v>2024</v>
      </c>
      <c r="AI48" s="130"/>
      <c r="AJ48" s="130"/>
      <c r="AK48" s="130"/>
      <c r="AL48" s="130" t="s">
        <v>181</v>
      </c>
      <c r="AM48" s="130"/>
    </row>
    <row r="49" spans="1:39" x14ac:dyDescent="0.35">
      <c r="A49" s="133" t="s">
        <v>50</v>
      </c>
      <c r="B49" s="133" t="s">
        <v>372</v>
      </c>
      <c r="C49" s="133" t="s">
        <v>238</v>
      </c>
      <c r="D49" s="133" t="s">
        <v>238</v>
      </c>
      <c r="E49" s="133" t="s">
        <v>51</v>
      </c>
      <c r="F49" s="133"/>
      <c r="G49" s="133" t="s">
        <v>181</v>
      </c>
      <c r="H49" s="133" t="s">
        <v>253</v>
      </c>
      <c r="I49" s="133" t="s">
        <v>252</v>
      </c>
      <c r="J49" s="134">
        <v>1</v>
      </c>
      <c r="K49" s="133"/>
      <c r="L49" s="133" t="s">
        <v>54</v>
      </c>
      <c r="M49" s="133" t="s">
        <v>69</v>
      </c>
      <c r="N49" s="133">
        <v>2</v>
      </c>
      <c r="O49" s="133">
        <v>36</v>
      </c>
      <c r="P49" s="133">
        <v>3</v>
      </c>
      <c r="Q49" s="135">
        <v>84</v>
      </c>
      <c r="R49" s="135">
        <f t="shared" si="8"/>
        <v>1.8</v>
      </c>
      <c r="S49" s="135">
        <f t="shared" si="3"/>
        <v>151.20000000000002</v>
      </c>
      <c r="T49" s="135"/>
      <c r="U49" s="135">
        <f t="shared" si="5"/>
        <v>151.20000000000002</v>
      </c>
      <c r="V49" s="135">
        <f t="shared" si="6"/>
        <v>151200.00000000003</v>
      </c>
      <c r="W49" s="135">
        <f t="shared" si="7"/>
        <v>12600.000000000002</v>
      </c>
      <c r="X49" s="133" t="s">
        <v>378</v>
      </c>
      <c r="Y49" s="133" t="s">
        <v>378</v>
      </c>
      <c r="Z49" s="133">
        <v>3093</v>
      </c>
      <c r="AA49" s="133">
        <v>3094</v>
      </c>
      <c r="AB49" s="133"/>
      <c r="AC49" s="133"/>
      <c r="AD49" s="133"/>
      <c r="AE49" s="133"/>
      <c r="AF49" s="133">
        <v>104</v>
      </c>
      <c r="AG49" s="133"/>
      <c r="AH49" s="133">
        <v>2024</v>
      </c>
      <c r="AI49" s="133"/>
      <c r="AJ49" s="133"/>
      <c r="AK49" s="133"/>
      <c r="AL49" s="133" t="s">
        <v>181</v>
      </c>
      <c r="AM49" s="133"/>
    </row>
    <row r="50" spans="1:39" x14ac:dyDescent="0.35">
      <c r="A50" s="130" t="s">
        <v>50</v>
      </c>
      <c r="B50" s="130" t="s">
        <v>372</v>
      </c>
      <c r="C50" s="130" t="s">
        <v>238</v>
      </c>
      <c r="D50" s="130" t="s">
        <v>238</v>
      </c>
      <c r="E50" s="130" t="s">
        <v>51</v>
      </c>
      <c r="F50" s="130"/>
      <c r="G50" s="130" t="s">
        <v>181</v>
      </c>
      <c r="H50" s="130" t="s">
        <v>255</v>
      </c>
      <c r="I50" s="130" t="s">
        <v>254</v>
      </c>
      <c r="J50" s="131">
        <v>1</v>
      </c>
      <c r="K50" s="130"/>
      <c r="L50" s="130" t="s">
        <v>54</v>
      </c>
      <c r="M50" s="130" t="s">
        <v>69</v>
      </c>
      <c r="N50" s="130">
        <v>2</v>
      </c>
      <c r="O50" s="130">
        <v>36</v>
      </c>
      <c r="P50" s="130">
        <v>4.5</v>
      </c>
      <c r="Q50" s="132">
        <v>91</v>
      </c>
      <c r="R50" s="132">
        <f t="shared" si="8"/>
        <v>2.7</v>
      </c>
      <c r="S50" s="132">
        <f t="shared" si="3"/>
        <v>245.70000000000002</v>
      </c>
      <c r="T50" s="132"/>
      <c r="U50" s="132">
        <f t="shared" si="5"/>
        <v>245.70000000000002</v>
      </c>
      <c r="V50" s="132">
        <f t="shared" si="6"/>
        <v>245700.00000000003</v>
      </c>
      <c r="W50" s="132">
        <f t="shared" si="7"/>
        <v>20475.000000000004</v>
      </c>
      <c r="X50" s="130" t="s">
        <v>378</v>
      </c>
      <c r="Y50" s="130" t="s">
        <v>378</v>
      </c>
      <c r="Z50" s="130">
        <v>3093</v>
      </c>
      <c r="AA50" s="130">
        <v>3094</v>
      </c>
      <c r="AB50" s="130"/>
      <c r="AC50" s="130"/>
      <c r="AD50" s="130"/>
      <c r="AE50" s="130"/>
      <c r="AF50" s="130">
        <v>104</v>
      </c>
      <c r="AG50" s="130"/>
      <c r="AH50" s="130">
        <v>2024</v>
      </c>
      <c r="AI50" s="130"/>
      <c r="AJ50" s="130"/>
      <c r="AK50" s="130"/>
      <c r="AL50" s="130" t="s">
        <v>181</v>
      </c>
      <c r="AM50" s="130"/>
    </row>
    <row r="51" spans="1:39" x14ac:dyDescent="0.35">
      <c r="A51" s="133" t="s">
        <v>50</v>
      </c>
      <c r="B51" s="133" t="s">
        <v>372</v>
      </c>
      <c r="C51" s="133" t="s">
        <v>238</v>
      </c>
      <c r="D51" s="133" t="s">
        <v>238</v>
      </c>
      <c r="E51" s="133" t="s">
        <v>51</v>
      </c>
      <c r="F51" s="133"/>
      <c r="G51" s="133" t="s">
        <v>181</v>
      </c>
      <c r="H51" s="133" t="s">
        <v>192</v>
      </c>
      <c r="I51" s="133" t="s">
        <v>282</v>
      </c>
      <c r="J51" s="134">
        <v>1</v>
      </c>
      <c r="K51" s="133"/>
      <c r="L51" s="133" t="s">
        <v>54</v>
      </c>
      <c r="M51" s="133" t="s">
        <v>69</v>
      </c>
      <c r="N51" s="133">
        <v>2</v>
      </c>
      <c r="O51" s="133">
        <v>36</v>
      </c>
      <c r="P51" s="133">
        <v>1.5</v>
      </c>
      <c r="Q51" s="135">
        <v>115</v>
      </c>
      <c r="R51" s="135">
        <f t="shared" si="8"/>
        <v>0.9</v>
      </c>
      <c r="S51" s="135">
        <f t="shared" si="3"/>
        <v>103.5</v>
      </c>
      <c r="T51" s="135"/>
      <c r="U51" s="135">
        <f t="shared" si="5"/>
        <v>103.5</v>
      </c>
      <c r="V51" s="135">
        <f t="shared" si="6"/>
        <v>103500</v>
      </c>
      <c r="W51" s="135">
        <f t="shared" si="7"/>
        <v>8625</v>
      </c>
      <c r="X51" s="133" t="s">
        <v>378</v>
      </c>
      <c r="Y51" s="133" t="s">
        <v>378</v>
      </c>
      <c r="Z51" s="133">
        <v>3093</v>
      </c>
      <c r="AA51" s="133">
        <v>3094</v>
      </c>
      <c r="AB51" s="133"/>
      <c r="AC51" s="133"/>
      <c r="AD51" s="133"/>
      <c r="AE51" s="133"/>
      <c r="AF51" s="133">
        <v>104</v>
      </c>
      <c r="AG51" s="133"/>
      <c r="AH51" s="133">
        <v>2024</v>
      </c>
      <c r="AI51" s="133"/>
      <c r="AJ51" s="133"/>
      <c r="AK51" s="133"/>
      <c r="AL51" s="133" t="s">
        <v>181</v>
      </c>
      <c r="AM51" s="133"/>
    </row>
    <row r="52" spans="1:39" x14ac:dyDescent="0.35">
      <c r="A52" s="130" t="s">
        <v>50</v>
      </c>
      <c r="B52" s="130" t="s">
        <v>372</v>
      </c>
      <c r="C52" s="130" t="s">
        <v>238</v>
      </c>
      <c r="D52" s="130" t="s">
        <v>238</v>
      </c>
      <c r="E52" s="130" t="s">
        <v>51</v>
      </c>
      <c r="F52" s="130"/>
      <c r="G52" s="130" t="s">
        <v>181</v>
      </c>
      <c r="H52" s="130" t="s">
        <v>281</v>
      </c>
      <c r="I52" s="130" t="s">
        <v>280</v>
      </c>
      <c r="J52" s="131">
        <v>1</v>
      </c>
      <c r="K52" s="130"/>
      <c r="L52" s="130" t="s">
        <v>54</v>
      </c>
      <c r="M52" s="130" t="s">
        <v>69</v>
      </c>
      <c r="N52" s="130">
        <v>2</v>
      </c>
      <c r="O52" s="130">
        <v>36</v>
      </c>
      <c r="P52" s="130">
        <v>3</v>
      </c>
      <c r="Q52" s="132">
        <v>130</v>
      </c>
      <c r="R52" s="132">
        <f t="shared" si="8"/>
        <v>1.8</v>
      </c>
      <c r="S52" s="132">
        <f t="shared" si="3"/>
        <v>234</v>
      </c>
      <c r="T52" s="132"/>
      <c r="U52" s="132">
        <f t="shared" si="5"/>
        <v>234</v>
      </c>
      <c r="V52" s="132">
        <f t="shared" si="6"/>
        <v>234000</v>
      </c>
      <c r="W52" s="132">
        <f t="shared" si="7"/>
        <v>19500</v>
      </c>
      <c r="X52" s="130" t="s">
        <v>378</v>
      </c>
      <c r="Y52" s="130" t="s">
        <v>378</v>
      </c>
      <c r="Z52" s="130">
        <v>3093</v>
      </c>
      <c r="AA52" s="130">
        <v>3094</v>
      </c>
      <c r="AB52" s="130"/>
      <c r="AC52" s="130"/>
      <c r="AD52" s="130"/>
      <c r="AE52" s="130"/>
      <c r="AF52" s="130">
        <v>104</v>
      </c>
      <c r="AG52" s="130"/>
      <c r="AH52" s="130">
        <v>2024</v>
      </c>
      <c r="AI52" s="130"/>
      <c r="AJ52" s="130"/>
      <c r="AK52" s="130"/>
      <c r="AL52" s="130" t="s">
        <v>181</v>
      </c>
      <c r="AM52" s="130"/>
    </row>
    <row r="53" spans="1:39" x14ac:dyDescent="0.35">
      <c r="A53" s="133" t="s">
        <v>50</v>
      </c>
      <c r="B53" s="133" t="s">
        <v>372</v>
      </c>
      <c r="C53" s="133" t="s">
        <v>238</v>
      </c>
      <c r="D53" s="133" t="s">
        <v>238</v>
      </c>
      <c r="E53" s="133" t="s">
        <v>51</v>
      </c>
      <c r="F53" s="133"/>
      <c r="G53" s="133" t="s">
        <v>181</v>
      </c>
      <c r="H53" s="133" t="s">
        <v>261</v>
      </c>
      <c r="I53" s="133" t="s">
        <v>260</v>
      </c>
      <c r="J53" s="134">
        <v>1</v>
      </c>
      <c r="K53" s="133"/>
      <c r="L53" s="133" t="s">
        <v>54</v>
      </c>
      <c r="M53" s="133" t="s">
        <v>55</v>
      </c>
      <c r="N53" s="133">
        <v>3</v>
      </c>
      <c r="O53" s="133">
        <v>33</v>
      </c>
      <c r="P53" s="133">
        <v>3</v>
      </c>
      <c r="Q53" s="135">
        <v>56</v>
      </c>
      <c r="R53" s="135">
        <f t="shared" si="8"/>
        <v>1.65</v>
      </c>
      <c r="S53" s="135">
        <f t="shared" si="3"/>
        <v>92.399999999999991</v>
      </c>
      <c r="T53" s="135"/>
      <c r="U53" s="135">
        <f t="shared" si="5"/>
        <v>92.399999999999991</v>
      </c>
      <c r="V53" s="135">
        <f t="shared" si="6"/>
        <v>92399.999999999985</v>
      </c>
      <c r="W53" s="135">
        <f t="shared" si="7"/>
        <v>7699.9999999999991</v>
      </c>
      <c r="X53" s="133" t="s">
        <v>378</v>
      </c>
      <c r="Y53" s="133" t="s">
        <v>378</v>
      </c>
      <c r="Z53" s="133">
        <v>3093</v>
      </c>
      <c r="AA53" s="133">
        <v>3094</v>
      </c>
      <c r="AB53" s="133"/>
      <c r="AC53" s="133"/>
      <c r="AD53" s="133"/>
      <c r="AE53" s="133"/>
      <c r="AF53" s="133">
        <v>104</v>
      </c>
      <c r="AG53" s="133"/>
      <c r="AH53" s="133">
        <v>2024</v>
      </c>
      <c r="AI53" s="133"/>
      <c r="AJ53" s="133"/>
      <c r="AK53" s="133"/>
      <c r="AL53" s="133" t="s">
        <v>181</v>
      </c>
      <c r="AM53" s="133"/>
    </row>
    <row r="54" spans="1:39" x14ac:dyDescent="0.35">
      <c r="A54" s="130" t="s">
        <v>50</v>
      </c>
      <c r="B54" s="130" t="s">
        <v>372</v>
      </c>
      <c r="C54" s="130" t="s">
        <v>238</v>
      </c>
      <c r="D54" s="130" t="s">
        <v>238</v>
      </c>
      <c r="E54" s="130" t="s">
        <v>51</v>
      </c>
      <c r="F54" s="130"/>
      <c r="G54" s="130" t="s">
        <v>181</v>
      </c>
      <c r="H54" s="130" t="s">
        <v>259</v>
      </c>
      <c r="I54" s="130" t="s">
        <v>258</v>
      </c>
      <c r="J54" s="131">
        <v>1</v>
      </c>
      <c r="K54" s="130"/>
      <c r="L54" s="130" t="s">
        <v>54</v>
      </c>
      <c r="M54" s="130" t="s">
        <v>55</v>
      </c>
      <c r="N54" s="130">
        <v>3</v>
      </c>
      <c r="O54" s="130">
        <v>33</v>
      </c>
      <c r="P54" s="130">
        <v>3</v>
      </c>
      <c r="Q54" s="132">
        <v>56</v>
      </c>
      <c r="R54" s="132">
        <f t="shared" si="8"/>
        <v>1.65</v>
      </c>
      <c r="S54" s="132">
        <f t="shared" si="3"/>
        <v>92.399999999999991</v>
      </c>
      <c r="T54" s="132"/>
      <c r="U54" s="132">
        <f t="shared" si="5"/>
        <v>92.399999999999991</v>
      </c>
      <c r="V54" s="132">
        <f t="shared" si="6"/>
        <v>92399.999999999985</v>
      </c>
      <c r="W54" s="132">
        <f t="shared" si="7"/>
        <v>7699.9999999999991</v>
      </c>
      <c r="X54" s="130" t="s">
        <v>378</v>
      </c>
      <c r="Y54" s="130" t="s">
        <v>378</v>
      </c>
      <c r="Z54" s="130">
        <v>3093</v>
      </c>
      <c r="AA54" s="130">
        <v>3094</v>
      </c>
      <c r="AB54" s="130"/>
      <c r="AC54" s="130"/>
      <c r="AD54" s="130"/>
      <c r="AE54" s="130"/>
      <c r="AF54" s="130">
        <v>104</v>
      </c>
      <c r="AG54" s="130"/>
      <c r="AH54" s="130">
        <v>2024</v>
      </c>
      <c r="AI54" s="130"/>
      <c r="AJ54" s="130"/>
      <c r="AK54" s="130"/>
      <c r="AL54" s="130" t="s">
        <v>181</v>
      </c>
      <c r="AM54" s="130"/>
    </row>
    <row r="55" spans="1:39" x14ac:dyDescent="0.35">
      <c r="A55" s="133" t="s">
        <v>50</v>
      </c>
      <c r="B55" s="133" t="s">
        <v>372</v>
      </c>
      <c r="C55" s="133" t="s">
        <v>238</v>
      </c>
      <c r="D55" s="133" t="s">
        <v>238</v>
      </c>
      <c r="E55" s="133" t="s">
        <v>51</v>
      </c>
      <c r="F55" s="133"/>
      <c r="G55" s="133" t="s">
        <v>181</v>
      </c>
      <c r="H55" s="133" t="s">
        <v>263</v>
      </c>
      <c r="I55" s="133" t="s">
        <v>262</v>
      </c>
      <c r="J55" s="134">
        <v>1</v>
      </c>
      <c r="K55" s="133"/>
      <c r="L55" s="133" t="s">
        <v>54</v>
      </c>
      <c r="M55" s="133" t="s">
        <v>55</v>
      </c>
      <c r="N55" s="133">
        <v>3</v>
      </c>
      <c r="O55" s="133">
        <v>33</v>
      </c>
      <c r="P55" s="133">
        <v>4.5</v>
      </c>
      <c r="Q55" s="135">
        <v>91</v>
      </c>
      <c r="R55" s="135">
        <f t="shared" si="8"/>
        <v>2.4750000000000001</v>
      </c>
      <c r="S55" s="135">
        <f t="shared" si="3"/>
        <v>225.22499999999999</v>
      </c>
      <c r="T55" s="135"/>
      <c r="U55" s="135">
        <f t="shared" si="5"/>
        <v>225.22499999999999</v>
      </c>
      <c r="V55" s="135">
        <f t="shared" si="6"/>
        <v>225225</v>
      </c>
      <c r="W55" s="135">
        <f t="shared" si="7"/>
        <v>18768.75</v>
      </c>
      <c r="X55" s="133" t="s">
        <v>378</v>
      </c>
      <c r="Y55" s="133" t="s">
        <v>378</v>
      </c>
      <c r="Z55" s="133">
        <v>3093</v>
      </c>
      <c r="AA55" s="133">
        <v>3094</v>
      </c>
      <c r="AB55" s="133"/>
      <c r="AC55" s="133"/>
      <c r="AD55" s="133"/>
      <c r="AE55" s="133"/>
      <c r="AF55" s="133">
        <v>104</v>
      </c>
      <c r="AG55" s="133"/>
      <c r="AH55" s="133">
        <v>2024</v>
      </c>
      <c r="AI55" s="133"/>
      <c r="AJ55" s="133"/>
      <c r="AK55" s="133"/>
      <c r="AL55" s="133" t="s">
        <v>181</v>
      </c>
      <c r="AM55" s="133"/>
    </row>
    <row r="56" spans="1:39" x14ac:dyDescent="0.35">
      <c r="A56" s="130" t="s">
        <v>50</v>
      </c>
      <c r="B56" s="130" t="s">
        <v>372</v>
      </c>
      <c r="C56" s="130" t="s">
        <v>238</v>
      </c>
      <c r="D56" s="130" t="s">
        <v>238</v>
      </c>
      <c r="E56" s="130" t="s">
        <v>51</v>
      </c>
      <c r="F56" s="130"/>
      <c r="G56" s="130" t="s">
        <v>181</v>
      </c>
      <c r="H56" s="130" t="s">
        <v>257</v>
      </c>
      <c r="I56" s="130" t="s">
        <v>256</v>
      </c>
      <c r="J56" s="131">
        <v>1</v>
      </c>
      <c r="K56" s="130"/>
      <c r="L56" s="130" t="s">
        <v>54</v>
      </c>
      <c r="M56" s="130" t="s">
        <v>55</v>
      </c>
      <c r="N56" s="130">
        <v>3</v>
      </c>
      <c r="O56" s="130">
        <v>33</v>
      </c>
      <c r="P56" s="130">
        <v>6</v>
      </c>
      <c r="Q56" s="132">
        <v>84</v>
      </c>
      <c r="R56" s="132">
        <f t="shared" si="8"/>
        <v>3.3</v>
      </c>
      <c r="S56" s="132">
        <f t="shared" si="3"/>
        <v>277.2</v>
      </c>
      <c r="T56" s="132"/>
      <c r="U56" s="132">
        <f t="shared" si="5"/>
        <v>277.2</v>
      </c>
      <c r="V56" s="132">
        <f t="shared" si="6"/>
        <v>277200</v>
      </c>
      <c r="W56" s="132">
        <f t="shared" si="7"/>
        <v>23100</v>
      </c>
      <c r="X56" s="130" t="s">
        <v>378</v>
      </c>
      <c r="Y56" s="130" t="s">
        <v>378</v>
      </c>
      <c r="Z56" s="130">
        <v>3093</v>
      </c>
      <c r="AA56" s="130">
        <v>3094</v>
      </c>
      <c r="AB56" s="130"/>
      <c r="AC56" s="130"/>
      <c r="AD56" s="130"/>
      <c r="AE56" s="130"/>
      <c r="AF56" s="130">
        <v>104</v>
      </c>
      <c r="AG56" s="130"/>
      <c r="AH56" s="130">
        <v>2024</v>
      </c>
      <c r="AI56" s="130"/>
      <c r="AJ56" s="130"/>
      <c r="AK56" s="130"/>
      <c r="AL56" s="130" t="s">
        <v>181</v>
      </c>
      <c r="AM56" s="130"/>
    </row>
    <row r="57" spans="1:39" x14ac:dyDescent="0.35">
      <c r="A57" s="133" t="s">
        <v>50</v>
      </c>
      <c r="B57" s="133" t="s">
        <v>372</v>
      </c>
      <c r="C57" s="133" t="s">
        <v>238</v>
      </c>
      <c r="D57" s="133" t="s">
        <v>238</v>
      </c>
      <c r="E57" s="133" t="s">
        <v>51</v>
      </c>
      <c r="F57" s="133"/>
      <c r="G57" s="133" t="s">
        <v>181</v>
      </c>
      <c r="H57" s="133" t="s">
        <v>284</v>
      </c>
      <c r="I57" s="133" t="s">
        <v>283</v>
      </c>
      <c r="J57" s="134">
        <v>1</v>
      </c>
      <c r="K57" s="133"/>
      <c r="L57" s="133" t="s">
        <v>54</v>
      </c>
      <c r="M57" s="133" t="s">
        <v>55</v>
      </c>
      <c r="N57" s="133">
        <v>3</v>
      </c>
      <c r="O57" s="133">
        <v>33</v>
      </c>
      <c r="P57" s="133">
        <v>12</v>
      </c>
      <c r="Q57" s="135">
        <v>130</v>
      </c>
      <c r="R57" s="135">
        <f t="shared" si="8"/>
        <v>6.6</v>
      </c>
      <c r="S57" s="135">
        <f t="shared" si="3"/>
        <v>858</v>
      </c>
      <c r="T57" s="135"/>
      <c r="U57" s="135">
        <f t="shared" si="5"/>
        <v>858</v>
      </c>
      <c r="V57" s="135">
        <f t="shared" si="6"/>
        <v>858000</v>
      </c>
      <c r="W57" s="135">
        <f t="shared" si="7"/>
        <v>71500</v>
      </c>
      <c r="X57" s="133" t="s">
        <v>378</v>
      </c>
      <c r="Y57" s="133" t="s">
        <v>378</v>
      </c>
      <c r="Z57" s="133">
        <v>3093</v>
      </c>
      <c r="AA57" s="133">
        <v>3094</v>
      </c>
      <c r="AB57" s="133"/>
      <c r="AC57" s="133"/>
      <c r="AD57" s="133"/>
      <c r="AE57" s="133"/>
      <c r="AF57" s="133">
        <v>104</v>
      </c>
      <c r="AG57" s="133"/>
      <c r="AH57" s="133">
        <v>2024</v>
      </c>
      <c r="AI57" s="133"/>
      <c r="AJ57" s="133"/>
      <c r="AK57" s="133"/>
      <c r="AL57" s="133" t="s">
        <v>181</v>
      </c>
      <c r="AM57" s="133"/>
    </row>
    <row r="58" spans="1:39" x14ac:dyDescent="0.35">
      <c r="A58" s="130" t="s">
        <v>50</v>
      </c>
      <c r="B58" s="130" t="s">
        <v>372</v>
      </c>
      <c r="C58" s="130" t="s">
        <v>238</v>
      </c>
      <c r="D58" s="130" t="s">
        <v>238</v>
      </c>
      <c r="E58" s="130" t="s">
        <v>51</v>
      </c>
      <c r="F58" s="130"/>
      <c r="G58" s="130" t="s">
        <v>181</v>
      </c>
      <c r="H58" s="130" t="s">
        <v>194</v>
      </c>
      <c r="I58" s="130" t="s">
        <v>285</v>
      </c>
      <c r="J58" s="131">
        <v>1</v>
      </c>
      <c r="K58" s="130"/>
      <c r="L58" s="130" t="s">
        <v>54</v>
      </c>
      <c r="M58" s="130" t="s">
        <v>55</v>
      </c>
      <c r="N58" s="130">
        <v>3</v>
      </c>
      <c r="O58" s="130">
        <v>33</v>
      </c>
      <c r="P58" s="130">
        <v>1.5</v>
      </c>
      <c r="Q58" s="132">
        <v>115</v>
      </c>
      <c r="R58" s="132">
        <f t="shared" si="8"/>
        <v>0.82499999999999996</v>
      </c>
      <c r="S58" s="132">
        <f t="shared" si="3"/>
        <v>94.875</v>
      </c>
      <c r="T58" s="132"/>
      <c r="U58" s="132">
        <f t="shared" si="5"/>
        <v>94.875</v>
      </c>
      <c r="V58" s="132">
        <f t="shared" si="6"/>
        <v>94875</v>
      </c>
      <c r="W58" s="132">
        <f t="shared" si="7"/>
        <v>7906.25</v>
      </c>
      <c r="X58" s="130" t="s">
        <v>378</v>
      </c>
      <c r="Y58" s="130" t="s">
        <v>378</v>
      </c>
      <c r="Z58" s="130">
        <v>3093</v>
      </c>
      <c r="AA58" s="130">
        <v>3094</v>
      </c>
      <c r="AB58" s="130"/>
      <c r="AC58" s="130"/>
      <c r="AD58" s="130"/>
      <c r="AE58" s="130"/>
      <c r="AF58" s="130">
        <v>104</v>
      </c>
      <c r="AG58" s="130"/>
      <c r="AH58" s="130">
        <v>2024</v>
      </c>
      <c r="AI58" s="130"/>
      <c r="AJ58" s="130"/>
      <c r="AK58" s="130"/>
      <c r="AL58" s="130" t="s">
        <v>181</v>
      </c>
      <c r="AM58" s="130"/>
    </row>
    <row r="59" spans="1:39" x14ac:dyDescent="0.35">
      <c r="A59" s="133" t="s">
        <v>50</v>
      </c>
      <c r="B59" s="133" t="s">
        <v>372</v>
      </c>
      <c r="C59" s="133" t="s">
        <v>238</v>
      </c>
      <c r="D59" s="133" t="s">
        <v>238</v>
      </c>
      <c r="E59" s="133" t="s">
        <v>51</v>
      </c>
      <c r="F59" s="133"/>
      <c r="G59" s="133" t="s">
        <v>181</v>
      </c>
      <c r="H59" s="133" t="s">
        <v>108</v>
      </c>
      <c r="I59" s="133" t="s">
        <v>264</v>
      </c>
      <c r="J59" s="134">
        <v>1</v>
      </c>
      <c r="K59" s="133"/>
      <c r="L59" s="133" t="s">
        <v>54</v>
      </c>
      <c r="M59" s="133" t="s">
        <v>69</v>
      </c>
      <c r="N59" s="133">
        <v>4</v>
      </c>
      <c r="O59" s="133">
        <v>30</v>
      </c>
      <c r="P59" s="133">
        <v>4.5</v>
      </c>
      <c r="Q59" s="135">
        <v>56</v>
      </c>
      <c r="R59" s="135">
        <f t="shared" si="8"/>
        <v>2.25</v>
      </c>
      <c r="S59" s="135">
        <f t="shared" si="3"/>
        <v>126</v>
      </c>
      <c r="T59" s="135"/>
      <c r="U59" s="135">
        <f t="shared" si="5"/>
        <v>126</v>
      </c>
      <c r="V59" s="135">
        <f t="shared" si="6"/>
        <v>126000</v>
      </c>
      <c r="W59" s="135">
        <f t="shared" si="7"/>
        <v>10500</v>
      </c>
      <c r="X59" s="133" t="s">
        <v>378</v>
      </c>
      <c r="Y59" s="133" t="s">
        <v>378</v>
      </c>
      <c r="Z59" s="133">
        <v>3093</v>
      </c>
      <c r="AA59" s="133">
        <v>3094</v>
      </c>
      <c r="AB59" s="133"/>
      <c r="AC59" s="133"/>
      <c r="AD59" s="133"/>
      <c r="AE59" s="133"/>
      <c r="AF59" s="133">
        <v>104</v>
      </c>
      <c r="AG59" s="133"/>
      <c r="AH59" s="133">
        <v>2024</v>
      </c>
      <c r="AI59" s="133"/>
      <c r="AJ59" s="133"/>
      <c r="AK59" s="133"/>
      <c r="AL59" s="133" t="s">
        <v>181</v>
      </c>
      <c r="AM59" s="133"/>
    </row>
    <row r="60" spans="1:39" x14ac:dyDescent="0.35">
      <c r="A60" s="130" t="s">
        <v>50</v>
      </c>
      <c r="B60" s="130" t="s">
        <v>372</v>
      </c>
      <c r="C60" s="130" t="s">
        <v>238</v>
      </c>
      <c r="D60" s="130" t="s">
        <v>238</v>
      </c>
      <c r="E60" s="130" t="s">
        <v>51</v>
      </c>
      <c r="F60" s="130"/>
      <c r="G60" s="130" t="s">
        <v>181</v>
      </c>
      <c r="H60" s="130" t="s">
        <v>266</v>
      </c>
      <c r="I60" s="130" t="s">
        <v>265</v>
      </c>
      <c r="J60" s="131">
        <v>1</v>
      </c>
      <c r="K60" s="130"/>
      <c r="L60" s="130" t="s">
        <v>54</v>
      </c>
      <c r="M60" s="130" t="s">
        <v>69</v>
      </c>
      <c r="N60" s="130">
        <v>4</v>
      </c>
      <c r="O60" s="130">
        <v>30</v>
      </c>
      <c r="P60" s="130">
        <v>9</v>
      </c>
      <c r="Q60" s="132">
        <v>84</v>
      </c>
      <c r="R60" s="132">
        <f t="shared" si="8"/>
        <v>4.5</v>
      </c>
      <c r="S60" s="132">
        <f t="shared" si="3"/>
        <v>378</v>
      </c>
      <c r="T60" s="132"/>
      <c r="U60" s="132">
        <f t="shared" si="5"/>
        <v>378</v>
      </c>
      <c r="V60" s="132">
        <f t="shared" si="6"/>
        <v>378000</v>
      </c>
      <c r="W60" s="132">
        <f t="shared" si="7"/>
        <v>31500</v>
      </c>
      <c r="X60" s="130" t="s">
        <v>378</v>
      </c>
      <c r="Y60" s="130" t="s">
        <v>378</v>
      </c>
      <c r="Z60" s="130">
        <v>3093</v>
      </c>
      <c r="AA60" s="130">
        <v>3094</v>
      </c>
      <c r="AB60" s="130"/>
      <c r="AC60" s="130"/>
      <c r="AD60" s="130"/>
      <c r="AE60" s="130"/>
      <c r="AF60" s="130">
        <v>104</v>
      </c>
      <c r="AG60" s="130"/>
      <c r="AH60" s="130">
        <v>2024</v>
      </c>
      <c r="AI60" s="130"/>
      <c r="AJ60" s="130"/>
      <c r="AK60" s="130"/>
      <c r="AL60" s="130" t="s">
        <v>181</v>
      </c>
      <c r="AM60" s="130"/>
    </row>
    <row r="61" spans="1:39" x14ac:dyDescent="0.35">
      <c r="A61" s="133" t="s">
        <v>50</v>
      </c>
      <c r="B61" s="133" t="s">
        <v>372</v>
      </c>
      <c r="C61" s="133" t="s">
        <v>238</v>
      </c>
      <c r="D61" s="133" t="s">
        <v>238</v>
      </c>
      <c r="E61" s="133" t="s">
        <v>51</v>
      </c>
      <c r="F61" s="133"/>
      <c r="G61" s="133" t="s">
        <v>181</v>
      </c>
      <c r="H61" s="133" t="s">
        <v>196</v>
      </c>
      <c r="I61" s="133" t="s">
        <v>290</v>
      </c>
      <c r="J61" s="134">
        <v>1</v>
      </c>
      <c r="K61" s="133"/>
      <c r="L61" s="133" t="s">
        <v>54</v>
      </c>
      <c r="M61" s="133" t="s">
        <v>69</v>
      </c>
      <c r="N61" s="133">
        <v>4</v>
      </c>
      <c r="O61" s="133">
        <v>30</v>
      </c>
      <c r="P61" s="133">
        <v>1.5</v>
      </c>
      <c r="Q61" s="135">
        <v>115</v>
      </c>
      <c r="R61" s="135">
        <f t="shared" si="8"/>
        <v>0.75</v>
      </c>
      <c r="S61" s="135">
        <f t="shared" si="3"/>
        <v>86.25</v>
      </c>
      <c r="T61" s="135"/>
      <c r="U61" s="135">
        <f t="shared" si="5"/>
        <v>86.25</v>
      </c>
      <c r="V61" s="135">
        <f t="shared" si="6"/>
        <v>86250</v>
      </c>
      <c r="W61" s="135">
        <f t="shared" si="7"/>
        <v>7187.5</v>
      </c>
      <c r="X61" s="133" t="s">
        <v>378</v>
      </c>
      <c r="Y61" s="133" t="s">
        <v>378</v>
      </c>
      <c r="Z61" s="133">
        <v>3093</v>
      </c>
      <c r="AA61" s="133">
        <v>3094</v>
      </c>
      <c r="AB61" s="133"/>
      <c r="AC61" s="133"/>
      <c r="AD61" s="133"/>
      <c r="AE61" s="133"/>
      <c r="AF61" s="133">
        <v>104</v>
      </c>
      <c r="AG61" s="133"/>
      <c r="AH61" s="133">
        <v>2024</v>
      </c>
      <c r="AI61" s="133"/>
      <c r="AJ61" s="133"/>
      <c r="AK61" s="133"/>
      <c r="AL61" s="133" t="s">
        <v>181</v>
      </c>
      <c r="AM61" s="133"/>
    </row>
    <row r="62" spans="1:39" x14ac:dyDescent="0.35">
      <c r="A62" s="130" t="s">
        <v>50</v>
      </c>
      <c r="B62" s="130" t="s">
        <v>372</v>
      </c>
      <c r="C62" s="130" t="s">
        <v>238</v>
      </c>
      <c r="D62" s="130" t="s">
        <v>238</v>
      </c>
      <c r="E62" s="130" t="s">
        <v>51</v>
      </c>
      <c r="F62" s="130"/>
      <c r="G62" s="130" t="s">
        <v>181</v>
      </c>
      <c r="H62" s="130" t="s">
        <v>287</v>
      </c>
      <c r="I62" s="130" t="s">
        <v>286</v>
      </c>
      <c r="J62" s="131">
        <v>1</v>
      </c>
      <c r="K62" s="130"/>
      <c r="L62" s="130" t="s">
        <v>54</v>
      </c>
      <c r="M62" s="130" t="s">
        <v>69</v>
      </c>
      <c r="N62" s="130">
        <v>4</v>
      </c>
      <c r="O62" s="130">
        <v>30</v>
      </c>
      <c r="P62" s="130">
        <v>4.5</v>
      </c>
      <c r="Q62" s="132">
        <v>130</v>
      </c>
      <c r="R62" s="132">
        <f t="shared" si="8"/>
        <v>2.25</v>
      </c>
      <c r="S62" s="132">
        <f t="shared" si="3"/>
        <v>292.5</v>
      </c>
      <c r="T62" s="132"/>
      <c r="U62" s="132">
        <f t="shared" si="5"/>
        <v>292.5</v>
      </c>
      <c r="V62" s="132">
        <f t="shared" si="6"/>
        <v>292500</v>
      </c>
      <c r="W62" s="132">
        <f t="shared" si="7"/>
        <v>24375</v>
      </c>
      <c r="X62" s="130" t="s">
        <v>378</v>
      </c>
      <c r="Y62" s="130" t="s">
        <v>378</v>
      </c>
      <c r="Z62" s="130">
        <v>3093</v>
      </c>
      <c r="AA62" s="130">
        <v>3094</v>
      </c>
      <c r="AB62" s="130"/>
      <c r="AC62" s="130"/>
      <c r="AD62" s="130"/>
      <c r="AE62" s="130"/>
      <c r="AF62" s="130">
        <v>104</v>
      </c>
      <c r="AG62" s="130"/>
      <c r="AH62" s="130">
        <v>2024</v>
      </c>
      <c r="AI62" s="130"/>
      <c r="AJ62" s="130"/>
      <c r="AK62" s="130"/>
      <c r="AL62" s="130" t="s">
        <v>181</v>
      </c>
      <c r="AM62" s="130"/>
    </row>
    <row r="63" spans="1:39" x14ac:dyDescent="0.35">
      <c r="A63" s="133" t="s">
        <v>50</v>
      </c>
      <c r="B63" s="133" t="s">
        <v>372</v>
      </c>
      <c r="C63" s="133" t="s">
        <v>238</v>
      </c>
      <c r="D63" s="133" t="s">
        <v>238</v>
      </c>
      <c r="E63" s="133" t="s">
        <v>51</v>
      </c>
      <c r="F63" s="133"/>
      <c r="G63" s="133" t="s">
        <v>181</v>
      </c>
      <c r="H63" s="133" t="s">
        <v>289</v>
      </c>
      <c r="I63" s="133" t="s">
        <v>288</v>
      </c>
      <c r="J63" s="134">
        <v>1</v>
      </c>
      <c r="K63" s="133"/>
      <c r="L63" s="133" t="s">
        <v>54</v>
      </c>
      <c r="M63" s="133" t="s">
        <v>69</v>
      </c>
      <c r="N63" s="133">
        <v>4</v>
      </c>
      <c r="O63" s="133">
        <v>30</v>
      </c>
      <c r="P63" s="133">
        <v>10.5</v>
      </c>
      <c r="Q63" s="135">
        <v>115</v>
      </c>
      <c r="R63" s="135">
        <f t="shared" si="8"/>
        <v>5.25</v>
      </c>
      <c r="S63" s="135">
        <f t="shared" si="3"/>
        <v>603.75</v>
      </c>
      <c r="T63" s="135"/>
      <c r="U63" s="135">
        <f t="shared" si="5"/>
        <v>603.75</v>
      </c>
      <c r="V63" s="135">
        <f t="shared" si="6"/>
        <v>603750</v>
      </c>
      <c r="W63" s="135">
        <f t="shared" si="7"/>
        <v>50312.5</v>
      </c>
      <c r="X63" s="133" t="s">
        <v>378</v>
      </c>
      <c r="Y63" s="133" t="s">
        <v>378</v>
      </c>
      <c r="Z63" s="133">
        <v>3093</v>
      </c>
      <c r="AA63" s="133">
        <v>3094</v>
      </c>
      <c r="AB63" s="133"/>
      <c r="AC63" s="133"/>
      <c r="AD63" s="133"/>
      <c r="AE63" s="133"/>
      <c r="AF63" s="133">
        <v>104</v>
      </c>
      <c r="AG63" s="133"/>
      <c r="AH63" s="133">
        <v>2024</v>
      </c>
      <c r="AI63" s="133"/>
      <c r="AJ63" s="133"/>
      <c r="AK63" s="133"/>
      <c r="AL63" s="133" t="s">
        <v>181</v>
      </c>
      <c r="AM63" s="133"/>
    </row>
    <row r="64" spans="1:39" x14ac:dyDescent="0.35">
      <c r="A64" s="130" t="s">
        <v>50</v>
      </c>
      <c r="B64" s="130" t="s">
        <v>372</v>
      </c>
      <c r="C64" s="130" t="s">
        <v>238</v>
      </c>
      <c r="D64" s="130" t="s">
        <v>238</v>
      </c>
      <c r="E64" s="130" t="s">
        <v>51</v>
      </c>
      <c r="F64" s="130"/>
      <c r="G64" s="130" t="s">
        <v>181</v>
      </c>
      <c r="H64" s="130" t="s">
        <v>268</v>
      </c>
      <c r="I64" s="130" t="s">
        <v>267</v>
      </c>
      <c r="J64" s="131">
        <v>1</v>
      </c>
      <c r="K64" s="130"/>
      <c r="L64" s="130" t="s">
        <v>54</v>
      </c>
      <c r="M64" s="130" t="s">
        <v>55</v>
      </c>
      <c r="N64" s="130">
        <v>5</v>
      </c>
      <c r="O64" s="130">
        <v>28</v>
      </c>
      <c r="P64" s="130">
        <v>3</v>
      </c>
      <c r="Q64" s="132">
        <v>56</v>
      </c>
      <c r="R64" s="132">
        <f t="shared" si="8"/>
        <v>1.4</v>
      </c>
      <c r="S64" s="132">
        <f t="shared" si="3"/>
        <v>78.399999999999991</v>
      </c>
      <c r="T64" s="132"/>
      <c r="U64" s="132">
        <f t="shared" si="5"/>
        <v>78.399999999999991</v>
      </c>
      <c r="V64" s="132">
        <f t="shared" si="6"/>
        <v>78399.999999999985</v>
      </c>
      <c r="W64" s="132">
        <f t="shared" si="7"/>
        <v>6533.3333333333321</v>
      </c>
      <c r="X64" s="130" t="s">
        <v>378</v>
      </c>
      <c r="Y64" s="130" t="s">
        <v>378</v>
      </c>
      <c r="Z64" s="130">
        <v>3093</v>
      </c>
      <c r="AA64" s="130">
        <v>3094</v>
      </c>
      <c r="AB64" s="130"/>
      <c r="AC64" s="130"/>
      <c r="AD64" s="130"/>
      <c r="AE64" s="130"/>
      <c r="AF64" s="130">
        <v>104</v>
      </c>
      <c r="AG64" s="130"/>
      <c r="AH64" s="130">
        <v>2024</v>
      </c>
      <c r="AI64" s="130"/>
      <c r="AJ64" s="130"/>
      <c r="AK64" s="130"/>
      <c r="AL64" s="130" t="s">
        <v>181</v>
      </c>
      <c r="AM64" s="130"/>
    </row>
    <row r="65" spans="1:39" x14ac:dyDescent="0.35">
      <c r="A65" s="133" t="s">
        <v>50</v>
      </c>
      <c r="B65" s="133" t="s">
        <v>372</v>
      </c>
      <c r="C65" s="133" t="s">
        <v>238</v>
      </c>
      <c r="D65" s="133" t="s">
        <v>238</v>
      </c>
      <c r="E65" s="133" t="s">
        <v>51</v>
      </c>
      <c r="F65" s="133"/>
      <c r="G65" s="133" t="s">
        <v>181</v>
      </c>
      <c r="H65" s="133" t="s">
        <v>292</v>
      </c>
      <c r="I65" s="133" t="s">
        <v>291</v>
      </c>
      <c r="J65" s="134">
        <v>1</v>
      </c>
      <c r="K65" s="133"/>
      <c r="L65" s="133" t="s">
        <v>54</v>
      </c>
      <c r="M65" s="133" t="s">
        <v>55</v>
      </c>
      <c r="N65" s="133">
        <v>5</v>
      </c>
      <c r="O65" s="133">
        <v>28</v>
      </c>
      <c r="P65" s="133">
        <v>4.5</v>
      </c>
      <c r="Q65" s="135">
        <v>91</v>
      </c>
      <c r="R65" s="135">
        <f t="shared" si="8"/>
        <v>2.1</v>
      </c>
      <c r="S65" s="135">
        <f t="shared" si="3"/>
        <v>191.1</v>
      </c>
      <c r="T65" s="135"/>
      <c r="U65" s="135">
        <f t="shared" si="5"/>
        <v>191.1</v>
      </c>
      <c r="V65" s="135">
        <f t="shared" si="6"/>
        <v>191100</v>
      </c>
      <c r="W65" s="135">
        <f t="shared" si="7"/>
        <v>15925</v>
      </c>
      <c r="X65" s="133" t="s">
        <v>378</v>
      </c>
      <c r="Y65" s="133" t="s">
        <v>378</v>
      </c>
      <c r="Z65" s="133">
        <v>3093</v>
      </c>
      <c r="AA65" s="133">
        <v>3094</v>
      </c>
      <c r="AB65" s="133"/>
      <c r="AC65" s="133"/>
      <c r="AD65" s="133"/>
      <c r="AE65" s="133"/>
      <c r="AF65" s="133">
        <v>104</v>
      </c>
      <c r="AG65" s="133"/>
      <c r="AH65" s="133">
        <v>2024</v>
      </c>
      <c r="AI65" s="133"/>
      <c r="AJ65" s="133"/>
      <c r="AK65" s="133"/>
      <c r="AL65" s="133" t="s">
        <v>181</v>
      </c>
      <c r="AM65" s="133"/>
    </row>
    <row r="66" spans="1:39" x14ac:dyDescent="0.35">
      <c r="A66" s="130" t="s">
        <v>50</v>
      </c>
      <c r="B66" s="130" t="s">
        <v>372</v>
      </c>
      <c r="C66" s="130" t="s">
        <v>238</v>
      </c>
      <c r="D66" s="130" t="s">
        <v>238</v>
      </c>
      <c r="E66" s="130" t="s">
        <v>51</v>
      </c>
      <c r="F66" s="130"/>
      <c r="G66" s="130" t="s">
        <v>181</v>
      </c>
      <c r="H66" s="130" t="s">
        <v>298</v>
      </c>
      <c r="I66" s="130" t="s">
        <v>297</v>
      </c>
      <c r="J66" s="131">
        <v>1</v>
      </c>
      <c r="K66" s="130"/>
      <c r="L66" s="130" t="s">
        <v>54</v>
      </c>
      <c r="M66" s="130" t="s">
        <v>55</v>
      </c>
      <c r="N66" s="130">
        <v>5</v>
      </c>
      <c r="O66" s="130">
        <v>28</v>
      </c>
      <c r="P66" s="130">
        <v>4.5</v>
      </c>
      <c r="Q66" s="132">
        <v>91</v>
      </c>
      <c r="R66" s="132">
        <f t="shared" si="8"/>
        <v>2.1</v>
      </c>
      <c r="S66" s="132">
        <f t="shared" si="3"/>
        <v>191.1</v>
      </c>
      <c r="T66" s="132"/>
      <c r="U66" s="132">
        <f t="shared" si="5"/>
        <v>191.1</v>
      </c>
      <c r="V66" s="132">
        <f t="shared" si="6"/>
        <v>191100</v>
      </c>
      <c r="W66" s="132">
        <f t="shared" si="7"/>
        <v>15925</v>
      </c>
      <c r="X66" s="130" t="s">
        <v>378</v>
      </c>
      <c r="Y66" s="130" t="s">
        <v>378</v>
      </c>
      <c r="Z66" s="130">
        <v>3093</v>
      </c>
      <c r="AA66" s="130">
        <v>3094</v>
      </c>
      <c r="AB66" s="130"/>
      <c r="AC66" s="130"/>
      <c r="AD66" s="130"/>
      <c r="AE66" s="130"/>
      <c r="AF66" s="130">
        <v>104</v>
      </c>
      <c r="AG66" s="130"/>
      <c r="AH66" s="130">
        <v>2024</v>
      </c>
      <c r="AI66" s="130"/>
      <c r="AJ66" s="130"/>
      <c r="AK66" s="130"/>
      <c r="AL66" s="130" t="s">
        <v>181</v>
      </c>
      <c r="AM66" s="130"/>
    </row>
    <row r="67" spans="1:39" x14ac:dyDescent="0.35">
      <c r="A67" s="133" t="s">
        <v>50</v>
      </c>
      <c r="B67" s="133" t="s">
        <v>372</v>
      </c>
      <c r="C67" s="133" t="s">
        <v>238</v>
      </c>
      <c r="D67" s="133" t="s">
        <v>238</v>
      </c>
      <c r="E67" s="133" t="s">
        <v>51</v>
      </c>
      <c r="F67" s="133"/>
      <c r="G67" s="133" t="s">
        <v>181</v>
      </c>
      <c r="H67" s="133" t="s">
        <v>294</v>
      </c>
      <c r="I67" s="133" t="s">
        <v>293</v>
      </c>
      <c r="J67" s="134">
        <v>1</v>
      </c>
      <c r="K67" s="133"/>
      <c r="L67" s="133" t="s">
        <v>54</v>
      </c>
      <c r="M67" s="133" t="s">
        <v>55</v>
      </c>
      <c r="N67" s="133">
        <v>5</v>
      </c>
      <c r="O67" s="133">
        <v>28</v>
      </c>
      <c r="P67" s="133">
        <v>10.5</v>
      </c>
      <c r="Q67" s="135">
        <v>130</v>
      </c>
      <c r="R67" s="135">
        <f t="shared" si="8"/>
        <v>4.9000000000000004</v>
      </c>
      <c r="S67" s="135">
        <f t="shared" si="3"/>
        <v>637</v>
      </c>
      <c r="T67" s="135"/>
      <c r="U67" s="135">
        <f t="shared" si="5"/>
        <v>637</v>
      </c>
      <c r="V67" s="135">
        <f t="shared" si="6"/>
        <v>637000</v>
      </c>
      <c r="W67" s="135">
        <f t="shared" si="7"/>
        <v>53083.333333333336</v>
      </c>
      <c r="X67" s="133" t="s">
        <v>378</v>
      </c>
      <c r="Y67" s="133" t="s">
        <v>378</v>
      </c>
      <c r="Z67" s="133">
        <v>3093</v>
      </c>
      <c r="AA67" s="133">
        <v>3094</v>
      </c>
      <c r="AB67" s="133"/>
      <c r="AC67" s="133"/>
      <c r="AD67" s="133"/>
      <c r="AE67" s="133"/>
      <c r="AF67" s="133">
        <v>104</v>
      </c>
      <c r="AG67" s="133"/>
      <c r="AH67" s="133">
        <v>2024</v>
      </c>
      <c r="AI67" s="133"/>
      <c r="AJ67" s="133"/>
      <c r="AK67" s="133"/>
      <c r="AL67" s="133" t="s">
        <v>181</v>
      </c>
      <c r="AM67" s="133"/>
    </row>
    <row r="68" spans="1:39" x14ac:dyDescent="0.35">
      <c r="A68" s="130" t="s">
        <v>50</v>
      </c>
      <c r="B68" s="130" t="s">
        <v>372</v>
      </c>
      <c r="C68" s="130" t="s">
        <v>238</v>
      </c>
      <c r="D68" s="130" t="s">
        <v>238</v>
      </c>
      <c r="E68" s="130" t="s">
        <v>51</v>
      </c>
      <c r="F68" s="130"/>
      <c r="G68" s="130" t="s">
        <v>181</v>
      </c>
      <c r="H68" s="130" t="s">
        <v>300</v>
      </c>
      <c r="I68" s="130" t="s">
        <v>299</v>
      </c>
      <c r="J68" s="131">
        <v>1</v>
      </c>
      <c r="K68" s="130"/>
      <c r="L68" s="130" t="s">
        <v>54</v>
      </c>
      <c r="M68" s="130" t="s">
        <v>55</v>
      </c>
      <c r="N68" s="130">
        <v>5</v>
      </c>
      <c r="O68" s="130">
        <v>28</v>
      </c>
      <c r="P68" s="130">
        <v>1.5</v>
      </c>
      <c r="Q68" s="132">
        <v>115</v>
      </c>
      <c r="R68" s="132">
        <f t="shared" si="8"/>
        <v>0.7</v>
      </c>
      <c r="S68" s="132">
        <f t="shared" si="3"/>
        <v>80.5</v>
      </c>
      <c r="T68" s="132"/>
      <c r="U68" s="132">
        <f t="shared" si="5"/>
        <v>80.5</v>
      </c>
      <c r="V68" s="132">
        <f t="shared" si="6"/>
        <v>80500</v>
      </c>
      <c r="W68" s="132">
        <f t="shared" si="7"/>
        <v>6708.333333333333</v>
      </c>
      <c r="X68" s="130" t="s">
        <v>378</v>
      </c>
      <c r="Y68" s="130" t="s">
        <v>378</v>
      </c>
      <c r="Z68" s="130">
        <v>3093</v>
      </c>
      <c r="AA68" s="130">
        <v>3094</v>
      </c>
      <c r="AB68" s="130"/>
      <c r="AC68" s="130"/>
      <c r="AD68" s="130"/>
      <c r="AE68" s="130"/>
      <c r="AF68" s="130">
        <v>104</v>
      </c>
      <c r="AG68" s="130"/>
      <c r="AH68" s="130">
        <v>2024</v>
      </c>
      <c r="AI68" s="130"/>
      <c r="AJ68" s="130"/>
      <c r="AK68" s="130"/>
      <c r="AL68" s="130" t="s">
        <v>181</v>
      </c>
      <c r="AM68" s="130"/>
    </row>
    <row r="69" spans="1:39" x14ac:dyDescent="0.35">
      <c r="A69" s="133" t="s">
        <v>50</v>
      </c>
      <c r="B69" s="133" t="s">
        <v>372</v>
      </c>
      <c r="C69" s="133" t="s">
        <v>238</v>
      </c>
      <c r="D69" s="133" t="s">
        <v>238</v>
      </c>
      <c r="E69" s="133" t="s">
        <v>51</v>
      </c>
      <c r="F69" s="133"/>
      <c r="G69" s="133" t="s">
        <v>181</v>
      </c>
      <c r="H69" s="133" t="s">
        <v>296</v>
      </c>
      <c r="I69" s="133" t="s">
        <v>295</v>
      </c>
      <c r="J69" s="134">
        <v>1</v>
      </c>
      <c r="K69" s="133"/>
      <c r="L69" s="133" t="s">
        <v>54</v>
      </c>
      <c r="M69" s="133" t="s">
        <v>55</v>
      </c>
      <c r="N69" s="133">
        <v>5</v>
      </c>
      <c r="O69" s="133">
        <v>28</v>
      </c>
      <c r="P69" s="133">
        <v>6</v>
      </c>
      <c r="Q69" s="135">
        <v>115</v>
      </c>
      <c r="R69" s="135">
        <f t="shared" si="8"/>
        <v>2.8</v>
      </c>
      <c r="S69" s="135">
        <f t="shared" si="3"/>
        <v>322</v>
      </c>
      <c r="T69" s="135"/>
      <c r="U69" s="135">
        <f t="shared" si="5"/>
        <v>322</v>
      </c>
      <c r="V69" s="135">
        <f t="shared" si="6"/>
        <v>322000</v>
      </c>
      <c r="W69" s="135">
        <f t="shared" si="7"/>
        <v>26833.333333333332</v>
      </c>
      <c r="X69" s="133" t="s">
        <v>378</v>
      </c>
      <c r="Y69" s="133" t="s">
        <v>378</v>
      </c>
      <c r="Z69" s="133">
        <v>3093</v>
      </c>
      <c r="AA69" s="133">
        <v>3094</v>
      </c>
      <c r="AB69" s="133"/>
      <c r="AC69" s="133"/>
      <c r="AD69" s="133"/>
      <c r="AE69" s="133"/>
      <c r="AF69" s="133">
        <v>104</v>
      </c>
      <c r="AG69" s="133"/>
      <c r="AH69" s="133">
        <v>2024</v>
      </c>
      <c r="AI69" s="133"/>
      <c r="AJ69" s="133"/>
      <c r="AK69" s="133"/>
      <c r="AL69" s="133" t="s">
        <v>181</v>
      </c>
      <c r="AM69" s="133"/>
    </row>
    <row r="70" spans="1:39" x14ac:dyDescent="0.35">
      <c r="A70" s="130" t="s">
        <v>50</v>
      </c>
      <c r="B70" s="130" t="s">
        <v>372</v>
      </c>
      <c r="C70" s="130" t="s">
        <v>238</v>
      </c>
      <c r="D70" s="130" t="s">
        <v>238</v>
      </c>
      <c r="E70" s="130" t="s">
        <v>51</v>
      </c>
      <c r="F70" s="130"/>
      <c r="G70" s="130" t="s">
        <v>181</v>
      </c>
      <c r="H70" s="130" t="s">
        <v>308</v>
      </c>
      <c r="I70" s="130" t="s">
        <v>307</v>
      </c>
      <c r="J70" s="131">
        <v>1</v>
      </c>
      <c r="K70" s="130"/>
      <c r="L70" s="130" t="s">
        <v>54</v>
      </c>
      <c r="M70" s="130" t="s">
        <v>69</v>
      </c>
      <c r="N70" s="130">
        <v>6</v>
      </c>
      <c r="O70" s="130">
        <v>30</v>
      </c>
      <c r="P70" s="130">
        <v>9</v>
      </c>
      <c r="Q70" s="132">
        <v>130</v>
      </c>
      <c r="R70" s="132">
        <f t="shared" si="8"/>
        <v>4.5</v>
      </c>
      <c r="S70" s="132">
        <f t="shared" si="3"/>
        <v>585</v>
      </c>
      <c r="T70" s="132"/>
      <c r="U70" s="132">
        <f t="shared" si="5"/>
        <v>585</v>
      </c>
      <c r="V70" s="132">
        <f t="shared" si="6"/>
        <v>585000</v>
      </c>
      <c r="W70" s="132">
        <f t="shared" si="7"/>
        <v>48750</v>
      </c>
      <c r="X70" s="130" t="s">
        <v>378</v>
      </c>
      <c r="Y70" s="130" t="s">
        <v>378</v>
      </c>
      <c r="Z70" s="130">
        <v>3093</v>
      </c>
      <c r="AA70" s="130">
        <v>3094</v>
      </c>
      <c r="AB70" s="130"/>
      <c r="AC70" s="130"/>
      <c r="AD70" s="130"/>
      <c r="AE70" s="130"/>
      <c r="AF70" s="130">
        <v>104</v>
      </c>
      <c r="AG70" s="130"/>
      <c r="AH70" s="130">
        <v>2024</v>
      </c>
      <c r="AI70" s="130"/>
      <c r="AJ70" s="130"/>
      <c r="AK70" s="130"/>
      <c r="AL70" s="130" t="s">
        <v>181</v>
      </c>
      <c r="AM70" s="130"/>
    </row>
    <row r="71" spans="1:39" x14ac:dyDescent="0.35">
      <c r="A71" s="133" t="s">
        <v>50</v>
      </c>
      <c r="B71" s="133" t="s">
        <v>372</v>
      </c>
      <c r="C71" s="133" t="s">
        <v>238</v>
      </c>
      <c r="D71" s="133" t="s">
        <v>238</v>
      </c>
      <c r="E71" s="133" t="s">
        <v>51</v>
      </c>
      <c r="F71" s="133"/>
      <c r="G71" s="133" t="s">
        <v>181</v>
      </c>
      <c r="H71" s="133" t="s">
        <v>302</v>
      </c>
      <c r="I71" s="133" t="s">
        <v>301</v>
      </c>
      <c r="J71" s="134">
        <v>1</v>
      </c>
      <c r="K71" s="133"/>
      <c r="L71" s="133" t="s">
        <v>54</v>
      </c>
      <c r="M71" s="133" t="s">
        <v>69</v>
      </c>
      <c r="N71" s="133">
        <v>6</v>
      </c>
      <c r="O71" s="133">
        <v>30</v>
      </c>
      <c r="P71" s="133">
        <v>7.5</v>
      </c>
      <c r="Q71" s="135">
        <v>130</v>
      </c>
      <c r="R71" s="135">
        <f t="shared" si="8"/>
        <v>3.75</v>
      </c>
      <c r="S71" s="135">
        <f t="shared" si="3"/>
        <v>487.5</v>
      </c>
      <c r="T71" s="135"/>
      <c r="U71" s="135">
        <f t="shared" si="5"/>
        <v>487.5</v>
      </c>
      <c r="V71" s="135">
        <f t="shared" si="6"/>
        <v>487500</v>
      </c>
      <c r="W71" s="135">
        <f t="shared" si="7"/>
        <v>40625</v>
      </c>
      <c r="X71" s="133" t="s">
        <v>378</v>
      </c>
      <c r="Y71" s="133" t="s">
        <v>378</v>
      </c>
      <c r="Z71" s="133">
        <v>3093</v>
      </c>
      <c r="AA71" s="133">
        <v>3094</v>
      </c>
      <c r="AB71" s="133"/>
      <c r="AC71" s="133"/>
      <c r="AD71" s="133"/>
      <c r="AE71" s="133"/>
      <c r="AF71" s="133">
        <v>104</v>
      </c>
      <c r="AG71" s="133"/>
      <c r="AH71" s="133">
        <v>2024</v>
      </c>
      <c r="AI71" s="133"/>
      <c r="AJ71" s="133"/>
      <c r="AK71" s="133"/>
      <c r="AL71" s="133" t="s">
        <v>181</v>
      </c>
      <c r="AM71" s="133"/>
    </row>
    <row r="72" spans="1:39" x14ac:dyDescent="0.35">
      <c r="A72" s="130" t="s">
        <v>50</v>
      </c>
      <c r="B72" s="130" t="s">
        <v>372</v>
      </c>
      <c r="C72" s="130" t="s">
        <v>238</v>
      </c>
      <c r="D72" s="130" t="s">
        <v>238</v>
      </c>
      <c r="E72" s="130" t="s">
        <v>51</v>
      </c>
      <c r="F72" s="130"/>
      <c r="G72" s="130" t="s">
        <v>181</v>
      </c>
      <c r="H72" s="130" t="s">
        <v>304</v>
      </c>
      <c r="I72" s="130" t="s">
        <v>303</v>
      </c>
      <c r="J72" s="131">
        <v>1</v>
      </c>
      <c r="K72" s="130"/>
      <c r="L72" s="130" t="s">
        <v>54</v>
      </c>
      <c r="M72" s="130" t="s">
        <v>69</v>
      </c>
      <c r="N72" s="130">
        <v>6</v>
      </c>
      <c r="O72" s="130">
        <v>30</v>
      </c>
      <c r="P72" s="130">
        <v>12</v>
      </c>
      <c r="Q72" s="132">
        <v>115</v>
      </c>
      <c r="R72" s="132">
        <f t="shared" si="8"/>
        <v>6</v>
      </c>
      <c r="S72" s="132">
        <f t="shared" ref="S72:S89" si="9">+R72*Q72</f>
        <v>690</v>
      </c>
      <c r="T72" s="132"/>
      <c r="U72" s="132">
        <f t="shared" si="5"/>
        <v>690</v>
      </c>
      <c r="V72" s="132">
        <f t="shared" si="6"/>
        <v>690000</v>
      </c>
      <c r="W72" s="132">
        <f t="shared" si="7"/>
        <v>57500</v>
      </c>
      <c r="X72" s="130" t="s">
        <v>378</v>
      </c>
      <c r="Y72" s="130" t="s">
        <v>378</v>
      </c>
      <c r="Z72" s="130">
        <v>3093</v>
      </c>
      <c r="AA72" s="130">
        <v>3094</v>
      </c>
      <c r="AB72" s="130"/>
      <c r="AC72" s="130"/>
      <c r="AD72" s="130"/>
      <c r="AE72" s="130"/>
      <c r="AF72" s="130">
        <v>104</v>
      </c>
      <c r="AG72" s="130"/>
      <c r="AH72" s="130">
        <v>2024</v>
      </c>
      <c r="AI72" s="130"/>
      <c r="AJ72" s="130"/>
      <c r="AK72" s="130"/>
      <c r="AL72" s="130" t="s">
        <v>181</v>
      </c>
      <c r="AM72" s="130"/>
    </row>
    <row r="73" spans="1:39" x14ac:dyDescent="0.35">
      <c r="A73" s="133" t="s">
        <v>50</v>
      </c>
      <c r="B73" s="133" t="s">
        <v>372</v>
      </c>
      <c r="C73" s="133" t="s">
        <v>238</v>
      </c>
      <c r="D73" s="133" t="s">
        <v>238</v>
      </c>
      <c r="E73" s="133" t="s">
        <v>51</v>
      </c>
      <c r="F73" s="133"/>
      <c r="G73" s="133" t="s">
        <v>181</v>
      </c>
      <c r="H73" s="133" t="s">
        <v>306</v>
      </c>
      <c r="I73" s="133" t="s">
        <v>305</v>
      </c>
      <c r="J73" s="134">
        <v>1</v>
      </c>
      <c r="K73" s="133"/>
      <c r="L73" s="133" t="s">
        <v>54</v>
      </c>
      <c r="M73" s="133" t="s">
        <v>69</v>
      </c>
      <c r="N73" s="133">
        <v>6</v>
      </c>
      <c r="O73" s="133">
        <v>30</v>
      </c>
      <c r="P73" s="133">
        <v>1.5</v>
      </c>
      <c r="Q73" s="135">
        <v>115</v>
      </c>
      <c r="R73" s="135">
        <f t="shared" si="8"/>
        <v>0.75</v>
      </c>
      <c r="S73" s="135">
        <f t="shared" si="9"/>
        <v>86.25</v>
      </c>
      <c r="T73" s="135"/>
      <c r="U73" s="135">
        <f t="shared" si="5"/>
        <v>86.25</v>
      </c>
      <c r="V73" s="135">
        <f t="shared" si="6"/>
        <v>86250</v>
      </c>
      <c r="W73" s="135">
        <f t="shared" si="7"/>
        <v>7187.5</v>
      </c>
      <c r="X73" s="133" t="s">
        <v>378</v>
      </c>
      <c r="Y73" s="133" t="s">
        <v>378</v>
      </c>
      <c r="Z73" s="133">
        <v>3093</v>
      </c>
      <c r="AA73" s="133">
        <v>3094</v>
      </c>
      <c r="AB73" s="133"/>
      <c r="AC73" s="133"/>
      <c r="AD73" s="133"/>
      <c r="AE73" s="133"/>
      <c r="AF73" s="133">
        <v>104</v>
      </c>
      <c r="AG73" s="133"/>
      <c r="AH73" s="133">
        <v>2024</v>
      </c>
      <c r="AI73" s="133"/>
      <c r="AJ73" s="133"/>
      <c r="AK73" s="133"/>
      <c r="AL73" s="133" t="s">
        <v>181</v>
      </c>
      <c r="AM73" s="133"/>
    </row>
    <row r="74" spans="1:39" x14ac:dyDescent="0.35">
      <c r="A74" s="130" t="s">
        <v>50</v>
      </c>
      <c r="B74" s="130" t="s">
        <v>372</v>
      </c>
      <c r="C74" s="130" t="s">
        <v>238</v>
      </c>
      <c r="D74" s="130" t="s">
        <v>238</v>
      </c>
      <c r="E74" s="130" t="s">
        <v>51</v>
      </c>
      <c r="F74" s="130"/>
      <c r="G74" s="130" t="s">
        <v>181</v>
      </c>
      <c r="H74" s="130" t="s">
        <v>67</v>
      </c>
      <c r="I74" s="130" t="s">
        <v>42</v>
      </c>
      <c r="J74" s="131">
        <v>1</v>
      </c>
      <c r="K74" s="130"/>
      <c r="L74" s="130" t="s">
        <v>68</v>
      </c>
      <c r="M74" s="130" t="s">
        <v>55</v>
      </c>
      <c r="N74" s="130">
        <v>7</v>
      </c>
      <c r="O74" s="130">
        <v>30</v>
      </c>
      <c r="P74" s="130">
        <v>7.5</v>
      </c>
      <c r="Q74" s="132">
        <v>115</v>
      </c>
      <c r="R74" s="132">
        <f t="shared" si="8"/>
        <v>3.75</v>
      </c>
      <c r="S74" s="132">
        <f t="shared" si="9"/>
        <v>431.25</v>
      </c>
      <c r="T74" s="132">
        <v>0</v>
      </c>
      <c r="U74" s="132">
        <f t="shared" si="5"/>
        <v>431.25</v>
      </c>
      <c r="V74" s="132">
        <f t="shared" si="6"/>
        <v>431250</v>
      </c>
      <c r="W74" s="132">
        <f t="shared" si="7"/>
        <v>35937.5</v>
      </c>
      <c r="X74" s="130" t="s">
        <v>378</v>
      </c>
      <c r="Y74" s="130" t="s">
        <v>378</v>
      </c>
      <c r="Z74" s="130">
        <v>3093</v>
      </c>
      <c r="AA74" s="130">
        <v>3094</v>
      </c>
      <c r="AB74" s="130"/>
      <c r="AC74" s="130"/>
      <c r="AD74" s="130"/>
      <c r="AE74" s="130"/>
      <c r="AF74" s="130">
        <v>104</v>
      </c>
      <c r="AG74" s="130"/>
      <c r="AH74" s="130">
        <v>2024</v>
      </c>
      <c r="AI74" s="130"/>
      <c r="AJ74" s="130"/>
      <c r="AK74" s="130"/>
      <c r="AL74" s="130" t="s">
        <v>181</v>
      </c>
      <c r="AM74" s="130"/>
    </row>
    <row r="75" spans="1:39" x14ac:dyDescent="0.35">
      <c r="A75" s="133" t="s">
        <v>50</v>
      </c>
      <c r="B75" s="133" t="s">
        <v>372</v>
      </c>
      <c r="C75" s="133" t="s">
        <v>238</v>
      </c>
      <c r="D75" s="133" t="s">
        <v>238</v>
      </c>
      <c r="E75" s="133" t="s">
        <v>51</v>
      </c>
      <c r="F75" s="133"/>
      <c r="G75" s="133" t="s">
        <v>181</v>
      </c>
      <c r="H75" s="133" t="s">
        <v>270</v>
      </c>
      <c r="I75" s="133" t="s">
        <v>269</v>
      </c>
      <c r="J75" s="134">
        <v>1</v>
      </c>
      <c r="K75" s="133"/>
      <c r="L75" s="133" t="s">
        <v>54</v>
      </c>
      <c r="M75" s="133" t="s">
        <v>55</v>
      </c>
      <c r="N75" s="133">
        <v>7</v>
      </c>
      <c r="O75" s="133">
        <v>30</v>
      </c>
      <c r="P75" s="133">
        <v>3</v>
      </c>
      <c r="Q75" s="135">
        <v>56</v>
      </c>
      <c r="R75" s="135">
        <f t="shared" si="8"/>
        <v>1.5</v>
      </c>
      <c r="S75" s="135">
        <f t="shared" si="9"/>
        <v>84</v>
      </c>
      <c r="T75" s="135"/>
      <c r="U75" s="135">
        <f t="shared" si="5"/>
        <v>84</v>
      </c>
      <c r="V75" s="135">
        <f t="shared" si="6"/>
        <v>84000</v>
      </c>
      <c r="W75" s="135">
        <f t="shared" si="7"/>
        <v>7000</v>
      </c>
      <c r="X75" s="133" t="s">
        <v>378</v>
      </c>
      <c r="Y75" s="133" t="s">
        <v>378</v>
      </c>
      <c r="Z75" s="133">
        <v>3093</v>
      </c>
      <c r="AA75" s="133">
        <v>3094</v>
      </c>
      <c r="AB75" s="133"/>
      <c r="AC75" s="133"/>
      <c r="AD75" s="133"/>
      <c r="AE75" s="133"/>
      <c r="AF75" s="133">
        <v>104</v>
      </c>
      <c r="AG75" s="133"/>
      <c r="AH75" s="133">
        <v>2024</v>
      </c>
      <c r="AI75" s="133"/>
      <c r="AJ75" s="133"/>
      <c r="AK75" s="133"/>
      <c r="AL75" s="133" t="s">
        <v>181</v>
      </c>
      <c r="AM75" s="133"/>
    </row>
    <row r="76" spans="1:39" x14ac:dyDescent="0.35">
      <c r="A76" s="130" t="s">
        <v>50</v>
      </c>
      <c r="B76" s="130" t="s">
        <v>372</v>
      </c>
      <c r="C76" s="130" t="s">
        <v>238</v>
      </c>
      <c r="D76" s="130" t="s">
        <v>238</v>
      </c>
      <c r="E76" s="130" t="s">
        <v>51</v>
      </c>
      <c r="F76" s="130"/>
      <c r="G76" s="130" t="s">
        <v>181</v>
      </c>
      <c r="H76" s="130" t="s">
        <v>272</v>
      </c>
      <c r="I76" s="130" t="s">
        <v>271</v>
      </c>
      <c r="J76" s="131">
        <v>1</v>
      </c>
      <c r="K76" s="130"/>
      <c r="L76" s="130" t="s">
        <v>54</v>
      </c>
      <c r="M76" s="130" t="s">
        <v>55</v>
      </c>
      <c r="N76" s="130">
        <v>7</v>
      </c>
      <c r="O76" s="130">
        <v>30</v>
      </c>
      <c r="P76" s="130">
        <v>6</v>
      </c>
      <c r="Q76" s="132">
        <v>115</v>
      </c>
      <c r="R76" s="132">
        <f t="shared" si="8"/>
        <v>3</v>
      </c>
      <c r="S76" s="132">
        <f t="shared" si="9"/>
        <v>345</v>
      </c>
      <c r="T76" s="132"/>
      <c r="U76" s="132">
        <f t="shared" si="5"/>
        <v>345</v>
      </c>
      <c r="V76" s="132">
        <f t="shared" si="6"/>
        <v>345000</v>
      </c>
      <c r="W76" s="132">
        <f t="shared" si="7"/>
        <v>28750</v>
      </c>
      <c r="X76" s="130" t="s">
        <v>378</v>
      </c>
      <c r="Y76" s="130" t="s">
        <v>378</v>
      </c>
      <c r="Z76" s="130">
        <v>3093</v>
      </c>
      <c r="AA76" s="130">
        <v>3094</v>
      </c>
      <c r="AB76" s="130"/>
      <c r="AC76" s="130"/>
      <c r="AD76" s="130"/>
      <c r="AE76" s="130"/>
      <c r="AF76" s="130">
        <v>104</v>
      </c>
      <c r="AG76" s="130"/>
      <c r="AH76" s="130">
        <v>2024</v>
      </c>
      <c r="AI76" s="130"/>
      <c r="AJ76" s="130"/>
      <c r="AK76" s="130"/>
      <c r="AL76" s="130" t="s">
        <v>181</v>
      </c>
      <c r="AM76" s="130"/>
    </row>
    <row r="77" spans="1:39" x14ac:dyDescent="0.35">
      <c r="A77" s="133" t="s">
        <v>50</v>
      </c>
      <c r="B77" s="133" t="s">
        <v>372</v>
      </c>
      <c r="C77" s="133" t="s">
        <v>238</v>
      </c>
      <c r="D77" s="133" t="s">
        <v>238</v>
      </c>
      <c r="E77" s="133" t="s">
        <v>51</v>
      </c>
      <c r="F77" s="133"/>
      <c r="G77" s="133" t="s">
        <v>181</v>
      </c>
      <c r="H77" s="133" t="s">
        <v>274</v>
      </c>
      <c r="I77" s="133" t="s">
        <v>273</v>
      </c>
      <c r="J77" s="134">
        <v>1</v>
      </c>
      <c r="K77" s="133"/>
      <c r="L77" s="133" t="s">
        <v>54</v>
      </c>
      <c r="M77" s="133" t="s">
        <v>55</v>
      </c>
      <c r="N77" s="133">
        <v>7</v>
      </c>
      <c r="O77" s="133">
        <v>30</v>
      </c>
      <c r="P77" s="133">
        <v>7.5</v>
      </c>
      <c r="Q77" s="135">
        <v>115</v>
      </c>
      <c r="R77" s="135">
        <f t="shared" si="8"/>
        <v>3.75</v>
      </c>
      <c r="S77" s="135">
        <f t="shared" si="9"/>
        <v>431.25</v>
      </c>
      <c r="T77" s="135"/>
      <c r="U77" s="135">
        <f t="shared" si="5"/>
        <v>431.25</v>
      </c>
      <c r="V77" s="135">
        <f t="shared" si="6"/>
        <v>431250</v>
      </c>
      <c r="W77" s="135">
        <f t="shared" si="7"/>
        <v>35937.5</v>
      </c>
      <c r="X77" s="133" t="s">
        <v>378</v>
      </c>
      <c r="Y77" s="133" t="s">
        <v>378</v>
      </c>
      <c r="Z77" s="133">
        <v>3093</v>
      </c>
      <c r="AA77" s="133">
        <v>3094</v>
      </c>
      <c r="AB77" s="133"/>
      <c r="AC77" s="133"/>
      <c r="AD77" s="133"/>
      <c r="AE77" s="133"/>
      <c r="AF77" s="133">
        <v>104</v>
      </c>
      <c r="AG77" s="133"/>
      <c r="AH77" s="133">
        <v>2024</v>
      </c>
      <c r="AI77" s="133"/>
      <c r="AJ77" s="133"/>
      <c r="AK77" s="133"/>
      <c r="AL77" s="133" t="s">
        <v>181</v>
      </c>
      <c r="AM77" s="133"/>
    </row>
    <row r="78" spans="1:39" x14ac:dyDescent="0.35">
      <c r="A78" s="130" t="s">
        <v>50</v>
      </c>
      <c r="B78" s="130" t="s">
        <v>372</v>
      </c>
      <c r="C78" s="130" t="s">
        <v>238</v>
      </c>
      <c r="D78" s="130" t="s">
        <v>238</v>
      </c>
      <c r="E78" s="130" t="s">
        <v>51</v>
      </c>
      <c r="F78" s="130"/>
      <c r="G78" s="130" t="s">
        <v>181</v>
      </c>
      <c r="H78" s="130" t="s">
        <v>276</v>
      </c>
      <c r="I78" s="130" t="s">
        <v>275</v>
      </c>
      <c r="J78" s="131">
        <v>1</v>
      </c>
      <c r="K78" s="130"/>
      <c r="L78" s="130" t="s">
        <v>54</v>
      </c>
      <c r="M78" s="130" t="s">
        <v>55</v>
      </c>
      <c r="N78" s="130">
        <v>7</v>
      </c>
      <c r="O78" s="130">
        <v>30</v>
      </c>
      <c r="P78" s="130">
        <v>6</v>
      </c>
      <c r="Q78" s="132">
        <v>130</v>
      </c>
      <c r="R78" s="132">
        <f t="shared" si="8"/>
        <v>3</v>
      </c>
      <c r="S78" s="132">
        <f t="shared" si="9"/>
        <v>390</v>
      </c>
      <c r="T78" s="132"/>
      <c r="U78" s="132">
        <f t="shared" si="5"/>
        <v>390</v>
      </c>
      <c r="V78" s="132">
        <f t="shared" si="6"/>
        <v>390000</v>
      </c>
      <c r="W78" s="132">
        <f t="shared" si="7"/>
        <v>32500</v>
      </c>
      <c r="X78" s="130" t="s">
        <v>378</v>
      </c>
      <c r="Y78" s="130" t="s">
        <v>378</v>
      </c>
      <c r="Z78" s="130">
        <v>3093</v>
      </c>
      <c r="AA78" s="130">
        <v>3094</v>
      </c>
      <c r="AB78" s="130"/>
      <c r="AC78" s="130"/>
      <c r="AD78" s="130"/>
      <c r="AE78" s="130"/>
      <c r="AF78" s="130">
        <v>104</v>
      </c>
      <c r="AG78" s="130"/>
      <c r="AH78" s="130">
        <v>2024</v>
      </c>
      <c r="AI78" s="130"/>
      <c r="AJ78" s="130"/>
      <c r="AK78" s="130"/>
      <c r="AL78" s="130" t="s">
        <v>181</v>
      </c>
      <c r="AM78" s="130"/>
    </row>
    <row r="79" spans="1:39" x14ac:dyDescent="0.35">
      <c r="A79" s="133" t="s">
        <v>50</v>
      </c>
      <c r="B79" s="133" t="s">
        <v>372</v>
      </c>
      <c r="C79" s="133" t="s">
        <v>238</v>
      </c>
      <c r="D79" s="133" t="s">
        <v>238</v>
      </c>
      <c r="E79" s="133" t="s">
        <v>51</v>
      </c>
      <c r="F79" s="133"/>
      <c r="G79" s="133" t="s">
        <v>181</v>
      </c>
      <c r="H79" s="133" t="s">
        <v>243</v>
      </c>
      <c r="I79" s="133" t="s">
        <v>242</v>
      </c>
      <c r="J79" s="134">
        <v>1</v>
      </c>
      <c r="K79" s="133"/>
      <c r="L79" s="133" t="s">
        <v>54</v>
      </c>
      <c r="M79" s="133" t="s">
        <v>69</v>
      </c>
      <c r="N79" s="133">
        <v>8</v>
      </c>
      <c r="O79" s="133">
        <v>26</v>
      </c>
      <c r="P79" s="133">
        <v>30</v>
      </c>
      <c r="Q79" s="135">
        <v>130</v>
      </c>
      <c r="R79" s="135">
        <f t="shared" si="8"/>
        <v>13</v>
      </c>
      <c r="S79" s="135">
        <f t="shared" si="9"/>
        <v>1690</v>
      </c>
      <c r="T79" s="135">
        <v>0</v>
      </c>
      <c r="U79" s="135">
        <f t="shared" si="5"/>
        <v>1690</v>
      </c>
      <c r="V79" s="135">
        <f t="shared" si="6"/>
        <v>1690000</v>
      </c>
      <c r="W79" s="135">
        <f t="shared" si="7"/>
        <v>140833.33333333334</v>
      </c>
      <c r="X79" s="133" t="s">
        <v>378</v>
      </c>
      <c r="Y79" s="133" t="s">
        <v>378</v>
      </c>
      <c r="Z79" s="133">
        <v>3093</v>
      </c>
      <c r="AA79" s="133">
        <v>3094</v>
      </c>
      <c r="AB79" s="133"/>
      <c r="AC79" s="133"/>
      <c r="AD79" s="133"/>
      <c r="AE79" s="133"/>
      <c r="AF79" s="133">
        <v>104</v>
      </c>
      <c r="AG79" s="133"/>
      <c r="AH79" s="133">
        <v>2024</v>
      </c>
      <c r="AI79" s="133"/>
      <c r="AJ79" s="133"/>
      <c r="AK79" s="133"/>
      <c r="AL79" s="133" t="s">
        <v>181</v>
      </c>
      <c r="AM79" s="133"/>
    </row>
    <row r="80" spans="1:39" x14ac:dyDescent="0.35">
      <c r="A80" s="130" t="s">
        <v>50</v>
      </c>
      <c r="B80" s="130" t="s">
        <v>372</v>
      </c>
      <c r="C80" s="130" t="s">
        <v>238</v>
      </c>
      <c r="D80" s="130" t="s">
        <v>238</v>
      </c>
      <c r="E80" s="130" t="s">
        <v>51</v>
      </c>
      <c r="F80" s="130"/>
      <c r="G80" s="130" t="s">
        <v>181</v>
      </c>
      <c r="H80" s="130" t="s">
        <v>239</v>
      </c>
      <c r="I80" s="130" t="s">
        <v>42</v>
      </c>
      <c r="J80" s="131">
        <v>1</v>
      </c>
      <c r="K80" s="130"/>
      <c r="L80" s="130" t="s">
        <v>45</v>
      </c>
      <c r="M80" s="130" t="s">
        <v>42</v>
      </c>
      <c r="N80" s="130"/>
      <c r="O80" s="130"/>
      <c r="P80" s="130"/>
      <c r="Q80" s="132"/>
      <c r="R80" s="132">
        <f t="shared" si="8"/>
        <v>0</v>
      </c>
      <c r="S80" s="132">
        <f t="shared" si="9"/>
        <v>0</v>
      </c>
      <c r="T80" s="132">
        <v>1235</v>
      </c>
      <c r="U80" s="132">
        <f t="shared" si="5"/>
        <v>1235</v>
      </c>
      <c r="V80" s="132">
        <f t="shared" si="6"/>
        <v>1235000</v>
      </c>
      <c r="W80" s="132">
        <f t="shared" si="7"/>
        <v>102916.66666666667</v>
      </c>
      <c r="X80" s="130" t="s">
        <v>378</v>
      </c>
      <c r="Y80" s="130" t="s">
        <v>378</v>
      </c>
      <c r="Z80" s="130">
        <v>3093</v>
      </c>
      <c r="AA80" s="130">
        <v>3094</v>
      </c>
      <c r="AB80" s="130"/>
      <c r="AC80" s="130"/>
      <c r="AD80" s="130"/>
      <c r="AE80" s="130"/>
      <c r="AF80" s="130">
        <v>104</v>
      </c>
      <c r="AG80" s="130"/>
      <c r="AH80" s="130">
        <v>2024</v>
      </c>
      <c r="AI80" s="130"/>
      <c r="AJ80" s="130"/>
      <c r="AK80" s="130"/>
      <c r="AL80" s="130" t="s">
        <v>181</v>
      </c>
      <c r="AM80" s="130"/>
    </row>
    <row r="81" spans="1:39" x14ac:dyDescent="0.35">
      <c r="A81" s="133" t="s">
        <v>50</v>
      </c>
      <c r="B81" s="133" t="s">
        <v>372</v>
      </c>
      <c r="C81" s="133" t="s">
        <v>238</v>
      </c>
      <c r="D81" s="133" t="s">
        <v>238</v>
      </c>
      <c r="E81" s="133" t="s">
        <v>51</v>
      </c>
      <c r="F81" s="133"/>
      <c r="G81" s="133" t="s">
        <v>181</v>
      </c>
      <c r="H81" s="133" t="s">
        <v>184</v>
      </c>
      <c r="I81" s="133" t="s">
        <v>42</v>
      </c>
      <c r="J81" s="134">
        <v>1</v>
      </c>
      <c r="K81" s="133"/>
      <c r="L81" s="133" t="s">
        <v>45</v>
      </c>
      <c r="M81" s="133"/>
      <c r="N81" s="133">
        <v>0</v>
      </c>
      <c r="O81" s="133"/>
      <c r="P81" s="133">
        <v>60</v>
      </c>
      <c r="Q81" s="135">
        <v>130</v>
      </c>
      <c r="R81" s="135">
        <f t="shared" si="8"/>
        <v>0</v>
      </c>
      <c r="S81" s="135">
        <f t="shared" si="9"/>
        <v>0</v>
      </c>
      <c r="T81" s="135">
        <v>0</v>
      </c>
      <c r="U81" s="135">
        <f t="shared" si="5"/>
        <v>0</v>
      </c>
      <c r="V81" s="135">
        <f t="shared" si="6"/>
        <v>0</v>
      </c>
      <c r="W81" s="135">
        <f t="shared" si="7"/>
        <v>0</v>
      </c>
      <c r="X81" s="133" t="s">
        <v>378</v>
      </c>
      <c r="Y81" s="133" t="s">
        <v>378</v>
      </c>
      <c r="Z81" s="133">
        <v>3093</v>
      </c>
      <c r="AA81" s="133">
        <v>3094</v>
      </c>
      <c r="AB81" s="133"/>
      <c r="AC81" s="133"/>
      <c r="AD81" s="133"/>
      <c r="AE81" s="133"/>
      <c r="AF81" s="133">
        <v>104</v>
      </c>
      <c r="AG81" s="133"/>
      <c r="AH81" s="133">
        <v>2024</v>
      </c>
      <c r="AI81" s="133"/>
      <c r="AJ81" s="133"/>
      <c r="AK81" s="133"/>
      <c r="AL81" s="133" t="s">
        <v>181</v>
      </c>
      <c r="AM81" s="133"/>
    </row>
    <row r="82" spans="1:39" x14ac:dyDescent="0.35">
      <c r="A82" s="130" t="s">
        <v>50</v>
      </c>
      <c r="B82" s="130" t="s">
        <v>372</v>
      </c>
      <c r="C82" s="130" t="s">
        <v>238</v>
      </c>
      <c r="D82" s="130" t="s">
        <v>238</v>
      </c>
      <c r="E82" s="130" t="s">
        <v>51</v>
      </c>
      <c r="F82" s="130"/>
      <c r="G82" s="130" t="s">
        <v>181</v>
      </c>
      <c r="H82" s="130" t="s">
        <v>84</v>
      </c>
      <c r="I82" s="130" t="s">
        <v>42</v>
      </c>
      <c r="J82" s="131">
        <v>1</v>
      </c>
      <c r="K82" s="130"/>
      <c r="L82" s="130" t="s">
        <v>68</v>
      </c>
      <c r="M82" s="130"/>
      <c r="N82" s="130">
        <v>0</v>
      </c>
      <c r="O82" s="130"/>
      <c r="P82" s="130">
        <v>60</v>
      </c>
      <c r="Q82" s="132">
        <v>130</v>
      </c>
      <c r="R82" s="132">
        <v>1</v>
      </c>
      <c r="S82" s="132">
        <f t="shared" si="9"/>
        <v>130</v>
      </c>
      <c r="T82" s="132"/>
      <c r="U82" s="132">
        <f t="shared" si="5"/>
        <v>130</v>
      </c>
      <c r="V82" s="132">
        <f t="shared" si="6"/>
        <v>130000</v>
      </c>
      <c r="W82" s="132">
        <f t="shared" si="7"/>
        <v>10833.333333333334</v>
      </c>
      <c r="X82" s="130" t="s">
        <v>378</v>
      </c>
      <c r="Y82" s="130" t="s">
        <v>378</v>
      </c>
      <c r="Z82" s="130">
        <v>3093</v>
      </c>
      <c r="AA82" s="130">
        <v>3094</v>
      </c>
      <c r="AB82" s="130"/>
      <c r="AC82" s="130"/>
      <c r="AD82" s="130"/>
      <c r="AE82" s="130"/>
      <c r="AF82" s="130">
        <v>104</v>
      </c>
      <c r="AG82" s="130"/>
      <c r="AH82" s="130">
        <v>2024</v>
      </c>
      <c r="AI82" s="130"/>
      <c r="AJ82" s="130"/>
      <c r="AK82" s="130"/>
      <c r="AL82" s="130" t="s">
        <v>181</v>
      </c>
      <c r="AM82" s="130"/>
    </row>
    <row r="83" spans="1:39" x14ac:dyDescent="0.35">
      <c r="A83" s="133" t="s">
        <v>39</v>
      </c>
      <c r="B83" s="133" t="s">
        <v>372</v>
      </c>
      <c r="C83" s="133" t="s">
        <v>310</v>
      </c>
      <c r="D83" s="133" t="s">
        <v>310</v>
      </c>
      <c r="E83" s="133" t="s">
        <v>42</v>
      </c>
      <c r="F83" s="133"/>
      <c r="G83" s="133" t="s">
        <v>181</v>
      </c>
      <c r="H83" s="133" t="s">
        <v>90</v>
      </c>
      <c r="I83" s="133" t="s">
        <v>42</v>
      </c>
      <c r="J83" s="134">
        <v>1</v>
      </c>
      <c r="K83" s="133"/>
      <c r="L83" s="133" t="s">
        <v>45</v>
      </c>
      <c r="M83" s="133" t="s">
        <v>42</v>
      </c>
      <c r="N83" s="133"/>
      <c r="O83" s="133"/>
      <c r="P83" s="133"/>
      <c r="Q83" s="135"/>
      <c r="R83" s="135"/>
      <c r="S83" s="135"/>
      <c r="T83" s="135">
        <v>322</v>
      </c>
      <c r="U83" s="135">
        <f t="shared" si="5"/>
        <v>322</v>
      </c>
      <c r="V83" s="135">
        <f t="shared" si="6"/>
        <v>322000</v>
      </c>
      <c r="W83" s="135">
        <f t="shared" si="7"/>
        <v>26833.333333333332</v>
      </c>
      <c r="X83" s="133" t="s">
        <v>39</v>
      </c>
      <c r="Y83" s="133" t="s">
        <v>39</v>
      </c>
      <c r="Z83" s="133" t="s">
        <v>39</v>
      </c>
      <c r="AA83" s="133"/>
      <c r="AB83" s="133"/>
      <c r="AC83" s="133"/>
      <c r="AD83" s="133"/>
      <c r="AE83" s="133"/>
      <c r="AF83" s="133" t="s">
        <v>39</v>
      </c>
      <c r="AG83" s="133"/>
      <c r="AH83" s="133">
        <v>2024</v>
      </c>
      <c r="AI83" s="133"/>
      <c r="AJ83" s="133"/>
      <c r="AK83" s="133"/>
      <c r="AL83" s="133" t="s">
        <v>181</v>
      </c>
      <c r="AM83" s="133"/>
    </row>
    <row r="84" spans="1:39" x14ac:dyDescent="0.35">
      <c r="A84" s="130" t="s">
        <v>39</v>
      </c>
      <c r="B84" s="130" t="s">
        <v>372</v>
      </c>
      <c r="C84" s="130" t="s">
        <v>310</v>
      </c>
      <c r="D84" s="130" t="s">
        <v>310</v>
      </c>
      <c r="E84" s="130" t="s">
        <v>42</v>
      </c>
      <c r="F84" s="130"/>
      <c r="G84" s="130" t="s">
        <v>181</v>
      </c>
      <c r="H84" s="130" t="s">
        <v>47</v>
      </c>
      <c r="I84" s="130" t="s">
        <v>42</v>
      </c>
      <c r="J84" s="131">
        <v>1</v>
      </c>
      <c r="K84" s="130"/>
      <c r="L84" s="130" t="s">
        <v>45</v>
      </c>
      <c r="M84" s="130"/>
      <c r="N84" s="130"/>
      <c r="O84" s="130"/>
      <c r="P84" s="130"/>
      <c r="Q84" s="132"/>
      <c r="R84" s="132"/>
      <c r="S84" s="132"/>
      <c r="T84" s="132">
        <v>44</v>
      </c>
      <c r="U84" s="132">
        <f t="shared" si="5"/>
        <v>44</v>
      </c>
      <c r="V84" s="132">
        <f t="shared" si="6"/>
        <v>44000</v>
      </c>
      <c r="W84" s="132">
        <f t="shared" si="7"/>
        <v>3666.6666666666665</v>
      </c>
      <c r="X84" s="130" t="s">
        <v>39</v>
      </c>
      <c r="Y84" s="130" t="s">
        <v>39</v>
      </c>
      <c r="Z84" s="130" t="s">
        <v>39</v>
      </c>
      <c r="AA84" s="130"/>
      <c r="AB84" s="130"/>
      <c r="AC84" s="130"/>
      <c r="AD84" s="130"/>
      <c r="AE84" s="130"/>
      <c r="AF84" s="130" t="s">
        <v>39</v>
      </c>
      <c r="AG84" s="130"/>
      <c r="AH84" s="130">
        <v>2024</v>
      </c>
      <c r="AI84" s="130"/>
      <c r="AJ84" s="130"/>
      <c r="AK84" s="130"/>
      <c r="AL84" s="130" t="s">
        <v>181</v>
      </c>
      <c r="AM84" s="130"/>
    </row>
    <row r="85" spans="1:39" x14ac:dyDescent="0.35">
      <c r="A85" s="133" t="s">
        <v>39</v>
      </c>
      <c r="B85" s="133" t="s">
        <v>372</v>
      </c>
      <c r="C85" s="133" t="s">
        <v>310</v>
      </c>
      <c r="D85" s="133" t="s">
        <v>310</v>
      </c>
      <c r="E85" s="133" t="s">
        <v>42</v>
      </c>
      <c r="F85" s="133"/>
      <c r="G85" s="133" t="s">
        <v>181</v>
      </c>
      <c r="H85" s="133" t="s">
        <v>44</v>
      </c>
      <c r="I85" s="133" t="s">
        <v>42</v>
      </c>
      <c r="J85" s="134">
        <v>1</v>
      </c>
      <c r="K85" s="133"/>
      <c r="L85" s="133" t="s">
        <v>45</v>
      </c>
      <c r="M85" s="133"/>
      <c r="N85" s="133"/>
      <c r="O85" s="133"/>
      <c r="P85" s="133"/>
      <c r="Q85" s="135"/>
      <c r="R85" s="135"/>
      <c r="S85" s="135"/>
      <c r="T85" s="135">
        <f>486.994+0.5</f>
        <v>487.49400000000003</v>
      </c>
      <c r="U85" s="135">
        <f t="shared" si="5"/>
        <v>487.49400000000003</v>
      </c>
      <c r="V85" s="135">
        <f t="shared" si="6"/>
        <v>487494</v>
      </c>
      <c r="W85" s="135">
        <f t="shared" si="7"/>
        <v>40624.5</v>
      </c>
      <c r="X85" s="133" t="s">
        <v>39</v>
      </c>
      <c r="Y85" s="133" t="s">
        <v>39</v>
      </c>
      <c r="Z85" s="133" t="s">
        <v>39</v>
      </c>
      <c r="AA85" s="133"/>
      <c r="AB85" s="133"/>
      <c r="AC85" s="133"/>
      <c r="AD85" s="133"/>
      <c r="AE85" s="133"/>
      <c r="AF85" s="133" t="s">
        <v>39</v>
      </c>
      <c r="AG85" s="133"/>
      <c r="AH85" s="133">
        <v>2024</v>
      </c>
      <c r="AI85" s="133"/>
      <c r="AJ85" s="133"/>
      <c r="AK85" s="133"/>
      <c r="AL85" s="133" t="s">
        <v>181</v>
      </c>
      <c r="AM85" s="133"/>
    </row>
    <row r="86" spans="1:39" x14ac:dyDescent="0.35">
      <c r="A86" s="130" t="s">
        <v>39</v>
      </c>
      <c r="B86" s="130" t="s">
        <v>372</v>
      </c>
      <c r="C86" s="130" t="s">
        <v>310</v>
      </c>
      <c r="D86" s="130" t="s">
        <v>310</v>
      </c>
      <c r="E86" s="130" t="s">
        <v>42</v>
      </c>
      <c r="F86" s="130"/>
      <c r="G86" s="130" t="s">
        <v>181</v>
      </c>
      <c r="H86" s="130" t="s">
        <v>48</v>
      </c>
      <c r="I86" s="130" t="s">
        <v>42</v>
      </c>
      <c r="J86" s="131">
        <v>1</v>
      </c>
      <c r="K86" s="130"/>
      <c r="L86" s="130" t="s">
        <v>45</v>
      </c>
      <c r="M86" s="130"/>
      <c r="N86" s="130"/>
      <c r="O86" s="130"/>
      <c r="P86" s="130"/>
      <c r="Q86" s="132"/>
      <c r="R86" s="132"/>
      <c r="S86" s="132"/>
      <c r="T86" s="132">
        <v>1053</v>
      </c>
      <c r="U86" s="132">
        <f t="shared" si="5"/>
        <v>1053</v>
      </c>
      <c r="V86" s="132">
        <f t="shared" si="6"/>
        <v>1053000</v>
      </c>
      <c r="W86" s="132">
        <f t="shared" si="7"/>
        <v>87750</v>
      </c>
      <c r="X86" s="130" t="s">
        <v>39</v>
      </c>
      <c r="Y86" s="130" t="s">
        <v>39</v>
      </c>
      <c r="Z86" s="130" t="s">
        <v>39</v>
      </c>
      <c r="AA86" s="130"/>
      <c r="AB86" s="130"/>
      <c r="AC86" s="130"/>
      <c r="AD86" s="130"/>
      <c r="AE86" s="130"/>
      <c r="AF86" s="130" t="s">
        <v>39</v>
      </c>
      <c r="AG86" s="130"/>
      <c r="AH86" s="130">
        <v>2024</v>
      </c>
      <c r="AI86" s="130"/>
      <c r="AJ86" s="130"/>
      <c r="AK86" s="130"/>
      <c r="AL86" s="130" t="s">
        <v>181</v>
      </c>
      <c r="AM86" s="130"/>
    </row>
    <row r="87" spans="1:39" x14ac:dyDescent="0.35">
      <c r="A87" s="133" t="s">
        <v>39</v>
      </c>
      <c r="B87" s="133" t="s">
        <v>372</v>
      </c>
      <c r="C87" s="133" t="s">
        <v>310</v>
      </c>
      <c r="D87" s="133" t="s">
        <v>310</v>
      </c>
      <c r="E87" s="133" t="s">
        <v>42</v>
      </c>
      <c r="F87" s="133"/>
      <c r="G87" s="133" t="s">
        <v>181</v>
      </c>
      <c r="H87" s="133" t="s">
        <v>311</v>
      </c>
      <c r="I87" s="133" t="s">
        <v>42</v>
      </c>
      <c r="J87" s="134">
        <v>1</v>
      </c>
      <c r="K87" s="133"/>
      <c r="L87" s="133" t="s">
        <v>45</v>
      </c>
      <c r="M87" s="133"/>
      <c r="N87" s="133"/>
      <c r="O87" s="133"/>
      <c r="P87" s="133"/>
      <c r="Q87" s="135"/>
      <c r="R87" s="135"/>
      <c r="S87" s="135"/>
      <c r="T87" s="135"/>
      <c r="U87" s="135">
        <f t="shared" si="5"/>
        <v>0</v>
      </c>
      <c r="V87" s="135">
        <f t="shared" si="6"/>
        <v>0</v>
      </c>
      <c r="W87" s="135">
        <f t="shared" si="7"/>
        <v>0</v>
      </c>
      <c r="X87" s="133" t="s">
        <v>39</v>
      </c>
      <c r="Y87" s="133" t="s">
        <v>39</v>
      </c>
      <c r="Z87" s="133" t="s">
        <v>39</v>
      </c>
      <c r="AA87" s="133"/>
      <c r="AB87" s="133"/>
      <c r="AC87" s="133"/>
      <c r="AD87" s="133"/>
      <c r="AE87" s="133"/>
      <c r="AF87" s="133" t="s">
        <v>39</v>
      </c>
      <c r="AG87" s="133"/>
      <c r="AH87" s="133">
        <v>2024</v>
      </c>
      <c r="AI87" s="133"/>
      <c r="AJ87" s="133"/>
      <c r="AK87" s="133"/>
      <c r="AL87" s="133" t="s">
        <v>181</v>
      </c>
      <c r="AM87" s="133"/>
    </row>
    <row r="88" spans="1:39" x14ac:dyDescent="0.35">
      <c r="A88" s="130" t="s">
        <v>39</v>
      </c>
      <c r="B88" s="130" t="s">
        <v>372</v>
      </c>
      <c r="C88" s="130" t="s">
        <v>310</v>
      </c>
      <c r="D88" s="130" t="s">
        <v>310</v>
      </c>
      <c r="E88" s="130" t="s">
        <v>42</v>
      </c>
      <c r="F88" s="130"/>
      <c r="G88" s="130" t="s">
        <v>181</v>
      </c>
      <c r="H88" s="130" t="s">
        <v>182</v>
      </c>
      <c r="I88" s="130" t="s">
        <v>42</v>
      </c>
      <c r="J88" s="131">
        <v>1</v>
      </c>
      <c r="K88" s="130"/>
      <c r="L88" s="130" t="s">
        <v>45</v>
      </c>
      <c r="M88" s="130"/>
      <c r="N88" s="130"/>
      <c r="O88" s="130"/>
      <c r="P88" s="130"/>
      <c r="Q88" s="132"/>
      <c r="R88" s="132"/>
      <c r="S88" s="132"/>
      <c r="T88" s="132">
        <v>36</v>
      </c>
      <c r="U88" s="132">
        <f t="shared" si="5"/>
        <v>36</v>
      </c>
      <c r="V88" s="132">
        <f t="shared" si="6"/>
        <v>36000</v>
      </c>
      <c r="W88" s="132">
        <f t="shared" si="7"/>
        <v>3000</v>
      </c>
      <c r="X88" s="130" t="s">
        <v>39</v>
      </c>
      <c r="Y88" s="130" t="s">
        <v>39</v>
      </c>
      <c r="Z88" s="130" t="s">
        <v>39</v>
      </c>
      <c r="AA88" s="130"/>
      <c r="AB88" s="130"/>
      <c r="AC88" s="130"/>
      <c r="AD88" s="130"/>
      <c r="AE88" s="130"/>
      <c r="AF88" s="130" t="s">
        <v>39</v>
      </c>
      <c r="AG88" s="130"/>
      <c r="AH88" s="130">
        <v>2024</v>
      </c>
      <c r="AI88" s="130"/>
      <c r="AJ88" s="130"/>
      <c r="AK88" s="130"/>
      <c r="AL88" s="130" t="s">
        <v>181</v>
      </c>
      <c r="AM88" s="130"/>
    </row>
    <row r="89" spans="1:39" x14ac:dyDescent="0.35">
      <c r="A89" s="133" t="s">
        <v>50</v>
      </c>
      <c r="B89" s="133" t="s">
        <v>372</v>
      </c>
      <c r="C89" s="133" t="s">
        <v>310</v>
      </c>
      <c r="D89" s="133" t="s">
        <v>310</v>
      </c>
      <c r="E89" s="133" t="s">
        <v>51</v>
      </c>
      <c r="F89" s="133"/>
      <c r="G89" s="133" t="s">
        <v>181</v>
      </c>
      <c r="H89" s="133" t="s">
        <v>325</v>
      </c>
      <c r="I89" s="133" t="s">
        <v>324</v>
      </c>
      <c r="J89" s="134">
        <v>1</v>
      </c>
      <c r="K89" s="133"/>
      <c r="L89" s="133" t="s">
        <v>54</v>
      </c>
      <c r="M89" s="133" t="s">
        <v>55</v>
      </c>
      <c r="N89" s="133">
        <v>1</v>
      </c>
      <c r="O89" s="133">
        <v>50</v>
      </c>
      <c r="P89" s="133">
        <v>7.5</v>
      </c>
      <c r="Q89" s="135">
        <v>75</v>
      </c>
      <c r="R89" s="135">
        <f t="shared" si="8"/>
        <v>6.25</v>
      </c>
      <c r="S89" s="135">
        <f t="shared" si="9"/>
        <v>468.75</v>
      </c>
      <c r="T89" s="135">
        <v>0</v>
      </c>
      <c r="U89" s="135">
        <f t="shared" si="5"/>
        <v>468.75</v>
      </c>
      <c r="V89" s="135">
        <f t="shared" si="6"/>
        <v>468750</v>
      </c>
      <c r="W89" s="135">
        <f t="shared" si="7"/>
        <v>39062.5</v>
      </c>
      <c r="X89" s="133" t="s">
        <v>379</v>
      </c>
      <c r="Y89" s="133" t="s">
        <v>379</v>
      </c>
      <c r="Z89" s="133">
        <v>3093</v>
      </c>
      <c r="AA89" s="133">
        <v>3094</v>
      </c>
      <c r="AB89" s="133"/>
      <c r="AC89" s="133"/>
      <c r="AD89" s="133"/>
      <c r="AE89" s="133"/>
      <c r="AF89" s="133">
        <v>138</v>
      </c>
      <c r="AG89" s="133"/>
      <c r="AH89" s="133">
        <v>2024</v>
      </c>
      <c r="AI89" s="133"/>
      <c r="AJ89" s="133"/>
      <c r="AK89" s="133"/>
      <c r="AL89" s="133" t="s">
        <v>181</v>
      </c>
      <c r="AM89" s="133"/>
    </row>
    <row r="90" spans="1:39" x14ac:dyDescent="0.35">
      <c r="A90" s="130" t="s">
        <v>50</v>
      </c>
      <c r="B90" s="130" t="s">
        <v>372</v>
      </c>
      <c r="C90" s="130" t="s">
        <v>310</v>
      </c>
      <c r="D90" s="130" t="s">
        <v>310</v>
      </c>
      <c r="E90" s="130" t="s">
        <v>51</v>
      </c>
      <c r="F90" s="130"/>
      <c r="G90" s="130" t="s">
        <v>181</v>
      </c>
      <c r="H90" s="130" t="s">
        <v>343</v>
      </c>
      <c r="I90" s="130" t="s">
        <v>342</v>
      </c>
      <c r="J90" s="131">
        <v>1</v>
      </c>
      <c r="K90" s="130"/>
      <c r="L90" s="130" t="s">
        <v>54</v>
      </c>
      <c r="M90" s="130" t="s">
        <v>55</v>
      </c>
      <c r="N90" s="130">
        <v>1</v>
      </c>
      <c r="O90" s="130">
        <v>50</v>
      </c>
      <c r="P90" s="130">
        <v>8</v>
      </c>
      <c r="Q90" s="132">
        <v>75</v>
      </c>
      <c r="R90" s="132">
        <f t="shared" si="8"/>
        <v>6.666666666666667</v>
      </c>
      <c r="S90" s="132">
        <f>+R90*Q90</f>
        <v>500</v>
      </c>
      <c r="T90" s="132">
        <v>0</v>
      </c>
      <c r="U90" s="132">
        <f t="shared" si="5"/>
        <v>500</v>
      </c>
      <c r="V90" s="132">
        <f t="shared" si="6"/>
        <v>500000</v>
      </c>
      <c r="W90" s="132">
        <f t="shared" si="7"/>
        <v>41666.666666666664</v>
      </c>
      <c r="X90" s="130" t="s">
        <v>379</v>
      </c>
      <c r="Y90" s="130" t="s">
        <v>379</v>
      </c>
      <c r="Z90" s="130">
        <v>3093</v>
      </c>
      <c r="AA90" s="130">
        <v>3094</v>
      </c>
      <c r="AB90" s="130"/>
      <c r="AC90" s="130"/>
      <c r="AD90" s="130"/>
      <c r="AE90" s="130"/>
      <c r="AF90" s="130">
        <v>138</v>
      </c>
      <c r="AG90" s="130"/>
      <c r="AH90" s="130">
        <v>2024</v>
      </c>
      <c r="AI90" s="130"/>
      <c r="AJ90" s="130"/>
      <c r="AK90" s="130"/>
      <c r="AL90" s="130" t="s">
        <v>181</v>
      </c>
      <c r="AM90" s="130"/>
    </row>
    <row r="91" spans="1:39" x14ac:dyDescent="0.35">
      <c r="A91" s="133" t="s">
        <v>50</v>
      </c>
      <c r="B91" s="133" t="s">
        <v>372</v>
      </c>
      <c r="C91" s="133" t="s">
        <v>310</v>
      </c>
      <c r="D91" s="133" t="s">
        <v>310</v>
      </c>
      <c r="E91" s="133" t="s">
        <v>51</v>
      </c>
      <c r="F91" s="133"/>
      <c r="G91" s="133" t="s">
        <v>181</v>
      </c>
      <c r="H91" s="133" t="s">
        <v>351</v>
      </c>
      <c r="I91" s="133" t="s">
        <v>350</v>
      </c>
      <c r="J91" s="134">
        <v>1</v>
      </c>
      <c r="K91" s="133"/>
      <c r="L91" s="133" t="s">
        <v>54</v>
      </c>
      <c r="M91" s="133" t="s">
        <v>55</v>
      </c>
      <c r="N91" s="133">
        <v>1</v>
      </c>
      <c r="O91" s="133">
        <v>50</v>
      </c>
      <c r="P91" s="133">
        <v>7</v>
      </c>
      <c r="Q91" s="135">
        <v>75</v>
      </c>
      <c r="R91" s="135">
        <f t="shared" si="8"/>
        <v>5.833333333333333</v>
      </c>
      <c r="S91" s="135">
        <f t="shared" ref="S91:S120" si="10">+R91*Q91</f>
        <v>437.5</v>
      </c>
      <c r="T91" s="135">
        <v>0</v>
      </c>
      <c r="U91" s="135">
        <f t="shared" si="5"/>
        <v>437.5</v>
      </c>
      <c r="V91" s="135">
        <f t="shared" si="6"/>
        <v>437500</v>
      </c>
      <c r="W91" s="135">
        <f t="shared" si="7"/>
        <v>36458.333333333336</v>
      </c>
      <c r="X91" s="133" t="s">
        <v>379</v>
      </c>
      <c r="Y91" s="133" t="s">
        <v>379</v>
      </c>
      <c r="Z91" s="133">
        <v>3093</v>
      </c>
      <c r="AA91" s="133">
        <v>3094</v>
      </c>
      <c r="AB91" s="133"/>
      <c r="AC91" s="133"/>
      <c r="AD91" s="133"/>
      <c r="AE91" s="133"/>
      <c r="AF91" s="133">
        <v>138</v>
      </c>
      <c r="AG91" s="133"/>
      <c r="AH91" s="133">
        <v>2024</v>
      </c>
      <c r="AI91" s="133"/>
      <c r="AJ91" s="133"/>
      <c r="AK91" s="133"/>
      <c r="AL91" s="133" t="s">
        <v>181</v>
      </c>
      <c r="AM91" s="133"/>
    </row>
    <row r="92" spans="1:39" x14ac:dyDescent="0.35">
      <c r="A92" s="130" t="s">
        <v>50</v>
      </c>
      <c r="B92" s="130" t="s">
        <v>372</v>
      </c>
      <c r="C92" s="130" t="s">
        <v>310</v>
      </c>
      <c r="D92" s="130" t="s">
        <v>310</v>
      </c>
      <c r="E92" s="130" t="s">
        <v>51</v>
      </c>
      <c r="F92" s="130"/>
      <c r="G92" s="130" t="s">
        <v>181</v>
      </c>
      <c r="H92" s="130" t="s">
        <v>355</v>
      </c>
      <c r="I92" s="130" t="s">
        <v>354</v>
      </c>
      <c r="J92" s="131">
        <v>1</v>
      </c>
      <c r="K92" s="130"/>
      <c r="L92" s="130" t="s">
        <v>54</v>
      </c>
      <c r="M92" s="130" t="s">
        <v>55</v>
      </c>
      <c r="N92" s="130">
        <v>1</v>
      </c>
      <c r="O92" s="130">
        <v>50</v>
      </c>
      <c r="P92" s="130">
        <v>1</v>
      </c>
      <c r="Q92" s="132">
        <v>70</v>
      </c>
      <c r="R92" s="132">
        <f t="shared" si="8"/>
        <v>0.83333333333333337</v>
      </c>
      <c r="S92" s="132">
        <f t="shared" si="10"/>
        <v>58.333333333333336</v>
      </c>
      <c r="T92" s="132">
        <v>0</v>
      </c>
      <c r="U92" s="132">
        <f t="shared" si="5"/>
        <v>58.333333333333336</v>
      </c>
      <c r="V92" s="132">
        <f t="shared" si="6"/>
        <v>58333.333333333336</v>
      </c>
      <c r="W92" s="132">
        <f t="shared" si="7"/>
        <v>4861.1111111111113</v>
      </c>
      <c r="X92" s="130" t="s">
        <v>379</v>
      </c>
      <c r="Y92" s="130" t="s">
        <v>379</v>
      </c>
      <c r="Z92" s="130">
        <v>3093</v>
      </c>
      <c r="AA92" s="130">
        <v>3094</v>
      </c>
      <c r="AB92" s="130"/>
      <c r="AC92" s="130"/>
      <c r="AD92" s="130"/>
      <c r="AE92" s="130"/>
      <c r="AF92" s="130">
        <v>138</v>
      </c>
      <c r="AG92" s="130"/>
      <c r="AH92" s="130">
        <v>2024</v>
      </c>
      <c r="AI92" s="130"/>
      <c r="AJ92" s="130"/>
      <c r="AK92" s="130"/>
      <c r="AL92" s="130" t="s">
        <v>181</v>
      </c>
      <c r="AM92" s="130"/>
    </row>
    <row r="93" spans="1:39" x14ac:dyDescent="0.35">
      <c r="A93" s="133" t="s">
        <v>50</v>
      </c>
      <c r="B93" s="133" t="s">
        <v>372</v>
      </c>
      <c r="C93" s="133" t="s">
        <v>310</v>
      </c>
      <c r="D93" s="133" t="s">
        <v>310</v>
      </c>
      <c r="E93" s="133" t="s">
        <v>51</v>
      </c>
      <c r="F93" s="133"/>
      <c r="G93" s="133" t="s">
        <v>181</v>
      </c>
      <c r="H93" s="133" t="s">
        <v>363</v>
      </c>
      <c r="I93" s="133" t="s">
        <v>362</v>
      </c>
      <c r="J93" s="134">
        <v>1</v>
      </c>
      <c r="K93" s="133"/>
      <c r="L93" s="133" t="s">
        <v>54</v>
      </c>
      <c r="M93" s="133" t="s">
        <v>55</v>
      </c>
      <c r="N93" s="133">
        <v>1</v>
      </c>
      <c r="O93" s="133">
        <v>50</v>
      </c>
      <c r="P93" s="133">
        <v>6.5</v>
      </c>
      <c r="Q93" s="135">
        <v>70</v>
      </c>
      <c r="R93" s="135">
        <f t="shared" si="8"/>
        <v>5.416666666666667</v>
      </c>
      <c r="S93" s="135">
        <f t="shared" si="10"/>
        <v>379.16666666666669</v>
      </c>
      <c r="T93" s="135">
        <v>0</v>
      </c>
      <c r="U93" s="135">
        <f t="shared" si="5"/>
        <v>379.16666666666669</v>
      </c>
      <c r="V93" s="135">
        <f t="shared" si="6"/>
        <v>379166.66666666669</v>
      </c>
      <c r="W93" s="135">
        <f t="shared" si="7"/>
        <v>31597.222222222223</v>
      </c>
      <c r="X93" s="133" t="s">
        <v>379</v>
      </c>
      <c r="Y93" s="133" t="s">
        <v>379</v>
      </c>
      <c r="Z93" s="133">
        <v>3093</v>
      </c>
      <c r="AA93" s="133">
        <v>3094</v>
      </c>
      <c r="AB93" s="133"/>
      <c r="AC93" s="133"/>
      <c r="AD93" s="133"/>
      <c r="AE93" s="133"/>
      <c r="AF93" s="133">
        <v>138</v>
      </c>
      <c r="AG93" s="133"/>
      <c r="AH93" s="133">
        <v>2024</v>
      </c>
      <c r="AI93" s="133"/>
      <c r="AJ93" s="133"/>
      <c r="AK93" s="133"/>
      <c r="AL93" s="133" t="s">
        <v>181</v>
      </c>
      <c r="AM93" s="133"/>
    </row>
    <row r="94" spans="1:39" x14ac:dyDescent="0.35">
      <c r="A94" s="130" t="s">
        <v>50</v>
      </c>
      <c r="B94" s="130" t="s">
        <v>372</v>
      </c>
      <c r="C94" s="130" t="s">
        <v>310</v>
      </c>
      <c r="D94" s="130" t="s">
        <v>310</v>
      </c>
      <c r="E94" s="130" t="s">
        <v>51</v>
      </c>
      <c r="F94" s="130"/>
      <c r="G94" s="130" t="s">
        <v>181</v>
      </c>
      <c r="H94" s="130" t="s">
        <v>323</v>
      </c>
      <c r="I94" s="130" t="s">
        <v>322</v>
      </c>
      <c r="J94" s="131">
        <v>1</v>
      </c>
      <c r="K94" s="130"/>
      <c r="L94" s="130" t="s">
        <v>54</v>
      </c>
      <c r="M94" s="130" t="s">
        <v>69</v>
      </c>
      <c r="N94" s="130">
        <v>2</v>
      </c>
      <c r="O94" s="130">
        <v>44</v>
      </c>
      <c r="P94" s="130">
        <v>4.5</v>
      </c>
      <c r="Q94" s="132">
        <v>70</v>
      </c>
      <c r="R94" s="132">
        <f t="shared" si="8"/>
        <v>3.3</v>
      </c>
      <c r="S94" s="132">
        <f t="shared" si="10"/>
        <v>231</v>
      </c>
      <c r="T94" s="132">
        <v>0</v>
      </c>
      <c r="U94" s="132">
        <f t="shared" si="5"/>
        <v>231</v>
      </c>
      <c r="V94" s="132">
        <f t="shared" si="6"/>
        <v>231000</v>
      </c>
      <c r="W94" s="132">
        <f t="shared" si="7"/>
        <v>19250</v>
      </c>
      <c r="X94" s="130" t="s">
        <v>379</v>
      </c>
      <c r="Y94" s="130" t="s">
        <v>379</v>
      </c>
      <c r="Z94" s="130">
        <v>3093</v>
      </c>
      <c r="AA94" s="130">
        <v>3094</v>
      </c>
      <c r="AB94" s="130"/>
      <c r="AC94" s="130"/>
      <c r="AD94" s="130"/>
      <c r="AE94" s="130"/>
      <c r="AF94" s="130">
        <v>138</v>
      </c>
      <c r="AG94" s="130"/>
      <c r="AH94" s="130">
        <v>2024</v>
      </c>
      <c r="AI94" s="130"/>
      <c r="AJ94" s="130"/>
      <c r="AK94" s="130"/>
      <c r="AL94" s="130" t="s">
        <v>181</v>
      </c>
      <c r="AM94" s="130"/>
    </row>
    <row r="95" spans="1:39" x14ac:dyDescent="0.35">
      <c r="A95" s="133" t="s">
        <v>50</v>
      </c>
      <c r="B95" s="133" t="s">
        <v>372</v>
      </c>
      <c r="C95" s="133" t="s">
        <v>310</v>
      </c>
      <c r="D95" s="133" t="s">
        <v>310</v>
      </c>
      <c r="E95" s="133" t="s">
        <v>51</v>
      </c>
      <c r="F95" s="133"/>
      <c r="G95" s="133" t="s">
        <v>181</v>
      </c>
      <c r="H95" s="133" t="s">
        <v>331</v>
      </c>
      <c r="I95" s="133" t="s">
        <v>330</v>
      </c>
      <c r="J95" s="134">
        <v>1</v>
      </c>
      <c r="K95" s="133"/>
      <c r="L95" s="133" t="s">
        <v>54</v>
      </c>
      <c r="M95" s="133" t="s">
        <v>69</v>
      </c>
      <c r="N95" s="133">
        <v>2</v>
      </c>
      <c r="O95" s="133">
        <v>44</v>
      </c>
      <c r="P95" s="133">
        <v>7.5</v>
      </c>
      <c r="Q95" s="135">
        <v>70</v>
      </c>
      <c r="R95" s="135">
        <f t="shared" si="8"/>
        <v>5.5</v>
      </c>
      <c r="S95" s="135">
        <f t="shared" si="10"/>
        <v>385</v>
      </c>
      <c r="T95" s="135">
        <v>0</v>
      </c>
      <c r="U95" s="135">
        <f t="shared" si="5"/>
        <v>385</v>
      </c>
      <c r="V95" s="135">
        <f t="shared" si="6"/>
        <v>385000</v>
      </c>
      <c r="W95" s="135">
        <f t="shared" si="7"/>
        <v>32083.333333333332</v>
      </c>
      <c r="X95" s="133" t="s">
        <v>379</v>
      </c>
      <c r="Y95" s="133" t="s">
        <v>379</v>
      </c>
      <c r="Z95" s="133">
        <v>3093</v>
      </c>
      <c r="AA95" s="133">
        <v>3094</v>
      </c>
      <c r="AB95" s="133"/>
      <c r="AC95" s="133"/>
      <c r="AD95" s="133"/>
      <c r="AE95" s="133"/>
      <c r="AF95" s="133">
        <v>138</v>
      </c>
      <c r="AG95" s="133"/>
      <c r="AH95" s="133">
        <v>2024</v>
      </c>
      <c r="AI95" s="133"/>
      <c r="AJ95" s="133"/>
      <c r="AK95" s="133"/>
      <c r="AL95" s="133" t="s">
        <v>181</v>
      </c>
      <c r="AM95" s="133"/>
    </row>
    <row r="96" spans="1:39" x14ac:dyDescent="0.35">
      <c r="A96" s="130" t="s">
        <v>50</v>
      </c>
      <c r="B96" s="130" t="s">
        <v>372</v>
      </c>
      <c r="C96" s="130" t="s">
        <v>310</v>
      </c>
      <c r="D96" s="130" t="s">
        <v>310</v>
      </c>
      <c r="E96" s="130" t="s">
        <v>51</v>
      </c>
      <c r="F96" s="130"/>
      <c r="G96" s="130" t="s">
        <v>312</v>
      </c>
      <c r="H96" s="130" t="s">
        <v>314</v>
      </c>
      <c r="I96" s="130" t="s">
        <v>313</v>
      </c>
      <c r="J96" s="131">
        <v>1</v>
      </c>
      <c r="K96" s="130"/>
      <c r="L96" s="130" t="s">
        <v>54</v>
      </c>
      <c r="M96" s="130" t="s">
        <v>69</v>
      </c>
      <c r="N96" s="130">
        <v>2</v>
      </c>
      <c r="O96" s="130">
        <v>44</v>
      </c>
      <c r="P96" s="130">
        <v>4.5</v>
      </c>
      <c r="Q96" s="132">
        <v>70</v>
      </c>
      <c r="R96" s="132">
        <f t="shared" si="8"/>
        <v>3.3</v>
      </c>
      <c r="S96" s="132">
        <f t="shared" si="10"/>
        <v>231</v>
      </c>
      <c r="T96" s="132">
        <v>0</v>
      </c>
      <c r="U96" s="132">
        <f t="shared" si="5"/>
        <v>231</v>
      </c>
      <c r="V96" s="132">
        <f t="shared" si="6"/>
        <v>231000</v>
      </c>
      <c r="W96" s="132">
        <f t="shared" si="7"/>
        <v>19250</v>
      </c>
      <c r="X96" s="130" t="s">
        <v>379</v>
      </c>
      <c r="Y96" s="130" t="s">
        <v>380</v>
      </c>
      <c r="Z96" s="130">
        <v>3093</v>
      </c>
      <c r="AA96" s="130">
        <v>3094</v>
      </c>
      <c r="AB96" s="130"/>
      <c r="AC96" s="130"/>
      <c r="AD96" s="130"/>
      <c r="AE96" s="130"/>
      <c r="AF96" s="130">
        <v>138</v>
      </c>
      <c r="AG96" s="130"/>
      <c r="AH96" s="130">
        <v>2024</v>
      </c>
      <c r="AI96" s="130"/>
      <c r="AJ96" s="130"/>
      <c r="AK96" s="130"/>
      <c r="AL96" s="130" t="s">
        <v>181</v>
      </c>
      <c r="AM96" s="130"/>
    </row>
    <row r="97" spans="1:39" x14ac:dyDescent="0.35">
      <c r="A97" s="133" t="s">
        <v>50</v>
      </c>
      <c r="B97" s="133" t="s">
        <v>372</v>
      </c>
      <c r="C97" s="133" t="s">
        <v>310</v>
      </c>
      <c r="D97" s="133" t="s">
        <v>310</v>
      </c>
      <c r="E97" s="133" t="s">
        <v>51</v>
      </c>
      <c r="F97" s="133"/>
      <c r="G97" s="133" t="s">
        <v>316</v>
      </c>
      <c r="H97" s="133" t="s">
        <v>318</v>
      </c>
      <c r="I97" s="133" t="s">
        <v>317</v>
      </c>
      <c r="J97" s="134">
        <v>1</v>
      </c>
      <c r="K97" s="133"/>
      <c r="L97" s="133" t="s">
        <v>54</v>
      </c>
      <c r="M97" s="133" t="s">
        <v>69</v>
      </c>
      <c r="N97" s="133">
        <v>2</v>
      </c>
      <c r="O97" s="133">
        <v>44</v>
      </c>
      <c r="P97" s="133">
        <v>4.5</v>
      </c>
      <c r="Q97" s="135">
        <v>70</v>
      </c>
      <c r="R97" s="135">
        <f t="shared" si="8"/>
        <v>3.3</v>
      </c>
      <c r="S97" s="135">
        <f t="shared" si="10"/>
        <v>231</v>
      </c>
      <c r="T97" s="135">
        <v>0</v>
      </c>
      <c r="U97" s="135">
        <f t="shared" si="5"/>
        <v>231</v>
      </c>
      <c r="V97" s="135">
        <f t="shared" si="6"/>
        <v>231000</v>
      </c>
      <c r="W97" s="135">
        <f t="shared" si="7"/>
        <v>19250</v>
      </c>
      <c r="X97" s="133" t="s">
        <v>379</v>
      </c>
      <c r="Y97" s="133" t="s">
        <v>381</v>
      </c>
      <c r="Z97" s="133">
        <v>3093</v>
      </c>
      <c r="AA97" s="133">
        <v>3094</v>
      </c>
      <c r="AB97" s="133"/>
      <c r="AC97" s="133"/>
      <c r="AD97" s="133"/>
      <c r="AE97" s="133"/>
      <c r="AF97" s="133">
        <v>138</v>
      </c>
      <c r="AG97" s="133"/>
      <c r="AH97" s="133">
        <v>2024</v>
      </c>
      <c r="AI97" s="133"/>
      <c r="AJ97" s="133"/>
      <c r="AK97" s="133"/>
      <c r="AL97" s="133" t="s">
        <v>181</v>
      </c>
      <c r="AM97" s="133"/>
    </row>
    <row r="98" spans="1:39" x14ac:dyDescent="0.35">
      <c r="A98" s="130" t="s">
        <v>50</v>
      </c>
      <c r="B98" s="130" t="s">
        <v>372</v>
      </c>
      <c r="C98" s="130" t="s">
        <v>310</v>
      </c>
      <c r="D98" s="130" t="s">
        <v>310</v>
      </c>
      <c r="E98" s="130" t="s">
        <v>51</v>
      </c>
      <c r="F98" s="130"/>
      <c r="G98" s="130" t="s">
        <v>181</v>
      </c>
      <c r="H98" s="130" t="s">
        <v>355</v>
      </c>
      <c r="I98" s="130" t="s">
        <v>354</v>
      </c>
      <c r="J98" s="131">
        <v>1</v>
      </c>
      <c r="K98" s="130"/>
      <c r="L98" s="130" t="s">
        <v>54</v>
      </c>
      <c r="M98" s="130" t="s">
        <v>69</v>
      </c>
      <c r="N98" s="130">
        <v>2</v>
      </c>
      <c r="O98" s="130">
        <v>44</v>
      </c>
      <c r="P98" s="130">
        <v>1</v>
      </c>
      <c r="Q98" s="132">
        <v>75</v>
      </c>
      <c r="R98" s="132">
        <f t="shared" si="8"/>
        <v>0.73333333333333328</v>
      </c>
      <c r="S98" s="132">
        <f t="shared" si="10"/>
        <v>54.999999999999993</v>
      </c>
      <c r="T98" s="132">
        <v>0</v>
      </c>
      <c r="U98" s="132">
        <f t="shared" si="5"/>
        <v>54.999999999999993</v>
      </c>
      <c r="V98" s="132">
        <f t="shared" si="6"/>
        <v>54999.999999999993</v>
      </c>
      <c r="W98" s="132">
        <f t="shared" si="7"/>
        <v>4583.333333333333</v>
      </c>
      <c r="X98" s="130" t="s">
        <v>379</v>
      </c>
      <c r="Y98" s="130" t="s">
        <v>379</v>
      </c>
      <c r="Z98" s="130">
        <v>3093</v>
      </c>
      <c r="AA98" s="130">
        <v>3094</v>
      </c>
      <c r="AB98" s="130"/>
      <c r="AC98" s="130"/>
      <c r="AD98" s="130"/>
      <c r="AE98" s="130"/>
      <c r="AF98" s="130">
        <v>138</v>
      </c>
      <c r="AG98" s="130"/>
      <c r="AH98" s="130">
        <v>2024</v>
      </c>
      <c r="AI98" s="130"/>
      <c r="AJ98" s="130"/>
      <c r="AK98" s="130"/>
      <c r="AL98" s="130" t="s">
        <v>181</v>
      </c>
      <c r="AM98" s="130"/>
    </row>
    <row r="99" spans="1:39" x14ac:dyDescent="0.35">
      <c r="A99" s="133" t="s">
        <v>50</v>
      </c>
      <c r="B99" s="133" t="s">
        <v>372</v>
      </c>
      <c r="C99" s="133" t="s">
        <v>310</v>
      </c>
      <c r="D99" s="133" t="s">
        <v>310</v>
      </c>
      <c r="E99" s="133" t="s">
        <v>51</v>
      </c>
      <c r="F99" s="133"/>
      <c r="G99" s="133" t="s">
        <v>181</v>
      </c>
      <c r="H99" s="133" t="s">
        <v>349</v>
      </c>
      <c r="I99" s="133" t="s">
        <v>348</v>
      </c>
      <c r="J99" s="134">
        <v>1</v>
      </c>
      <c r="K99" s="133"/>
      <c r="L99" s="133" t="s">
        <v>54</v>
      </c>
      <c r="M99" s="133" t="s">
        <v>69</v>
      </c>
      <c r="N99" s="133">
        <v>2</v>
      </c>
      <c r="O99" s="133">
        <v>44</v>
      </c>
      <c r="P99" s="133">
        <v>8</v>
      </c>
      <c r="Q99" s="135">
        <v>70</v>
      </c>
      <c r="R99" s="135">
        <f t="shared" si="8"/>
        <v>5.8666666666666663</v>
      </c>
      <c r="S99" s="135">
        <f t="shared" si="10"/>
        <v>410.66666666666663</v>
      </c>
      <c r="T99" s="135">
        <v>0</v>
      </c>
      <c r="U99" s="135">
        <f t="shared" si="5"/>
        <v>410.66666666666663</v>
      </c>
      <c r="V99" s="135">
        <f t="shared" si="6"/>
        <v>410666.66666666663</v>
      </c>
      <c r="W99" s="135">
        <f t="shared" si="7"/>
        <v>34222.222222222219</v>
      </c>
      <c r="X99" s="133" t="s">
        <v>379</v>
      </c>
      <c r="Y99" s="133" t="s">
        <v>379</v>
      </c>
      <c r="Z99" s="133">
        <v>3093</v>
      </c>
      <c r="AA99" s="133">
        <v>3094</v>
      </c>
      <c r="AB99" s="133"/>
      <c r="AC99" s="133"/>
      <c r="AD99" s="133"/>
      <c r="AE99" s="133"/>
      <c r="AF99" s="133">
        <v>138</v>
      </c>
      <c r="AG99" s="133"/>
      <c r="AH99" s="133">
        <v>2024</v>
      </c>
      <c r="AI99" s="133"/>
      <c r="AJ99" s="133"/>
      <c r="AK99" s="133"/>
      <c r="AL99" s="133" t="s">
        <v>181</v>
      </c>
      <c r="AM99" s="133"/>
    </row>
    <row r="100" spans="1:39" x14ac:dyDescent="0.35">
      <c r="A100" s="130" t="s">
        <v>50</v>
      </c>
      <c r="B100" s="130" t="s">
        <v>372</v>
      </c>
      <c r="C100" s="130" t="s">
        <v>310</v>
      </c>
      <c r="D100" s="130" t="s">
        <v>310</v>
      </c>
      <c r="E100" s="130" t="s">
        <v>51</v>
      </c>
      <c r="F100" s="130"/>
      <c r="G100" s="130" t="s">
        <v>181</v>
      </c>
      <c r="H100" s="130" t="s">
        <v>327</v>
      </c>
      <c r="I100" s="130" t="s">
        <v>326</v>
      </c>
      <c r="J100" s="131">
        <v>1</v>
      </c>
      <c r="K100" s="130"/>
      <c r="L100" s="130" t="s">
        <v>54</v>
      </c>
      <c r="M100" s="130" t="s">
        <v>55</v>
      </c>
      <c r="N100" s="130">
        <v>3</v>
      </c>
      <c r="O100" s="130">
        <v>38</v>
      </c>
      <c r="P100" s="130">
        <v>7.5</v>
      </c>
      <c r="Q100" s="132">
        <v>75</v>
      </c>
      <c r="R100" s="132">
        <f t="shared" si="8"/>
        <v>4.75</v>
      </c>
      <c r="S100" s="132">
        <f t="shared" si="10"/>
        <v>356.25</v>
      </c>
      <c r="T100" s="132">
        <v>0</v>
      </c>
      <c r="U100" s="132">
        <f t="shared" ref="U100:U122" si="11">S100+T100</f>
        <v>356.25</v>
      </c>
      <c r="V100" s="132">
        <f t="shared" ref="V100:V122" si="12">U100*1000</f>
        <v>356250</v>
      </c>
      <c r="W100" s="132">
        <f t="shared" ref="W100:W122" si="13">V100/12</f>
        <v>29687.5</v>
      </c>
      <c r="X100" s="130" t="s">
        <v>379</v>
      </c>
      <c r="Y100" s="130" t="s">
        <v>379</v>
      </c>
      <c r="Z100" s="130">
        <v>3093</v>
      </c>
      <c r="AA100" s="130">
        <v>3094</v>
      </c>
      <c r="AB100" s="130"/>
      <c r="AC100" s="130"/>
      <c r="AD100" s="130"/>
      <c r="AE100" s="130"/>
      <c r="AF100" s="130">
        <v>138</v>
      </c>
      <c r="AG100" s="130"/>
      <c r="AH100" s="130">
        <v>2024</v>
      </c>
      <c r="AI100" s="130"/>
      <c r="AJ100" s="130"/>
      <c r="AK100" s="130"/>
      <c r="AL100" s="130" t="s">
        <v>181</v>
      </c>
      <c r="AM100" s="130"/>
    </row>
    <row r="101" spans="1:39" x14ac:dyDescent="0.35">
      <c r="A101" s="133" t="s">
        <v>50</v>
      </c>
      <c r="B101" s="133" t="s">
        <v>372</v>
      </c>
      <c r="C101" s="133" t="s">
        <v>310</v>
      </c>
      <c r="D101" s="133" t="s">
        <v>310</v>
      </c>
      <c r="E101" s="133" t="s">
        <v>51</v>
      </c>
      <c r="F101" s="133"/>
      <c r="G101" s="133" t="s">
        <v>181</v>
      </c>
      <c r="H101" s="133" t="s">
        <v>333</v>
      </c>
      <c r="I101" s="133" t="s">
        <v>332</v>
      </c>
      <c r="J101" s="134">
        <v>1</v>
      </c>
      <c r="K101" s="133"/>
      <c r="L101" s="133" t="s">
        <v>54</v>
      </c>
      <c r="M101" s="133" t="s">
        <v>55</v>
      </c>
      <c r="N101" s="133">
        <v>3</v>
      </c>
      <c r="O101" s="133">
        <v>38</v>
      </c>
      <c r="P101" s="133">
        <v>7.5</v>
      </c>
      <c r="Q101" s="135">
        <v>75</v>
      </c>
      <c r="R101" s="135">
        <f t="shared" si="8"/>
        <v>4.75</v>
      </c>
      <c r="S101" s="135">
        <f t="shared" si="10"/>
        <v>356.25</v>
      </c>
      <c r="T101" s="135">
        <v>0</v>
      </c>
      <c r="U101" s="135">
        <f t="shared" si="11"/>
        <v>356.25</v>
      </c>
      <c r="V101" s="135">
        <f t="shared" si="12"/>
        <v>356250</v>
      </c>
      <c r="W101" s="135">
        <f t="shared" si="13"/>
        <v>29687.5</v>
      </c>
      <c r="X101" s="133" t="s">
        <v>379</v>
      </c>
      <c r="Y101" s="133" t="s">
        <v>379</v>
      </c>
      <c r="Z101" s="133">
        <v>3093</v>
      </c>
      <c r="AA101" s="133">
        <v>3094</v>
      </c>
      <c r="AB101" s="133"/>
      <c r="AC101" s="133"/>
      <c r="AD101" s="133"/>
      <c r="AE101" s="133"/>
      <c r="AF101" s="133">
        <v>138</v>
      </c>
      <c r="AG101" s="133"/>
      <c r="AH101" s="133">
        <v>2024</v>
      </c>
      <c r="AI101" s="133"/>
      <c r="AJ101" s="133"/>
      <c r="AK101" s="133"/>
      <c r="AL101" s="133" t="s">
        <v>181</v>
      </c>
      <c r="AM101" s="133"/>
    </row>
    <row r="102" spans="1:39" x14ac:dyDescent="0.35">
      <c r="A102" s="130" t="s">
        <v>50</v>
      </c>
      <c r="B102" s="130" t="s">
        <v>372</v>
      </c>
      <c r="C102" s="130" t="s">
        <v>310</v>
      </c>
      <c r="D102" s="130" t="s">
        <v>310</v>
      </c>
      <c r="E102" s="130" t="s">
        <v>51</v>
      </c>
      <c r="F102" s="130"/>
      <c r="G102" s="130" t="s">
        <v>181</v>
      </c>
      <c r="H102" s="130" t="s">
        <v>335</v>
      </c>
      <c r="I102" s="130" t="s">
        <v>334</v>
      </c>
      <c r="J102" s="131">
        <v>1</v>
      </c>
      <c r="K102" s="130"/>
      <c r="L102" s="130" t="s">
        <v>54</v>
      </c>
      <c r="M102" s="130" t="s">
        <v>55</v>
      </c>
      <c r="N102" s="130">
        <v>3</v>
      </c>
      <c r="O102" s="130">
        <v>38</v>
      </c>
      <c r="P102" s="130">
        <v>7.5</v>
      </c>
      <c r="Q102" s="132">
        <v>70</v>
      </c>
      <c r="R102" s="132">
        <f t="shared" si="8"/>
        <v>4.75</v>
      </c>
      <c r="S102" s="132">
        <f t="shared" si="10"/>
        <v>332.5</v>
      </c>
      <c r="T102" s="132">
        <v>0</v>
      </c>
      <c r="U102" s="132">
        <f t="shared" si="11"/>
        <v>332.5</v>
      </c>
      <c r="V102" s="132">
        <f t="shared" si="12"/>
        <v>332500</v>
      </c>
      <c r="W102" s="132">
        <f t="shared" si="13"/>
        <v>27708.333333333332</v>
      </c>
      <c r="X102" s="130" t="s">
        <v>379</v>
      </c>
      <c r="Y102" s="130" t="s">
        <v>379</v>
      </c>
      <c r="Z102" s="130">
        <v>3093</v>
      </c>
      <c r="AA102" s="130">
        <v>3094</v>
      </c>
      <c r="AB102" s="130"/>
      <c r="AC102" s="130"/>
      <c r="AD102" s="130"/>
      <c r="AE102" s="130"/>
      <c r="AF102" s="130">
        <v>138</v>
      </c>
      <c r="AG102" s="130"/>
      <c r="AH102" s="130">
        <v>2024</v>
      </c>
      <c r="AI102" s="130"/>
      <c r="AJ102" s="130"/>
      <c r="AK102" s="130"/>
      <c r="AL102" s="130" t="s">
        <v>181</v>
      </c>
      <c r="AM102" s="130"/>
    </row>
    <row r="103" spans="1:39" x14ac:dyDescent="0.35">
      <c r="A103" s="133" t="s">
        <v>50</v>
      </c>
      <c r="B103" s="133" t="s">
        <v>372</v>
      </c>
      <c r="C103" s="133" t="s">
        <v>310</v>
      </c>
      <c r="D103" s="133" t="s">
        <v>310</v>
      </c>
      <c r="E103" s="133" t="s">
        <v>51</v>
      </c>
      <c r="F103" s="133"/>
      <c r="G103" s="133" t="s">
        <v>181</v>
      </c>
      <c r="H103" s="133" t="s">
        <v>357</v>
      </c>
      <c r="I103" s="133" t="s">
        <v>356</v>
      </c>
      <c r="J103" s="134">
        <v>1</v>
      </c>
      <c r="K103" s="133"/>
      <c r="L103" s="133" t="s">
        <v>54</v>
      </c>
      <c r="M103" s="133" t="s">
        <v>55</v>
      </c>
      <c r="N103" s="133">
        <v>3</v>
      </c>
      <c r="O103" s="133">
        <v>38</v>
      </c>
      <c r="P103" s="133">
        <v>1.5</v>
      </c>
      <c r="Q103" s="135">
        <v>75</v>
      </c>
      <c r="R103" s="135">
        <f t="shared" si="8"/>
        <v>0.95</v>
      </c>
      <c r="S103" s="135">
        <f t="shared" si="10"/>
        <v>71.25</v>
      </c>
      <c r="T103" s="135">
        <v>0</v>
      </c>
      <c r="U103" s="135">
        <f t="shared" si="11"/>
        <v>71.25</v>
      </c>
      <c r="V103" s="135">
        <f t="shared" si="12"/>
        <v>71250</v>
      </c>
      <c r="W103" s="135">
        <f t="shared" si="13"/>
        <v>5937.5</v>
      </c>
      <c r="X103" s="133" t="s">
        <v>379</v>
      </c>
      <c r="Y103" s="133" t="s">
        <v>379</v>
      </c>
      <c r="Z103" s="133">
        <v>3093</v>
      </c>
      <c r="AA103" s="133">
        <v>3094</v>
      </c>
      <c r="AB103" s="133"/>
      <c r="AC103" s="133"/>
      <c r="AD103" s="133"/>
      <c r="AE103" s="133"/>
      <c r="AF103" s="133">
        <v>138</v>
      </c>
      <c r="AG103" s="133"/>
      <c r="AH103" s="133">
        <v>2024</v>
      </c>
      <c r="AI103" s="133"/>
      <c r="AJ103" s="133"/>
      <c r="AK103" s="133"/>
      <c r="AL103" s="133" t="s">
        <v>181</v>
      </c>
      <c r="AM103" s="133"/>
    </row>
    <row r="104" spans="1:39" x14ac:dyDescent="0.35">
      <c r="A104" s="130" t="s">
        <v>50</v>
      </c>
      <c r="B104" s="130" t="s">
        <v>372</v>
      </c>
      <c r="C104" s="130" t="s">
        <v>310</v>
      </c>
      <c r="D104" s="130" t="s">
        <v>310</v>
      </c>
      <c r="E104" s="130" t="s">
        <v>51</v>
      </c>
      <c r="F104" s="130"/>
      <c r="G104" s="130" t="s">
        <v>181</v>
      </c>
      <c r="H104" s="130" t="s">
        <v>365</v>
      </c>
      <c r="I104" s="130" t="s">
        <v>364</v>
      </c>
      <c r="J104" s="131">
        <v>1</v>
      </c>
      <c r="K104" s="130"/>
      <c r="L104" s="130" t="s">
        <v>54</v>
      </c>
      <c r="M104" s="130" t="s">
        <v>55</v>
      </c>
      <c r="N104" s="130">
        <v>3</v>
      </c>
      <c r="O104" s="130">
        <v>38</v>
      </c>
      <c r="P104" s="130">
        <v>6</v>
      </c>
      <c r="Q104" s="132">
        <v>70</v>
      </c>
      <c r="R104" s="132">
        <f t="shared" si="8"/>
        <v>3.8</v>
      </c>
      <c r="S104" s="132">
        <f t="shared" si="10"/>
        <v>266</v>
      </c>
      <c r="T104" s="132">
        <v>0</v>
      </c>
      <c r="U104" s="132">
        <f t="shared" si="11"/>
        <v>266</v>
      </c>
      <c r="V104" s="132">
        <f t="shared" si="12"/>
        <v>266000</v>
      </c>
      <c r="W104" s="132">
        <f t="shared" si="13"/>
        <v>22166.666666666668</v>
      </c>
      <c r="X104" s="130" t="s">
        <v>379</v>
      </c>
      <c r="Y104" s="130" t="s">
        <v>379</v>
      </c>
      <c r="Z104" s="130">
        <v>3093</v>
      </c>
      <c r="AA104" s="130">
        <v>3094</v>
      </c>
      <c r="AB104" s="130"/>
      <c r="AC104" s="130"/>
      <c r="AD104" s="130"/>
      <c r="AE104" s="130"/>
      <c r="AF104" s="130">
        <v>138</v>
      </c>
      <c r="AG104" s="130"/>
      <c r="AH104" s="130">
        <v>2024</v>
      </c>
      <c r="AI104" s="130"/>
      <c r="AJ104" s="130"/>
      <c r="AK104" s="130"/>
      <c r="AL104" s="130" t="s">
        <v>181</v>
      </c>
      <c r="AM104" s="130"/>
    </row>
    <row r="105" spans="1:39" x14ac:dyDescent="0.35">
      <c r="A105" s="133" t="s">
        <v>50</v>
      </c>
      <c r="B105" s="133" t="s">
        <v>372</v>
      </c>
      <c r="C105" s="133" t="s">
        <v>310</v>
      </c>
      <c r="D105" s="133" t="s">
        <v>310</v>
      </c>
      <c r="E105" s="133" t="s">
        <v>51</v>
      </c>
      <c r="F105" s="133"/>
      <c r="G105" s="133" t="s">
        <v>181</v>
      </c>
      <c r="H105" s="133" t="s">
        <v>337</v>
      </c>
      <c r="I105" s="133" t="s">
        <v>336</v>
      </c>
      <c r="J105" s="134">
        <v>1</v>
      </c>
      <c r="K105" s="133"/>
      <c r="L105" s="133" t="s">
        <v>54</v>
      </c>
      <c r="M105" s="133" t="s">
        <v>69</v>
      </c>
      <c r="N105" s="133">
        <v>4</v>
      </c>
      <c r="O105" s="133">
        <v>34</v>
      </c>
      <c r="P105" s="133">
        <v>7.5</v>
      </c>
      <c r="Q105" s="135">
        <v>75</v>
      </c>
      <c r="R105" s="135">
        <f t="shared" si="8"/>
        <v>4.25</v>
      </c>
      <c r="S105" s="135">
        <f t="shared" si="10"/>
        <v>318.75</v>
      </c>
      <c r="T105" s="135">
        <v>0</v>
      </c>
      <c r="U105" s="135">
        <f t="shared" si="11"/>
        <v>318.75</v>
      </c>
      <c r="V105" s="135">
        <f t="shared" si="12"/>
        <v>318750</v>
      </c>
      <c r="W105" s="135">
        <f t="shared" si="13"/>
        <v>26562.5</v>
      </c>
      <c r="X105" s="133" t="s">
        <v>379</v>
      </c>
      <c r="Y105" s="133" t="s">
        <v>379</v>
      </c>
      <c r="Z105" s="133">
        <v>3093</v>
      </c>
      <c r="AA105" s="133">
        <v>3094</v>
      </c>
      <c r="AB105" s="133"/>
      <c r="AC105" s="133"/>
      <c r="AD105" s="133"/>
      <c r="AE105" s="133"/>
      <c r="AF105" s="133">
        <v>138</v>
      </c>
      <c r="AG105" s="133"/>
      <c r="AH105" s="133">
        <v>2024</v>
      </c>
      <c r="AI105" s="133"/>
      <c r="AJ105" s="133"/>
      <c r="AK105" s="133"/>
      <c r="AL105" s="133" t="s">
        <v>181</v>
      </c>
      <c r="AM105" s="133"/>
    </row>
    <row r="106" spans="1:39" x14ac:dyDescent="0.35">
      <c r="A106" s="130" t="s">
        <v>50</v>
      </c>
      <c r="B106" s="130" t="s">
        <v>372</v>
      </c>
      <c r="C106" s="130" t="s">
        <v>310</v>
      </c>
      <c r="D106" s="130" t="s">
        <v>310</v>
      </c>
      <c r="E106" s="130" t="s">
        <v>51</v>
      </c>
      <c r="F106" s="130"/>
      <c r="G106" s="130" t="s">
        <v>181</v>
      </c>
      <c r="H106" s="130" t="s">
        <v>339</v>
      </c>
      <c r="I106" s="130" t="s">
        <v>338</v>
      </c>
      <c r="J106" s="131">
        <v>1</v>
      </c>
      <c r="K106" s="130"/>
      <c r="L106" s="130" t="s">
        <v>54</v>
      </c>
      <c r="M106" s="130" t="s">
        <v>69</v>
      </c>
      <c r="N106" s="130">
        <v>4</v>
      </c>
      <c r="O106" s="130">
        <v>34</v>
      </c>
      <c r="P106" s="130">
        <v>7.5</v>
      </c>
      <c r="Q106" s="132">
        <v>75</v>
      </c>
      <c r="R106" s="132">
        <f t="shared" ref="R106:R120" si="14">(O106*P106)/60</f>
        <v>4.25</v>
      </c>
      <c r="S106" s="132">
        <f t="shared" si="10"/>
        <v>318.75</v>
      </c>
      <c r="T106" s="132">
        <v>0</v>
      </c>
      <c r="U106" s="132">
        <f t="shared" si="11"/>
        <v>318.75</v>
      </c>
      <c r="V106" s="132">
        <f t="shared" si="12"/>
        <v>318750</v>
      </c>
      <c r="W106" s="132">
        <f t="shared" si="13"/>
        <v>26562.5</v>
      </c>
      <c r="X106" s="130" t="s">
        <v>379</v>
      </c>
      <c r="Y106" s="130" t="s">
        <v>379</v>
      </c>
      <c r="Z106" s="130">
        <v>3093</v>
      </c>
      <c r="AA106" s="130">
        <v>3094</v>
      </c>
      <c r="AB106" s="130"/>
      <c r="AC106" s="130"/>
      <c r="AD106" s="130"/>
      <c r="AE106" s="130"/>
      <c r="AF106" s="130">
        <v>138</v>
      </c>
      <c r="AG106" s="130"/>
      <c r="AH106" s="130">
        <v>2024</v>
      </c>
      <c r="AI106" s="130"/>
      <c r="AJ106" s="130"/>
      <c r="AK106" s="130"/>
      <c r="AL106" s="130" t="s">
        <v>181</v>
      </c>
      <c r="AM106" s="130"/>
    </row>
    <row r="107" spans="1:39" x14ac:dyDescent="0.35">
      <c r="A107" s="133" t="s">
        <v>50</v>
      </c>
      <c r="B107" s="133" t="s">
        <v>372</v>
      </c>
      <c r="C107" s="133" t="s">
        <v>310</v>
      </c>
      <c r="D107" s="133" t="s">
        <v>310</v>
      </c>
      <c r="E107" s="133" t="s">
        <v>51</v>
      </c>
      <c r="F107" s="133"/>
      <c r="G107" s="133" t="s">
        <v>43</v>
      </c>
      <c r="H107" s="133" t="s">
        <v>369</v>
      </c>
      <c r="I107" s="133" t="s">
        <v>368</v>
      </c>
      <c r="J107" s="134">
        <v>1</v>
      </c>
      <c r="K107" s="133"/>
      <c r="L107" s="133" t="s">
        <v>54</v>
      </c>
      <c r="M107" s="133" t="s">
        <v>69</v>
      </c>
      <c r="N107" s="133">
        <v>4</v>
      </c>
      <c r="O107" s="133">
        <v>34</v>
      </c>
      <c r="P107" s="133">
        <v>7.5</v>
      </c>
      <c r="Q107" s="135">
        <v>70</v>
      </c>
      <c r="R107" s="135">
        <f t="shared" si="14"/>
        <v>4.25</v>
      </c>
      <c r="S107" s="135">
        <f t="shared" si="10"/>
        <v>297.5</v>
      </c>
      <c r="T107" s="135">
        <v>0</v>
      </c>
      <c r="U107" s="135">
        <f t="shared" si="11"/>
        <v>297.5</v>
      </c>
      <c r="V107" s="135">
        <f t="shared" si="12"/>
        <v>297500</v>
      </c>
      <c r="W107" s="135">
        <f t="shared" si="13"/>
        <v>24791.666666666668</v>
      </c>
      <c r="X107" s="133" t="s">
        <v>379</v>
      </c>
      <c r="Y107" s="133" t="s">
        <v>382</v>
      </c>
      <c r="Z107" s="133">
        <v>3093</v>
      </c>
      <c r="AA107" s="133">
        <v>3094</v>
      </c>
      <c r="AB107" s="133"/>
      <c r="AC107" s="133"/>
      <c r="AD107" s="133"/>
      <c r="AE107" s="133"/>
      <c r="AF107" s="133">
        <v>138</v>
      </c>
      <c r="AG107" s="133"/>
      <c r="AH107" s="133">
        <v>2024</v>
      </c>
      <c r="AI107" s="133"/>
      <c r="AJ107" s="133"/>
      <c r="AK107" s="133"/>
      <c r="AL107" s="133" t="s">
        <v>181</v>
      </c>
      <c r="AM107" s="133"/>
    </row>
    <row r="108" spans="1:39" x14ac:dyDescent="0.35">
      <c r="A108" s="130" t="s">
        <v>50</v>
      </c>
      <c r="B108" s="130" t="s">
        <v>372</v>
      </c>
      <c r="C108" s="130" t="s">
        <v>310</v>
      </c>
      <c r="D108" s="130" t="s">
        <v>310</v>
      </c>
      <c r="E108" s="130" t="s">
        <v>51</v>
      </c>
      <c r="F108" s="130"/>
      <c r="G108" s="130" t="s">
        <v>181</v>
      </c>
      <c r="H108" s="130" t="s">
        <v>357</v>
      </c>
      <c r="I108" s="130" t="s">
        <v>356</v>
      </c>
      <c r="J108" s="131">
        <v>1</v>
      </c>
      <c r="K108" s="130"/>
      <c r="L108" s="130" t="s">
        <v>54</v>
      </c>
      <c r="M108" s="130" t="s">
        <v>69</v>
      </c>
      <c r="N108" s="130">
        <v>4</v>
      </c>
      <c r="O108" s="130">
        <v>34</v>
      </c>
      <c r="P108" s="130">
        <v>1.5</v>
      </c>
      <c r="Q108" s="132">
        <v>75</v>
      </c>
      <c r="R108" s="132">
        <f t="shared" si="14"/>
        <v>0.85</v>
      </c>
      <c r="S108" s="132">
        <f t="shared" si="10"/>
        <v>63.75</v>
      </c>
      <c r="T108" s="132">
        <v>0</v>
      </c>
      <c r="U108" s="132">
        <f t="shared" si="11"/>
        <v>63.75</v>
      </c>
      <c r="V108" s="132">
        <f t="shared" si="12"/>
        <v>63750</v>
      </c>
      <c r="W108" s="132">
        <f t="shared" si="13"/>
        <v>5312.5</v>
      </c>
      <c r="X108" s="130" t="s">
        <v>379</v>
      </c>
      <c r="Y108" s="130" t="s">
        <v>379</v>
      </c>
      <c r="Z108" s="130">
        <v>3093</v>
      </c>
      <c r="AA108" s="130">
        <v>3094</v>
      </c>
      <c r="AB108" s="130"/>
      <c r="AC108" s="130"/>
      <c r="AD108" s="130"/>
      <c r="AE108" s="130"/>
      <c r="AF108" s="130">
        <v>138</v>
      </c>
      <c r="AG108" s="130"/>
      <c r="AH108" s="130">
        <v>2024</v>
      </c>
      <c r="AI108" s="130"/>
      <c r="AJ108" s="130"/>
      <c r="AK108" s="130"/>
      <c r="AL108" s="130" t="s">
        <v>181</v>
      </c>
      <c r="AM108" s="130"/>
    </row>
    <row r="109" spans="1:39" x14ac:dyDescent="0.35">
      <c r="A109" s="133" t="s">
        <v>50</v>
      </c>
      <c r="B109" s="133" t="s">
        <v>372</v>
      </c>
      <c r="C109" s="133" t="s">
        <v>310</v>
      </c>
      <c r="D109" s="133" t="s">
        <v>310</v>
      </c>
      <c r="E109" s="133" t="s">
        <v>51</v>
      </c>
      <c r="F109" s="133"/>
      <c r="G109" s="133" t="s">
        <v>181</v>
      </c>
      <c r="H109" s="133" t="s">
        <v>367</v>
      </c>
      <c r="I109" s="133" t="s">
        <v>366</v>
      </c>
      <c r="J109" s="134">
        <v>1</v>
      </c>
      <c r="K109" s="133"/>
      <c r="L109" s="133" t="s">
        <v>54</v>
      </c>
      <c r="M109" s="133" t="s">
        <v>69</v>
      </c>
      <c r="N109" s="133">
        <v>4</v>
      </c>
      <c r="O109" s="133">
        <v>34</v>
      </c>
      <c r="P109" s="133">
        <v>6</v>
      </c>
      <c r="Q109" s="135">
        <v>75</v>
      </c>
      <c r="R109" s="135">
        <f t="shared" si="14"/>
        <v>3.4</v>
      </c>
      <c r="S109" s="135">
        <f t="shared" si="10"/>
        <v>255</v>
      </c>
      <c r="T109" s="135">
        <v>0</v>
      </c>
      <c r="U109" s="135">
        <f t="shared" si="11"/>
        <v>255</v>
      </c>
      <c r="V109" s="135">
        <f t="shared" si="12"/>
        <v>255000</v>
      </c>
      <c r="W109" s="135">
        <f t="shared" si="13"/>
        <v>21250</v>
      </c>
      <c r="X109" s="133" t="s">
        <v>379</v>
      </c>
      <c r="Y109" s="133" t="s">
        <v>379</v>
      </c>
      <c r="Z109" s="133">
        <v>3093</v>
      </c>
      <c r="AA109" s="133">
        <v>3094</v>
      </c>
      <c r="AB109" s="133"/>
      <c r="AC109" s="133"/>
      <c r="AD109" s="133"/>
      <c r="AE109" s="133"/>
      <c r="AF109" s="133">
        <v>138</v>
      </c>
      <c r="AG109" s="133"/>
      <c r="AH109" s="133">
        <v>2024</v>
      </c>
      <c r="AI109" s="133"/>
      <c r="AJ109" s="133"/>
      <c r="AK109" s="133"/>
      <c r="AL109" s="133" t="s">
        <v>181</v>
      </c>
      <c r="AM109" s="133"/>
    </row>
    <row r="110" spans="1:39" x14ac:dyDescent="0.35">
      <c r="A110" s="130" t="s">
        <v>50</v>
      </c>
      <c r="B110" s="130" t="s">
        <v>372</v>
      </c>
      <c r="C110" s="130" t="s">
        <v>310</v>
      </c>
      <c r="D110" s="130" t="s">
        <v>310</v>
      </c>
      <c r="E110" s="130" t="s">
        <v>51</v>
      </c>
      <c r="F110" s="130"/>
      <c r="G110" s="130" t="s">
        <v>181</v>
      </c>
      <c r="H110" s="130" t="s">
        <v>329</v>
      </c>
      <c r="I110" s="130" t="s">
        <v>328</v>
      </c>
      <c r="J110" s="131">
        <v>1</v>
      </c>
      <c r="K110" s="130"/>
      <c r="L110" s="130" t="s">
        <v>54</v>
      </c>
      <c r="M110" s="130" t="s">
        <v>55</v>
      </c>
      <c r="N110" s="130">
        <v>5</v>
      </c>
      <c r="O110" s="130">
        <v>33</v>
      </c>
      <c r="P110" s="130">
        <v>4.5</v>
      </c>
      <c r="Q110" s="132">
        <v>75</v>
      </c>
      <c r="R110" s="132">
        <f t="shared" si="14"/>
        <v>2.4750000000000001</v>
      </c>
      <c r="S110" s="132">
        <f t="shared" si="10"/>
        <v>185.625</v>
      </c>
      <c r="T110" s="132">
        <v>0</v>
      </c>
      <c r="U110" s="132">
        <f t="shared" si="11"/>
        <v>185.625</v>
      </c>
      <c r="V110" s="132">
        <f t="shared" si="12"/>
        <v>185625</v>
      </c>
      <c r="W110" s="132">
        <f t="shared" si="13"/>
        <v>15468.75</v>
      </c>
      <c r="X110" s="130" t="s">
        <v>379</v>
      </c>
      <c r="Y110" s="130" t="s">
        <v>379</v>
      </c>
      <c r="Z110" s="130">
        <v>3093</v>
      </c>
      <c r="AA110" s="130">
        <v>3094</v>
      </c>
      <c r="AB110" s="130"/>
      <c r="AC110" s="130"/>
      <c r="AD110" s="130"/>
      <c r="AE110" s="130"/>
      <c r="AF110" s="130">
        <v>138</v>
      </c>
      <c r="AG110" s="130"/>
      <c r="AH110" s="130">
        <v>2024</v>
      </c>
      <c r="AI110" s="130"/>
      <c r="AJ110" s="130"/>
      <c r="AK110" s="130"/>
      <c r="AL110" s="130" t="s">
        <v>181</v>
      </c>
      <c r="AM110" s="130"/>
    </row>
    <row r="111" spans="1:39" x14ac:dyDescent="0.35">
      <c r="A111" s="133" t="s">
        <v>50</v>
      </c>
      <c r="B111" s="133" t="s">
        <v>372</v>
      </c>
      <c r="C111" s="133" t="s">
        <v>310</v>
      </c>
      <c r="D111" s="133" t="s">
        <v>310</v>
      </c>
      <c r="E111" s="133" t="s">
        <v>51</v>
      </c>
      <c r="F111" s="133"/>
      <c r="G111" s="133" t="s">
        <v>181</v>
      </c>
      <c r="H111" s="133" t="s">
        <v>341</v>
      </c>
      <c r="I111" s="133" t="s">
        <v>340</v>
      </c>
      <c r="J111" s="134">
        <v>1</v>
      </c>
      <c r="K111" s="133"/>
      <c r="L111" s="133" t="s">
        <v>54</v>
      </c>
      <c r="M111" s="133" t="s">
        <v>55</v>
      </c>
      <c r="N111" s="133">
        <v>5</v>
      </c>
      <c r="O111" s="133">
        <v>33</v>
      </c>
      <c r="P111" s="133">
        <v>7.5</v>
      </c>
      <c r="Q111" s="135">
        <v>70</v>
      </c>
      <c r="R111" s="135">
        <f t="shared" si="14"/>
        <v>4.125</v>
      </c>
      <c r="S111" s="135">
        <f t="shared" si="10"/>
        <v>288.75</v>
      </c>
      <c r="T111" s="135">
        <v>0</v>
      </c>
      <c r="U111" s="135">
        <f t="shared" si="11"/>
        <v>288.75</v>
      </c>
      <c r="V111" s="135">
        <f t="shared" si="12"/>
        <v>288750</v>
      </c>
      <c r="W111" s="135">
        <f t="shared" si="13"/>
        <v>24062.5</v>
      </c>
      <c r="X111" s="133" t="s">
        <v>379</v>
      </c>
      <c r="Y111" s="133" t="s">
        <v>379</v>
      </c>
      <c r="Z111" s="133">
        <v>3093</v>
      </c>
      <c r="AA111" s="133">
        <v>3094</v>
      </c>
      <c r="AB111" s="133"/>
      <c r="AC111" s="133"/>
      <c r="AD111" s="133"/>
      <c r="AE111" s="133"/>
      <c r="AF111" s="133">
        <v>138</v>
      </c>
      <c r="AG111" s="133"/>
      <c r="AH111" s="133">
        <v>2024</v>
      </c>
      <c r="AI111" s="133"/>
      <c r="AJ111" s="133"/>
      <c r="AK111" s="133"/>
      <c r="AL111" s="133" t="s">
        <v>181</v>
      </c>
      <c r="AM111" s="133"/>
    </row>
    <row r="112" spans="1:39" x14ac:dyDescent="0.35">
      <c r="A112" s="130" t="s">
        <v>50</v>
      </c>
      <c r="B112" s="130" t="s">
        <v>372</v>
      </c>
      <c r="C112" s="130" t="s">
        <v>310</v>
      </c>
      <c r="D112" s="130" t="s">
        <v>310</v>
      </c>
      <c r="E112" s="130" t="s">
        <v>51</v>
      </c>
      <c r="F112" s="130"/>
      <c r="G112" s="130" t="s">
        <v>181</v>
      </c>
      <c r="H112" s="130" t="s">
        <v>345</v>
      </c>
      <c r="I112" s="130" t="s">
        <v>344</v>
      </c>
      <c r="J112" s="131">
        <v>1</v>
      </c>
      <c r="K112" s="130"/>
      <c r="L112" s="130" t="s">
        <v>54</v>
      </c>
      <c r="M112" s="130" t="s">
        <v>55</v>
      </c>
      <c r="N112" s="130">
        <v>5</v>
      </c>
      <c r="O112" s="130">
        <v>33</v>
      </c>
      <c r="P112" s="130">
        <v>9</v>
      </c>
      <c r="Q112" s="132">
        <v>99</v>
      </c>
      <c r="R112" s="132">
        <f t="shared" si="14"/>
        <v>4.95</v>
      </c>
      <c r="S112" s="132">
        <f t="shared" si="10"/>
        <v>490.05</v>
      </c>
      <c r="T112" s="132">
        <v>0</v>
      </c>
      <c r="U112" s="132">
        <f t="shared" si="11"/>
        <v>490.05</v>
      </c>
      <c r="V112" s="132">
        <f t="shared" si="12"/>
        <v>490050</v>
      </c>
      <c r="W112" s="132">
        <f t="shared" si="13"/>
        <v>40837.5</v>
      </c>
      <c r="X112" s="130" t="s">
        <v>379</v>
      </c>
      <c r="Y112" s="130" t="s">
        <v>379</v>
      </c>
      <c r="Z112" s="130">
        <v>3093</v>
      </c>
      <c r="AA112" s="130">
        <v>3094</v>
      </c>
      <c r="AB112" s="130"/>
      <c r="AC112" s="130"/>
      <c r="AD112" s="130"/>
      <c r="AE112" s="130"/>
      <c r="AF112" s="130">
        <v>138</v>
      </c>
      <c r="AG112" s="130"/>
      <c r="AH112" s="130">
        <v>2024</v>
      </c>
      <c r="AI112" s="130"/>
      <c r="AJ112" s="130"/>
      <c r="AK112" s="130"/>
      <c r="AL112" s="130" t="s">
        <v>181</v>
      </c>
      <c r="AM112" s="130"/>
    </row>
    <row r="113" spans="1:39" x14ac:dyDescent="0.35">
      <c r="A113" s="133" t="s">
        <v>50</v>
      </c>
      <c r="B113" s="133" t="s">
        <v>372</v>
      </c>
      <c r="C113" s="133" t="s">
        <v>310</v>
      </c>
      <c r="D113" s="133" t="s">
        <v>310</v>
      </c>
      <c r="E113" s="133" t="s">
        <v>51</v>
      </c>
      <c r="F113" s="133"/>
      <c r="G113" s="133" t="s">
        <v>181</v>
      </c>
      <c r="H113" s="133" t="s">
        <v>359</v>
      </c>
      <c r="I113" s="133" t="s">
        <v>358</v>
      </c>
      <c r="J113" s="134">
        <v>1</v>
      </c>
      <c r="K113" s="133"/>
      <c r="L113" s="133" t="s">
        <v>54</v>
      </c>
      <c r="M113" s="133" t="s">
        <v>55</v>
      </c>
      <c r="N113" s="133">
        <v>5</v>
      </c>
      <c r="O113" s="133">
        <v>33</v>
      </c>
      <c r="P113" s="133">
        <v>6</v>
      </c>
      <c r="Q113" s="135">
        <v>80</v>
      </c>
      <c r="R113" s="135">
        <f t="shared" si="14"/>
        <v>3.3</v>
      </c>
      <c r="S113" s="135">
        <f t="shared" si="10"/>
        <v>264</v>
      </c>
      <c r="T113" s="135">
        <v>0</v>
      </c>
      <c r="U113" s="135">
        <f t="shared" si="11"/>
        <v>264</v>
      </c>
      <c r="V113" s="135">
        <f t="shared" si="12"/>
        <v>264000</v>
      </c>
      <c r="W113" s="135">
        <f t="shared" si="13"/>
        <v>22000</v>
      </c>
      <c r="X113" s="133" t="s">
        <v>379</v>
      </c>
      <c r="Y113" s="133" t="s">
        <v>379</v>
      </c>
      <c r="Z113" s="133">
        <v>3093</v>
      </c>
      <c r="AA113" s="133">
        <v>3094</v>
      </c>
      <c r="AB113" s="133"/>
      <c r="AC113" s="133"/>
      <c r="AD113" s="133"/>
      <c r="AE113" s="133"/>
      <c r="AF113" s="133">
        <v>138</v>
      </c>
      <c r="AG113" s="133"/>
      <c r="AH113" s="133">
        <v>2024</v>
      </c>
      <c r="AI113" s="133"/>
      <c r="AJ113" s="133"/>
      <c r="AK113" s="133"/>
      <c r="AL113" s="133" t="s">
        <v>181</v>
      </c>
      <c r="AM113" s="133"/>
    </row>
    <row r="114" spans="1:39" x14ac:dyDescent="0.35">
      <c r="A114" s="130" t="s">
        <v>50</v>
      </c>
      <c r="B114" s="130" t="s">
        <v>372</v>
      </c>
      <c r="C114" s="130" t="s">
        <v>310</v>
      </c>
      <c r="D114" s="130" t="s">
        <v>310</v>
      </c>
      <c r="E114" s="130" t="s">
        <v>51</v>
      </c>
      <c r="F114" s="130"/>
      <c r="G114" s="130" t="s">
        <v>181</v>
      </c>
      <c r="H114" s="130" t="s">
        <v>347</v>
      </c>
      <c r="I114" s="130" t="s">
        <v>346</v>
      </c>
      <c r="J114" s="131">
        <v>1</v>
      </c>
      <c r="K114" s="130"/>
      <c r="L114" s="130" t="s">
        <v>54</v>
      </c>
      <c r="M114" s="130" t="s">
        <v>55</v>
      </c>
      <c r="N114" s="130">
        <v>5</v>
      </c>
      <c r="O114" s="130">
        <v>33</v>
      </c>
      <c r="P114" s="130">
        <v>3</v>
      </c>
      <c r="Q114" s="132">
        <v>70</v>
      </c>
      <c r="R114" s="132">
        <f t="shared" si="14"/>
        <v>1.65</v>
      </c>
      <c r="S114" s="132">
        <f t="shared" si="10"/>
        <v>115.5</v>
      </c>
      <c r="T114" s="132"/>
      <c r="U114" s="132">
        <f t="shared" si="11"/>
        <v>115.5</v>
      </c>
      <c r="V114" s="132">
        <f t="shared" si="12"/>
        <v>115500</v>
      </c>
      <c r="W114" s="132">
        <f t="shared" si="13"/>
        <v>9625</v>
      </c>
      <c r="X114" s="130" t="s">
        <v>379</v>
      </c>
      <c r="Y114" s="130" t="s">
        <v>379</v>
      </c>
      <c r="Z114" s="130">
        <v>3093</v>
      </c>
      <c r="AA114" s="130">
        <v>3094</v>
      </c>
      <c r="AB114" s="130"/>
      <c r="AC114" s="130"/>
      <c r="AD114" s="130"/>
      <c r="AE114" s="130"/>
      <c r="AF114" s="130">
        <v>138</v>
      </c>
      <c r="AG114" s="130"/>
      <c r="AH114" s="130">
        <v>2024</v>
      </c>
      <c r="AI114" s="130"/>
      <c r="AJ114" s="130"/>
      <c r="AK114" s="130"/>
      <c r="AL114" s="130" t="s">
        <v>181</v>
      </c>
      <c r="AM114" s="130"/>
    </row>
    <row r="115" spans="1:39" x14ac:dyDescent="0.35">
      <c r="A115" s="133" t="s">
        <v>50</v>
      </c>
      <c r="B115" s="133" t="s">
        <v>372</v>
      </c>
      <c r="C115" s="133" t="s">
        <v>310</v>
      </c>
      <c r="D115" s="133" t="s">
        <v>310</v>
      </c>
      <c r="E115" s="133" t="s">
        <v>51</v>
      </c>
      <c r="F115" s="133"/>
      <c r="G115" s="133" t="s">
        <v>181</v>
      </c>
      <c r="H115" s="133" t="s">
        <v>320</v>
      </c>
      <c r="I115" s="133" t="s">
        <v>42</v>
      </c>
      <c r="J115" s="134">
        <v>1</v>
      </c>
      <c r="K115" s="133"/>
      <c r="L115" s="133" t="s">
        <v>68</v>
      </c>
      <c r="M115" s="133" t="s">
        <v>69</v>
      </c>
      <c r="N115" s="133">
        <v>6</v>
      </c>
      <c r="O115" s="133">
        <v>33</v>
      </c>
      <c r="P115" s="133">
        <v>15</v>
      </c>
      <c r="Q115" s="135">
        <v>70</v>
      </c>
      <c r="R115" s="135">
        <f t="shared" si="14"/>
        <v>8.25</v>
      </c>
      <c r="S115" s="135">
        <f t="shared" si="10"/>
        <v>577.5</v>
      </c>
      <c r="T115" s="135">
        <v>0</v>
      </c>
      <c r="U115" s="135">
        <f t="shared" si="11"/>
        <v>577.5</v>
      </c>
      <c r="V115" s="135">
        <f t="shared" si="12"/>
        <v>577500</v>
      </c>
      <c r="W115" s="135">
        <f t="shared" si="13"/>
        <v>48125</v>
      </c>
      <c r="X115" s="133" t="s">
        <v>379</v>
      </c>
      <c r="Y115" s="133" t="s">
        <v>379</v>
      </c>
      <c r="Z115" s="133">
        <v>3093</v>
      </c>
      <c r="AA115" s="133">
        <v>3094</v>
      </c>
      <c r="AB115" s="133"/>
      <c r="AC115" s="133"/>
      <c r="AD115" s="133"/>
      <c r="AE115" s="133"/>
      <c r="AF115" s="133">
        <v>138</v>
      </c>
      <c r="AG115" s="133"/>
      <c r="AH115" s="133">
        <v>2024</v>
      </c>
      <c r="AI115" s="133"/>
      <c r="AJ115" s="133"/>
      <c r="AK115" s="133"/>
      <c r="AL115" s="133" t="s">
        <v>181</v>
      </c>
      <c r="AM115" s="133"/>
    </row>
    <row r="116" spans="1:39" x14ac:dyDescent="0.35">
      <c r="A116" s="130" t="s">
        <v>50</v>
      </c>
      <c r="B116" s="130" t="s">
        <v>372</v>
      </c>
      <c r="C116" s="130" t="s">
        <v>310</v>
      </c>
      <c r="D116" s="130" t="s">
        <v>310</v>
      </c>
      <c r="E116" s="130" t="s">
        <v>51</v>
      </c>
      <c r="F116" s="130"/>
      <c r="G116" s="130" t="s">
        <v>181</v>
      </c>
      <c r="H116" s="130" t="s">
        <v>345</v>
      </c>
      <c r="I116" s="130" t="s">
        <v>344</v>
      </c>
      <c r="J116" s="131">
        <v>1</v>
      </c>
      <c r="K116" s="130"/>
      <c r="L116" s="130" t="s">
        <v>54</v>
      </c>
      <c r="M116" s="130" t="s">
        <v>69</v>
      </c>
      <c r="N116" s="130">
        <v>6</v>
      </c>
      <c r="O116" s="130">
        <v>33</v>
      </c>
      <c r="P116" s="130">
        <v>6</v>
      </c>
      <c r="Q116" s="132">
        <v>99</v>
      </c>
      <c r="R116" s="132">
        <f t="shared" si="14"/>
        <v>3.3</v>
      </c>
      <c r="S116" s="132">
        <f t="shared" si="10"/>
        <v>326.7</v>
      </c>
      <c r="T116" s="132">
        <v>0</v>
      </c>
      <c r="U116" s="132">
        <f t="shared" si="11"/>
        <v>326.7</v>
      </c>
      <c r="V116" s="132">
        <f t="shared" si="12"/>
        <v>326700</v>
      </c>
      <c r="W116" s="132">
        <f t="shared" si="13"/>
        <v>27225</v>
      </c>
      <c r="X116" s="130" t="s">
        <v>379</v>
      </c>
      <c r="Y116" s="130" t="s">
        <v>379</v>
      </c>
      <c r="Z116" s="130">
        <v>3093</v>
      </c>
      <c r="AA116" s="130">
        <v>3094</v>
      </c>
      <c r="AB116" s="130"/>
      <c r="AC116" s="130"/>
      <c r="AD116" s="130"/>
      <c r="AE116" s="130"/>
      <c r="AF116" s="130">
        <v>138</v>
      </c>
      <c r="AG116" s="130"/>
      <c r="AH116" s="130">
        <v>2024</v>
      </c>
      <c r="AI116" s="130"/>
      <c r="AJ116" s="130"/>
      <c r="AK116" s="130"/>
      <c r="AL116" s="130" t="s">
        <v>181</v>
      </c>
      <c r="AM116" s="130"/>
    </row>
    <row r="117" spans="1:39" x14ac:dyDescent="0.35">
      <c r="A117" s="133" t="s">
        <v>50</v>
      </c>
      <c r="B117" s="133" t="s">
        <v>372</v>
      </c>
      <c r="C117" s="133" t="s">
        <v>310</v>
      </c>
      <c r="D117" s="133" t="s">
        <v>310</v>
      </c>
      <c r="E117" s="133" t="s">
        <v>51</v>
      </c>
      <c r="F117" s="133"/>
      <c r="G117" s="133" t="s">
        <v>181</v>
      </c>
      <c r="H117" s="133" t="s">
        <v>353</v>
      </c>
      <c r="I117" s="133" t="s">
        <v>352</v>
      </c>
      <c r="J117" s="134">
        <v>1</v>
      </c>
      <c r="K117" s="133"/>
      <c r="L117" s="133" t="s">
        <v>54</v>
      </c>
      <c r="M117" s="133" t="s">
        <v>69</v>
      </c>
      <c r="N117" s="133">
        <v>6</v>
      </c>
      <c r="O117" s="133">
        <v>33</v>
      </c>
      <c r="P117" s="133">
        <v>7.5</v>
      </c>
      <c r="Q117" s="135">
        <v>70</v>
      </c>
      <c r="R117" s="135">
        <f t="shared" si="14"/>
        <v>4.125</v>
      </c>
      <c r="S117" s="135">
        <f t="shared" si="10"/>
        <v>288.75</v>
      </c>
      <c r="T117" s="135">
        <v>0</v>
      </c>
      <c r="U117" s="135">
        <f t="shared" si="11"/>
        <v>288.75</v>
      </c>
      <c r="V117" s="135">
        <f t="shared" si="12"/>
        <v>288750</v>
      </c>
      <c r="W117" s="135">
        <f t="shared" si="13"/>
        <v>24062.5</v>
      </c>
      <c r="X117" s="133" t="s">
        <v>379</v>
      </c>
      <c r="Y117" s="133" t="s">
        <v>379</v>
      </c>
      <c r="Z117" s="133">
        <v>3093</v>
      </c>
      <c r="AA117" s="133">
        <v>3094</v>
      </c>
      <c r="AB117" s="133"/>
      <c r="AC117" s="133"/>
      <c r="AD117" s="133"/>
      <c r="AE117" s="133"/>
      <c r="AF117" s="133">
        <v>138</v>
      </c>
      <c r="AG117" s="133"/>
      <c r="AH117" s="133">
        <v>2024</v>
      </c>
      <c r="AI117" s="133"/>
      <c r="AJ117" s="133"/>
      <c r="AK117" s="133"/>
      <c r="AL117" s="133" t="s">
        <v>181</v>
      </c>
      <c r="AM117" s="133"/>
    </row>
    <row r="118" spans="1:39" x14ac:dyDescent="0.35">
      <c r="A118" s="130" t="s">
        <v>50</v>
      </c>
      <c r="B118" s="130" t="s">
        <v>372</v>
      </c>
      <c r="C118" s="130" t="s">
        <v>310</v>
      </c>
      <c r="D118" s="130" t="s">
        <v>310</v>
      </c>
      <c r="E118" s="130" t="s">
        <v>51</v>
      </c>
      <c r="F118" s="130"/>
      <c r="G118" s="130" t="s">
        <v>181</v>
      </c>
      <c r="H118" s="130" t="s">
        <v>361</v>
      </c>
      <c r="I118" s="130" t="s">
        <v>360</v>
      </c>
      <c r="J118" s="131">
        <v>1</v>
      </c>
      <c r="K118" s="130"/>
      <c r="L118" s="130" t="s">
        <v>54</v>
      </c>
      <c r="M118" s="130" t="s">
        <v>69</v>
      </c>
      <c r="N118" s="130">
        <v>6</v>
      </c>
      <c r="O118" s="130">
        <v>33</v>
      </c>
      <c r="P118" s="130">
        <v>1.5</v>
      </c>
      <c r="Q118" s="132">
        <v>70</v>
      </c>
      <c r="R118" s="132">
        <f t="shared" si="14"/>
        <v>0.82499999999999996</v>
      </c>
      <c r="S118" s="132">
        <f t="shared" si="10"/>
        <v>57.75</v>
      </c>
      <c r="T118" s="132">
        <v>0</v>
      </c>
      <c r="U118" s="132">
        <f t="shared" si="11"/>
        <v>57.75</v>
      </c>
      <c r="V118" s="132">
        <f t="shared" si="12"/>
        <v>57750</v>
      </c>
      <c r="W118" s="132">
        <f t="shared" si="13"/>
        <v>4812.5</v>
      </c>
      <c r="X118" s="130" t="s">
        <v>379</v>
      </c>
      <c r="Y118" s="130" t="s">
        <v>379</v>
      </c>
      <c r="Z118" s="130">
        <v>3093</v>
      </c>
      <c r="AA118" s="130">
        <v>3094</v>
      </c>
      <c r="AB118" s="130"/>
      <c r="AC118" s="130"/>
      <c r="AD118" s="130"/>
      <c r="AE118" s="130"/>
      <c r="AF118" s="130">
        <v>138</v>
      </c>
      <c r="AG118" s="130"/>
      <c r="AH118" s="130">
        <v>2024</v>
      </c>
      <c r="AI118" s="130"/>
      <c r="AJ118" s="130"/>
      <c r="AK118" s="130"/>
      <c r="AL118" s="130" t="s">
        <v>181</v>
      </c>
      <c r="AM118" s="130"/>
    </row>
    <row r="119" spans="1:39" x14ac:dyDescent="0.35">
      <c r="A119" s="133" t="s">
        <v>50</v>
      </c>
      <c r="B119" s="133" t="s">
        <v>372</v>
      </c>
      <c r="C119" s="133" t="s">
        <v>310</v>
      </c>
      <c r="D119" s="133" t="s">
        <v>310</v>
      </c>
      <c r="E119" s="133" t="s">
        <v>51</v>
      </c>
      <c r="F119" s="133"/>
      <c r="G119" s="133" t="s">
        <v>181</v>
      </c>
      <c r="H119" s="133" t="s">
        <v>84</v>
      </c>
      <c r="I119" s="133" t="s">
        <v>42</v>
      </c>
      <c r="J119" s="134">
        <v>1</v>
      </c>
      <c r="K119" s="133"/>
      <c r="L119" s="133" t="s">
        <v>68</v>
      </c>
      <c r="M119" s="133" t="s">
        <v>42</v>
      </c>
      <c r="N119" s="133"/>
      <c r="O119" s="133"/>
      <c r="P119" s="133">
        <v>60</v>
      </c>
      <c r="Q119" s="135">
        <v>50</v>
      </c>
      <c r="R119" s="135">
        <f t="shared" si="14"/>
        <v>0</v>
      </c>
      <c r="S119" s="135">
        <f t="shared" si="10"/>
        <v>0</v>
      </c>
      <c r="T119" s="135">
        <v>0</v>
      </c>
      <c r="U119" s="135">
        <f t="shared" si="11"/>
        <v>0</v>
      </c>
      <c r="V119" s="135">
        <f t="shared" si="12"/>
        <v>0</v>
      </c>
      <c r="W119" s="135">
        <f t="shared" si="13"/>
        <v>0</v>
      </c>
      <c r="X119" s="133" t="s">
        <v>379</v>
      </c>
      <c r="Y119" s="133" t="s">
        <v>379</v>
      </c>
      <c r="Z119" s="133">
        <v>3093</v>
      </c>
      <c r="AA119" s="133">
        <v>3094</v>
      </c>
      <c r="AB119" s="133"/>
      <c r="AC119" s="133"/>
      <c r="AD119" s="133"/>
      <c r="AE119" s="133"/>
      <c r="AF119" s="133">
        <v>138</v>
      </c>
      <c r="AG119" s="133"/>
      <c r="AH119" s="133">
        <v>2024</v>
      </c>
      <c r="AI119" s="133"/>
      <c r="AJ119" s="133"/>
      <c r="AK119" s="133"/>
      <c r="AL119" s="133" t="s">
        <v>181</v>
      </c>
      <c r="AM119" s="133"/>
    </row>
    <row r="120" spans="1:39" x14ac:dyDescent="0.35">
      <c r="A120" s="130" t="s">
        <v>50</v>
      </c>
      <c r="B120" s="130" t="s">
        <v>372</v>
      </c>
      <c r="C120" s="130" t="s">
        <v>310</v>
      </c>
      <c r="D120" s="130" t="s">
        <v>310</v>
      </c>
      <c r="E120" s="130" t="s">
        <v>51</v>
      </c>
      <c r="F120" s="130"/>
      <c r="G120" s="130" t="s">
        <v>181</v>
      </c>
      <c r="H120" s="130" t="s">
        <v>321</v>
      </c>
      <c r="I120" s="130" t="s">
        <v>42</v>
      </c>
      <c r="J120" s="131">
        <v>1</v>
      </c>
      <c r="K120" s="130"/>
      <c r="L120" s="130" t="s">
        <v>45</v>
      </c>
      <c r="M120" s="130" t="s">
        <v>42</v>
      </c>
      <c r="N120" s="130"/>
      <c r="O120" s="130"/>
      <c r="P120" s="130"/>
      <c r="Q120" s="132">
        <v>0</v>
      </c>
      <c r="R120" s="132">
        <f t="shared" si="14"/>
        <v>0</v>
      </c>
      <c r="S120" s="132">
        <f t="shared" si="10"/>
        <v>0</v>
      </c>
      <c r="T120" s="132">
        <v>2235.4940000000001</v>
      </c>
      <c r="U120" s="132">
        <f t="shared" si="11"/>
        <v>2235.4940000000001</v>
      </c>
      <c r="V120" s="132">
        <f t="shared" si="12"/>
        <v>2235494</v>
      </c>
      <c r="W120" s="132">
        <f t="shared" si="13"/>
        <v>186291.16666666666</v>
      </c>
      <c r="X120" s="130" t="s">
        <v>379</v>
      </c>
      <c r="Y120" s="130" t="s">
        <v>379</v>
      </c>
      <c r="Z120" s="130">
        <v>3093</v>
      </c>
      <c r="AA120" s="130">
        <v>3094</v>
      </c>
      <c r="AB120" s="130"/>
      <c r="AC120" s="130"/>
      <c r="AD120" s="130"/>
      <c r="AE120" s="130"/>
      <c r="AF120" s="130">
        <v>138</v>
      </c>
      <c r="AG120" s="130"/>
      <c r="AH120" s="130">
        <v>2024</v>
      </c>
      <c r="AI120" s="130"/>
      <c r="AJ120" s="130"/>
      <c r="AK120" s="130"/>
      <c r="AL120" s="130" t="s">
        <v>181</v>
      </c>
      <c r="AM120" s="130"/>
    </row>
    <row r="121" spans="1:39" x14ac:dyDescent="0.35">
      <c r="A121" s="133" t="s">
        <v>39</v>
      </c>
      <c r="B121" s="133" t="s">
        <v>385</v>
      </c>
      <c r="C121" s="133" t="s">
        <v>384</v>
      </c>
      <c r="D121" s="133" t="s">
        <v>384</v>
      </c>
      <c r="E121" s="133" t="s">
        <v>42</v>
      </c>
      <c r="F121" s="133"/>
      <c r="G121" s="133" t="s">
        <v>387</v>
      </c>
      <c r="H121" s="133" t="s">
        <v>44</v>
      </c>
      <c r="I121" s="133" t="s">
        <v>42</v>
      </c>
      <c r="J121" s="134">
        <v>1</v>
      </c>
      <c r="K121" s="133"/>
      <c r="L121" s="133" t="s">
        <v>575</v>
      </c>
      <c r="M121" s="133" t="s">
        <v>42</v>
      </c>
      <c r="N121" s="133"/>
      <c r="O121" s="133"/>
      <c r="P121" s="133"/>
      <c r="Q121" s="135"/>
      <c r="R121" s="135"/>
      <c r="S121" s="135"/>
      <c r="T121" s="135">
        <v>203</v>
      </c>
      <c r="U121" s="135">
        <f t="shared" si="11"/>
        <v>203</v>
      </c>
      <c r="V121" s="135">
        <f t="shared" si="12"/>
        <v>203000</v>
      </c>
      <c r="W121" s="135">
        <f t="shared" si="13"/>
        <v>16916.666666666668</v>
      </c>
      <c r="X121" s="133" t="s">
        <v>39</v>
      </c>
      <c r="Y121" s="133" t="s">
        <v>39</v>
      </c>
      <c r="Z121" s="133" t="s">
        <v>39</v>
      </c>
      <c r="AA121" s="133"/>
      <c r="AB121" s="133"/>
      <c r="AC121" s="133"/>
      <c r="AD121" s="133"/>
      <c r="AE121" s="133"/>
      <c r="AF121" s="133" t="s">
        <v>39</v>
      </c>
      <c r="AG121" s="133"/>
      <c r="AH121" s="133">
        <v>2024</v>
      </c>
      <c r="AI121" s="133"/>
      <c r="AJ121" s="133"/>
      <c r="AK121" s="133"/>
      <c r="AL121" s="133" t="s">
        <v>387</v>
      </c>
      <c r="AM121" s="133"/>
    </row>
    <row r="122" spans="1:39" x14ac:dyDescent="0.35">
      <c r="A122" s="130" t="s">
        <v>39</v>
      </c>
      <c r="B122" s="130" t="s">
        <v>385</v>
      </c>
      <c r="C122" s="130" t="s">
        <v>384</v>
      </c>
      <c r="D122" s="130" t="s">
        <v>384</v>
      </c>
      <c r="E122" s="130" t="s">
        <v>42</v>
      </c>
      <c r="F122" s="130"/>
      <c r="G122" s="130" t="s">
        <v>387</v>
      </c>
      <c r="H122" s="130" t="s">
        <v>388</v>
      </c>
      <c r="I122" s="130" t="s">
        <v>42</v>
      </c>
      <c r="J122" s="131">
        <v>1</v>
      </c>
      <c r="K122" s="130"/>
      <c r="L122" s="130" t="s">
        <v>575</v>
      </c>
      <c r="M122" s="130" t="s">
        <v>42</v>
      </c>
      <c r="N122" s="130"/>
      <c r="O122" s="130"/>
      <c r="P122" s="130"/>
      <c r="Q122" s="132"/>
      <c r="R122" s="132"/>
      <c r="S122" s="132"/>
      <c r="T122" s="132">
        <v>102.188</v>
      </c>
      <c r="U122" s="132">
        <f t="shared" si="11"/>
        <v>102.188</v>
      </c>
      <c r="V122" s="132">
        <f t="shared" si="12"/>
        <v>102188</v>
      </c>
      <c r="W122" s="132">
        <f t="shared" si="13"/>
        <v>8515.6666666666661</v>
      </c>
      <c r="X122" s="130" t="s">
        <v>39</v>
      </c>
      <c r="Y122" s="130" t="s">
        <v>39</v>
      </c>
      <c r="Z122" s="130" t="s">
        <v>39</v>
      </c>
      <c r="AA122" s="130"/>
      <c r="AB122" s="130"/>
      <c r="AC122" s="130"/>
      <c r="AD122" s="130"/>
      <c r="AE122" s="130"/>
      <c r="AF122" s="130" t="s">
        <v>39</v>
      </c>
      <c r="AG122" s="130"/>
      <c r="AH122" s="130">
        <v>2024</v>
      </c>
      <c r="AI122" s="130"/>
      <c r="AJ122" s="130"/>
      <c r="AK122" s="130"/>
      <c r="AL122" s="130" t="s">
        <v>387</v>
      </c>
      <c r="AM122" s="130"/>
    </row>
    <row r="123" spans="1:39" x14ac:dyDescent="0.35">
      <c r="A123" s="133" t="s">
        <v>50</v>
      </c>
      <c r="B123" s="133" t="s">
        <v>385</v>
      </c>
      <c r="C123" s="133" t="s">
        <v>384</v>
      </c>
      <c r="D123" s="133" t="s">
        <v>384</v>
      </c>
      <c r="E123" s="133" t="s">
        <v>51</v>
      </c>
      <c r="F123" s="133"/>
      <c r="G123" s="133" t="s">
        <v>387</v>
      </c>
      <c r="H123" s="133" t="s">
        <v>50</v>
      </c>
      <c r="I123" s="133" t="s">
        <v>42</v>
      </c>
      <c r="J123" s="134">
        <v>1</v>
      </c>
      <c r="K123" s="133"/>
      <c r="L123" s="133" t="s">
        <v>575</v>
      </c>
      <c r="M123" s="133" t="s">
        <v>55</v>
      </c>
      <c r="N123" s="133">
        <v>1</v>
      </c>
      <c r="O123" s="133">
        <v>16</v>
      </c>
      <c r="P123" s="133">
        <v>30</v>
      </c>
      <c r="Q123" s="135">
        <v>393.86324999999999</v>
      </c>
      <c r="R123" s="135">
        <f>(O123*P123)/60</f>
        <v>8</v>
      </c>
      <c r="S123" s="135">
        <f>Q123*R123</f>
        <v>3150.9059999999999</v>
      </c>
      <c r="T123" s="135"/>
      <c r="U123" s="135">
        <f>S123+T123</f>
        <v>3150.9059999999999</v>
      </c>
      <c r="V123" s="135">
        <f>U123*1000</f>
        <v>3150906</v>
      </c>
      <c r="W123" s="135">
        <f>V123/12</f>
        <v>262575.5</v>
      </c>
      <c r="X123" s="133" t="s">
        <v>576</v>
      </c>
      <c r="Y123" s="133" t="s">
        <v>576</v>
      </c>
      <c r="Z123" s="133">
        <v>3564</v>
      </c>
      <c r="AA123" s="133">
        <v>3564</v>
      </c>
      <c r="AB123" s="133"/>
      <c r="AC123" s="133"/>
      <c r="AD123" s="133"/>
      <c r="AE123" s="133"/>
      <c r="AF123" s="133">
        <v>41</v>
      </c>
      <c r="AG123" s="133"/>
      <c r="AH123" s="133">
        <v>2024</v>
      </c>
      <c r="AI123" s="133"/>
      <c r="AJ123" s="133"/>
      <c r="AK123" s="133"/>
      <c r="AL123" s="133" t="s">
        <v>387</v>
      </c>
      <c r="AM123" s="133"/>
    </row>
    <row r="124" spans="1:39" x14ac:dyDescent="0.35">
      <c r="A124" s="130" t="s">
        <v>50</v>
      </c>
      <c r="B124" s="130" t="s">
        <v>385</v>
      </c>
      <c r="C124" s="130" t="s">
        <v>384</v>
      </c>
      <c r="D124" s="130" t="s">
        <v>384</v>
      </c>
      <c r="E124" s="130" t="s">
        <v>51</v>
      </c>
      <c r="F124" s="130"/>
      <c r="G124" s="130" t="s">
        <v>387</v>
      </c>
      <c r="H124" s="130" t="s">
        <v>50</v>
      </c>
      <c r="I124" s="130" t="s">
        <v>42</v>
      </c>
      <c r="J124" s="131">
        <v>1</v>
      </c>
      <c r="K124" s="130"/>
      <c r="L124" s="130" t="s">
        <v>575</v>
      </c>
      <c r="M124" s="130" t="s">
        <v>69</v>
      </c>
      <c r="N124" s="130">
        <v>2</v>
      </c>
      <c r="O124" s="130">
        <v>16</v>
      </c>
      <c r="P124" s="130">
        <v>30</v>
      </c>
      <c r="Q124" s="132">
        <v>393.86324999999999</v>
      </c>
      <c r="R124" s="132">
        <f>(O124*P124)/60</f>
        <v>8</v>
      </c>
      <c r="S124" s="132">
        <f>Q124*R124</f>
        <v>3150.9059999999999</v>
      </c>
      <c r="T124" s="132"/>
      <c r="U124" s="132">
        <f t="shared" ref="U124:U187" si="15">S124+T124</f>
        <v>3150.9059999999999</v>
      </c>
      <c r="V124" s="132">
        <f t="shared" ref="V124:V187" si="16">U124*1000</f>
        <v>3150906</v>
      </c>
      <c r="W124" s="132">
        <f t="shared" ref="W124:W187" si="17">V124/12</f>
        <v>262575.5</v>
      </c>
      <c r="X124" s="130" t="s">
        <v>576</v>
      </c>
      <c r="Y124" s="130" t="s">
        <v>576</v>
      </c>
      <c r="Z124" s="130">
        <v>3564</v>
      </c>
      <c r="AA124" s="130">
        <v>3564</v>
      </c>
      <c r="AB124" s="130"/>
      <c r="AC124" s="130"/>
      <c r="AD124" s="130"/>
      <c r="AE124" s="130"/>
      <c r="AF124" s="130">
        <v>41</v>
      </c>
      <c r="AG124" s="130"/>
      <c r="AH124" s="130">
        <v>2024</v>
      </c>
      <c r="AI124" s="130"/>
      <c r="AJ124" s="130"/>
      <c r="AK124" s="130"/>
      <c r="AL124" s="130" t="s">
        <v>387</v>
      </c>
      <c r="AM124" s="130"/>
    </row>
    <row r="125" spans="1:39" x14ac:dyDescent="0.35">
      <c r="A125" s="133" t="s">
        <v>39</v>
      </c>
      <c r="B125" s="133" t="s">
        <v>385</v>
      </c>
      <c r="C125" s="133" t="s">
        <v>392</v>
      </c>
      <c r="D125" s="133" t="s">
        <v>392</v>
      </c>
      <c r="E125" s="133" t="s">
        <v>42</v>
      </c>
      <c r="F125" s="133"/>
      <c r="G125" s="133" t="s">
        <v>387</v>
      </c>
      <c r="H125" s="133" t="s">
        <v>48</v>
      </c>
      <c r="I125" s="133" t="s">
        <v>42</v>
      </c>
      <c r="J125" s="134">
        <v>1</v>
      </c>
      <c r="K125" s="133"/>
      <c r="L125" s="133" t="s">
        <v>45</v>
      </c>
      <c r="M125" s="133"/>
      <c r="N125" s="133"/>
      <c r="O125" s="133"/>
      <c r="P125" s="133"/>
      <c r="Q125" s="135"/>
      <c r="R125" s="135"/>
      <c r="S125" s="135"/>
      <c r="T125" s="135">
        <v>204.96600000000001</v>
      </c>
      <c r="U125" s="135">
        <f t="shared" si="15"/>
        <v>204.96600000000001</v>
      </c>
      <c r="V125" s="135">
        <f t="shared" si="16"/>
        <v>204966</v>
      </c>
      <c r="W125" s="135">
        <f t="shared" si="17"/>
        <v>17080.5</v>
      </c>
      <c r="X125" s="133" t="s">
        <v>39</v>
      </c>
      <c r="Y125" s="133" t="s">
        <v>39</v>
      </c>
      <c r="Z125" s="133" t="s">
        <v>39</v>
      </c>
      <c r="AA125" s="133"/>
      <c r="AB125" s="133"/>
      <c r="AC125" s="133"/>
      <c r="AD125" s="133"/>
      <c r="AE125" s="133"/>
      <c r="AF125" s="133" t="s">
        <v>39</v>
      </c>
      <c r="AG125" s="133"/>
      <c r="AH125" s="133">
        <v>2024</v>
      </c>
      <c r="AI125" s="133"/>
      <c r="AJ125" s="133"/>
      <c r="AK125" s="133"/>
      <c r="AL125" s="133" t="s">
        <v>387</v>
      </c>
      <c r="AM125" s="133"/>
    </row>
    <row r="126" spans="1:39" x14ac:dyDescent="0.35">
      <c r="A126" s="130" t="s">
        <v>39</v>
      </c>
      <c r="B126" s="130" t="s">
        <v>385</v>
      </c>
      <c r="C126" s="130" t="s">
        <v>392</v>
      </c>
      <c r="D126" s="130" t="s">
        <v>392</v>
      </c>
      <c r="E126" s="130" t="s">
        <v>42</v>
      </c>
      <c r="F126" s="130"/>
      <c r="G126" s="130" t="s">
        <v>387</v>
      </c>
      <c r="H126" s="130" t="s">
        <v>48</v>
      </c>
      <c r="I126" s="130" t="s">
        <v>42</v>
      </c>
      <c r="J126" s="131">
        <v>1</v>
      </c>
      <c r="K126" s="130"/>
      <c r="L126" s="130" t="s">
        <v>45</v>
      </c>
      <c r="M126" s="130"/>
      <c r="N126" s="130"/>
      <c r="O126" s="130"/>
      <c r="P126" s="130"/>
      <c r="Q126" s="132"/>
      <c r="R126" s="132"/>
      <c r="S126" s="132"/>
      <c r="T126" s="132">
        <v>188.499</v>
      </c>
      <c r="U126" s="132">
        <f t="shared" si="15"/>
        <v>188.499</v>
      </c>
      <c r="V126" s="132">
        <f t="shared" si="16"/>
        <v>188499</v>
      </c>
      <c r="W126" s="132">
        <f t="shared" si="17"/>
        <v>15708.25</v>
      </c>
      <c r="X126" s="130" t="s">
        <v>39</v>
      </c>
      <c r="Y126" s="130" t="s">
        <v>39</v>
      </c>
      <c r="Z126" s="130" t="s">
        <v>39</v>
      </c>
      <c r="AA126" s="130"/>
      <c r="AB126" s="130"/>
      <c r="AC126" s="130"/>
      <c r="AD126" s="130"/>
      <c r="AE126" s="130"/>
      <c r="AF126" s="130" t="s">
        <v>39</v>
      </c>
      <c r="AG126" s="130"/>
      <c r="AH126" s="130">
        <v>2024</v>
      </c>
      <c r="AI126" s="130"/>
      <c r="AJ126" s="130"/>
      <c r="AK126" s="130"/>
      <c r="AL126" s="130" t="s">
        <v>387</v>
      </c>
      <c r="AM126" s="130"/>
    </row>
    <row r="127" spans="1:39" x14ac:dyDescent="0.35">
      <c r="A127" s="133" t="s">
        <v>39</v>
      </c>
      <c r="B127" s="133" t="s">
        <v>385</v>
      </c>
      <c r="C127" s="133" t="s">
        <v>392</v>
      </c>
      <c r="D127" s="133" t="s">
        <v>392</v>
      </c>
      <c r="E127" s="133" t="s">
        <v>42</v>
      </c>
      <c r="F127" s="133"/>
      <c r="G127" s="133" t="s">
        <v>387</v>
      </c>
      <c r="H127" s="133" t="s">
        <v>90</v>
      </c>
      <c r="I127" s="133" t="s">
        <v>42</v>
      </c>
      <c r="J127" s="134">
        <v>1</v>
      </c>
      <c r="K127" s="133"/>
      <c r="L127" s="133" t="s">
        <v>45</v>
      </c>
      <c r="M127" s="133"/>
      <c r="N127" s="133"/>
      <c r="O127" s="133"/>
      <c r="P127" s="133"/>
      <c r="Q127" s="135"/>
      <c r="R127" s="135"/>
      <c r="S127" s="135"/>
      <c r="T127" s="135">
        <v>472.47699999999998</v>
      </c>
      <c r="U127" s="135">
        <f t="shared" si="15"/>
        <v>472.47699999999998</v>
      </c>
      <c r="V127" s="135">
        <f t="shared" si="16"/>
        <v>472477</v>
      </c>
      <c r="W127" s="135">
        <f t="shared" si="17"/>
        <v>39373.083333333336</v>
      </c>
      <c r="X127" s="133" t="s">
        <v>39</v>
      </c>
      <c r="Y127" s="133" t="s">
        <v>39</v>
      </c>
      <c r="Z127" s="133" t="s">
        <v>39</v>
      </c>
      <c r="AA127" s="133"/>
      <c r="AB127" s="133"/>
      <c r="AC127" s="133"/>
      <c r="AD127" s="133"/>
      <c r="AE127" s="133"/>
      <c r="AF127" s="133" t="s">
        <v>39</v>
      </c>
      <c r="AG127" s="133"/>
      <c r="AH127" s="133">
        <v>2024</v>
      </c>
      <c r="AI127" s="133"/>
      <c r="AJ127" s="133"/>
      <c r="AK127" s="133"/>
      <c r="AL127" s="133" t="s">
        <v>387</v>
      </c>
      <c r="AM127" s="133"/>
    </row>
    <row r="128" spans="1:39" x14ac:dyDescent="0.35">
      <c r="A128" s="130" t="s">
        <v>39</v>
      </c>
      <c r="B128" s="130" t="s">
        <v>385</v>
      </c>
      <c r="C128" s="130" t="s">
        <v>392</v>
      </c>
      <c r="D128" s="130" t="s">
        <v>392</v>
      </c>
      <c r="E128" s="130" t="s">
        <v>42</v>
      </c>
      <c r="F128" s="130"/>
      <c r="G128" s="130" t="s">
        <v>387</v>
      </c>
      <c r="H128" s="130" t="s">
        <v>47</v>
      </c>
      <c r="I128" s="130" t="s">
        <v>42</v>
      </c>
      <c r="J128" s="131">
        <v>1</v>
      </c>
      <c r="K128" s="130"/>
      <c r="L128" s="130" t="s">
        <v>45</v>
      </c>
      <c r="M128" s="130"/>
      <c r="N128" s="130"/>
      <c r="O128" s="130"/>
      <c r="P128" s="130"/>
      <c r="Q128" s="132"/>
      <c r="R128" s="132"/>
      <c r="S128" s="132"/>
      <c r="T128" s="132">
        <v>137.80000000000001</v>
      </c>
      <c r="U128" s="132">
        <f t="shared" si="15"/>
        <v>137.80000000000001</v>
      </c>
      <c r="V128" s="132">
        <f t="shared" si="16"/>
        <v>137800</v>
      </c>
      <c r="W128" s="132">
        <f t="shared" si="17"/>
        <v>11483.333333333334</v>
      </c>
      <c r="X128" s="130" t="s">
        <v>39</v>
      </c>
      <c r="Y128" s="130" t="s">
        <v>39</v>
      </c>
      <c r="Z128" s="130" t="s">
        <v>39</v>
      </c>
      <c r="AA128" s="130"/>
      <c r="AB128" s="130"/>
      <c r="AC128" s="130"/>
      <c r="AD128" s="130"/>
      <c r="AE128" s="130"/>
      <c r="AF128" s="130" t="s">
        <v>39</v>
      </c>
      <c r="AG128" s="130"/>
      <c r="AH128" s="130">
        <v>2024</v>
      </c>
      <c r="AI128" s="130"/>
      <c r="AJ128" s="130"/>
      <c r="AK128" s="130"/>
      <c r="AL128" s="130" t="s">
        <v>387</v>
      </c>
      <c r="AM128" s="130"/>
    </row>
    <row r="129" spans="1:39" x14ac:dyDescent="0.35">
      <c r="A129" s="133" t="s">
        <v>39</v>
      </c>
      <c r="B129" s="133" t="s">
        <v>385</v>
      </c>
      <c r="C129" s="133" t="s">
        <v>392</v>
      </c>
      <c r="D129" s="133" t="s">
        <v>392</v>
      </c>
      <c r="E129" s="133" t="s">
        <v>42</v>
      </c>
      <c r="F129" s="133"/>
      <c r="G129" s="133" t="s">
        <v>387</v>
      </c>
      <c r="H129" s="133" t="s">
        <v>44</v>
      </c>
      <c r="I129" s="133" t="s">
        <v>42</v>
      </c>
      <c r="J129" s="134">
        <v>1</v>
      </c>
      <c r="K129" s="133"/>
      <c r="L129" s="133" t="s">
        <v>45</v>
      </c>
      <c r="M129" s="133"/>
      <c r="N129" s="133"/>
      <c r="O129" s="133"/>
      <c r="P129" s="133"/>
      <c r="Q129" s="135"/>
      <c r="R129" s="135"/>
      <c r="S129" s="135"/>
      <c r="T129" s="135">
        <v>791.5</v>
      </c>
      <c r="U129" s="135">
        <f t="shared" si="15"/>
        <v>791.5</v>
      </c>
      <c r="V129" s="135">
        <f t="shared" si="16"/>
        <v>791500</v>
      </c>
      <c r="W129" s="135">
        <f t="shared" si="17"/>
        <v>65958.333333333328</v>
      </c>
      <c r="X129" s="133" t="s">
        <v>39</v>
      </c>
      <c r="Y129" s="133" t="s">
        <v>39</v>
      </c>
      <c r="Z129" s="133" t="s">
        <v>39</v>
      </c>
      <c r="AA129" s="133"/>
      <c r="AB129" s="133"/>
      <c r="AC129" s="133"/>
      <c r="AD129" s="133"/>
      <c r="AE129" s="133"/>
      <c r="AF129" s="133" t="s">
        <v>39</v>
      </c>
      <c r="AG129" s="133"/>
      <c r="AH129" s="133">
        <v>2024</v>
      </c>
      <c r="AI129" s="133"/>
      <c r="AJ129" s="133"/>
      <c r="AK129" s="133"/>
      <c r="AL129" s="133" t="s">
        <v>387</v>
      </c>
      <c r="AM129" s="133"/>
    </row>
    <row r="130" spans="1:39" x14ac:dyDescent="0.35">
      <c r="A130" s="130" t="s">
        <v>50</v>
      </c>
      <c r="B130" s="130" t="s">
        <v>385</v>
      </c>
      <c r="C130" s="130" t="s">
        <v>392</v>
      </c>
      <c r="D130" s="130" t="s">
        <v>392</v>
      </c>
      <c r="E130" s="130" t="s">
        <v>51</v>
      </c>
      <c r="F130" s="130"/>
      <c r="G130" s="130" t="s">
        <v>387</v>
      </c>
      <c r="H130" s="130" t="s">
        <v>395</v>
      </c>
      <c r="I130" s="130" t="s">
        <v>394</v>
      </c>
      <c r="J130" s="131">
        <v>1</v>
      </c>
      <c r="K130" s="130"/>
      <c r="L130" s="130" t="s">
        <v>54</v>
      </c>
      <c r="M130" s="130" t="s">
        <v>55</v>
      </c>
      <c r="N130" s="130">
        <v>1</v>
      </c>
      <c r="O130" s="130">
        <v>48</v>
      </c>
      <c r="P130" s="130">
        <v>12.5</v>
      </c>
      <c r="Q130" s="132">
        <v>97.917299999999997</v>
      </c>
      <c r="R130" s="132">
        <f>(O130*P130)/60</f>
        <v>10</v>
      </c>
      <c r="S130" s="132">
        <f t="shared" ref="S130:S155" si="18">Q130*R130</f>
        <v>979.173</v>
      </c>
      <c r="T130" s="132"/>
      <c r="U130" s="132">
        <f t="shared" si="15"/>
        <v>979.173</v>
      </c>
      <c r="V130" s="132">
        <f t="shared" si="16"/>
        <v>979173</v>
      </c>
      <c r="W130" s="132">
        <f t="shared" si="17"/>
        <v>81597.75</v>
      </c>
      <c r="X130" s="130" t="s">
        <v>577</v>
      </c>
      <c r="Y130" s="130" t="s">
        <v>577</v>
      </c>
      <c r="Z130" s="130">
        <v>3093</v>
      </c>
      <c r="AA130" s="130">
        <v>3094</v>
      </c>
      <c r="AB130" s="130"/>
      <c r="AC130" s="130"/>
      <c r="AD130" s="130"/>
      <c r="AE130" s="130"/>
      <c r="AF130" s="130">
        <v>135</v>
      </c>
      <c r="AG130" s="130"/>
      <c r="AH130" s="130">
        <v>2024</v>
      </c>
      <c r="AI130" s="130"/>
      <c r="AJ130" s="130"/>
      <c r="AK130" s="130"/>
      <c r="AL130" s="130" t="s">
        <v>387</v>
      </c>
      <c r="AM130" s="130"/>
    </row>
    <row r="131" spans="1:39" x14ac:dyDescent="0.35">
      <c r="A131" s="133" t="s">
        <v>50</v>
      </c>
      <c r="B131" s="133" t="s">
        <v>385</v>
      </c>
      <c r="C131" s="133" t="s">
        <v>392</v>
      </c>
      <c r="D131" s="133" t="s">
        <v>392</v>
      </c>
      <c r="E131" s="133" t="s">
        <v>51</v>
      </c>
      <c r="F131" s="133"/>
      <c r="G131" s="133" t="s">
        <v>387</v>
      </c>
      <c r="H131" s="133" t="s">
        <v>397</v>
      </c>
      <c r="I131" s="133" t="s">
        <v>396</v>
      </c>
      <c r="J131" s="134">
        <v>1</v>
      </c>
      <c r="K131" s="133"/>
      <c r="L131" s="133" t="s">
        <v>54</v>
      </c>
      <c r="M131" s="133" t="s">
        <v>55</v>
      </c>
      <c r="N131" s="133">
        <v>1</v>
      </c>
      <c r="O131" s="133">
        <v>48</v>
      </c>
      <c r="P131" s="133">
        <v>7.5</v>
      </c>
      <c r="Q131" s="135">
        <v>97.917299999999997</v>
      </c>
      <c r="R131" s="135">
        <f>(O131*P131)/60</f>
        <v>6</v>
      </c>
      <c r="S131" s="135">
        <f t="shared" si="18"/>
        <v>587.50379999999996</v>
      </c>
      <c r="T131" s="135"/>
      <c r="U131" s="135">
        <f t="shared" si="15"/>
        <v>587.50379999999996</v>
      </c>
      <c r="V131" s="135">
        <f t="shared" si="16"/>
        <v>587503.79999999993</v>
      </c>
      <c r="W131" s="135">
        <f t="shared" si="17"/>
        <v>48958.649999999994</v>
      </c>
      <c r="X131" s="133" t="s">
        <v>577</v>
      </c>
      <c r="Y131" s="133" t="s">
        <v>577</v>
      </c>
      <c r="Z131" s="133">
        <v>3093</v>
      </c>
      <c r="AA131" s="133">
        <v>3094</v>
      </c>
      <c r="AB131" s="133"/>
      <c r="AC131" s="133"/>
      <c r="AD131" s="133"/>
      <c r="AE131" s="133"/>
      <c r="AF131" s="133">
        <v>135</v>
      </c>
      <c r="AG131" s="133"/>
      <c r="AH131" s="133">
        <v>2024</v>
      </c>
      <c r="AI131" s="133"/>
      <c r="AJ131" s="133"/>
      <c r="AK131" s="133"/>
      <c r="AL131" s="133" t="s">
        <v>387</v>
      </c>
      <c r="AM131" s="133"/>
    </row>
    <row r="132" spans="1:39" x14ac:dyDescent="0.35">
      <c r="A132" s="130" t="s">
        <v>50</v>
      </c>
      <c r="B132" s="130" t="s">
        <v>385</v>
      </c>
      <c r="C132" s="130" t="s">
        <v>392</v>
      </c>
      <c r="D132" s="130" t="s">
        <v>392</v>
      </c>
      <c r="E132" s="130" t="s">
        <v>51</v>
      </c>
      <c r="F132" s="130"/>
      <c r="G132" s="130" t="s">
        <v>387</v>
      </c>
      <c r="H132" s="130" t="s">
        <v>399</v>
      </c>
      <c r="I132" s="130" t="s">
        <v>398</v>
      </c>
      <c r="J132" s="131">
        <v>1</v>
      </c>
      <c r="K132" s="130"/>
      <c r="L132" s="130" t="s">
        <v>54</v>
      </c>
      <c r="M132" s="130" t="s">
        <v>55</v>
      </c>
      <c r="N132" s="130">
        <v>1</v>
      </c>
      <c r="O132" s="130">
        <v>48</v>
      </c>
      <c r="P132" s="130">
        <v>10</v>
      </c>
      <c r="Q132" s="132">
        <v>73.979799999999997</v>
      </c>
      <c r="R132" s="132">
        <f t="shared" ref="R132:R195" si="19">(O132*P132)/60</f>
        <v>8</v>
      </c>
      <c r="S132" s="132">
        <f t="shared" si="18"/>
        <v>591.83839999999998</v>
      </c>
      <c r="T132" s="132"/>
      <c r="U132" s="132">
        <f t="shared" si="15"/>
        <v>591.83839999999998</v>
      </c>
      <c r="V132" s="132">
        <f t="shared" si="16"/>
        <v>591838.4</v>
      </c>
      <c r="W132" s="132">
        <f t="shared" si="17"/>
        <v>49319.866666666669</v>
      </c>
      <c r="X132" s="130" t="s">
        <v>577</v>
      </c>
      <c r="Y132" s="130" t="s">
        <v>577</v>
      </c>
      <c r="Z132" s="130">
        <v>3093</v>
      </c>
      <c r="AA132" s="130">
        <v>3094</v>
      </c>
      <c r="AB132" s="130"/>
      <c r="AC132" s="130"/>
      <c r="AD132" s="130"/>
      <c r="AE132" s="130"/>
      <c r="AF132" s="130">
        <v>135</v>
      </c>
      <c r="AG132" s="130"/>
      <c r="AH132" s="130">
        <v>2024</v>
      </c>
      <c r="AI132" s="130"/>
      <c r="AJ132" s="130"/>
      <c r="AK132" s="130"/>
      <c r="AL132" s="130" t="s">
        <v>387</v>
      </c>
      <c r="AM132" s="130"/>
    </row>
    <row r="133" spans="1:39" x14ac:dyDescent="0.35">
      <c r="A133" s="133" t="s">
        <v>50</v>
      </c>
      <c r="B133" s="133" t="s">
        <v>385</v>
      </c>
      <c r="C133" s="133" t="s">
        <v>392</v>
      </c>
      <c r="D133" s="133" t="s">
        <v>392</v>
      </c>
      <c r="E133" s="133" t="s">
        <v>51</v>
      </c>
      <c r="F133" s="133"/>
      <c r="G133" s="133" t="s">
        <v>387</v>
      </c>
      <c r="H133" s="133" t="s">
        <v>401</v>
      </c>
      <c r="I133" s="133" t="s">
        <v>400</v>
      </c>
      <c r="J133" s="134">
        <v>1</v>
      </c>
      <c r="K133" s="133"/>
      <c r="L133" s="133" t="s">
        <v>54</v>
      </c>
      <c r="M133" s="133" t="s">
        <v>69</v>
      </c>
      <c r="N133" s="133">
        <v>2</v>
      </c>
      <c r="O133" s="133">
        <v>44</v>
      </c>
      <c r="P133" s="133">
        <v>9.5</v>
      </c>
      <c r="Q133" s="135">
        <v>97.917299999999997</v>
      </c>
      <c r="R133" s="135">
        <f t="shared" si="19"/>
        <v>6.9666666666666668</v>
      </c>
      <c r="S133" s="135">
        <f t="shared" si="18"/>
        <v>682.15719000000001</v>
      </c>
      <c r="T133" s="135"/>
      <c r="U133" s="135">
        <f t="shared" si="15"/>
        <v>682.15719000000001</v>
      </c>
      <c r="V133" s="135">
        <f t="shared" si="16"/>
        <v>682157.19000000006</v>
      </c>
      <c r="W133" s="135">
        <f t="shared" si="17"/>
        <v>56846.432500000003</v>
      </c>
      <c r="X133" s="133" t="s">
        <v>577</v>
      </c>
      <c r="Y133" s="133" t="s">
        <v>577</v>
      </c>
      <c r="Z133" s="133">
        <v>3093</v>
      </c>
      <c r="AA133" s="133">
        <v>3094</v>
      </c>
      <c r="AB133" s="133"/>
      <c r="AC133" s="133"/>
      <c r="AD133" s="133"/>
      <c r="AE133" s="133"/>
      <c r="AF133" s="133">
        <v>135</v>
      </c>
      <c r="AG133" s="133"/>
      <c r="AH133" s="133">
        <v>2024</v>
      </c>
      <c r="AI133" s="133"/>
      <c r="AJ133" s="133"/>
      <c r="AK133" s="133"/>
      <c r="AL133" s="133" t="s">
        <v>387</v>
      </c>
      <c r="AM133" s="133"/>
    </row>
    <row r="134" spans="1:39" x14ac:dyDescent="0.35">
      <c r="A134" s="130" t="s">
        <v>50</v>
      </c>
      <c r="B134" s="130" t="s">
        <v>385</v>
      </c>
      <c r="C134" s="130" t="s">
        <v>392</v>
      </c>
      <c r="D134" s="130" t="s">
        <v>392</v>
      </c>
      <c r="E134" s="130" t="s">
        <v>51</v>
      </c>
      <c r="F134" s="130"/>
      <c r="G134" s="130" t="s">
        <v>387</v>
      </c>
      <c r="H134" s="130" t="s">
        <v>403</v>
      </c>
      <c r="I134" s="130" t="s">
        <v>402</v>
      </c>
      <c r="J134" s="131">
        <v>1</v>
      </c>
      <c r="K134" s="130"/>
      <c r="L134" s="130" t="s">
        <v>54</v>
      </c>
      <c r="M134" s="130" t="s">
        <v>69</v>
      </c>
      <c r="N134" s="130">
        <v>2</v>
      </c>
      <c r="O134" s="130">
        <v>44</v>
      </c>
      <c r="P134" s="130">
        <v>4</v>
      </c>
      <c r="Q134" s="132">
        <v>97.917299999999997</v>
      </c>
      <c r="R134" s="132">
        <f t="shared" si="19"/>
        <v>2.9333333333333331</v>
      </c>
      <c r="S134" s="132">
        <f t="shared" si="18"/>
        <v>287.22407999999996</v>
      </c>
      <c r="T134" s="132"/>
      <c r="U134" s="132">
        <f t="shared" si="15"/>
        <v>287.22407999999996</v>
      </c>
      <c r="V134" s="132">
        <f t="shared" si="16"/>
        <v>287224.07999999996</v>
      </c>
      <c r="W134" s="132">
        <f t="shared" si="17"/>
        <v>23935.339999999997</v>
      </c>
      <c r="X134" s="130" t="s">
        <v>577</v>
      </c>
      <c r="Y134" s="130" t="s">
        <v>577</v>
      </c>
      <c r="Z134" s="130">
        <v>3093</v>
      </c>
      <c r="AA134" s="130">
        <v>3094</v>
      </c>
      <c r="AB134" s="130"/>
      <c r="AC134" s="130"/>
      <c r="AD134" s="130"/>
      <c r="AE134" s="130"/>
      <c r="AF134" s="130">
        <v>135</v>
      </c>
      <c r="AG134" s="130"/>
      <c r="AH134" s="130">
        <v>2024</v>
      </c>
      <c r="AI134" s="130"/>
      <c r="AJ134" s="130"/>
      <c r="AK134" s="130"/>
      <c r="AL134" s="130" t="s">
        <v>387</v>
      </c>
      <c r="AM134" s="130"/>
    </row>
    <row r="135" spans="1:39" x14ac:dyDescent="0.35">
      <c r="A135" s="133" t="s">
        <v>50</v>
      </c>
      <c r="B135" s="133" t="s">
        <v>385</v>
      </c>
      <c r="C135" s="133" t="s">
        <v>392</v>
      </c>
      <c r="D135" s="133" t="s">
        <v>392</v>
      </c>
      <c r="E135" s="133" t="s">
        <v>51</v>
      </c>
      <c r="F135" s="133"/>
      <c r="G135" s="133" t="s">
        <v>387</v>
      </c>
      <c r="H135" s="133" t="s">
        <v>405</v>
      </c>
      <c r="I135" s="133" t="s">
        <v>404</v>
      </c>
      <c r="J135" s="134">
        <v>1</v>
      </c>
      <c r="K135" s="133"/>
      <c r="L135" s="133" t="s">
        <v>54</v>
      </c>
      <c r="M135" s="133" t="s">
        <v>69</v>
      </c>
      <c r="N135" s="133">
        <v>2</v>
      </c>
      <c r="O135" s="133">
        <v>44</v>
      </c>
      <c r="P135" s="133">
        <v>7.5</v>
      </c>
      <c r="Q135" s="135">
        <v>97.917299999999997</v>
      </c>
      <c r="R135" s="135">
        <f t="shared" si="19"/>
        <v>5.5</v>
      </c>
      <c r="S135" s="135">
        <f t="shared" si="18"/>
        <v>538.54515000000004</v>
      </c>
      <c r="T135" s="135"/>
      <c r="U135" s="135">
        <f t="shared" si="15"/>
        <v>538.54515000000004</v>
      </c>
      <c r="V135" s="135">
        <f t="shared" si="16"/>
        <v>538545.15</v>
      </c>
      <c r="W135" s="135">
        <f t="shared" si="17"/>
        <v>44878.762500000004</v>
      </c>
      <c r="X135" s="133" t="s">
        <v>577</v>
      </c>
      <c r="Y135" s="133" t="s">
        <v>577</v>
      </c>
      <c r="Z135" s="133">
        <v>3093</v>
      </c>
      <c r="AA135" s="133">
        <v>3094</v>
      </c>
      <c r="AB135" s="133"/>
      <c r="AC135" s="133"/>
      <c r="AD135" s="133"/>
      <c r="AE135" s="133"/>
      <c r="AF135" s="133">
        <v>135</v>
      </c>
      <c r="AG135" s="133"/>
      <c r="AH135" s="133">
        <v>2024</v>
      </c>
      <c r="AI135" s="133"/>
      <c r="AJ135" s="133"/>
      <c r="AK135" s="133"/>
      <c r="AL135" s="133" t="s">
        <v>387</v>
      </c>
      <c r="AM135" s="133"/>
    </row>
    <row r="136" spans="1:39" x14ac:dyDescent="0.35">
      <c r="A136" s="130" t="s">
        <v>50</v>
      </c>
      <c r="B136" s="130" t="s">
        <v>385</v>
      </c>
      <c r="C136" s="130" t="s">
        <v>392</v>
      </c>
      <c r="D136" s="130" t="s">
        <v>392</v>
      </c>
      <c r="E136" s="130" t="s">
        <v>51</v>
      </c>
      <c r="F136" s="130"/>
      <c r="G136" s="130" t="s">
        <v>387</v>
      </c>
      <c r="H136" s="130" t="s">
        <v>407</v>
      </c>
      <c r="I136" s="130" t="s">
        <v>406</v>
      </c>
      <c r="J136" s="131">
        <v>1</v>
      </c>
      <c r="K136" s="130"/>
      <c r="L136" s="130" t="s">
        <v>54</v>
      </c>
      <c r="M136" s="130" t="s">
        <v>69</v>
      </c>
      <c r="N136" s="130">
        <v>2</v>
      </c>
      <c r="O136" s="130">
        <v>44</v>
      </c>
      <c r="P136" s="130">
        <v>9</v>
      </c>
      <c r="Q136" s="132">
        <v>73.979799999999997</v>
      </c>
      <c r="R136" s="132">
        <f t="shared" si="19"/>
        <v>6.6</v>
      </c>
      <c r="S136" s="132">
        <f t="shared" si="18"/>
        <v>488.26667999999995</v>
      </c>
      <c r="T136" s="132"/>
      <c r="U136" s="132">
        <f t="shared" si="15"/>
        <v>488.26667999999995</v>
      </c>
      <c r="V136" s="132">
        <f t="shared" si="16"/>
        <v>488266.67999999993</v>
      </c>
      <c r="W136" s="132">
        <f t="shared" si="17"/>
        <v>40688.889999999992</v>
      </c>
      <c r="X136" s="130" t="s">
        <v>577</v>
      </c>
      <c r="Y136" s="130" t="s">
        <v>577</v>
      </c>
      <c r="Z136" s="130">
        <v>3093</v>
      </c>
      <c r="AA136" s="130">
        <v>3094</v>
      </c>
      <c r="AB136" s="130"/>
      <c r="AC136" s="130"/>
      <c r="AD136" s="130"/>
      <c r="AE136" s="130"/>
      <c r="AF136" s="130">
        <v>135</v>
      </c>
      <c r="AG136" s="130"/>
      <c r="AH136" s="130">
        <v>2024</v>
      </c>
      <c r="AI136" s="130"/>
      <c r="AJ136" s="130"/>
      <c r="AK136" s="130"/>
      <c r="AL136" s="130" t="s">
        <v>387</v>
      </c>
      <c r="AM136" s="130"/>
    </row>
    <row r="137" spans="1:39" x14ac:dyDescent="0.35">
      <c r="A137" s="133" t="s">
        <v>50</v>
      </c>
      <c r="B137" s="133" t="s">
        <v>385</v>
      </c>
      <c r="C137" s="133" t="s">
        <v>392</v>
      </c>
      <c r="D137" s="133" t="s">
        <v>392</v>
      </c>
      <c r="E137" s="133" t="s">
        <v>51</v>
      </c>
      <c r="F137" s="133"/>
      <c r="G137" s="133" t="s">
        <v>387</v>
      </c>
      <c r="H137" s="133" t="s">
        <v>409</v>
      </c>
      <c r="I137" s="133" t="s">
        <v>408</v>
      </c>
      <c r="J137" s="134">
        <v>1</v>
      </c>
      <c r="K137" s="133"/>
      <c r="L137" s="133" t="s">
        <v>54</v>
      </c>
      <c r="M137" s="133" t="s">
        <v>55</v>
      </c>
      <c r="N137" s="133">
        <v>3</v>
      </c>
      <c r="O137" s="133">
        <v>40</v>
      </c>
      <c r="P137" s="133">
        <v>10.5</v>
      </c>
      <c r="Q137" s="135">
        <v>97.917299999999997</v>
      </c>
      <c r="R137" s="135">
        <f t="shared" si="19"/>
        <v>7</v>
      </c>
      <c r="S137" s="135">
        <f t="shared" si="18"/>
        <v>685.42110000000002</v>
      </c>
      <c r="T137" s="135"/>
      <c r="U137" s="135">
        <f t="shared" si="15"/>
        <v>685.42110000000002</v>
      </c>
      <c r="V137" s="135">
        <f t="shared" si="16"/>
        <v>685421.1</v>
      </c>
      <c r="W137" s="135">
        <f t="shared" si="17"/>
        <v>57118.424999999996</v>
      </c>
      <c r="X137" s="133" t="s">
        <v>577</v>
      </c>
      <c r="Y137" s="133" t="s">
        <v>577</v>
      </c>
      <c r="Z137" s="133">
        <v>3093</v>
      </c>
      <c r="AA137" s="133">
        <v>3094</v>
      </c>
      <c r="AB137" s="133"/>
      <c r="AC137" s="133"/>
      <c r="AD137" s="133"/>
      <c r="AE137" s="133"/>
      <c r="AF137" s="133">
        <v>135</v>
      </c>
      <c r="AG137" s="133"/>
      <c r="AH137" s="133">
        <v>2024</v>
      </c>
      <c r="AI137" s="133"/>
      <c r="AJ137" s="133"/>
      <c r="AK137" s="133"/>
      <c r="AL137" s="133" t="s">
        <v>387</v>
      </c>
      <c r="AM137" s="133"/>
    </row>
    <row r="138" spans="1:39" x14ac:dyDescent="0.35">
      <c r="A138" s="130" t="s">
        <v>50</v>
      </c>
      <c r="B138" s="130" t="s">
        <v>385</v>
      </c>
      <c r="C138" s="130" t="s">
        <v>392</v>
      </c>
      <c r="D138" s="130" t="s">
        <v>392</v>
      </c>
      <c r="E138" s="130" t="s">
        <v>51</v>
      </c>
      <c r="F138" s="130"/>
      <c r="G138" s="130" t="s">
        <v>387</v>
      </c>
      <c r="H138" s="130" t="s">
        <v>411</v>
      </c>
      <c r="I138" s="130" t="s">
        <v>410</v>
      </c>
      <c r="J138" s="131">
        <v>1</v>
      </c>
      <c r="K138" s="130"/>
      <c r="L138" s="130" t="s">
        <v>54</v>
      </c>
      <c r="M138" s="130" t="s">
        <v>55</v>
      </c>
      <c r="N138" s="130">
        <v>3</v>
      </c>
      <c r="O138" s="130">
        <v>40</v>
      </c>
      <c r="P138" s="130">
        <v>7.5</v>
      </c>
      <c r="Q138" s="132">
        <v>97.917299999999997</v>
      </c>
      <c r="R138" s="132">
        <f t="shared" si="19"/>
        <v>5</v>
      </c>
      <c r="S138" s="132">
        <f t="shared" si="18"/>
        <v>489.5865</v>
      </c>
      <c r="T138" s="132"/>
      <c r="U138" s="132">
        <f t="shared" si="15"/>
        <v>489.5865</v>
      </c>
      <c r="V138" s="132">
        <f t="shared" si="16"/>
        <v>489586.5</v>
      </c>
      <c r="W138" s="132">
        <f t="shared" si="17"/>
        <v>40798.875</v>
      </c>
      <c r="X138" s="130" t="s">
        <v>577</v>
      </c>
      <c r="Y138" s="130" t="s">
        <v>577</v>
      </c>
      <c r="Z138" s="130">
        <v>3093</v>
      </c>
      <c r="AA138" s="130">
        <v>3094</v>
      </c>
      <c r="AB138" s="130"/>
      <c r="AC138" s="130"/>
      <c r="AD138" s="130"/>
      <c r="AE138" s="130"/>
      <c r="AF138" s="130">
        <v>135</v>
      </c>
      <c r="AG138" s="130"/>
      <c r="AH138" s="130">
        <v>2024</v>
      </c>
      <c r="AI138" s="130"/>
      <c r="AJ138" s="130"/>
      <c r="AK138" s="130"/>
      <c r="AL138" s="130" t="s">
        <v>387</v>
      </c>
      <c r="AM138" s="130"/>
    </row>
    <row r="139" spans="1:39" x14ac:dyDescent="0.35">
      <c r="A139" s="133" t="s">
        <v>50</v>
      </c>
      <c r="B139" s="133" t="s">
        <v>385</v>
      </c>
      <c r="C139" s="133" t="s">
        <v>392</v>
      </c>
      <c r="D139" s="133" t="s">
        <v>392</v>
      </c>
      <c r="E139" s="133" t="s">
        <v>51</v>
      </c>
      <c r="F139" s="133"/>
      <c r="G139" s="133" t="s">
        <v>387</v>
      </c>
      <c r="H139" s="133" t="s">
        <v>413</v>
      </c>
      <c r="I139" s="133" t="s">
        <v>412</v>
      </c>
      <c r="J139" s="134">
        <v>1</v>
      </c>
      <c r="K139" s="133"/>
      <c r="L139" s="133" t="s">
        <v>54</v>
      </c>
      <c r="M139" s="133" t="s">
        <v>55</v>
      </c>
      <c r="N139" s="133">
        <v>3</v>
      </c>
      <c r="O139" s="133">
        <v>40</v>
      </c>
      <c r="P139" s="133">
        <v>6.5</v>
      </c>
      <c r="Q139" s="135">
        <v>73.979799999999997</v>
      </c>
      <c r="R139" s="135">
        <f t="shared" si="19"/>
        <v>4.333333333333333</v>
      </c>
      <c r="S139" s="135">
        <f t="shared" si="18"/>
        <v>320.57913333333329</v>
      </c>
      <c r="T139" s="135"/>
      <c r="U139" s="135">
        <f t="shared" si="15"/>
        <v>320.57913333333329</v>
      </c>
      <c r="V139" s="135">
        <f t="shared" si="16"/>
        <v>320579.1333333333</v>
      </c>
      <c r="W139" s="135">
        <f t="shared" si="17"/>
        <v>26714.927777777775</v>
      </c>
      <c r="X139" s="133" t="s">
        <v>577</v>
      </c>
      <c r="Y139" s="133" t="s">
        <v>577</v>
      </c>
      <c r="Z139" s="133">
        <v>3093</v>
      </c>
      <c r="AA139" s="133">
        <v>3094</v>
      </c>
      <c r="AB139" s="133"/>
      <c r="AC139" s="133"/>
      <c r="AD139" s="133"/>
      <c r="AE139" s="133"/>
      <c r="AF139" s="133">
        <v>135</v>
      </c>
      <c r="AG139" s="133"/>
      <c r="AH139" s="133">
        <v>2024</v>
      </c>
      <c r="AI139" s="133"/>
      <c r="AJ139" s="133"/>
      <c r="AK139" s="133"/>
      <c r="AL139" s="133" t="s">
        <v>387</v>
      </c>
      <c r="AM139" s="133"/>
    </row>
    <row r="140" spans="1:39" x14ac:dyDescent="0.35">
      <c r="A140" s="130" t="s">
        <v>50</v>
      </c>
      <c r="B140" s="130" t="s">
        <v>385</v>
      </c>
      <c r="C140" s="130" t="s">
        <v>392</v>
      </c>
      <c r="D140" s="130" t="s">
        <v>392</v>
      </c>
      <c r="E140" s="130" t="s">
        <v>51</v>
      </c>
      <c r="F140" s="130"/>
      <c r="G140" s="130" t="s">
        <v>387</v>
      </c>
      <c r="H140" s="130" t="s">
        <v>415</v>
      </c>
      <c r="I140" s="130" t="s">
        <v>414</v>
      </c>
      <c r="J140" s="131">
        <v>1</v>
      </c>
      <c r="K140" s="130"/>
      <c r="L140" s="130" t="s">
        <v>54</v>
      </c>
      <c r="M140" s="130" t="s">
        <v>55</v>
      </c>
      <c r="N140" s="130">
        <v>3</v>
      </c>
      <c r="O140" s="130">
        <v>40</v>
      </c>
      <c r="P140" s="130">
        <v>5.5</v>
      </c>
      <c r="Q140" s="132">
        <v>73.979799999999997</v>
      </c>
      <c r="R140" s="132">
        <f t="shared" si="19"/>
        <v>3.6666666666666665</v>
      </c>
      <c r="S140" s="132">
        <f t="shared" si="18"/>
        <v>271.25926666666663</v>
      </c>
      <c r="T140" s="132"/>
      <c r="U140" s="132">
        <f t="shared" si="15"/>
        <v>271.25926666666663</v>
      </c>
      <c r="V140" s="132">
        <f t="shared" si="16"/>
        <v>271259.2666666666</v>
      </c>
      <c r="W140" s="132">
        <f t="shared" si="17"/>
        <v>22604.938888888883</v>
      </c>
      <c r="X140" s="130" t="s">
        <v>577</v>
      </c>
      <c r="Y140" s="130" t="s">
        <v>577</v>
      </c>
      <c r="Z140" s="130">
        <v>3093</v>
      </c>
      <c r="AA140" s="130">
        <v>3094</v>
      </c>
      <c r="AB140" s="130"/>
      <c r="AC140" s="130"/>
      <c r="AD140" s="130"/>
      <c r="AE140" s="130"/>
      <c r="AF140" s="130">
        <v>135</v>
      </c>
      <c r="AG140" s="130"/>
      <c r="AH140" s="130">
        <v>2024</v>
      </c>
      <c r="AI140" s="130"/>
      <c r="AJ140" s="130"/>
      <c r="AK140" s="130"/>
      <c r="AL140" s="130" t="s">
        <v>387</v>
      </c>
      <c r="AM140" s="130"/>
    </row>
    <row r="141" spans="1:39" x14ac:dyDescent="0.35">
      <c r="A141" s="133" t="s">
        <v>50</v>
      </c>
      <c r="B141" s="133" t="s">
        <v>385</v>
      </c>
      <c r="C141" s="133" t="s">
        <v>392</v>
      </c>
      <c r="D141" s="133" t="s">
        <v>392</v>
      </c>
      <c r="E141" s="133" t="s">
        <v>51</v>
      </c>
      <c r="F141" s="133"/>
      <c r="G141" s="133" t="s">
        <v>387</v>
      </c>
      <c r="H141" s="133" t="s">
        <v>417</v>
      </c>
      <c r="I141" s="133" t="s">
        <v>416</v>
      </c>
      <c r="J141" s="134">
        <v>1</v>
      </c>
      <c r="K141" s="133"/>
      <c r="L141" s="133" t="s">
        <v>54</v>
      </c>
      <c r="M141" s="133" t="s">
        <v>69</v>
      </c>
      <c r="N141" s="133">
        <v>4</v>
      </c>
      <c r="O141" s="133">
        <v>32</v>
      </c>
      <c r="P141" s="133">
        <v>7</v>
      </c>
      <c r="Q141" s="135">
        <v>97.917299999999997</v>
      </c>
      <c r="R141" s="135">
        <f t="shared" si="19"/>
        <v>3.7333333333333334</v>
      </c>
      <c r="S141" s="135">
        <f t="shared" si="18"/>
        <v>365.55792000000002</v>
      </c>
      <c r="T141" s="135"/>
      <c r="U141" s="135">
        <f t="shared" si="15"/>
        <v>365.55792000000002</v>
      </c>
      <c r="V141" s="135">
        <f t="shared" si="16"/>
        <v>365557.92000000004</v>
      </c>
      <c r="W141" s="135">
        <f t="shared" si="17"/>
        <v>30463.160000000003</v>
      </c>
      <c r="X141" s="133" t="s">
        <v>577</v>
      </c>
      <c r="Y141" s="133" t="s">
        <v>577</v>
      </c>
      <c r="Z141" s="133">
        <v>3093</v>
      </c>
      <c r="AA141" s="133">
        <v>3094</v>
      </c>
      <c r="AB141" s="133"/>
      <c r="AC141" s="133"/>
      <c r="AD141" s="133"/>
      <c r="AE141" s="133"/>
      <c r="AF141" s="133">
        <v>135</v>
      </c>
      <c r="AG141" s="133"/>
      <c r="AH141" s="133">
        <v>2024</v>
      </c>
      <c r="AI141" s="133"/>
      <c r="AJ141" s="133"/>
      <c r="AK141" s="133"/>
      <c r="AL141" s="133" t="s">
        <v>387</v>
      </c>
      <c r="AM141" s="133"/>
    </row>
    <row r="142" spans="1:39" x14ac:dyDescent="0.35">
      <c r="A142" s="130" t="s">
        <v>50</v>
      </c>
      <c r="B142" s="130" t="s">
        <v>385</v>
      </c>
      <c r="C142" s="130" t="s">
        <v>392</v>
      </c>
      <c r="D142" s="130" t="s">
        <v>392</v>
      </c>
      <c r="E142" s="130" t="s">
        <v>51</v>
      </c>
      <c r="F142" s="130"/>
      <c r="G142" s="130" t="s">
        <v>387</v>
      </c>
      <c r="H142" s="130" t="s">
        <v>419</v>
      </c>
      <c r="I142" s="130" t="s">
        <v>418</v>
      </c>
      <c r="J142" s="131">
        <v>1</v>
      </c>
      <c r="K142" s="130"/>
      <c r="L142" s="130" t="s">
        <v>54</v>
      </c>
      <c r="M142" s="130" t="s">
        <v>69</v>
      </c>
      <c r="N142" s="130">
        <v>4</v>
      </c>
      <c r="O142" s="130">
        <v>32</v>
      </c>
      <c r="P142" s="130">
        <v>10.5</v>
      </c>
      <c r="Q142" s="132">
        <v>97.917299999999997</v>
      </c>
      <c r="R142" s="132">
        <f t="shared" si="19"/>
        <v>5.6</v>
      </c>
      <c r="S142" s="132">
        <f t="shared" si="18"/>
        <v>548.33687999999995</v>
      </c>
      <c r="T142" s="132"/>
      <c r="U142" s="132">
        <f t="shared" si="15"/>
        <v>548.33687999999995</v>
      </c>
      <c r="V142" s="132">
        <f t="shared" si="16"/>
        <v>548336.88</v>
      </c>
      <c r="W142" s="132">
        <f t="shared" si="17"/>
        <v>45694.74</v>
      </c>
      <c r="X142" s="130" t="s">
        <v>577</v>
      </c>
      <c r="Y142" s="130" t="s">
        <v>577</v>
      </c>
      <c r="Z142" s="130">
        <v>3093</v>
      </c>
      <c r="AA142" s="130">
        <v>3094</v>
      </c>
      <c r="AB142" s="130"/>
      <c r="AC142" s="130"/>
      <c r="AD142" s="130"/>
      <c r="AE142" s="130"/>
      <c r="AF142" s="130">
        <v>135</v>
      </c>
      <c r="AG142" s="130"/>
      <c r="AH142" s="130">
        <v>2024</v>
      </c>
      <c r="AI142" s="130"/>
      <c r="AJ142" s="130"/>
      <c r="AK142" s="130"/>
      <c r="AL142" s="130" t="s">
        <v>387</v>
      </c>
      <c r="AM142" s="130"/>
    </row>
    <row r="143" spans="1:39" x14ac:dyDescent="0.35">
      <c r="A143" s="133" t="s">
        <v>50</v>
      </c>
      <c r="B143" s="133" t="s">
        <v>385</v>
      </c>
      <c r="C143" s="133" t="s">
        <v>392</v>
      </c>
      <c r="D143" s="133" t="s">
        <v>392</v>
      </c>
      <c r="E143" s="133" t="s">
        <v>51</v>
      </c>
      <c r="F143" s="133"/>
      <c r="G143" s="133" t="s">
        <v>387</v>
      </c>
      <c r="H143" s="133" t="s">
        <v>421</v>
      </c>
      <c r="I143" s="133" t="s">
        <v>420</v>
      </c>
      <c r="J143" s="134">
        <v>1</v>
      </c>
      <c r="K143" s="133"/>
      <c r="L143" s="133" t="s">
        <v>54</v>
      </c>
      <c r="M143" s="133" t="s">
        <v>69</v>
      </c>
      <c r="N143" s="133">
        <v>4</v>
      </c>
      <c r="O143" s="133">
        <v>32</v>
      </c>
      <c r="P143" s="133">
        <v>3</v>
      </c>
      <c r="Q143" s="135">
        <v>97.917299999999997</v>
      </c>
      <c r="R143" s="135">
        <f t="shared" si="19"/>
        <v>1.6</v>
      </c>
      <c r="S143" s="135">
        <f t="shared" si="18"/>
        <v>156.66768000000002</v>
      </c>
      <c r="T143" s="135"/>
      <c r="U143" s="135">
        <f t="shared" si="15"/>
        <v>156.66768000000002</v>
      </c>
      <c r="V143" s="135">
        <f t="shared" si="16"/>
        <v>156667.68000000002</v>
      </c>
      <c r="W143" s="135">
        <f t="shared" si="17"/>
        <v>13055.640000000001</v>
      </c>
      <c r="X143" s="133" t="s">
        <v>577</v>
      </c>
      <c r="Y143" s="133" t="s">
        <v>577</v>
      </c>
      <c r="Z143" s="133">
        <v>3093</v>
      </c>
      <c r="AA143" s="133">
        <v>3094</v>
      </c>
      <c r="AB143" s="133"/>
      <c r="AC143" s="133"/>
      <c r="AD143" s="133"/>
      <c r="AE143" s="133"/>
      <c r="AF143" s="133">
        <v>135</v>
      </c>
      <c r="AG143" s="133"/>
      <c r="AH143" s="133">
        <v>2024</v>
      </c>
      <c r="AI143" s="133"/>
      <c r="AJ143" s="133"/>
      <c r="AK143" s="133"/>
      <c r="AL143" s="133" t="s">
        <v>387</v>
      </c>
      <c r="AM143" s="133"/>
    </row>
    <row r="144" spans="1:39" x14ac:dyDescent="0.35">
      <c r="A144" s="130" t="s">
        <v>50</v>
      </c>
      <c r="B144" s="130" t="s">
        <v>385</v>
      </c>
      <c r="C144" s="130" t="s">
        <v>392</v>
      </c>
      <c r="D144" s="130" t="s">
        <v>392</v>
      </c>
      <c r="E144" s="130" t="s">
        <v>51</v>
      </c>
      <c r="F144" s="130"/>
      <c r="G144" s="130" t="s">
        <v>387</v>
      </c>
      <c r="H144" s="130" t="s">
        <v>423</v>
      </c>
      <c r="I144" s="130" t="s">
        <v>422</v>
      </c>
      <c r="J144" s="131">
        <v>1</v>
      </c>
      <c r="K144" s="130"/>
      <c r="L144" s="130" t="s">
        <v>54</v>
      </c>
      <c r="M144" s="130" t="s">
        <v>69</v>
      </c>
      <c r="N144" s="130">
        <v>4</v>
      </c>
      <c r="O144" s="130">
        <v>32</v>
      </c>
      <c r="P144" s="130">
        <v>5</v>
      </c>
      <c r="Q144" s="132">
        <v>73.979799999999997</v>
      </c>
      <c r="R144" s="132">
        <f t="shared" si="19"/>
        <v>2.6666666666666665</v>
      </c>
      <c r="S144" s="132">
        <f t="shared" si="18"/>
        <v>197.27946666666665</v>
      </c>
      <c r="T144" s="132"/>
      <c r="U144" s="132">
        <f t="shared" si="15"/>
        <v>197.27946666666665</v>
      </c>
      <c r="V144" s="132">
        <f t="shared" si="16"/>
        <v>197279.46666666665</v>
      </c>
      <c r="W144" s="132">
        <f t="shared" si="17"/>
        <v>16439.955555555553</v>
      </c>
      <c r="X144" s="130" t="s">
        <v>577</v>
      </c>
      <c r="Y144" s="130" t="s">
        <v>577</v>
      </c>
      <c r="Z144" s="130">
        <v>3093</v>
      </c>
      <c r="AA144" s="130">
        <v>3094</v>
      </c>
      <c r="AB144" s="130"/>
      <c r="AC144" s="130"/>
      <c r="AD144" s="130"/>
      <c r="AE144" s="130"/>
      <c r="AF144" s="130">
        <v>135</v>
      </c>
      <c r="AG144" s="130"/>
      <c r="AH144" s="130">
        <v>2024</v>
      </c>
      <c r="AI144" s="130"/>
      <c r="AJ144" s="130"/>
      <c r="AK144" s="130"/>
      <c r="AL144" s="130" t="s">
        <v>387</v>
      </c>
      <c r="AM144" s="130"/>
    </row>
    <row r="145" spans="1:39" x14ac:dyDescent="0.35">
      <c r="A145" s="133" t="s">
        <v>50</v>
      </c>
      <c r="B145" s="133" t="s">
        <v>385</v>
      </c>
      <c r="C145" s="133" t="s">
        <v>392</v>
      </c>
      <c r="D145" s="133" t="s">
        <v>392</v>
      </c>
      <c r="E145" s="133" t="s">
        <v>51</v>
      </c>
      <c r="F145" s="133"/>
      <c r="G145" s="133" t="s">
        <v>387</v>
      </c>
      <c r="H145" s="133" t="s">
        <v>425</v>
      </c>
      <c r="I145" s="133" t="s">
        <v>424</v>
      </c>
      <c r="J145" s="134">
        <v>1</v>
      </c>
      <c r="K145" s="133"/>
      <c r="L145" s="133" t="s">
        <v>54</v>
      </c>
      <c r="M145" s="133" t="s">
        <v>69</v>
      </c>
      <c r="N145" s="133">
        <v>4</v>
      </c>
      <c r="O145" s="133">
        <v>32</v>
      </c>
      <c r="P145" s="133">
        <v>4.5</v>
      </c>
      <c r="Q145" s="135">
        <v>73.979799999999997</v>
      </c>
      <c r="R145" s="135">
        <f t="shared" si="19"/>
        <v>2.4</v>
      </c>
      <c r="S145" s="135">
        <f t="shared" si="18"/>
        <v>177.55151999999998</v>
      </c>
      <c r="T145" s="135"/>
      <c r="U145" s="135">
        <f t="shared" si="15"/>
        <v>177.55151999999998</v>
      </c>
      <c r="V145" s="135">
        <f t="shared" si="16"/>
        <v>177551.52</v>
      </c>
      <c r="W145" s="135">
        <f t="shared" si="17"/>
        <v>14795.96</v>
      </c>
      <c r="X145" s="133" t="s">
        <v>577</v>
      </c>
      <c r="Y145" s="133" t="s">
        <v>577</v>
      </c>
      <c r="Z145" s="133">
        <v>3093</v>
      </c>
      <c r="AA145" s="133">
        <v>3094</v>
      </c>
      <c r="AB145" s="133"/>
      <c r="AC145" s="133"/>
      <c r="AD145" s="133"/>
      <c r="AE145" s="133"/>
      <c r="AF145" s="133">
        <v>135</v>
      </c>
      <c r="AG145" s="133"/>
      <c r="AH145" s="133">
        <v>2024</v>
      </c>
      <c r="AI145" s="133"/>
      <c r="AJ145" s="133"/>
      <c r="AK145" s="133"/>
      <c r="AL145" s="133" t="s">
        <v>387</v>
      </c>
      <c r="AM145" s="133"/>
    </row>
    <row r="146" spans="1:39" x14ac:dyDescent="0.35">
      <c r="A146" s="130" t="s">
        <v>50</v>
      </c>
      <c r="B146" s="130" t="s">
        <v>385</v>
      </c>
      <c r="C146" s="130" t="s">
        <v>392</v>
      </c>
      <c r="D146" s="130" t="s">
        <v>392</v>
      </c>
      <c r="E146" s="130" t="s">
        <v>51</v>
      </c>
      <c r="F146" s="130"/>
      <c r="G146" s="130" t="s">
        <v>387</v>
      </c>
      <c r="H146" s="130" t="s">
        <v>427</v>
      </c>
      <c r="I146" s="130" t="s">
        <v>426</v>
      </c>
      <c r="J146" s="131">
        <v>1</v>
      </c>
      <c r="K146" s="130"/>
      <c r="L146" s="130" t="s">
        <v>54</v>
      </c>
      <c r="M146" s="130" t="s">
        <v>55</v>
      </c>
      <c r="N146" s="130">
        <v>5</v>
      </c>
      <c r="O146" s="130">
        <v>30</v>
      </c>
      <c r="P146" s="130">
        <v>12.5</v>
      </c>
      <c r="Q146" s="132">
        <v>97.917299999999997</v>
      </c>
      <c r="R146" s="132">
        <f t="shared" si="19"/>
        <v>6.25</v>
      </c>
      <c r="S146" s="132">
        <f t="shared" si="18"/>
        <v>611.98312499999997</v>
      </c>
      <c r="T146" s="132"/>
      <c r="U146" s="132">
        <f t="shared" si="15"/>
        <v>611.98312499999997</v>
      </c>
      <c r="V146" s="132">
        <f t="shared" si="16"/>
        <v>611983.125</v>
      </c>
      <c r="W146" s="132">
        <f t="shared" si="17"/>
        <v>50998.59375</v>
      </c>
      <c r="X146" s="130" t="s">
        <v>577</v>
      </c>
      <c r="Y146" s="130" t="s">
        <v>577</v>
      </c>
      <c r="Z146" s="130">
        <v>3093</v>
      </c>
      <c r="AA146" s="130">
        <v>3094</v>
      </c>
      <c r="AB146" s="130"/>
      <c r="AC146" s="130"/>
      <c r="AD146" s="130"/>
      <c r="AE146" s="130"/>
      <c r="AF146" s="130">
        <v>135</v>
      </c>
      <c r="AG146" s="130"/>
      <c r="AH146" s="130">
        <v>2024</v>
      </c>
      <c r="AI146" s="130"/>
      <c r="AJ146" s="130"/>
      <c r="AK146" s="130"/>
      <c r="AL146" s="130" t="s">
        <v>387</v>
      </c>
      <c r="AM146" s="130"/>
    </row>
    <row r="147" spans="1:39" x14ac:dyDescent="0.35">
      <c r="A147" s="133" t="s">
        <v>50</v>
      </c>
      <c r="B147" s="133" t="s">
        <v>385</v>
      </c>
      <c r="C147" s="133" t="s">
        <v>392</v>
      </c>
      <c r="D147" s="133" t="s">
        <v>392</v>
      </c>
      <c r="E147" s="133" t="s">
        <v>51</v>
      </c>
      <c r="F147" s="133"/>
      <c r="G147" s="133" t="s">
        <v>387</v>
      </c>
      <c r="H147" s="133" t="s">
        <v>429</v>
      </c>
      <c r="I147" s="133" t="s">
        <v>428</v>
      </c>
      <c r="J147" s="134">
        <v>1</v>
      </c>
      <c r="K147" s="133"/>
      <c r="L147" s="133" t="s">
        <v>54</v>
      </c>
      <c r="M147" s="133" t="s">
        <v>55</v>
      </c>
      <c r="N147" s="133">
        <v>5</v>
      </c>
      <c r="O147" s="133">
        <v>30</v>
      </c>
      <c r="P147" s="133">
        <v>8</v>
      </c>
      <c r="Q147" s="135">
        <v>97.917299999999997</v>
      </c>
      <c r="R147" s="135">
        <f t="shared" si="19"/>
        <v>4</v>
      </c>
      <c r="S147" s="135">
        <f t="shared" si="18"/>
        <v>391.66919999999999</v>
      </c>
      <c r="T147" s="135"/>
      <c r="U147" s="135">
        <f t="shared" si="15"/>
        <v>391.66919999999999</v>
      </c>
      <c r="V147" s="135">
        <f t="shared" si="16"/>
        <v>391669.2</v>
      </c>
      <c r="W147" s="135">
        <f t="shared" si="17"/>
        <v>32639.100000000002</v>
      </c>
      <c r="X147" s="133" t="s">
        <v>577</v>
      </c>
      <c r="Y147" s="133" t="s">
        <v>577</v>
      </c>
      <c r="Z147" s="133">
        <v>3093</v>
      </c>
      <c r="AA147" s="133">
        <v>3094</v>
      </c>
      <c r="AB147" s="133"/>
      <c r="AC147" s="133"/>
      <c r="AD147" s="133"/>
      <c r="AE147" s="133"/>
      <c r="AF147" s="133">
        <v>135</v>
      </c>
      <c r="AG147" s="133"/>
      <c r="AH147" s="133">
        <v>2024</v>
      </c>
      <c r="AI147" s="133"/>
      <c r="AJ147" s="133"/>
      <c r="AK147" s="133"/>
      <c r="AL147" s="133" t="s">
        <v>387</v>
      </c>
      <c r="AM147" s="133"/>
    </row>
    <row r="148" spans="1:39" x14ac:dyDescent="0.35">
      <c r="A148" s="130" t="s">
        <v>50</v>
      </c>
      <c r="B148" s="130" t="s">
        <v>385</v>
      </c>
      <c r="C148" s="130" t="s">
        <v>392</v>
      </c>
      <c r="D148" s="130" t="s">
        <v>392</v>
      </c>
      <c r="E148" s="130" t="s">
        <v>51</v>
      </c>
      <c r="F148" s="130"/>
      <c r="G148" s="130" t="s">
        <v>387</v>
      </c>
      <c r="H148" s="130" t="s">
        <v>431</v>
      </c>
      <c r="I148" s="130" t="s">
        <v>430</v>
      </c>
      <c r="J148" s="131">
        <v>1</v>
      </c>
      <c r="K148" s="130"/>
      <c r="L148" s="130" t="s">
        <v>54</v>
      </c>
      <c r="M148" s="130" t="s">
        <v>55</v>
      </c>
      <c r="N148" s="130">
        <v>5</v>
      </c>
      <c r="O148" s="130">
        <v>30</v>
      </c>
      <c r="P148" s="130">
        <v>6.5</v>
      </c>
      <c r="Q148" s="132">
        <v>97.917299999999997</v>
      </c>
      <c r="R148" s="132">
        <f t="shared" si="19"/>
        <v>3.25</v>
      </c>
      <c r="S148" s="132">
        <f t="shared" si="18"/>
        <v>318.23122499999999</v>
      </c>
      <c r="T148" s="132"/>
      <c r="U148" s="132">
        <f t="shared" si="15"/>
        <v>318.23122499999999</v>
      </c>
      <c r="V148" s="132">
        <f t="shared" si="16"/>
        <v>318231.22499999998</v>
      </c>
      <c r="W148" s="132">
        <f t="shared" si="17"/>
        <v>26519.268749999999</v>
      </c>
      <c r="X148" s="130" t="s">
        <v>577</v>
      </c>
      <c r="Y148" s="130" t="s">
        <v>577</v>
      </c>
      <c r="Z148" s="130">
        <v>3093</v>
      </c>
      <c r="AA148" s="130">
        <v>3094</v>
      </c>
      <c r="AB148" s="130"/>
      <c r="AC148" s="130"/>
      <c r="AD148" s="130"/>
      <c r="AE148" s="130"/>
      <c r="AF148" s="130">
        <v>135</v>
      </c>
      <c r="AG148" s="130"/>
      <c r="AH148" s="130">
        <v>2024</v>
      </c>
      <c r="AI148" s="130"/>
      <c r="AJ148" s="130"/>
      <c r="AK148" s="130"/>
      <c r="AL148" s="130" t="s">
        <v>387</v>
      </c>
      <c r="AM148" s="130"/>
    </row>
    <row r="149" spans="1:39" x14ac:dyDescent="0.35">
      <c r="A149" s="133" t="s">
        <v>50</v>
      </c>
      <c r="B149" s="133" t="s">
        <v>385</v>
      </c>
      <c r="C149" s="133" t="s">
        <v>392</v>
      </c>
      <c r="D149" s="133" t="s">
        <v>392</v>
      </c>
      <c r="E149" s="133" t="s">
        <v>51</v>
      </c>
      <c r="F149" s="133"/>
      <c r="G149" s="133" t="s">
        <v>387</v>
      </c>
      <c r="H149" s="133" t="s">
        <v>433</v>
      </c>
      <c r="I149" s="133" t="s">
        <v>432</v>
      </c>
      <c r="J149" s="134">
        <v>1</v>
      </c>
      <c r="K149" s="133"/>
      <c r="L149" s="133" t="s">
        <v>54</v>
      </c>
      <c r="M149" s="133" t="s">
        <v>55</v>
      </c>
      <c r="N149" s="133">
        <v>5</v>
      </c>
      <c r="O149" s="133">
        <v>30</v>
      </c>
      <c r="P149" s="133">
        <v>3</v>
      </c>
      <c r="Q149" s="135">
        <v>97.917299999999997</v>
      </c>
      <c r="R149" s="135">
        <f t="shared" si="19"/>
        <v>1.5</v>
      </c>
      <c r="S149" s="135">
        <f t="shared" si="18"/>
        <v>146.87594999999999</v>
      </c>
      <c r="T149" s="135"/>
      <c r="U149" s="135">
        <f t="shared" si="15"/>
        <v>146.87594999999999</v>
      </c>
      <c r="V149" s="135">
        <f t="shared" si="16"/>
        <v>146875.94999999998</v>
      </c>
      <c r="W149" s="135">
        <f t="shared" si="17"/>
        <v>12239.662499999999</v>
      </c>
      <c r="X149" s="133" t="s">
        <v>577</v>
      </c>
      <c r="Y149" s="133" t="s">
        <v>577</v>
      </c>
      <c r="Z149" s="133">
        <v>3093</v>
      </c>
      <c r="AA149" s="133">
        <v>3094</v>
      </c>
      <c r="AB149" s="133"/>
      <c r="AC149" s="133"/>
      <c r="AD149" s="133"/>
      <c r="AE149" s="133"/>
      <c r="AF149" s="133">
        <v>135</v>
      </c>
      <c r="AG149" s="133"/>
      <c r="AH149" s="133">
        <v>2024</v>
      </c>
      <c r="AI149" s="133"/>
      <c r="AJ149" s="133"/>
      <c r="AK149" s="133"/>
      <c r="AL149" s="133" t="s">
        <v>387</v>
      </c>
      <c r="AM149" s="133"/>
    </row>
    <row r="150" spans="1:39" x14ac:dyDescent="0.35">
      <c r="A150" s="130" t="s">
        <v>50</v>
      </c>
      <c r="B150" s="130" t="s">
        <v>385</v>
      </c>
      <c r="C150" s="130" t="s">
        <v>392</v>
      </c>
      <c r="D150" s="130" t="s">
        <v>392</v>
      </c>
      <c r="E150" s="130" t="s">
        <v>51</v>
      </c>
      <c r="F150" s="130"/>
      <c r="G150" s="130" t="s">
        <v>387</v>
      </c>
      <c r="H150" s="130" t="s">
        <v>433</v>
      </c>
      <c r="I150" s="130" t="s">
        <v>432</v>
      </c>
      <c r="J150" s="131">
        <v>1</v>
      </c>
      <c r="K150" s="130"/>
      <c r="L150" s="130" t="s">
        <v>54</v>
      </c>
      <c r="M150" s="130" t="s">
        <v>69</v>
      </c>
      <c r="N150" s="130">
        <v>6</v>
      </c>
      <c r="O150" s="130">
        <v>44</v>
      </c>
      <c r="P150" s="130">
        <v>1.5</v>
      </c>
      <c r="Q150" s="132">
        <v>97.917299999999997</v>
      </c>
      <c r="R150" s="132">
        <f t="shared" si="19"/>
        <v>1.1000000000000001</v>
      </c>
      <c r="S150" s="132">
        <f t="shared" si="18"/>
        <v>107.70903000000001</v>
      </c>
      <c r="T150" s="132"/>
      <c r="U150" s="132">
        <f t="shared" si="15"/>
        <v>107.70903000000001</v>
      </c>
      <c r="V150" s="132">
        <f t="shared" si="16"/>
        <v>107709.03000000001</v>
      </c>
      <c r="W150" s="132">
        <f t="shared" si="17"/>
        <v>8975.7525000000005</v>
      </c>
      <c r="X150" s="130" t="s">
        <v>577</v>
      </c>
      <c r="Y150" s="130" t="s">
        <v>577</v>
      </c>
      <c r="Z150" s="130">
        <v>3093</v>
      </c>
      <c r="AA150" s="130">
        <v>3094</v>
      </c>
      <c r="AB150" s="130"/>
      <c r="AC150" s="130"/>
      <c r="AD150" s="130"/>
      <c r="AE150" s="130"/>
      <c r="AF150" s="130">
        <v>135</v>
      </c>
      <c r="AG150" s="130"/>
      <c r="AH150" s="130">
        <v>2024</v>
      </c>
      <c r="AI150" s="130"/>
      <c r="AJ150" s="130"/>
      <c r="AK150" s="130"/>
      <c r="AL150" s="130" t="s">
        <v>387</v>
      </c>
      <c r="AM150" s="130"/>
    </row>
    <row r="151" spans="1:39" x14ac:dyDescent="0.35">
      <c r="A151" s="133" t="s">
        <v>50</v>
      </c>
      <c r="B151" s="133" t="s">
        <v>385</v>
      </c>
      <c r="C151" s="133" t="s">
        <v>392</v>
      </c>
      <c r="D151" s="133" t="s">
        <v>392</v>
      </c>
      <c r="E151" s="133" t="s">
        <v>51</v>
      </c>
      <c r="F151" s="133"/>
      <c r="G151" s="133" t="s">
        <v>387</v>
      </c>
      <c r="H151" s="133" t="s">
        <v>435</v>
      </c>
      <c r="I151" s="133" t="s">
        <v>434</v>
      </c>
      <c r="J151" s="134">
        <v>1</v>
      </c>
      <c r="K151" s="133"/>
      <c r="L151" s="133" t="s">
        <v>54</v>
      </c>
      <c r="M151" s="133" t="s">
        <v>69</v>
      </c>
      <c r="N151" s="133">
        <v>6</v>
      </c>
      <c r="O151" s="133">
        <v>44</v>
      </c>
      <c r="P151" s="133">
        <v>2</v>
      </c>
      <c r="Q151" s="135">
        <v>97.917299999999997</v>
      </c>
      <c r="R151" s="135">
        <f t="shared" si="19"/>
        <v>1.4666666666666666</v>
      </c>
      <c r="S151" s="135">
        <f t="shared" si="18"/>
        <v>143.61203999999998</v>
      </c>
      <c r="T151" s="135"/>
      <c r="U151" s="135">
        <f t="shared" si="15"/>
        <v>143.61203999999998</v>
      </c>
      <c r="V151" s="135">
        <f t="shared" si="16"/>
        <v>143612.03999999998</v>
      </c>
      <c r="W151" s="135">
        <f t="shared" si="17"/>
        <v>11967.669999999998</v>
      </c>
      <c r="X151" s="133" t="s">
        <v>577</v>
      </c>
      <c r="Y151" s="133" t="s">
        <v>577</v>
      </c>
      <c r="Z151" s="133">
        <v>3093</v>
      </c>
      <c r="AA151" s="133">
        <v>3094</v>
      </c>
      <c r="AB151" s="133"/>
      <c r="AC151" s="133"/>
      <c r="AD151" s="133"/>
      <c r="AE151" s="133"/>
      <c r="AF151" s="133">
        <v>135</v>
      </c>
      <c r="AG151" s="133"/>
      <c r="AH151" s="133">
        <v>2024</v>
      </c>
      <c r="AI151" s="133"/>
      <c r="AJ151" s="133"/>
      <c r="AK151" s="133"/>
      <c r="AL151" s="133" t="s">
        <v>387</v>
      </c>
      <c r="AM151" s="133"/>
    </row>
    <row r="152" spans="1:39" x14ac:dyDescent="0.35">
      <c r="A152" s="130" t="s">
        <v>50</v>
      </c>
      <c r="B152" s="130" t="s">
        <v>385</v>
      </c>
      <c r="C152" s="130" t="s">
        <v>392</v>
      </c>
      <c r="D152" s="130" t="s">
        <v>392</v>
      </c>
      <c r="E152" s="130" t="s">
        <v>51</v>
      </c>
      <c r="F152" s="130"/>
      <c r="G152" s="130" t="s">
        <v>387</v>
      </c>
      <c r="H152" s="130" t="s">
        <v>441</v>
      </c>
      <c r="I152" s="130" t="s">
        <v>440</v>
      </c>
      <c r="J152" s="131">
        <v>1</v>
      </c>
      <c r="K152" s="130"/>
      <c r="L152" s="130" t="s">
        <v>54</v>
      </c>
      <c r="M152" s="130" t="s">
        <v>69</v>
      </c>
      <c r="N152" s="130">
        <v>6</v>
      </c>
      <c r="O152" s="130">
        <v>44</v>
      </c>
      <c r="P152" s="130">
        <v>6</v>
      </c>
      <c r="Q152" s="132">
        <v>97.917299999999997</v>
      </c>
      <c r="R152" s="132">
        <f t="shared" si="19"/>
        <v>4.4000000000000004</v>
      </c>
      <c r="S152" s="132">
        <f t="shared" si="18"/>
        <v>430.83612000000005</v>
      </c>
      <c r="T152" s="132"/>
      <c r="U152" s="132">
        <f t="shared" si="15"/>
        <v>430.83612000000005</v>
      </c>
      <c r="V152" s="132">
        <f t="shared" si="16"/>
        <v>430836.12000000005</v>
      </c>
      <c r="W152" s="132">
        <f t="shared" si="17"/>
        <v>35903.01</v>
      </c>
      <c r="X152" s="130" t="s">
        <v>577</v>
      </c>
      <c r="Y152" s="130" t="s">
        <v>577</v>
      </c>
      <c r="Z152" s="130">
        <v>3093</v>
      </c>
      <c r="AA152" s="130">
        <v>3094</v>
      </c>
      <c r="AB152" s="130"/>
      <c r="AC152" s="130"/>
      <c r="AD152" s="130"/>
      <c r="AE152" s="130"/>
      <c r="AF152" s="130">
        <v>135</v>
      </c>
      <c r="AG152" s="130"/>
      <c r="AH152" s="130">
        <v>2024</v>
      </c>
      <c r="AI152" s="130"/>
      <c r="AJ152" s="130"/>
      <c r="AK152" s="130"/>
      <c r="AL152" s="130" t="s">
        <v>387</v>
      </c>
      <c r="AM152" s="130"/>
    </row>
    <row r="153" spans="1:39" x14ac:dyDescent="0.35">
      <c r="A153" s="133" t="s">
        <v>50</v>
      </c>
      <c r="B153" s="133" t="s">
        <v>385</v>
      </c>
      <c r="C153" s="133" t="s">
        <v>392</v>
      </c>
      <c r="D153" s="133" t="s">
        <v>392</v>
      </c>
      <c r="E153" s="133" t="s">
        <v>51</v>
      </c>
      <c r="F153" s="133"/>
      <c r="G153" s="133" t="s">
        <v>387</v>
      </c>
      <c r="H153" s="133" t="s">
        <v>437</v>
      </c>
      <c r="I153" s="133" t="s">
        <v>436</v>
      </c>
      <c r="J153" s="134">
        <v>1</v>
      </c>
      <c r="K153" s="133"/>
      <c r="L153" s="133" t="s">
        <v>54</v>
      </c>
      <c r="M153" s="133" t="s">
        <v>69</v>
      </c>
      <c r="N153" s="133">
        <v>6</v>
      </c>
      <c r="O153" s="133">
        <v>44</v>
      </c>
      <c r="P153" s="133">
        <v>15</v>
      </c>
      <c r="Q153" s="135">
        <v>97.917299999999997</v>
      </c>
      <c r="R153" s="135">
        <f t="shared" si="19"/>
        <v>11</v>
      </c>
      <c r="S153" s="135">
        <f t="shared" si="18"/>
        <v>1077.0903000000001</v>
      </c>
      <c r="T153" s="135"/>
      <c r="U153" s="135">
        <f t="shared" si="15"/>
        <v>1077.0903000000001</v>
      </c>
      <c r="V153" s="135">
        <f t="shared" si="16"/>
        <v>1077090.3</v>
      </c>
      <c r="W153" s="135">
        <f t="shared" si="17"/>
        <v>89757.525000000009</v>
      </c>
      <c r="X153" s="133" t="s">
        <v>577</v>
      </c>
      <c r="Y153" s="133" t="s">
        <v>577</v>
      </c>
      <c r="Z153" s="133">
        <v>3093</v>
      </c>
      <c r="AA153" s="133">
        <v>3094</v>
      </c>
      <c r="AB153" s="133"/>
      <c r="AC153" s="133"/>
      <c r="AD153" s="133"/>
      <c r="AE153" s="133"/>
      <c r="AF153" s="133">
        <v>135</v>
      </c>
      <c r="AG153" s="133"/>
      <c r="AH153" s="133">
        <v>2024</v>
      </c>
      <c r="AI153" s="133"/>
      <c r="AJ153" s="133"/>
      <c r="AK153" s="133"/>
      <c r="AL153" s="133" t="s">
        <v>387</v>
      </c>
      <c r="AM153" s="133"/>
    </row>
    <row r="154" spans="1:39" x14ac:dyDescent="0.35">
      <c r="A154" s="130" t="s">
        <v>50</v>
      </c>
      <c r="B154" s="130" t="s">
        <v>385</v>
      </c>
      <c r="C154" s="130" t="s">
        <v>392</v>
      </c>
      <c r="D154" s="130" t="s">
        <v>392</v>
      </c>
      <c r="E154" s="130" t="s">
        <v>51</v>
      </c>
      <c r="F154" s="130"/>
      <c r="G154" s="130" t="s">
        <v>387</v>
      </c>
      <c r="H154" s="130" t="s">
        <v>439</v>
      </c>
      <c r="I154" s="130" t="s">
        <v>438</v>
      </c>
      <c r="J154" s="131">
        <v>1</v>
      </c>
      <c r="K154" s="130"/>
      <c r="L154" s="130" t="s">
        <v>54</v>
      </c>
      <c r="M154" s="130" t="s">
        <v>69</v>
      </c>
      <c r="N154" s="130">
        <v>6</v>
      </c>
      <c r="O154" s="130">
        <v>44</v>
      </c>
      <c r="P154" s="130">
        <v>5.5</v>
      </c>
      <c r="Q154" s="132">
        <v>73.979799999999997</v>
      </c>
      <c r="R154" s="132">
        <f t="shared" si="19"/>
        <v>4.0333333333333332</v>
      </c>
      <c r="S154" s="132">
        <f t="shared" si="18"/>
        <v>298.38519333333329</v>
      </c>
      <c r="T154" s="132"/>
      <c r="U154" s="132">
        <f t="shared" si="15"/>
        <v>298.38519333333329</v>
      </c>
      <c r="V154" s="132">
        <f t="shared" si="16"/>
        <v>298385.1933333333</v>
      </c>
      <c r="W154" s="132">
        <f t="shared" si="17"/>
        <v>24865.432777777776</v>
      </c>
      <c r="X154" s="130" t="s">
        <v>577</v>
      </c>
      <c r="Y154" s="130" t="s">
        <v>577</v>
      </c>
      <c r="Z154" s="130">
        <v>3093</v>
      </c>
      <c r="AA154" s="130">
        <v>3094</v>
      </c>
      <c r="AB154" s="130"/>
      <c r="AC154" s="130"/>
      <c r="AD154" s="130"/>
      <c r="AE154" s="130"/>
      <c r="AF154" s="130">
        <v>135</v>
      </c>
      <c r="AG154" s="130"/>
      <c r="AH154" s="130">
        <v>2024</v>
      </c>
      <c r="AI154" s="130"/>
      <c r="AJ154" s="130"/>
      <c r="AK154" s="130"/>
      <c r="AL154" s="130" t="s">
        <v>387</v>
      </c>
      <c r="AM154" s="130"/>
    </row>
    <row r="155" spans="1:39" x14ac:dyDescent="0.35">
      <c r="A155" s="133" t="s">
        <v>50</v>
      </c>
      <c r="B155" s="133" t="s">
        <v>385</v>
      </c>
      <c r="C155" s="133" t="s">
        <v>392</v>
      </c>
      <c r="D155" s="133" t="s">
        <v>392</v>
      </c>
      <c r="E155" s="133" t="s">
        <v>51</v>
      </c>
      <c r="F155" s="133"/>
      <c r="G155" s="133" t="s">
        <v>387</v>
      </c>
      <c r="H155" s="133" t="s">
        <v>84</v>
      </c>
      <c r="I155" s="133" t="s">
        <v>42</v>
      </c>
      <c r="J155" s="134">
        <v>1</v>
      </c>
      <c r="K155" s="133"/>
      <c r="L155" s="133" t="s">
        <v>68</v>
      </c>
      <c r="M155" s="133" t="s">
        <v>42</v>
      </c>
      <c r="N155" s="133"/>
      <c r="O155" s="133"/>
      <c r="P155" s="133">
        <v>60</v>
      </c>
      <c r="Q155" s="135">
        <v>61</v>
      </c>
      <c r="R155" s="135">
        <v>3</v>
      </c>
      <c r="S155" s="135">
        <f t="shared" si="18"/>
        <v>183</v>
      </c>
      <c r="T155" s="135">
        <v>0</v>
      </c>
      <c r="U155" s="135">
        <f t="shared" si="15"/>
        <v>183</v>
      </c>
      <c r="V155" s="135">
        <f t="shared" si="16"/>
        <v>183000</v>
      </c>
      <c r="W155" s="135">
        <f t="shared" si="17"/>
        <v>15250</v>
      </c>
      <c r="X155" s="133" t="s">
        <v>577</v>
      </c>
      <c r="Y155" s="133" t="s">
        <v>577</v>
      </c>
      <c r="Z155" s="133">
        <v>3093</v>
      </c>
      <c r="AA155" s="133">
        <v>3094</v>
      </c>
      <c r="AB155" s="133"/>
      <c r="AC155" s="133"/>
      <c r="AD155" s="133"/>
      <c r="AE155" s="133"/>
      <c r="AF155" s="133">
        <v>135</v>
      </c>
      <c r="AG155" s="133"/>
      <c r="AH155" s="133">
        <v>2024</v>
      </c>
      <c r="AI155" s="133"/>
      <c r="AJ155" s="133"/>
      <c r="AK155" s="133"/>
      <c r="AL155" s="133" t="s">
        <v>387</v>
      </c>
      <c r="AM155" s="133"/>
    </row>
    <row r="156" spans="1:39" x14ac:dyDescent="0.35">
      <c r="A156" s="130" t="s">
        <v>39</v>
      </c>
      <c r="B156" s="130" t="s">
        <v>385</v>
      </c>
      <c r="C156" s="130" t="s">
        <v>443</v>
      </c>
      <c r="D156" s="130" t="s">
        <v>443</v>
      </c>
      <c r="E156" s="130" t="s">
        <v>42</v>
      </c>
      <c r="F156" s="130"/>
      <c r="G156" s="130" t="s">
        <v>387</v>
      </c>
      <c r="H156" s="130" t="s">
        <v>48</v>
      </c>
      <c r="I156" s="130" t="s">
        <v>42</v>
      </c>
      <c r="J156" s="131">
        <v>1</v>
      </c>
      <c r="K156" s="130"/>
      <c r="L156" s="130" t="s">
        <v>45</v>
      </c>
      <c r="M156" s="130"/>
      <c r="N156" s="130"/>
      <c r="O156" s="130"/>
      <c r="P156" s="130"/>
      <c r="Q156" s="132"/>
      <c r="R156" s="132"/>
      <c r="S156" s="132"/>
      <c r="T156" s="132">
        <v>702.26199999999994</v>
      </c>
      <c r="U156" s="132">
        <f t="shared" si="15"/>
        <v>702.26199999999994</v>
      </c>
      <c r="V156" s="132">
        <f t="shared" si="16"/>
        <v>702262</v>
      </c>
      <c r="W156" s="132">
        <f t="shared" si="17"/>
        <v>58521.833333333336</v>
      </c>
      <c r="X156" s="130" t="s">
        <v>39</v>
      </c>
      <c r="Y156" s="130" t="s">
        <v>39</v>
      </c>
      <c r="Z156" s="130" t="s">
        <v>39</v>
      </c>
      <c r="AA156" s="130"/>
      <c r="AB156" s="130"/>
      <c r="AC156" s="130"/>
      <c r="AD156" s="130"/>
      <c r="AE156" s="130"/>
      <c r="AF156" s="130" t="s">
        <v>39</v>
      </c>
      <c r="AG156" s="130"/>
      <c r="AH156" s="130">
        <v>2024</v>
      </c>
      <c r="AI156" s="130"/>
      <c r="AJ156" s="130"/>
      <c r="AK156" s="130"/>
      <c r="AL156" s="130" t="s">
        <v>387</v>
      </c>
      <c r="AM156" s="130"/>
    </row>
    <row r="157" spans="1:39" x14ac:dyDescent="0.35">
      <c r="A157" s="133" t="s">
        <v>39</v>
      </c>
      <c r="B157" s="133" t="s">
        <v>385</v>
      </c>
      <c r="C157" s="133" t="s">
        <v>443</v>
      </c>
      <c r="D157" s="133" t="s">
        <v>443</v>
      </c>
      <c r="E157" s="133" t="s">
        <v>42</v>
      </c>
      <c r="F157" s="133"/>
      <c r="G157" s="133" t="s">
        <v>387</v>
      </c>
      <c r="H157" s="133" t="s">
        <v>48</v>
      </c>
      <c r="I157" s="133" t="s">
        <v>42</v>
      </c>
      <c r="J157" s="134">
        <v>1</v>
      </c>
      <c r="K157" s="133"/>
      <c r="L157" s="133" t="s">
        <v>45</v>
      </c>
      <c r="M157" s="133"/>
      <c r="N157" s="133"/>
      <c r="O157" s="133"/>
      <c r="P157" s="133"/>
      <c r="Q157" s="135"/>
      <c r="R157" s="135"/>
      <c r="S157" s="135"/>
      <c r="T157" s="135">
        <v>645.84</v>
      </c>
      <c r="U157" s="135">
        <f t="shared" si="15"/>
        <v>645.84</v>
      </c>
      <c r="V157" s="135">
        <f t="shared" si="16"/>
        <v>645840</v>
      </c>
      <c r="W157" s="135">
        <f t="shared" si="17"/>
        <v>53820</v>
      </c>
      <c r="X157" s="133" t="s">
        <v>39</v>
      </c>
      <c r="Y157" s="133" t="s">
        <v>39</v>
      </c>
      <c r="Z157" s="133" t="s">
        <v>39</v>
      </c>
      <c r="AA157" s="133"/>
      <c r="AB157" s="133"/>
      <c r="AC157" s="133"/>
      <c r="AD157" s="133"/>
      <c r="AE157" s="133"/>
      <c r="AF157" s="133" t="s">
        <v>39</v>
      </c>
      <c r="AG157" s="133"/>
      <c r="AH157" s="133">
        <v>2024</v>
      </c>
      <c r="AI157" s="133"/>
      <c r="AJ157" s="133"/>
      <c r="AK157" s="133"/>
      <c r="AL157" s="133" t="s">
        <v>387</v>
      </c>
      <c r="AM157" s="133"/>
    </row>
    <row r="158" spans="1:39" x14ac:dyDescent="0.35">
      <c r="A158" s="130" t="s">
        <v>39</v>
      </c>
      <c r="B158" s="130" t="s">
        <v>385</v>
      </c>
      <c r="C158" s="130" t="s">
        <v>443</v>
      </c>
      <c r="D158" s="130" t="s">
        <v>443</v>
      </c>
      <c r="E158" s="130" t="s">
        <v>42</v>
      </c>
      <c r="F158" s="130"/>
      <c r="G158" s="130" t="s">
        <v>387</v>
      </c>
      <c r="H158" s="130" t="s">
        <v>90</v>
      </c>
      <c r="I158" s="130" t="s">
        <v>42</v>
      </c>
      <c r="J158" s="131">
        <v>1</v>
      </c>
      <c r="K158" s="130"/>
      <c r="L158" s="130" t="s">
        <v>45</v>
      </c>
      <c r="M158" s="130"/>
      <c r="N158" s="130"/>
      <c r="O158" s="130"/>
      <c r="P158" s="130"/>
      <c r="Q158" s="132"/>
      <c r="R158" s="132"/>
      <c r="S158" s="132"/>
      <c r="T158" s="132">
        <v>849.44299999999998</v>
      </c>
      <c r="U158" s="132">
        <f t="shared" si="15"/>
        <v>849.44299999999998</v>
      </c>
      <c r="V158" s="132">
        <f t="shared" si="16"/>
        <v>849443</v>
      </c>
      <c r="W158" s="132">
        <f t="shared" si="17"/>
        <v>70786.916666666672</v>
      </c>
      <c r="X158" s="130" t="s">
        <v>39</v>
      </c>
      <c r="Y158" s="130" t="s">
        <v>39</v>
      </c>
      <c r="Z158" s="130" t="s">
        <v>39</v>
      </c>
      <c r="AA158" s="130"/>
      <c r="AB158" s="130"/>
      <c r="AC158" s="130"/>
      <c r="AD158" s="130"/>
      <c r="AE158" s="130"/>
      <c r="AF158" s="130" t="s">
        <v>39</v>
      </c>
      <c r="AG158" s="130"/>
      <c r="AH158" s="130">
        <v>2024</v>
      </c>
      <c r="AI158" s="130"/>
      <c r="AJ158" s="130"/>
      <c r="AK158" s="130"/>
      <c r="AL158" s="130" t="s">
        <v>387</v>
      </c>
      <c r="AM158" s="130"/>
    </row>
    <row r="159" spans="1:39" x14ac:dyDescent="0.35">
      <c r="A159" s="133" t="s">
        <v>39</v>
      </c>
      <c r="B159" s="133" t="s">
        <v>385</v>
      </c>
      <c r="C159" s="133" t="s">
        <v>443</v>
      </c>
      <c r="D159" s="133" t="s">
        <v>443</v>
      </c>
      <c r="E159" s="133" t="s">
        <v>42</v>
      </c>
      <c r="F159" s="133"/>
      <c r="G159" s="133" t="s">
        <v>387</v>
      </c>
      <c r="H159" s="133" t="s">
        <v>47</v>
      </c>
      <c r="I159" s="133" t="s">
        <v>42</v>
      </c>
      <c r="J159" s="134">
        <v>1</v>
      </c>
      <c r="K159" s="133"/>
      <c r="L159" s="133" t="s">
        <v>45</v>
      </c>
      <c r="M159" s="133"/>
      <c r="N159" s="133"/>
      <c r="O159" s="133"/>
      <c r="P159" s="133"/>
      <c r="Q159" s="135"/>
      <c r="R159" s="135"/>
      <c r="S159" s="135"/>
      <c r="T159" s="135">
        <v>472.1164</v>
      </c>
      <c r="U159" s="135">
        <f t="shared" si="15"/>
        <v>472.1164</v>
      </c>
      <c r="V159" s="135">
        <f t="shared" si="16"/>
        <v>472116.4</v>
      </c>
      <c r="W159" s="135">
        <f t="shared" si="17"/>
        <v>39343.033333333333</v>
      </c>
      <c r="X159" s="133" t="s">
        <v>39</v>
      </c>
      <c r="Y159" s="133" t="s">
        <v>39</v>
      </c>
      <c r="Z159" s="133" t="s">
        <v>39</v>
      </c>
      <c r="AA159" s="133"/>
      <c r="AB159" s="133"/>
      <c r="AC159" s="133"/>
      <c r="AD159" s="133"/>
      <c r="AE159" s="133"/>
      <c r="AF159" s="133" t="s">
        <v>39</v>
      </c>
      <c r="AG159" s="133"/>
      <c r="AH159" s="133">
        <v>2024</v>
      </c>
      <c r="AI159" s="133"/>
      <c r="AJ159" s="133"/>
      <c r="AK159" s="133"/>
      <c r="AL159" s="133" t="s">
        <v>387</v>
      </c>
      <c r="AM159" s="133"/>
    </row>
    <row r="160" spans="1:39" x14ac:dyDescent="0.35">
      <c r="A160" s="130" t="s">
        <v>39</v>
      </c>
      <c r="B160" s="130" t="s">
        <v>385</v>
      </c>
      <c r="C160" s="130" t="s">
        <v>443</v>
      </c>
      <c r="D160" s="130" t="s">
        <v>443</v>
      </c>
      <c r="E160" s="130" t="s">
        <v>42</v>
      </c>
      <c r="F160" s="130"/>
      <c r="G160" s="130" t="s">
        <v>387</v>
      </c>
      <c r="H160" s="130" t="s">
        <v>44</v>
      </c>
      <c r="I160" s="130" t="s">
        <v>42</v>
      </c>
      <c r="J160" s="131">
        <v>1</v>
      </c>
      <c r="K160" s="130"/>
      <c r="L160" s="130" t="s">
        <v>45</v>
      </c>
      <c r="M160" s="130"/>
      <c r="N160" s="130"/>
      <c r="O160" s="130"/>
      <c r="P160" s="130"/>
      <c r="Q160" s="132"/>
      <c r="R160" s="132"/>
      <c r="S160" s="132"/>
      <c r="T160" s="132">
        <v>2149</v>
      </c>
      <c r="U160" s="132">
        <f t="shared" si="15"/>
        <v>2149</v>
      </c>
      <c r="V160" s="132">
        <f t="shared" si="16"/>
        <v>2149000</v>
      </c>
      <c r="W160" s="132">
        <f t="shared" si="17"/>
        <v>179083.33333333334</v>
      </c>
      <c r="X160" s="130" t="s">
        <v>39</v>
      </c>
      <c r="Y160" s="130" t="s">
        <v>39</v>
      </c>
      <c r="Z160" s="130" t="s">
        <v>39</v>
      </c>
      <c r="AA160" s="130"/>
      <c r="AB160" s="130"/>
      <c r="AC160" s="130"/>
      <c r="AD160" s="130"/>
      <c r="AE160" s="130"/>
      <c r="AF160" s="130" t="s">
        <v>39</v>
      </c>
      <c r="AG160" s="130"/>
      <c r="AH160" s="130">
        <v>2024</v>
      </c>
      <c r="AI160" s="130"/>
      <c r="AJ160" s="130"/>
      <c r="AK160" s="130"/>
      <c r="AL160" s="130" t="s">
        <v>387</v>
      </c>
      <c r="AM160" s="130"/>
    </row>
    <row r="161" spans="1:39" x14ac:dyDescent="0.35">
      <c r="A161" s="133" t="s">
        <v>50</v>
      </c>
      <c r="B161" s="133" t="s">
        <v>385</v>
      </c>
      <c r="C161" s="133" t="s">
        <v>443</v>
      </c>
      <c r="D161" s="133" t="s">
        <v>443</v>
      </c>
      <c r="E161" s="133" t="s">
        <v>51</v>
      </c>
      <c r="F161" s="133"/>
      <c r="G161" s="133" t="s">
        <v>387</v>
      </c>
      <c r="H161" s="133" t="s">
        <v>469</v>
      </c>
      <c r="I161" s="133" t="s">
        <v>468</v>
      </c>
      <c r="J161" s="134">
        <v>1</v>
      </c>
      <c r="K161" s="133"/>
      <c r="L161" s="133" t="s">
        <v>54</v>
      </c>
      <c r="M161" s="133" t="s">
        <v>55</v>
      </c>
      <c r="N161" s="133">
        <v>1</v>
      </c>
      <c r="O161" s="133">
        <v>114</v>
      </c>
      <c r="P161" s="133">
        <v>1.5</v>
      </c>
      <c r="Q161" s="135">
        <v>98.753</v>
      </c>
      <c r="R161" s="135">
        <f t="shared" si="19"/>
        <v>2.85</v>
      </c>
      <c r="S161" s="135">
        <f t="shared" ref="S161:S224" si="20">Q161*R161</f>
        <v>281.44605000000001</v>
      </c>
      <c r="T161" s="135"/>
      <c r="U161" s="135">
        <f t="shared" si="15"/>
        <v>281.44605000000001</v>
      </c>
      <c r="V161" s="135">
        <f t="shared" si="16"/>
        <v>281446.05</v>
      </c>
      <c r="W161" s="135">
        <f t="shared" si="17"/>
        <v>23453.837499999998</v>
      </c>
      <c r="X161" s="133" t="s">
        <v>578</v>
      </c>
      <c r="Y161" s="133" t="s">
        <v>578</v>
      </c>
      <c r="Z161" s="133">
        <v>3093</v>
      </c>
      <c r="AA161" s="133">
        <v>3094</v>
      </c>
      <c r="AB161" s="133"/>
      <c r="AC161" s="133"/>
      <c r="AD161" s="133"/>
      <c r="AE161" s="133"/>
      <c r="AF161" s="133">
        <v>102</v>
      </c>
      <c r="AG161" s="133"/>
      <c r="AH161" s="133">
        <v>2024</v>
      </c>
      <c r="AI161" s="133"/>
      <c r="AJ161" s="133"/>
      <c r="AK161" s="133"/>
      <c r="AL161" s="133" t="s">
        <v>387</v>
      </c>
      <c r="AM161" s="133"/>
    </row>
    <row r="162" spans="1:39" x14ac:dyDescent="0.35">
      <c r="A162" s="130" t="s">
        <v>50</v>
      </c>
      <c r="B162" s="130" t="s">
        <v>385</v>
      </c>
      <c r="C162" s="130" t="s">
        <v>443</v>
      </c>
      <c r="D162" s="130" t="s">
        <v>443</v>
      </c>
      <c r="E162" s="130" t="s">
        <v>51</v>
      </c>
      <c r="F162" s="130"/>
      <c r="G162" s="130" t="s">
        <v>387</v>
      </c>
      <c r="H162" s="130" t="s">
        <v>471</v>
      </c>
      <c r="I162" s="130" t="s">
        <v>470</v>
      </c>
      <c r="J162" s="131">
        <v>1</v>
      </c>
      <c r="K162" s="130"/>
      <c r="L162" s="130" t="s">
        <v>54</v>
      </c>
      <c r="M162" s="130" t="s">
        <v>55</v>
      </c>
      <c r="N162" s="130">
        <v>1</v>
      </c>
      <c r="O162" s="130">
        <v>114</v>
      </c>
      <c r="P162" s="130">
        <v>5</v>
      </c>
      <c r="Q162" s="132">
        <v>98.753</v>
      </c>
      <c r="R162" s="132">
        <f t="shared" si="19"/>
        <v>9.5</v>
      </c>
      <c r="S162" s="132">
        <f t="shared" si="20"/>
        <v>938.15350000000001</v>
      </c>
      <c r="T162" s="132"/>
      <c r="U162" s="132">
        <f t="shared" si="15"/>
        <v>938.15350000000001</v>
      </c>
      <c r="V162" s="132">
        <f t="shared" si="16"/>
        <v>938153.5</v>
      </c>
      <c r="W162" s="132">
        <f t="shared" si="17"/>
        <v>78179.458333333328</v>
      </c>
      <c r="X162" s="130" t="s">
        <v>578</v>
      </c>
      <c r="Y162" s="130" t="s">
        <v>578</v>
      </c>
      <c r="Z162" s="130">
        <v>3093</v>
      </c>
      <c r="AA162" s="130">
        <v>3094</v>
      </c>
      <c r="AB162" s="130"/>
      <c r="AC162" s="130"/>
      <c r="AD162" s="130"/>
      <c r="AE162" s="130"/>
      <c r="AF162" s="130">
        <v>102</v>
      </c>
      <c r="AG162" s="130"/>
      <c r="AH162" s="130">
        <v>2024</v>
      </c>
      <c r="AI162" s="130"/>
      <c r="AJ162" s="130"/>
      <c r="AK162" s="130"/>
      <c r="AL162" s="130" t="s">
        <v>387</v>
      </c>
      <c r="AM162" s="130"/>
    </row>
    <row r="163" spans="1:39" x14ac:dyDescent="0.35">
      <c r="A163" s="133" t="s">
        <v>50</v>
      </c>
      <c r="B163" s="133" t="s">
        <v>385</v>
      </c>
      <c r="C163" s="133" t="s">
        <v>443</v>
      </c>
      <c r="D163" s="133" t="s">
        <v>443</v>
      </c>
      <c r="E163" s="133" t="s">
        <v>51</v>
      </c>
      <c r="F163" s="133"/>
      <c r="G163" s="133" t="s">
        <v>387</v>
      </c>
      <c r="H163" s="133" t="s">
        <v>473</v>
      </c>
      <c r="I163" s="133" t="s">
        <v>472</v>
      </c>
      <c r="J163" s="134">
        <v>1</v>
      </c>
      <c r="K163" s="133"/>
      <c r="L163" s="133" t="s">
        <v>54</v>
      </c>
      <c r="M163" s="133" t="s">
        <v>55</v>
      </c>
      <c r="N163" s="133">
        <v>1</v>
      </c>
      <c r="O163" s="133">
        <v>114</v>
      </c>
      <c r="P163" s="133">
        <v>3</v>
      </c>
      <c r="Q163" s="135">
        <v>98.753</v>
      </c>
      <c r="R163" s="135">
        <f t="shared" si="19"/>
        <v>5.7</v>
      </c>
      <c r="S163" s="135">
        <f t="shared" si="20"/>
        <v>562.89210000000003</v>
      </c>
      <c r="T163" s="135"/>
      <c r="U163" s="135">
        <f t="shared" si="15"/>
        <v>562.89210000000003</v>
      </c>
      <c r="V163" s="135">
        <f t="shared" si="16"/>
        <v>562892.1</v>
      </c>
      <c r="W163" s="135">
        <f t="shared" si="17"/>
        <v>46907.674999999996</v>
      </c>
      <c r="X163" s="133" t="s">
        <v>578</v>
      </c>
      <c r="Y163" s="133" t="s">
        <v>578</v>
      </c>
      <c r="Z163" s="133">
        <v>3093</v>
      </c>
      <c r="AA163" s="133">
        <v>3094</v>
      </c>
      <c r="AB163" s="133"/>
      <c r="AC163" s="133"/>
      <c r="AD163" s="133"/>
      <c r="AE163" s="133"/>
      <c r="AF163" s="133">
        <v>102</v>
      </c>
      <c r="AG163" s="133"/>
      <c r="AH163" s="133">
        <v>2024</v>
      </c>
      <c r="AI163" s="133"/>
      <c r="AJ163" s="133"/>
      <c r="AK163" s="133"/>
      <c r="AL163" s="133" t="s">
        <v>387</v>
      </c>
      <c r="AM163" s="133"/>
    </row>
    <row r="164" spans="1:39" x14ac:dyDescent="0.35">
      <c r="A164" s="130" t="s">
        <v>50</v>
      </c>
      <c r="B164" s="130" t="s">
        <v>385</v>
      </c>
      <c r="C164" s="130" t="s">
        <v>443</v>
      </c>
      <c r="D164" s="130" t="s">
        <v>443</v>
      </c>
      <c r="E164" s="130" t="s">
        <v>51</v>
      </c>
      <c r="F164" s="130"/>
      <c r="G164" s="130" t="s">
        <v>316</v>
      </c>
      <c r="H164" s="130" t="s">
        <v>455</v>
      </c>
      <c r="I164" s="130" t="s">
        <v>454</v>
      </c>
      <c r="J164" s="131">
        <v>1</v>
      </c>
      <c r="K164" s="130"/>
      <c r="L164" s="130" t="s">
        <v>54</v>
      </c>
      <c r="M164" s="130" t="s">
        <v>55</v>
      </c>
      <c r="N164" s="130">
        <v>1</v>
      </c>
      <c r="O164" s="130">
        <v>114</v>
      </c>
      <c r="P164" s="130">
        <v>11.5</v>
      </c>
      <c r="Q164" s="132">
        <v>89.546999999999983</v>
      </c>
      <c r="R164" s="132">
        <f t="shared" si="19"/>
        <v>21.85</v>
      </c>
      <c r="S164" s="132">
        <f t="shared" si="20"/>
        <v>1956.6019499999998</v>
      </c>
      <c r="T164" s="132"/>
      <c r="U164" s="132">
        <f t="shared" si="15"/>
        <v>1956.6019499999998</v>
      </c>
      <c r="V164" s="132">
        <f t="shared" si="16"/>
        <v>1956601.9499999997</v>
      </c>
      <c r="W164" s="132">
        <f t="shared" si="17"/>
        <v>163050.16249999998</v>
      </c>
      <c r="X164" s="130" t="s">
        <v>578</v>
      </c>
      <c r="Y164" s="130" t="s">
        <v>579</v>
      </c>
      <c r="Z164" s="130">
        <v>3093</v>
      </c>
      <c r="AA164" s="130">
        <v>3094</v>
      </c>
      <c r="AB164" s="130"/>
      <c r="AC164" s="130"/>
      <c r="AD164" s="130"/>
      <c r="AE164" s="130"/>
      <c r="AF164" s="130">
        <v>102</v>
      </c>
      <c r="AG164" s="130"/>
      <c r="AH164" s="130">
        <v>2024</v>
      </c>
      <c r="AI164" s="130"/>
      <c r="AJ164" s="130"/>
      <c r="AK164" s="130"/>
      <c r="AL164" s="130" t="s">
        <v>387</v>
      </c>
      <c r="AM164" s="130"/>
    </row>
    <row r="165" spans="1:39" x14ac:dyDescent="0.35">
      <c r="A165" s="133" t="s">
        <v>50</v>
      </c>
      <c r="B165" s="133" t="s">
        <v>385</v>
      </c>
      <c r="C165" s="133" t="s">
        <v>443</v>
      </c>
      <c r="D165" s="133" t="s">
        <v>443</v>
      </c>
      <c r="E165" s="133" t="s">
        <v>51</v>
      </c>
      <c r="F165" s="133"/>
      <c r="G165" s="133" t="s">
        <v>448</v>
      </c>
      <c r="H165" s="133" t="s">
        <v>450</v>
      </c>
      <c r="I165" s="133" t="s">
        <v>449</v>
      </c>
      <c r="J165" s="134">
        <v>1</v>
      </c>
      <c r="K165" s="133"/>
      <c r="L165" s="133" t="s">
        <v>54</v>
      </c>
      <c r="M165" s="133" t="s">
        <v>55</v>
      </c>
      <c r="N165" s="133">
        <v>1</v>
      </c>
      <c r="O165" s="133">
        <v>114</v>
      </c>
      <c r="P165" s="133">
        <v>9</v>
      </c>
      <c r="Q165" s="135">
        <v>93.986999999999995</v>
      </c>
      <c r="R165" s="135">
        <f t="shared" si="19"/>
        <v>17.100000000000001</v>
      </c>
      <c r="S165" s="135">
        <f t="shared" si="20"/>
        <v>1607.1777</v>
      </c>
      <c r="T165" s="135"/>
      <c r="U165" s="135">
        <f t="shared" si="15"/>
        <v>1607.1777</v>
      </c>
      <c r="V165" s="135">
        <f t="shared" si="16"/>
        <v>1607177.7</v>
      </c>
      <c r="W165" s="135">
        <f t="shared" si="17"/>
        <v>133931.47500000001</v>
      </c>
      <c r="X165" s="133" t="s">
        <v>578</v>
      </c>
      <c r="Y165" s="133" t="s">
        <v>580</v>
      </c>
      <c r="Z165" s="133">
        <v>3093</v>
      </c>
      <c r="AA165" s="133">
        <v>3094</v>
      </c>
      <c r="AB165" s="133"/>
      <c r="AC165" s="133"/>
      <c r="AD165" s="133"/>
      <c r="AE165" s="133"/>
      <c r="AF165" s="133">
        <v>102</v>
      </c>
      <c r="AG165" s="133"/>
      <c r="AH165" s="133">
        <v>2024</v>
      </c>
      <c r="AI165" s="133"/>
      <c r="AJ165" s="133"/>
      <c r="AK165" s="133"/>
      <c r="AL165" s="133" t="s">
        <v>387</v>
      </c>
      <c r="AM165" s="133"/>
    </row>
    <row r="166" spans="1:39" x14ac:dyDescent="0.35">
      <c r="A166" s="130" t="s">
        <v>50</v>
      </c>
      <c r="B166" s="130" t="s">
        <v>385</v>
      </c>
      <c r="C166" s="130" t="s">
        <v>443</v>
      </c>
      <c r="D166" s="130" t="s">
        <v>443</v>
      </c>
      <c r="E166" s="130" t="s">
        <v>51</v>
      </c>
      <c r="F166" s="130"/>
      <c r="G166" s="130" t="s">
        <v>448</v>
      </c>
      <c r="H166" s="130" t="s">
        <v>450</v>
      </c>
      <c r="I166" s="130" t="s">
        <v>449</v>
      </c>
      <c r="J166" s="131">
        <v>1</v>
      </c>
      <c r="K166" s="130"/>
      <c r="L166" s="130" t="s">
        <v>54</v>
      </c>
      <c r="M166" s="130" t="s">
        <v>69</v>
      </c>
      <c r="N166" s="130">
        <v>2</v>
      </c>
      <c r="O166" s="130">
        <v>100</v>
      </c>
      <c r="P166" s="130">
        <v>17.5</v>
      </c>
      <c r="Q166" s="132">
        <v>93.986999999999995</v>
      </c>
      <c r="R166" s="132">
        <f t="shared" si="19"/>
        <v>29.166666666666668</v>
      </c>
      <c r="S166" s="132">
        <f t="shared" si="20"/>
        <v>2741.2874999999999</v>
      </c>
      <c r="T166" s="132"/>
      <c r="U166" s="132">
        <f t="shared" si="15"/>
        <v>2741.2874999999999</v>
      </c>
      <c r="V166" s="132">
        <f t="shared" si="16"/>
        <v>2741287.5</v>
      </c>
      <c r="W166" s="132">
        <f t="shared" si="17"/>
        <v>228440.625</v>
      </c>
      <c r="X166" s="130" t="s">
        <v>578</v>
      </c>
      <c r="Y166" s="130" t="s">
        <v>580</v>
      </c>
      <c r="Z166" s="130">
        <v>3093</v>
      </c>
      <c r="AA166" s="130">
        <v>3094</v>
      </c>
      <c r="AB166" s="130"/>
      <c r="AC166" s="130"/>
      <c r="AD166" s="130"/>
      <c r="AE166" s="130"/>
      <c r="AF166" s="130">
        <v>102</v>
      </c>
      <c r="AG166" s="130"/>
      <c r="AH166" s="130">
        <v>2024</v>
      </c>
      <c r="AI166" s="130"/>
      <c r="AJ166" s="130"/>
      <c r="AK166" s="130"/>
      <c r="AL166" s="130" t="s">
        <v>387</v>
      </c>
      <c r="AM166" s="130"/>
    </row>
    <row r="167" spans="1:39" x14ac:dyDescent="0.35">
      <c r="A167" s="133" t="s">
        <v>50</v>
      </c>
      <c r="B167" s="133" t="s">
        <v>385</v>
      </c>
      <c r="C167" s="133" t="s">
        <v>443</v>
      </c>
      <c r="D167" s="133" t="s">
        <v>443</v>
      </c>
      <c r="E167" s="133" t="s">
        <v>51</v>
      </c>
      <c r="F167" s="133"/>
      <c r="G167" s="133" t="s">
        <v>387</v>
      </c>
      <c r="H167" s="133" t="s">
        <v>475</v>
      </c>
      <c r="I167" s="133" t="s">
        <v>474</v>
      </c>
      <c r="J167" s="134">
        <v>1</v>
      </c>
      <c r="K167" s="133"/>
      <c r="L167" s="133" t="s">
        <v>54</v>
      </c>
      <c r="M167" s="133" t="s">
        <v>69</v>
      </c>
      <c r="N167" s="133">
        <v>2</v>
      </c>
      <c r="O167" s="133">
        <v>100</v>
      </c>
      <c r="P167" s="133">
        <v>7.5</v>
      </c>
      <c r="Q167" s="135">
        <v>98.753</v>
      </c>
      <c r="R167" s="135">
        <f t="shared" si="19"/>
        <v>12.5</v>
      </c>
      <c r="S167" s="135">
        <f t="shared" si="20"/>
        <v>1234.4124999999999</v>
      </c>
      <c r="T167" s="135"/>
      <c r="U167" s="135">
        <f t="shared" si="15"/>
        <v>1234.4124999999999</v>
      </c>
      <c r="V167" s="135">
        <f t="shared" si="16"/>
        <v>1234412.5</v>
      </c>
      <c r="W167" s="135">
        <f t="shared" si="17"/>
        <v>102867.70833333333</v>
      </c>
      <c r="X167" s="133" t="s">
        <v>578</v>
      </c>
      <c r="Y167" s="133" t="s">
        <v>578</v>
      </c>
      <c r="Z167" s="133">
        <v>3093</v>
      </c>
      <c r="AA167" s="133">
        <v>3094</v>
      </c>
      <c r="AB167" s="133"/>
      <c r="AC167" s="133"/>
      <c r="AD167" s="133"/>
      <c r="AE167" s="133"/>
      <c r="AF167" s="133">
        <v>102</v>
      </c>
      <c r="AG167" s="133"/>
      <c r="AH167" s="133">
        <v>2024</v>
      </c>
      <c r="AI167" s="133"/>
      <c r="AJ167" s="133"/>
      <c r="AK167" s="133"/>
      <c r="AL167" s="133" t="s">
        <v>387</v>
      </c>
      <c r="AM167" s="133"/>
    </row>
    <row r="168" spans="1:39" x14ac:dyDescent="0.35">
      <c r="A168" s="130" t="s">
        <v>50</v>
      </c>
      <c r="B168" s="130" t="s">
        <v>385</v>
      </c>
      <c r="C168" s="130" t="s">
        <v>443</v>
      </c>
      <c r="D168" s="130" t="s">
        <v>443</v>
      </c>
      <c r="E168" s="130" t="s">
        <v>51</v>
      </c>
      <c r="F168" s="130"/>
      <c r="G168" s="130" t="s">
        <v>127</v>
      </c>
      <c r="H168" s="130" t="s">
        <v>445</v>
      </c>
      <c r="I168" s="130" t="s">
        <v>444</v>
      </c>
      <c r="J168" s="131">
        <v>1</v>
      </c>
      <c r="K168" s="130"/>
      <c r="L168" s="130" t="s">
        <v>54</v>
      </c>
      <c r="M168" s="130" t="s">
        <v>69</v>
      </c>
      <c r="N168" s="130">
        <v>2</v>
      </c>
      <c r="O168" s="130">
        <v>100</v>
      </c>
      <c r="P168" s="130">
        <v>5</v>
      </c>
      <c r="Q168" s="132">
        <v>89.546999999999997</v>
      </c>
      <c r="R168" s="132">
        <f t="shared" si="19"/>
        <v>8.3333333333333339</v>
      </c>
      <c r="S168" s="132">
        <f t="shared" si="20"/>
        <v>746.22500000000002</v>
      </c>
      <c r="T168" s="132"/>
      <c r="U168" s="132">
        <f t="shared" si="15"/>
        <v>746.22500000000002</v>
      </c>
      <c r="V168" s="132">
        <f t="shared" si="16"/>
        <v>746225</v>
      </c>
      <c r="W168" s="132">
        <f t="shared" si="17"/>
        <v>62185.416666666664</v>
      </c>
      <c r="X168" s="130" t="s">
        <v>578</v>
      </c>
      <c r="Y168" s="130" t="s">
        <v>581</v>
      </c>
      <c r="Z168" s="130">
        <v>3093</v>
      </c>
      <c r="AA168" s="130">
        <v>3094</v>
      </c>
      <c r="AB168" s="130"/>
      <c r="AC168" s="130"/>
      <c r="AD168" s="130"/>
      <c r="AE168" s="130"/>
      <c r="AF168" s="130">
        <v>102</v>
      </c>
      <c r="AG168" s="130"/>
      <c r="AH168" s="130">
        <v>2024</v>
      </c>
      <c r="AI168" s="130"/>
      <c r="AJ168" s="130"/>
      <c r="AK168" s="130"/>
      <c r="AL168" s="130" t="s">
        <v>387</v>
      </c>
      <c r="AM168" s="130"/>
    </row>
    <row r="169" spans="1:39" x14ac:dyDescent="0.35">
      <c r="A169" s="133" t="s">
        <v>50</v>
      </c>
      <c r="B169" s="133" t="s">
        <v>385</v>
      </c>
      <c r="C169" s="133" t="s">
        <v>443</v>
      </c>
      <c r="D169" s="133" t="s">
        <v>443</v>
      </c>
      <c r="E169" s="133" t="s">
        <v>51</v>
      </c>
      <c r="F169" s="133"/>
      <c r="G169" s="133" t="s">
        <v>387</v>
      </c>
      <c r="H169" s="133" t="s">
        <v>477</v>
      </c>
      <c r="I169" s="133" t="s">
        <v>476</v>
      </c>
      <c r="J169" s="134">
        <v>1</v>
      </c>
      <c r="K169" s="133"/>
      <c r="L169" s="133" t="s">
        <v>54</v>
      </c>
      <c r="M169" s="133" t="s">
        <v>55</v>
      </c>
      <c r="N169" s="133">
        <v>3</v>
      </c>
      <c r="O169" s="133">
        <v>90</v>
      </c>
      <c r="P169" s="133">
        <v>4.5</v>
      </c>
      <c r="Q169" s="135">
        <v>98.753</v>
      </c>
      <c r="R169" s="135">
        <f t="shared" si="19"/>
        <v>6.75</v>
      </c>
      <c r="S169" s="135">
        <f t="shared" si="20"/>
        <v>666.58275000000003</v>
      </c>
      <c r="T169" s="135"/>
      <c r="U169" s="135">
        <f t="shared" si="15"/>
        <v>666.58275000000003</v>
      </c>
      <c r="V169" s="135">
        <f t="shared" si="16"/>
        <v>666582.75</v>
      </c>
      <c r="W169" s="135">
        <f t="shared" si="17"/>
        <v>55548.5625</v>
      </c>
      <c r="X169" s="133" t="s">
        <v>578</v>
      </c>
      <c r="Y169" s="133" t="s">
        <v>578</v>
      </c>
      <c r="Z169" s="133">
        <v>3093</v>
      </c>
      <c r="AA169" s="133">
        <v>3094</v>
      </c>
      <c r="AB169" s="133"/>
      <c r="AC169" s="133"/>
      <c r="AD169" s="133"/>
      <c r="AE169" s="133"/>
      <c r="AF169" s="133">
        <v>102</v>
      </c>
      <c r="AG169" s="133"/>
      <c r="AH169" s="133">
        <v>2024</v>
      </c>
      <c r="AI169" s="133"/>
      <c r="AJ169" s="133"/>
      <c r="AK169" s="133"/>
      <c r="AL169" s="133" t="s">
        <v>387</v>
      </c>
      <c r="AM169" s="133"/>
    </row>
    <row r="170" spans="1:39" x14ac:dyDescent="0.35">
      <c r="A170" s="130" t="s">
        <v>50</v>
      </c>
      <c r="B170" s="130" t="s">
        <v>385</v>
      </c>
      <c r="C170" s="130" t="s">
        <v>443</v>
      </c>
      <c r="D170" s="130" t="s">
        <v>443</v>
      </c>
      <c r="E170" s="130" t="s">
        <v>51</v>
      </c>
      <c r="F170" s="130"/>
      <c r="G170" s="130" t="s">
        <v>316</v>
      </c>
      <c r="H170" s="130" t="s">
        <v>457</v>
      </c>
      <c r="I170" s="130" t="s">
        <v>456</v>
      </c>
      <c r="J170" s="131">
        <v>1</v>
      </c>
      <c r="K170" s="130"/>
      <c r="L170" s="130" t="s">
        <v>54</v>
      </c>
      <c r="M170" s="130" t="s">
        <v>55</v>
      </c>
      <c r="N170" s="130">
        <v>3</v>
      </c>
      <c r="O170" s="130">
        <v>90</v>
      </c>
      <c r="P170" s="130">
        <v>3.5</v>
      </c>
      <c r="Q170" s="132">
        <v>89.546999999999983</v>
      </c>
      <c r="R170" s="132">
        <f t="shared" si="19"/>
        <v>5.25</v>
      </c>
      <c r="S170" s="132">
        <f t="shared" si="20"/>
        <v>470.12174999999991</v>
      </c>
      <c r="T170" s="132"/>
      <c r="U170" s="132">
        <f t="shared" si="15"/>
        <v>470.12174999999991</v>
      </c>
      <c r="V170" s="132">
        <f t="shared" si="16"/>
        <v>470121.74999999988</v>
      </c>
      <c r="W170" s="132">
        <f t="shared" si="17"/>
        <v>39176.812499999993</v>
      </c>
      <c r="X170" s="130" t="s">
        <v>578</v>
      </c>
      <c r="Y170" s="130" t="s">
        <v>579</v>
      </c>
      <c r="Z170" s="130">
        <v>3093</v>
      </c>
      <c r="AA170" s="130">
        <v>3094</v>
      </c>
      <c r="AB170" s="130"/>
      <c r="AC170" s="130"/>
      <c r="AD170" s="130"/>
      <c r="AE170" s="130"/>
      <c r="AF170" s="130">
        <v>102</v>
      </c>
      <c r="AG170" s="130"/>
      <c r="AH170" s="130">
        <v>2024</v>
      </c>
      <c r="AI170" s="130"/>
      <c r="AJ170" s="130"/>
      <c r="AK170" s="130"/>
      <c r="AL170" s="130" t="s">
        <v>387</v>
      </c>
      <c r="AM170" s="130"/>
    </row>
    <row r="171" spans="1:39" x14ac:dyDescent="0.35">
      <c r="A171" s="133" t="s">
        <v>50</v>
      </c>
      <c r="B171" s="133" t="s">
        <v>385</v>
      </c>
      <c r="C171" s="133" t="s">
        <v>443</v>
      </c>
      <c r="D171" s="133" t="s">
        <v>443</v>
      </c>
      <c r="E171" s="133" t="s">
        <v>51</v>
      </c>
      <c r="F171" s="133"/>
      <c r="G171" s="133" t="s">
        <v>460</v>
      </c>
      <c r="H171" s="133" t="s">
        <v>462</v>
      </c>
      <c r="I171" s="133" t="s">
        <v>461</v>
      </c>
      <c r="J171" s="134">
        <v>1</v>
      </c>
      <c r="K171" s="133"/>
      <c r="L171" s="133" t="s">
        <v>54</v>
      </c>
      <c r="M171" s="133" t="s">
        <v>55</v>
      </c>
      <c r="N171" s="133">
        <v>3</v>
      </c>
      <c r="O171" s="133">
        <v>90</v>
      </c>
      <c r="P171" s="133">
        <v>6</v>
      </c>
      <c r="Q171" s="135">
        <v>75</v>
      </c>
      <c r="R171" s="135">
        <f t="shared" si="19"/>
        <v>9</v>
      </c>
      <c r="S171" s="135">
        <f t="shared" si="20"/>
        <v>675</v>
      </c>
      <c r="T171" s="135"/>
      <c r="U171" s="135">
        <f t="shared" si="15"/>
        <v>675</v>
      </c>
      <c r="V171" s="135">
        <f t="shared" si="16"/>
        <v>675000</v>
      </c>
      <c r="W171" s="135">
        <f t="shared" si="17"/>
        <v>56250</v>
      </c>
      <c r="X171" s="133" t="s">
        <v>578</v>
      </c>
      <c r="Y171" s="133" t="s">
        <v>582</v>
      </c>
      <c r="Z171" s="133">
        <v>3093</v>
      </c>
      <c r="AA171" s="133">
        <v>3094</v>
      </c>
      <c r="AB171" s="133"/>
      <c r="AC171" s="133"/>
      <c r="AD171" s="133"/>
      <c r="AE171" s="133"/>
      <c r="AF171" s="133">
        <v>102</v>
      </c>
      <c r="AG171" s="133"/>
      <c r="AH171" s="133">
        <v>2024</v>
      </c>
      <c r="AI171" s="133"/>
      <c r="AJ171" s="133"/>
      <c r="AK171" s="133"/>
      <c r="AL171" s="133" t="s">
        <v>387</v>
      </c>
      <c r="AM171" s="133"/>
    </row>
    <row r="172" spans="1:39" x14ac:dyDescent="0.35">
      <c r="A172" s="130" t="s">
        <v>50</v>
      </c>
      <c r="B172" s="130" t="s">
        <v>385</v>
      </c>
      <c r="C172" s="130" t="s">
        <v>443</v>
      </c>
      <c r="D172" s="130" t="s">
        <v>443</v>
      </c>
      <c r="E172" s="130" t="s">
        <v>51</v>
      </c>
      <c r="F172" s="130"/>
      <c r="G172" s="130" t="s">
        <v>387</v>
      </c>
      <c r="H172" s="130" t="s">
        <v>479</v>
      </c>
      <c r="I172" s="130" t="s">
        <v>478</v>
      </c>
      <c r="J172" s="131">
        <v>1</v>
      </c>
      <c r="K172" s="130"/>
      <c r="L172" s="130" t="s">
        <v>54</v>
      </c>
      <c r="M172" s="130" t="s">
        <v>55</v>
      </c>
      <c r="N172" s="130">
        <v>3</v>
      </c>
      <c r="O172" s="130">
        <v>90</v>
      </c>
      <c r="P172" s="130">
        <v>3</v>
      </c>
      <c r="Q172" s="132">
        <v>98.753</v>
      </c>
      <c r="R172" s="132">
        <f t="shared" si="19"/>
        <v>4.5</v>
      </c>
      <c r="S172" s="132">
        <f t="shared" si="20"/>
        <v>444.38850000000002</v>
      </c>
      <c r="T172" s="132"/>
      <c r="U172" s="132">
        <f t="shared" si="15"/>
        <v>444.38850000000002</v>
      </c>
      <c r="V172" s="132">
        <f t="shared" si="16"/>
        <v>444388.5</v>
      </c>
      <c r="W172" s="132">
        <f t="shared" si="17"/>
        <v>37032.375</v>
      </c>
      <c r="X172" s="130" t="s">
        <v>578</v>
      </c>
      <c r="Y172" s="130" t="s">
        <v>578</v>
      </c>
      <c r="Z172" s="130">
        <v>3093</v>
      </c>
      <c r="AA172" s="130">
        <v>3094</v>
      </c>
      <c r="AB172" s="130"/>
      <c r="AC172" s="130"/>
      <c r="AD172" s="130"/>
      <c r="AE172" s="130"/>
      <c r="AF172" s="130">
        <v>102</v>
      </c>
      <c r="AG172" s="130"/>
      <c r="AH172" s="130">
        <v>2024</v>
      </c>
      <c r="AI172" s="130"/>
      <c r="AJ172" s="130"/>
      <c r="AK172" s="130"/>
      <c r="AL172" s="130" t="s">
        <v>387</v>
      </c>
      <c r="AM172" s="130"/>
    </row>
    <row r="173" spans="1:39" x14ac:dyDescent="0.35">
      <c r="A173" s="133" t="s">
        <v>50</v>
      </c>
      <c r="B173" s="133" t="s">
        <v>385</v>
      </c>
      <c r="C173" s="133" t="s">
        <v>443</v>
      </c>
      <c r="D173" s="133" t="s">
        <v>443</v>
      </c>
      <c r="E173" s="133" t="s">
        <v>51</v>
      </c>
      <c r="F173" s="133"/>
      <c r="G173" s="133" t="s">
        <v>43</v>
      </c>
      <c r="H173" s="133" t="s">
        <v>453</v>
      </c>
      <c r="I173" s="133" t="s">
        <v>452</v>
      </c>
      <c r="J173" s="134">
        <v>1</v>
      </c>
      <c r="K173" s="133"/>
      <c r="L173" s="133" t="s">
        <v>54</v>
      </c>
      <c r="M173" s="133" t="s">
        <v>55</v>
      </c>
      <c r="N173" s="133">
        <v>3</v>
      </c>
      <c r="O173" s="133">
        <v>90</v>
      </c>
      <c r="P173" s="133">
        <v>1.5</v>
      </c>
      <c r="Q173" s="135">
        <v>89.546999999999997</v>
      </c>
      <c r="R173" s="135">
        <f t="shared" si="19"/>
        <v>2.25</v>
      </c>
      <c r="S173" s="135">
        <f t="shared" si="20"/>
        <v>201.48075</v>
      </c>
      <c r="T173" s="135"/>
      <c r="U173" s="135">
        <f t="shared" si="15"/>
        <v>201.48075</v>
      </c>
      <c r="V173" s="135">
        <f t="shared" si="16"/>
        <v>201480.75</v>
      </c>
      <c r="W173" s="135">
        <f t="shared" si="17"/>
        <v>16790.0625</v>
      </c>
      <c r="X173" s="133" t="s">
        <v>578</v>
      </c>
      <c r="Y173" s="133" t="s">
        <v>583</v>
      </c>
      <c r="Z173" s="133">
        <v>3093</v>
      </c>
      <c r="AA173" s="133">
        <v>3094</v>
      </c>
      <c r="AB173" s="133"/>
      <c r="AC173" s="133"/>
      <c r="AD173" s="133"/>
      <c r="AE173" s="133"/>
      <c r="AF173" s="133">
        <v>102</v>
      </c>
      <c r="AG173" s="133"/>
      <c r="AH173" s="133">
        <v>2024</v>
      </c>
      <c r="AI173" s="133"/>
      <c r="AJ173" s="133"/>
      <c r="AK173" s="133"/>
      <c r="AL173" s="133" t="s">
        <v>387</v>
      </c>
      <c r="AM173" s="133"/>
    </row>
    <row r="174" spans="1:39" x14ac:dyDescent="0.35">
      <c r="A174" s="130" t="s">
        <v>50</v>
      </c>
      <c r="B174" s="130" t="s">
        <v>385</v>
      </c>
      <c r="C174" s="130" t="s">
        <v>443</v>
      </c>
      <c r="D174" s="130" t="s">
        <v>443</v>
      </c>
      <c r="E174" s="130" t="s">
        <v>51</v>
      </c>
      <c r="F174" s="130"/>
      <c r="G174" s="130" t="s">
        <v>387</v>
      </c>
      <c r="H174" s="130" t="s">
        <v>481</v>
      </c>
      <c r="I174" s="130" t="s">
        <v>480</v>
      </c>
      <c r="J174" s="131">
        <v>1</v>
      </c>
      <c r="K174" s="130"/>
      <c r="L174" s="130" t="s">
        <v>54</v>
      </c>
      <c r="M174" s="130" t="s">
        <v>55</v>
      </c>
      <c r="N174" s="130">
        <v>3</v>
      </c>
      <c r="O174" s="130">
        <v>90</v>
      </c>
      <c r="P174" s="130">
        <v>1.5</v>
      </c>
      <c r="Q174" s="132">
        <v>98.753</v>
      </c>
      <c r="R174" s="132">
        <f t="shared" si="19"/>
        <v>2.25</v>
      </c>
      <c r="S174" s="132">
        <f t="shared" si="20"/>
        <v>222.19425000000001</v>
      </c>
      <c r="T174" s="132"/>
      <c r="U174" s="132">
        <f t="shared" si="15"/>
        <v>222.19425000000001</v>
      </c>
      <c r="V174" s="132">
        <f t="shared" si="16"/>
        <v>222194.25</v>
      </c>
      <c r="W174" s="132">
        <f t="shared" si="17"/>
        <v>18516.1875</v>
      </c>
      <c r="X174" s="130" t="s">
        <v>578</v>
      </c>
      <c r="Y174" s="130" t="s">
        <v>578</v>
      </c>
      <c r="Z174" s="130">
        <v>3093</v>
      </c>
      <c r="AA174" s="130">
        <v>3094</v>
      </c>
      <c r="AB174" s="130"/>
      <c r="AC174" s="130"/>
      <c r="AD174" s="130"/>
      <c r="AE174" s="130"/>
      <c r="AF174" s="130">
        <v>102</v>
      </c>
      <c r="AG174" s="130"/>
      <c r="AH174" s="130">
        <v>2024</v>
      </c>
      <c r="AI174" s="130"/>
      <c r="AJ174" s="130"/>
      <c r="AK174" s="130"/>
      <c r="AL174" s="130" t="s">
        <v>387</v>
      </c>
      <c r="AM174" s="130"/>
    </row>
    <row r="175" spans="1:39" x14ac:dyDescent="0.35">
      <c r="A175" s="133" t="s">
        <v>50</v>
      </c>
      <c r="B175" s="133" t="s">
        <v>385</v>
      </c>
      <c r="C175" s="133" t="s">
        <v>443</v>
      </c>
      <c r="D175" s="133" t="s">
        <v>443</v>
      </c>
      <c r="E175" s="133" t="s">
        <v>51</v>
      </c>
      <c r="F175" s="133"/>
      <c r="G175" s="133" t="s">
        <v>387</v>
      </c>
      <c r="H175" s="133" t="s">
        <v>483</v>
      </c>
      <c r="I175" s="133" t="s">
        <v>482</v>
      </c>
      <c r="J175" s="134">
        <v>1</v>
      </c>
      <c r="K175" s="133"/>
      <c r="L175" s="133" t="s">
        <v>54</v>
      </c>
      <c r="M175" s="133" t="s">
        <v>55</v>
      </c>
      <c r="N175" s="133">
        <v>3</v>
      </c>
      <c r="O175" s="133">
        <v>90</v>
      </c>
      <c r="P175" s="133">
        <v>4</v>
      </c>
      <c r="Q175" s="135">
        <v>98.753</v>
      </c>
      <c r="R175" s="135">
        <f t="shared" si="19"/>
        <v>6</v>
      </c>
      <c r="S175" s="135">
        <f t="shared" si="20"/>
        <v>592.51800000000003</v>
      </c>
      <c r="T175" s="135"/>
      <c r="U175" s="135">
        <f t="shared" si="15"/>
        <v>592.51800000000003</v>
      </c>
      <c r="V175" s="135">
        <f t="shared" si="16"/>
        <v>592518</v>
      </c>
      <c r="W175" s="135">
        <f t="shared" si="17"/>
        <v>49376.5</v>
      </c>
      <c r="X175" s="133" t="s">
        <v>578</v>
      </c>
      <c r="Y175" s="133" t="s">
        <v>578</v>
      </c>
      <c r="Z175" s="133">
        <v>3093</v>
      </c>
      <c r="AA175" s="133">
        <v>3094</v>
      </c>
      <c r="AB175" s="133"/>
      <c r="AC175" s="133"/>
      <c r="AD175" s="133"/>
      <c r="AE175" s="133"/>
      <c r="AF175" s="133">
        <v>102</v>
      </c>
      <c r="AG175" s="133"/>
      <c r="AH175" s="133">
        <v>2024</v>
      </c>
      <c r="AI175" s="133"/>
      <c r="AJ175" s="133"/>
      <c r="AK175" s="133"/>
      <c r="AL175" s="133" t="s">
        <v>387</v>
      </c>
      <c r="AM175" s="133"/>
    </row>
    <row r="176" spans="1:39" x14ac:dyDescent="0.35">
      <c r="A176" s="130" t="s">
        <v>50</v>
      </c>
      <c r="B176" s="130" t="s">
        <v>385</v>
      </c>
      <c r="C176" s="130" t="s">
        <v>443</v>
      </c>
      <c r="D176" s="130" t="s">
        <v>443</v>
      </c>
      <c r="E176" s="130" t="s">
        <v>51</v>
      </c>
      <c r="F176" s="130"/>
      <c r="G176" s="130" t="s">
        <v>316</v>
      </c>
      <c r="H176" s="130" t="s">
        <v>459</v>
      </c>
      <c r="I176" s="130" t="s">
        <v>458</v>
      </c>
      <c r="J176" s="131">
        <v>1</v>
      </c>
      <c r="K176" s="130"/>
      <c r="L176" s="130" t="s">
        <v>54</v>
      </c>
      <c r="M176" s="130" t="s">
        <v>55</v>
      </c>
      <c r="N176" s="130">
        <v>3</v>
      </c>
      <c r="O176" s="130">
        <v>90</v>
      </c>
      <c r="P176" s="130">
        <v>6</v>
      </c>
      <c r="Q176" s="132">
        <v>89.546999999999983</v>
      </c>
      <c r="R176" s="132">
        <f t="shared" si="19"/>
        <v>9</v>
      </c>
      <c r="S176" s="132">
        <f t="shared" si="20"/>
        <v>805.92299999999989</v>
      </c>
      <c r="T176" s="132"/>
      <c r="U176" s="132">
        <f t="shared" si="15"/>
        <v>805.92299999999989</v>
      </c>
      <c r="V176" s="132">
        <f t="shared" si="16"/>
        <v>805922.99999999988</v>
      </c>
      <c r="W176" s="132">
        <f t="shared" si="17"/>
        <v>67160.249999999985</v>
      </c>
      <c r="X176" s="130" t="s">
        <v>578</v>
      </c>
      <c r="Y176" s="130" t="s">
        <v>579</v>
      </c>
      <c r="Z176" s="130">
        <v>3093</v>
      </c>
      <c r="AA176" s="130">
        <v>3094</v>
      </c>
      <c r="AB176" s="130"/>
      <c r="AC176" s="130"/>
      <c r="AD176" s="130"/>
      <c r="AE176" s="130"/>
      <c r="AF176" s="130">
        <v>102</v>
      </c>
      <c r="AG176" s="130"/>
      <c r="AH176" s="130">
        <v>2024</v>
      </c>
      <c r="AI176" s="130"/>
      <c r="AJ176" s="130"/>
      <c r="AK176" s="130"/>
      <c r="AL176" s="130" t="s">
        <v>387</v>
      </c>
      <c r="AM176" s="130"/>
    </row>
    <row r="177" spans="1:39" x14ac:dyDescent="0.35">
      <c r="A177" s="133" t="s">
        <v>50</v>
      </c>
      <c r="B177" s="133" t="s">
        <v>385</v>
      </c>
      <c r="C177" s="133" t="s">
        <v>443</v>
      </c>
      <c r="D177" s="133" t="s">
        <v>443</v>
      </c>
      <c r="E177" s="133" t="s">
        <v>51</v>
      </c>
      <c r="F177" s="133"/>
      <c r="G177" s="133" t="s">
        <v>387</v>
      </c>
      <c r="H177" s="133" t="s">
        <v>485</v>
      </c>
      <c r="I177" s="133" t="s">
        <v>484</v>
      </c>
      <c r="J177" s="134">
        <v>1</v>
      </c>
      <c r="K177" s="133"/>
      <c r="L177" s="133" t="s">
        <v>54</v>
      </c>
      <c r="M177" s="133" t="s">
        <v>69</v>
      </c>
      <c r="N177" s="133">
        <v>4</v>
      </c>
      <c r="O177" s="133">
        <v>86</v>
      </c>
      <c r="P177" s="133">
        <v>3</v>
      </c>
      <c r="Q177" s="135">
        <v>98.753</v>
      </c>
      <c r="R177" s="135">
        <f t="shared" si="19"/>
        <v>4.3</v>
      </c>
      <c r="S177" s="135">
        <f t="shared" si="20"/>
        <v>424.6379</v>
      </c>
      <c r="T177" s="135"/>
      <c r="U177" s="135">
        <f t="shared" si="15"/>
        <v>424.6379</v>
      </c>
      <c r="V177" s="135">
        <f t="shared" si="16"/>
        <v>424637.9</v>
      </c>
      <c r="W177" s="135">
        <f t="shared" si="17"/>
        <v>35386.491666666669</v>
      </c>
      <c r="X177" s="133" t="s">
        <v>578</v>
      </c>
      <c r="Y177" s="133" t="s">
        <v>578</v>
      </c>
      <c r="Z177" s="133">
        <v>3093</v>
      </c>
      <c r="AA177" s="133">
        <v>3094</v>
      </c>
      <c r="AB177" s="133"/>
      <c r="AC177" s="133"/>
      <c r="AD177" s="133"/>
      <c r="AE177" s="133"/>
      <c r="AF177" s="133">
        <v>102</v>
      </c>
      <c r="AG177" s="133"/>
      <c r="AH177" s="133">
        <v>2024</v>
      </c>
      <c r="AI177" s="133"/>
      <c r="AJ177" s="133"/>
      <c r="AK177" s="133"/>
      <c r="AL177" s="133" t="s">
        <v>387</v>
      </c>
      <c r="AM177" s="133"/>
    </row>
    <row r="178" spans="1:39" x14ac:dyDescent="0.35">
      <c r="A178" s="130" t="s">
        <v>50</v>
      </c>
      <c r="B178" s="130" t="s">
        <v>385</v>
      </c>
      <c r="C178" s="130" t="s">
        <v>443</v>
      </c>
      <c r="D178" s="130" t="s">
        <v>443</v>
      </c>
      <c r="E178" s="130" t="s">
        <v>51</v>
      </c>
      <c r="F178" s="130"/>
      <c r="G178" s="130" t="s">
        <v>387</v>
      </c>
      <c r="H178" s="130" t="s">
        <v>487</v>
      </c>
      <c r="I178" s="130" t="s">
        <v>486</v>
      </c>
      <c r="J178" s="131">
        <v>1</v>
      </c>
      <c r="K178" s="130"/>
      <c r="L178" s="130" t="s">
        <v>54</v>
      </c>
      <c r="M178" s="130" t="s">
        <v>69</v>
      </c>
      <c r="N178" s="130">
        <v>4</v>
      </c>
      <c r="O178" s="130">
        <v>86</v>
      </c>
      <c r="P178" s="130">
        <v>10.5</v>
      </c>
      <c r="Q178" s="132">
        <v>98.753</v>
      </c>
      <c r="R178" s="132">
        <f t="shared" si="19"/>
        <v>15.05</v>
      </c>
      <c r="S178" s="132">
        <f t="shared" si="20"/>
        <v>1486.2326500000001</v>
      </c>
      <c r="T178" s="132"/>
      <c r="U178" s="132">
        <f t="shared" si="15"/>
        <v>1486.2326500000001</v>
      </c>
      <c r="V178" s="132">
        <f t="shared" si="16"/>
        <v>1486232.6500000001</v>
      </c>
      <c r="W178" s="132">
        <f t="shared" si="17"/>
        <v>123852.72083333334</v>
      </c>
      <c r="X178" s="130" t="s">
        <v>578</v>
      </c>
      <c r="Y178" s="130" t="s">
        <v>578</v>
      </c>
      <c r="Z178" s="130">
        <v>3093</v>
      </c>
      <c r="AA178" s="130">
        <v>3094</v>
      </c>
      <c r="AB178" s="130"/>
      <c r="AC178" s="130"/>
      <c r="AD178" s="130"/>
      <c r="AE178" s="130"/>
      <c r="AF178" s="130">
        <v>102</v>
      </c>
      <c r="AG178" s="130"/>
      <c r="AH178" s="130">
        <v>2024</v>
      </c>
      <c r="AI178" s="130"/>
      <c r="AJ178" s="130"/>
      <c r="AK178" s="130"/>
      <c r="AL178" s="130" t="s">
        <v>387</v>
      </c>
      <c r="AM178" s="130"/>
    </row>
    <row r="179" spans="1:39" x14ac:dyDescent="0.35">
      <c r="A179" s="133" t="s">
        <v>50</v>
      </c>
      <c r="B179" s="133" t="s">
        <v>385</v>
      </c>
      <c r="C179" s="133" t="s">
        <v>443</v>
      </c>
      <c r="D179" s="133" t="s">
        <v>443</v>
      </c>
      <c r="E179" s="133" t="s">
        <v>51</v>
      </c>
      <c r="F179" s="133"/>
      <c r="G179" s="133" t="s">
        <v>387</v>
      </c>
      <c r="H179" s="133" t="s">
        <v>489</v>
      </c>
      <c r="I179" s="133" t="s">
        <v>488</v>
      </c>
      <c r="J179" s="134">
        <v>1</v>
      </c>
      <c r="K179" s="133"/>
      <c r="L179" s="133" t="s">
        <v>54</v>
      </c>
      <c r="M179" s="133" t="s">
        <v>69</v>
      </c>
      <c r="N179" s="133">
        <v>4</v>
      </c>
      <c r="O179" s="133">
        <v>86</v>
      </c>
      <c r="P179" s="133">
        <v>1.5</v>
      </c>
      <c r="Q179" s="135">
        <v>98.753</v>
      </c>
      <c r="R179" s="135">
        <f t="shared" si="19"/>
        <v>2.15</v>
      </c>
      <c r="S179" s="135">
        <f t="shared" si="20"/>
        <v>212.31895</v>
      </c>
      <c r="T179" s="135"/>
      <c r="U179" s="135">
        <f t="shared" si="15"/>
        <v>212.31895</v>
      </c>
      <c r="V179" s="135">
        <f t="shared" si="16"/>
        <v>212318.95</v>
      </c>
      <c r="W179" s="135">
        <f t="shared" si="17"/>
        <v>17693.245833333334</v>
      </c>
      <c r="X179" s="133" t="s">
        <v>578</v>
      </c>
      <c r="Y179" s="133" t="s">
        <v>578</v>
      </c>
      <c r="Z179" s="133">
        <v>3093</v>
      </c>
      <c r="AA179" s="133">
        <v>3094</v>
      </c>
      <c r="AB179" s="133"/>
      <c r="AC179" s="133"/>
      <c r="AD179" s="133"/>
      <c r="AE179" s="133"/>
      <c r="AF179" s="133">
        <v>102</v>
      </c>
      <c r="AG179" s="133"/>
      <c r="AH179" s="133">
        <v>2024</v>
      </c>
      <c r="AI179" s="133"/>
      <c r="AJ179" s="133"/>
      <c r="AK179" s="133"/>
      <c r="AL179" s="133" t="s">
        <v>387</v>
      </c>
      <c r="AM179" s="133"/>
    </row>
    <row r="180" spans="1:39" x14ac:dyDescent="0.35">
      <c r="A180" s="130" t="s">
        <v>50</v>
      </c>
      <c r="B180" s="130" t="s">
        <v>385</v>
      </c>
      <c r="C180" s="130" t="s">
        <v>443</v>
      </c>
      <c r="D180" s="130" t="s">
        <v>443</v>
      </c>
      <c r="E180" s="130" t="s">
        <v>51</v>
      </c>
      <c r="F180" s="130"/>
      <c r="G180" s="130" t="s">
        <v>387</v>
      </c>
      <c r="H180" s="130" t="s">
        <v>491</v>
      </c>
      <c r="I180" s="130" t="s">
        <v>490</v>
      </c>
      <c r="J180" s="131">
        <v>1</v>
      </c>
      <c r="K180" s="130"/>
      <c r="L180" s="130" t="s">
        <v>54</v>
      </c>
      <c r="M180" s="130" t="s">
        <v>69</v>
      </c>
      <c r="N180" s="130">
        <v>4</v>
      </c>
      <c r="O180" s="130">
        <v>86</v>
      </c>
      <c r="P180" s="130">
        <v>6</v>
      </c>
      <c r="Q180" s="132">
        <v>98.753</v>
      </c>
      <c r="R180" s="132">
        <f t="shared" si="19"/>
        <v>8.6</v>
      </c>
      <c r="S180" s="132">
        <f t="shared" si="20"/>
        <v>849.2758</v>
      </c>
      <c r="T180" s="132"/>
      <c r="U180" s="132">
        <f t="shared" si="15"/>
        <v>849.2758</v>
      </c>
      <c r="V180" s="132">
        <f t="shared" si="16"/>
        <v>849275.8</v>
      </c>
      <c r="W180" s="132">
        <f t="shared" si="17"/>
        <v>70772.983333333337</v>
      </c>
      <c r="X180" s="130" t="s">
        <v>578</v>
      </c>
      <c r="Y180" s="130" t="s">
        <v>578</v>
      </c>
      <c r="Z180" s="130">
        <v>3093</v>
      </c>
      <c r="AA180" s="130">
        <v>3094</v>
      </c>
      <c r="AB180" s="130"/>
      <c r="AC180" s="130"/>
      <c r="AD180" s="130"/>
      <c r="AE180" s="130"/>
      <c r="AF180" s="130">
        <v>102</v>
      </c>
      <c r="AG180" s="130"/>
      <c r="AH180" s="130">
        <v>2024</v>
      </c>
      <c r="AI180" s="130"/>
      <c r="AJ180" s="130"/>
      <c r="AK180" s="130"/>
      <c r="AL180" s="130" t="s">
        <v>387</v>
      </c>
      <c r="AM180" s="130"/>
    </row>
    <row r="181" spans="1:39" x14ac:dyDescent="0.35">
      <c r="A181" s="133" t="s">
        <v>50</v>
      </c>
      <c r="B181" s="133" t="s">
        <v>385</v>
      </c>
      <c r="C181" s="133" t="s">
        <v>443</v>
      </c>
      <c r="D181" s="133" t="s">
        <v>443</v>
      </c>
      <c r="E181" s="133" t="s">
        <v>51</v>
      </c>
      <c r="F181" s="133"/>
      <c r="G181" s="133" t="s">
        <v>387</v>
      </c>
      <c r="H181" s="133" t="s">
        <v>493</v>
      </c>
      <c r="I181" s="133" t="s">
        <v>492</v>
      </c>
      <c r="J181" s="134">
        <v>1</v>
      </c>
      <c r="K181" s="133"/>
      <c r="L181" s="133" t="s">
        <v>54</v>
      </c>
      <c r="M181" s="133" t="s">
        <v>69</v>
      </c>
      <c r="N181" s="133">
        <v>4</v>
      </c>
      <c r="O181" s="133">
        <v>86</v>
      </c>
      <c r="P181" s="133">
        <v>1.5</v>
      </c>
      <c r="Q181" s="135">
        <v>98.753</v>
      </c>
      <c r="R181" s="135">
        <f t="shared" si="19"/>
        <v>2.15</v>
      </c>
      <c r="S181" s="135">
        <f t="shared" si="20"/>
        <v>212.31895</v>
      </c>
      <c r="T181" s="135"/>
      <c r="U181" s="135">
        <f t="shared" si="15"/>
        <v>212.31895</v>
      </c>
      <c r="V181" s="135">
        <f t="shared" si="16"/>
        <v>212318.95</v>
      </c>
      <c r="W181" s="135">
        <f t="shared" si="17"/>
        <v>17693.245833333334</v>
      </c>
      <c r="X181" s="133" t="s">
        <v>578</v>
      </c>
      <c r="Y181" s="133" t="s">
        <v>578</v>
      </c>
      <c r="Z181" s="133">
        <v>3093</v>
      </c>
      <c r="AA181" s="133">
        <v>3094</v>
      </c>
      <c r="AB181" s="133"/>
      <c r="AC181" s="133"/>
      <c r="AD181" s="133"/>
      <c r="AE181" s="133"/>
      <c r="AF181" s="133">
        <v>102</v>
      </c>
      <c r="AG181" s="133"/>
      <c r="AH181" s="133">
        <v>2024</v>
      </c>
      <c r="AI181" s="133"/>
      <c r="AJ181" s="133"/>
      <c r="AK181" s="133"/>
      <c r="AL181" s="133" t="s">
        <v>387</v>
      </c>
      <c r="AM181" s="133"/>
    </row>
    <row r="182" spans="1:39" x14ac:dyDescent="0.35">
      <c r="A182" s="130" t="s">
        <v>50</v>
      </c>
      <c r="B182" s="130" t="s">
        <v>385</v>
      </c>
      <c r="C182" s="130" t="s">
        <v>443</v>
      </c>
      <c r="D182" s="130" t="s">
        <v>443</v>
      </c>
      <c r="E182" s="130" t="s">
        <v>51</v>
      </c>
      <c r="F182" s="130"/>
      <c r="G182" s="130" t="s">
        <v>387</v>
      </c>
      <c r="H182" s="130" t="s">
        <v>495</v>
      </c>
      <c r="I182" s="130" t="s">
        <v>494</v>
      </c>
      <c r="J182" s="131">
        <v>1</v>
      </c>
      <c r="K182" s="130"/>
      <c r="L182" s="130" t="s">
        <v>54</v>
      </c>
      <c r="M182" s="130" t="s">
        <v>69</v>
      </c>
      <c r="N182" s="130">
        <v>4</v>
      </c>
      <c r="O182" s="130">
        <v>86</v>
      </c>
      <c r="P182" s="130">
        <v>3</v>
      </c>
      <c r="Q182" s="132">
        <v>98.753</v>
      </c>
      <c r="R182" s="132">
        <f t="shared" si="19"/>
        <v>4.3</v>
      </c>
      <c r="S182" s="132">
        <f t="shared" si="20"/>
        <v>424.6379</v>
      </c>
      <c r="T182" s="132"/>
      <c r="U182" s="132">
        <f t="shared" si="15"/>
        <v>424.6379</v>
      </c>
      <c r="V182" s="132">
        <f t="shared" si="16"/>
        <v>424637.9</v>
      </c>
      <c r="W182" s="132">
        <f t="shared" si="17"/>
        <v>35386.491666666669</v>
      </c>
      <c r="X182" s="130" t="s">
        <v>578</v>
      </c>
      <c r="Y182" s="130" t="s">
        <v>578</v>
      </c>
      <c r="Z182" s="130">
        <v>3093</v>
      </c>
      <c r="AA182" s="130">
        <v>3094</v>
      </c>
      <c r="AB182" s="130"/>
      <c r="AC182" s="130"/>
      <c r="AD182" s="130"/>
      <c r="AE182" s="130"/>
      <c r="AF182" s="130">
        <v>102</v>
      </c>
      <c r="AG182" s="130"/>
      <c r="AH182" s="130">
        <v>2024</v>
      </c>
      <c r="AI182" s="130"/>
      <c r="AJ182" s="130"/>
      <c r="AK182" s="130"/>
      <c r="AL182" s="130" t="s">
        <v>387</v>
      </c>
      <c r="AM182" s="130"/>
    </row>
    <row r="183" spans="1:39" x14ac:dyDescent="0.35">
      <c r="A183" s="133" t="s">
        <v>50</v>
      </c>
      <c r="B183" s="133" t="s">
        <v>385</v>
      </c>
      <c r="C183" s="133" t="s">
        <v>443</v>
      </c>
      <c r="D183" s="133" t="s">
        <v>443</v>
      </c>
      <c r="E183" s="133" t="s">
        <v>51</v>
      </c>
      <c r="F183" s="133"/>
      <c r="G183" s="133" t="s">
        <v>387</v>
      </c>
      <c r="H183" s="133" t="s">
        <v>497</v>
      </c>
      <c r="I183" s="133" t="s">
        <v>496</v>
      </c>
      <c r="J183" s="134">
        <v>1</v>
      </c>
      <c r="K183" s="133"/>
      <c r="L183" s="133" t="s">
        <v>54</v>
      </c>
      <c r="M183" s="133" t="s">
        <v>69</v>
      </c>
      <c r="N183" s="133">
        <v>4</v>
      </c>
      <c r="O183" s="133">
        <v>86</v>
      </c>
      <c r="P183" s="133">
        <v>1.5</v>
      </c>
      <c r="Q183" s="135">
        <v>98.753</v>
      </c>
      <c r="R183" s="135">
        <f t="shared" si="19"/>
        <v>2.15</v>
      </c>
      <c r="S183" s="135">
        <f t="shared" si="20"/>
        <v>212.31895</v>
      </c>
      <c r="T183" s="135"/>
      <c r="U183" s="135">
        <f t="shared" si="15"/>
        <v>212.31895</v>
      </c>
      <c r="V183" s="135">
        <f t="shared" si="16"/>
        <v>212318.95</v>
      </c>
      <c r="W183" s="135">
        <f t="shared" si="17"/>
        <v>17693.245833333334</v>
      </c>
      <c r="X183" s="133" t="s">
        <v>578</v>
      </c>
      <c r="Y183" s="133" t="s">
        <v>578</v>
      </c>
      <c r="Z183" s="133">
        <v>3093</v>
      </c>
      <c r="AA183" s="133">
        <v>3094</v>
      </c>
      <c r="AB183" s="133"/>
      <c r="AC183" s="133"/>
      <c r="AD183" s="133"/>
      <c r="AE183" s="133"/>
      <c r="AF183" s="133">
        <v>102</v>
      </c>
      <c r="AG183" s="133"/>
      <c r="AH183" s="133">
        <v>2024</v>
      </c>
      <c r="AI183" s="133"/>
      <c r="AJ183" s="133"/>
      <c r="AK183" s="133"/>
      <c r="AL183" s="133" t="s">
        <v>387</v>
      </c>
      <c r="AM183" s="133"/>
    </row>
    <row r="184" spans="1:39" x14ac:dyDescent="0.35">
      <c r="A184" s="130" t="s">
        <v>50</v>
      </c>
      <c r="B184" s="130" t="s">
        <v>385</v>
      </c>
      <c r="C184" s="130" t="s">
        <v>443</v>
      </c>
      <c r="D184" s="130" t="s">
        <v>443</v>
      </c>
      <c r="E184" s="130" t="s">
        <v>51</v>
      </c>
      <c r="F184" s="130"/>
      <c r="G184" s="130" t="s">
        <v>387</v>
      </c>
      <c r="H184" s="130" t="s">
        <v>499</v>
      </c>
      <c r="I184" s="130" t="s">
        <v>498</v>
      </c>
      <c r="J184" s="131">
        <v>1</v>
      </c>
      <c r="K184" s="130"/>
      <c r="L184" s="130" t="s">
        <v>54</v>
      </c>
      <c r="M184" s="130" t="s">
        <v>69</v>
      </c>
      <c r="N184" s="130">
        <v>4</v>
      </c>
      <c r="O184" s="130">
        <v>86</v>
      </c>
      <c r="P184" s="130">
        <v>3</v>
      </c>
      <c r="Q184" s="132">
        <v>98.753</v>
      </c>
      <c r="R184" s="132">
        <f t="shared" si="19"/>
        <v>4.3</v>
      </c>
      <c r="S184" s="132">
        <f t="shared" si="20"/>
        <v>424.6379</v>
      </c>
      <c r="T184" s="132"/>
      <c r="U184" s="132">
        <f t="shared" si="15"/>
        <v>424.6379</v>
      </c>
      <c r="V184" s="132">
        <f t="shared" si="16"/>
        <v>424637.9</v>
      </c>
      <c r="W184" s="132">
        <f t="shared" si="17"/>
        <v>35386.491666666669</v>
      </c>
      <c r="X184" s="130" t="s">
        <v>578</v>
      </c>
      <c r="Y184" s="130" t="s">
        <v>578</v>
      </c>
      <c r="Z184" s="130">
        <v>3093</v>
      </c>
      <c r="AA184" s="130">
        <v>3094</v>
      </c>
      <c r="AB184" s="130"/>
      <c r="AC184" s="130"/>
      <c r="AD184" s="130"/>
      <c r="AE184" s="130"/>
      <c r="AF184" s="130">
        <v>102</v>
      </c>
      <c r="AG184" s="130"/>
      <c r="AH184" s="130">
        <v>2024</v>
      </c>
      <c r="AI184" s="130"/>
      <c r="AJ184" s="130"/>
      <c r="AK184" s="130"/>
      <c r="AL184" s="130" t="s">
        <v>387</v>
      </c>
      <c r="AM184" s="130"/>
    </row>
    <row r="185" spans="1:39" x14ac:dyDescent="0.35">
      <c r="A185" s="133" t="s">
        <v>50</v>
      </c>
      <c r="B185" s="133" t="s">
        <v>385</v>
      </c>
      <c r="C185" s="133" t="s">
        <v>443</v>
      </c>
      <c r="D185" s="133" t="s">
        <v>443</v>
      </c>
      <c r="E185" s="133" t="s">
        <v>51</v>
      </c>
      <c r="F185" s="133"/>
      <c r="G185" s="133" t="s">
        <v>387</v>
      </c>
      <c r="H185" s="133" t="s">
        <v>501</v>
      </c>
      <c r="I185" s="133" t="s">
        <v>500</v>
      </c>
      <c r="J185" s="134">
        <v>1</v>
      </c>
      <c r="K185" s="133"/>
      <c r="L185" s="133" t="s">
        <v>54</v>
      </c>
      <c r="M185" s="133" t="s">
        <v>55</v>
      </c>
      <c r="N185" s="133">
        <v>5</v>
      </c>
      <c r="O185" s="133">
        <v>82</v>
      </c>
      <c r="P185" s="133">
        <v>3</v>
      </c>
      <c r="Q185" s="135">
        <v>98.753</v>
      </c>
      <c r="R185" s="135">
        <f t="shared" si="19"/>
        <v>4.0999999999999996</v>
      </c>
      <c r="S185" s="135">
        <f t="shared" si="20"/>
        <v>404.88729999999998</v>
      </c>
      <c r="T185" s="135"/>
      <c r="U185" s="135">
        <f t="shared" si="15"/>
        <v>404.88729999999998</v>
      </c>
      <c r="V185" s="135">
        <f t="shared" si="16"/>
        <v>404887.3</v>
      </c>
      <c r="W185" s="135">
        <f t="shared" si="17"/>
        <v>33740.60833333333</v>
      </c>
      <c r="X185" s="133" t="s">
        <v>578</v>
      </c>
      <c r="Y185" s="133" t="s">
        <v>578</v>
      </c>
      <c r="Z185" s="133">
        <v>3093</v>
      </c>
      <c r="AA185" s="133">
        <v>3094</v>
      </c>
      <c r="AB185" s="133"/>
      <c r="AC185" s="133"/>
      <c r="AD185" s="133"/>
      <c r="AE185" s="133"/>
      <c r="AF185" s="133">
        <v>102</v>
      </c>
      <c r="AG185" s="133"/>
      <c r="AH185" s="133">
        <v>2024</v>
      </c>
      <c r="AI185" s="133"/>
      <c r="AJ185" s="133"/>
      <c r="AK185" s="133"/>
      <c r="AL185" s="133" t="s">
        <v>387</v>
      </c>
      <c r="AM185" s="133"/>
    </row>
    <row r="186" spans="1:39" x14ac:dyDescent="0.35">
      <c r="A186" s="130" t="s">
        <v>50</v>
      </c>
      <c r="B186" s="130" t="s">
        <v>385</v>
      </c>
      <c r="C186" s="130" t="s">
        <v>443</v>
      </c>
      <c r="D186" s="130" t="s">
        <v>443</v>
      </c>
      <c r="E186" s="130" t="s">
        <v>51</v>
      </c>
      <c r="F186" s="130"/>
      <c r="G186" s="130" t="s">
        <v>387</v>
      </c>
      <c r="H186" s="130" t="s">
        <v>503</v>
      </c>
      <c r="I186" s="130" t="s">
        <v>502</v>
      </c>
      <c r="J186" s="131">
        <v>1</v>
      </c>
      <c r="K186" s="130"/>
      <c r="L186" s="130" t="s">
        <v>54</v>
      </c>
      <c r="M186" s="130" t="s">
        <v>55</v>
      </c>
      <c r="N186" s="130">
        <v>5</v>
      </c>
      <c r="O186" s="130">
        <v>82</v>
      </c>
      <c r="P186" s="130">
        <v>5</v>
      </c>
      <c r="Q186" s="132">
        <v>98.753</v>
      </c>
      <c r="R186" s="132">
        <f t="shared" si="19"/>
        <v>6.833333333333333</v>
      </c>
      <c r="S186" s="132">
        <f t="shared" si="20"/>
        <v>674.8121666666666</v>
      </c>
      <c r="T186" s="132"/>
      <c r="U186" s="132">
        <f t="shared" si="15"/>
        <v>674.8121666666666</v>
      </c>
      <c r="V186" s="132">
        <f t="shared" si="16"/>
        <v>674812.16666666663</v>
      </c>
      <c r="W186" s="132">
        <f t="shared" si="17"/>
        <v>56234.347222222219</v>
      </c>
      <c r="X186" s="130" t="s">
        <v>578</v>
      </c>
      <c r="Y186" s="130" t="s">
        <v>578</v>
      </c>
      <c r="Z186" s="130">
        <v>3093</v>
      </c>
      <c r="AA186" s="130">
        <v>3094</v>
      </c>
      <c r="AB186" s="130"/>
      <c r="AC186" s="130"/>
      <c r="AD186" s="130"/>
      <c r="AE186" s="130"/>
      <c r="AF186" s="130">
        <v>102</v>
      </c>
      <c r="AG186" s="130"/>
      <c r="AH186" s="130">
        <v>2024</v>
      </c>
      <c r="AI186" s="130"/>
      <c r="AJ186" s="130"/>
      <c r="AK186" s="130"/>
      <c r="AL186" s="130" t="s">
        <v>387</v>
      </c>
      <c r="AM186" s="130"/>
    </row>
    <row r="187" spans="1:39" x14ac:dyDescent="0.35">
      <c r="A187" s="133" t="s">
        <v>50</v>
      </c>
      <c r="B187" s="133" t="s">
        <v>385</v>
      </c>
      <c r="C187" s="133" t="s">
        <v>443</v>
      </c>
      <c r="D187" s="133" t="s">
        <v>443</v>
      </c>
      <c r="E187" s="133" t="s">
        <v>51</v>
      </c>
      <c r="F187" s="133"/>
      <c r="G187" s="133" t="s">
        <v>387</v>
      </c>
      <c r="H187" s="133" t="s">
        <v>541</v>
      </c>
      <c r="I187" s="133" t="s">
        <v>540</v>
      </c>
      <c r="J187" s="134">
        <v>1</v>
      </c>
      <c r="K187" s="133"/>
      <c r="L187" s="133" t="s">
        <v>54</v>
      </c>
      <c r="M187" s="133" t="s">
        <v>55</v>
      </c>
      <c r="N187" s="133">
        <v>5</v>
      </c>
      <c r="O187" s="133">
        <v>82</v>
      </c>
      <c r="P187" s="133">
        <v>1.5</v>
      </c>
      <c r="Q187" s="135">
        <v>98.753</v>
      </c>
      <c r="R187" s="135">
        <f t="shared" si="19"/>
        <v>2.0499999999999998</v>
      </c>
      <c r="S187" s="135">
        <f t="shared" si="20"/>
        <v>202.44364999999999</v>
      </c>
      <c r="T187" s="135"/>
      <c r="U187" s="135">
        <f t="shared" si="15"/>
        <v>202.44364999999999</v>
      </c>
      <c r="V187" s="135">
        <f t="shared" si="16"/>
        <v>202443.65</v>
      </c>
      <c r="W187" s="135">
        <f t="shared" si="17"/>
        <v>16870.304166666665</v>
      </c>
      <c r="X187" s="133" t="s">
        <v>578</v>
      </c>
      <c r="Y187" s="133" t="s">
        <v>578</v>
      </c>
      <c r="Z187" s="133">
        <v>3093</v>
      </c>
      <c r="AA187" s="133">
        <v>3094</v>
      </c>
      <c r="AB187" s="133"/>
      <c r="AC187" s="133"/>
      <c r="AD187" s="133"/>
      <c r="AE187" s="133"/>
      <c r="AF187" s="133">
        <v>102</v>
      </c>
      <c r="AG187" s="133"/>
      <c r="AH187" s="133">
        <v>2024</v>
      </c>
      <c r="AI187" s="133"/>
      <c r="AJ187" s="133"/>
      <c r="AK187" s="133"/>
      <c r="AL187" s="133" t="s">
        <v>387</v>
      </c>
      <c r="AM187" s="133"/>
    </row>
    <row r="188" spans="1:39" x14ac:dyDescent="0.35">
      <c r="A188" s="130" t="s">
        <v>50</v>
      </c>
      <c r="B188" s="130" t="s">
        <v>385</v>
      </c>
      <c r="C188" s="130" t="s">
        <v>443</v>
      </c>
      <c r="D188" s="130" t="s">
        <v>443</v>
      </c>
      <c r="E188" s="130" t="s">
        <v>51</v>
      </c>
      <c r="F188" s="130"/>
      <c r="G188" s="130" t="s">
        <v>387</v>
      </c>
      <c r="H188" s="130" t="s">
        <v>505</v>
      </c>
      <c r="I188" s="130" t="s">
        <v>504</v>
      </c>
      <c r="J188" s="131">
        <v>1</v>
      </c>
      <c r="K188" s="130"/>
      <c r="L188" s="130" t="s">
        <v>54</v>
      </c>
      <c r="M188" s="130" t="s">
        <v>55</v>
      </c>
      <c r="N188" s="130">
        <v>5</v>
      </c>
      <c r="O188" s="130">
        <v>82</v>
      </c>
      <c r="P188" s="130">
        <v>6</v>
      </c>
      <c r="Q188" s="132">
        <v>98.753</v>
      </c>
      <c r="R188" s="132">
        <f t="shared" si="19"/>
        <v>8.1999999999999993</v>
      </c>
      <c r="S188" s="132">
        <f t="shared" si="20"/>
        <v>809.77459999999996</v>
      </c>
      <c r="T188" s="132"/>
      <c r="U188" s="132">
        <f t="shared" ref="U188:U230" si="21">S188+T188</f>
        <v>809.77459999999996</v>
      </c>
      <c r="V188" s="132">
        <f t="shared" ref="V188:V230" si="22">U188*1000</f>
        <v>809774.6</v>
      </c>
      <c r="W188" s="132">
        <f t="shared" ref="W188:W230" si="23">V188/12</f>
        <v>67481.21666666666</v>
      </c>
      <c r="X188" s="130" t="s">
        <v>578</v>
      </c>
      <c r="Y188" s="130" t="s">
        <v>578</v>
      </c>
      <c r="Z188" s="130">
        <v>3093</v>
      </c>
      <c r="AA188" s="130">
        <v>3094</v>
      </c>
      <c r="AB188" s="130"/>
      <c r="AC188" s="130"/>
      <c r="AD188" s="130"/>
      <c r="AE188" s="130"/>
      <c r="AF188" s="130">
        <v>102</v>
      </c>
      <c r="AG188" s="130"/>
      <c r="AH188" s="130">
        <v>2024</v>
      </c>
      <c r="AI188" s="130"/>
      <c r="AJ188" s="130"/>
      <c r="AK188" s="130"/>
      <c r="AL188" s="130" t="s">
        <v>387</v>
      </c>
      <c r="AM188" s="130"/>
    </row>
    <row r="189" spans="1:39" x14ac:dyDescent="0.35">
      <c r="A189" s="133" t="s">
        <v>50</v>
      </c>
      <c r="B189" s="133" t="s">
        <v>385</v>
      </c>
      <c r="C189" s="133" t="s">
        <v>443</v>
      </c>
      <c r="D189" s="133" t="s">
        <v>443</v>
      </c>
      <c r="E189" s="133" t="s">
        <v>51</v>
      </c>
      <c r="F189" s="133"/>
      <c r="G189" s="133" t="s">
        <v>387</v>
      </c>
      <c r="H189" s="133" t="s">
        <v>507</v>
      </c>
      <c r="I189" s="133" t="s">
        <v>506</v>
      </c>
      <c r="J189" s="134">
        <v>1</v>
      </c>
      <c r="K189" s="133"/>
      <c r="L189" s="133" t="s">
        <v>54</v>
      </c>
      <c r="M189" s="133" t="s">
        <v>55</v>
      </c>
      <c r="N189" s="133">
        <v>5</v>
      </c>
      <c r="O189" s="133">
        <v>82</v>
      </c>
      <c r="P189" s="133">
        <v>2</v>
      </c>
      <c r="Q189" s="135">
        <v>98.753</v>
      </c>
      <c r="R189" s="135">
        <f t="shared" si="19"/>
        <v>2.7333333333333334</v>
      </c>
      <c r="S189" s="135">
        <f t="shared" si="20"/>
        <v>269.92486666666667</v>
      </c>
      <c r="T189" s="135"/>
      <c r="U189" s="135">
        <f t="shared" si="21"/>
        <v>269.92486666666667</v>
      </c>
      <c r="V189" s="135">
        <f t="shared" si="22"/>
        <v>269924.8666666667</v>
      </c>
      <c r="W189" s="135">
        <f t="shared" si="23"/>
        <v>22493.738888888893</v>
      </c>
      <c r="X189" s="133" t="s">
        <v>578</v>
      </c>
      <c r="Y189" s="133" t="s">
        <v>578</v>
      </c>
      <c r="Z189" s="133">
        <v>3093</v>
      </c>
      <c r="AA189" s="133">
        <v>3094</v>
      </c>
      <c r="AB189" s="133"/>
      <c r="AC189" s="133"/>
      <c r="AD189" s="133"/>
      <c r="AE189" s="133"/>
      <c r="AF189" s="133">
        <v>102</v>
      </c>
      <c r="AG189" s="133"/>
      <c r="AH189" s="133">
        <v>2024</v>
      </c>
      <c r="AI189" s="133"/>
      <c r="AJ189" s="133"/>
      <c r="AK189" s="133"/>
      <c r="AL189" s="133" t="s">
        <v>387</v>
      </c>
      <c r="AM189" s="133"/>
    </row>
    <row r="190" spans="1:39" x14ac:dyDescent="0.35">
      <c r="A190" s="130" t="s">
        <v>50</v>
      </c>
      <c r="B190" s="130" t="s">
        <v>385</v>
      </c>
      <c r="C190" s="130" t="s">
        <v>443</v>
      </c>
      <c r="D190" s="130" t="s">
        <v>443</v>
      </c>
      <c r="E190" s="130" t="s">
        <v>51</v>
      </c>
      <c r="F190" s="130"/>
      <c r="G190" s="130" t="s">
        <v>387</v>
      </c>
      <c r="H190" s="130" t="s">
        <v>509</v>
      </c>
      <c r="I190" s="130" t="s">
        <v>508</v>
      </c>
      <c r="J190" s="131">
        <v>1</v>
      </c>
      <c r="K190" s="130"/>
      <c r="L190" s="130" t="s">
        <v>54</v>
      </c>
      <c r="M190" s="130" t="s">
        <v>55</v>
      </c>
      <c r="N190" s="130">
        <v>5</v>
      </c>
      <c r="O190" s="130">
        <v>82</v>
      </c>
      <c r="P190" s="130">
        <v>3</v>
      </c>
      <c r="Q190" s="132">
        <v>98.753</v>
      </c>
      <c r="R190" s="132">
        <f t="shared" si="19"/>
        <v>4.0999999999999996</v>
      </c>
      <c r="S190" s="132">
        <f t="shared" si="20"/>
        <v>404.88729999999998</v>
      </c>
      <c r="T190" s="132"/>
      <c r="U190" s="132">
        <f t="shared" si="21"/>
        <v>404.88729999999998</v>
      </c>
      <c r="V190" s="132">
        <f t="shared" si="22"/>
        <v>404887.3</v>
      </c>
      <c r="W190" s="132">
        <f t="shared" si="23"/>
        <v>33740.60833333333</v>
      </c>
      <c r="X190" s="130" t="s">
        <v>578</v>
      </c>
      <c r="Y190" s="130" t="s">
        <v>578</v>
      </c>
      <c r="Z190" s="130">
        <v>3093</v>
      </c>
      <c r="AA190" s="130">
        <v>3094</v>
      </c>
      <c r="AB190" s="130"/>
      <c r="AC190" s="130"/>
      <c r="AD190" s="130"/>
      <c r="AE190" s="130"/>
      <c r="AF190" s="130">
        <v>102</v>
      </c>
      <c r="AG190" s="130"/>
      <c r="AH190" s="130">
        <v>2024</v>
      </c>
      <c r="AI190" s="130"/>
      <c r="AJ190" s="130"/>
      <c r="AK190" s="130"/>
      <c r="AL190" s="130" t="s">
        <v>387</v>
      </c>
      <c r="AM190" s="130"/>
    </row>
    <row r="191" spans="1:39" x14ac:dyDescent="0.35">
      <c r="A191" s="133" t="s">
        <v>50</v>
      </c>
      <c r="B191" s="133" t="s">
        <v>385</v>
      </c>
      <c r="C191" s="133" t="s">
        <v>443</v>
      </c>
      <c r="D191" s="133" t="s">
        <v>443</v>
      </c>
      <c r="E191" s="133" t="s">
        <v>51</v>
      </c>
      <c r="F191" s="133"/>
      <c r="G191" s="133" t="s">
        <v>387</v>
      </c>
      <c r="H191" s="133" t="s">
        <v>511</v>
      </c>
      <c r="I191" s="133" t="s">
        <v>510</v>
      </c>
      <c r="J191" s="134">
        <v>1</v>
      </c>
      <c r="K191" s="133"/>
      <c r="L191" s="133" t="s">
        <v>54</v>
      </c>
      <c r="M191" s="133" t="s">
        <v>55</v>
      </c>
      <c r="N191" s="133">
        <v>5</v>
      </c>
      <c r="O191" s="133">
        <v>82</v>
      </c>
      <c r="P191" s="133">
        <v>5</v>
      </c>
      <c r="Q191" s="135">
        <v>98.753</v>
      </c>
      <c r="R191" s="135">
        <f t="shared" si="19"/>
        <v>6.833333333333333</v>
      </c>
      <c r="S191" s="135">
        <f t="shared" si="20"/>
        <v>674.8121666666666</v>
      </c>
      <c r="T191" s="135"/>
      <c r="U191" s="135">
        <f t="shared" si="21"/>
        <v>674.8121666666666</v>
      </c>
      <c r="V191" s="135">
        <f t="shared" si="22"/>
        <v>674812.16666666663</v>
      </c>
      <c r="W191" s="135">
        <f t="shared" si="23"/>
        <v>56234.347222222219</v>
      </c>
      <c r="X191" s="133" t="s">
        <v>578</v>
      </c>
      <c r="Y191" s="133" t="s">
        <v>578</v>
      </c>
      <c r="Z191" s="133">
        <v>3093</v>
      </c>
      <c r="AA191" s="133">
        <v>3094</v>
      </c>
      <c r="AB191" s="133"/>
      <c r="AC191" s="133"/>
      <c r="AD191" s="133"/>
      <c r="AE191" s="133"/>
      <c r="AF191" s="133">
        <v>102</v>
      </c>
      <c r="AG191" s="133"/>
      <c r="AH191" s="133">
        <v>2024</v>
      </c>
      <c r="AI191" s="133"/>
      <c r="AJ191" s="133"/>
      <c r="AK191" s="133"/>
      <c r="AL191" s="133" t="s">
        <v>387</v>
      </c>
      <c r="AM191" s="133"/>
    </row>
    <row r="192" spans="1:39" x14ac:dyDescent="0.35">
      <c r="A192" s="130" t="s">
        <v>50</v>
      </c>
      <c r="B192" s="130" t="s">
        <v>385</v>
      </c>
      <c r="C192" s="130" t="s">
        <v>443</v>
      </c>
      <c r="D192" s="130" t="s">
        <v>443</v>
      </c>
      <c r="E192" s="130" t="s">
        <v>51</v>
      </c>
      <c r="F192" s="130"/>
      <c r="G192" s="130" t="s">
        <v>127</v>
      </c>
      <c r="H192" s="130" t="s">
        <v>447</v>
      </c>
      <c r="I192" s="130" t="s">
        <v>446</v>
      </c>
      <c r="J192" s="131">
        <v>1</v>
      </c>
      <c r="K192" s="130"/>
      <c r="L192" s="130" t="s">
        <v>54</v>
      </c>
      <c r="M192" s="130" t="s">
        <v>55</v>
      </c>
      <c r="N192" s="130">
        <v>5</v>
      </c>
      <c r="O192" s="130">
        <v>82</v>
      </c>
      <c r="P192" s="130">
        <v>3</v>
      </c>
      <c r="Q192" s="132">
        <v>89.546999999999997</v>
      </c>
      <c r="R192" s="132">
        <f t="shared" si="19"/>
        <v>4.0999999999999996</v>
      </c>
      <c r="S192" s="132">
        <f t="shared" si="20"/>
        <v>367.14269999999993</v>
      </c>
      <c r="T192" s="132"/>
      <c r="U192" s="132">
        <f t="shared" si="21"/>
        <v>367.14269999999993</v>
      </c>
      <c r="V192" s="132">
        <f t="shared" si="22"/>
        <v>367142.69999999995</v>
      </c>
      <c r="W192" s="132">
        <f t="shared" si="23"/>
        <v>30595.224999999995</v>
      </c>
      <c r="X192" s="130" t="s">
        <v>578</v>
      </c>
      <c r="Y192" s="130" t="s">
        <v>581</v>
      </c>
      <c r="Z192" s="130">
        <v>3093</v>
      </c>
      <c r="AA192" s="130">
        <v>3094</v>
      </c>
      <c r="AB192" s="130"/>
      <c r="AC192" s="130"/>
      <c r="AD192" s="130"/>
      <c r="AE192" s="130"/>
      <c r="AF192" s="130">
        <v>102</v>
      </c>
      <c r="AG192" s="130"/>
      <c r="AH192" s="130">
        <v>2024</v>
      </c>
      <c r="AI192" s="130"/>
      <c r="AJ192" s="130"/>
      <c r="AK192" s="130"/>
      <c r="AL192" s="130" t="s">
        <v>387</v>
      </c>
      <c r="AM192" s="130"/>
    </row>
    <row r="193" spans="1:39" x14ac:dyDescent="0.35">
      <c r="A193" s="133" t="s">
        <v>50</v>
      </c>
      <c r="B193" s="133" t="s">
        <v>385</v>
      </c>
      <c r="C193" s="133" t="s">
        <v>443</v>
      </c>
      <c r="D193" s="133" t="s">
        <v>443</v>
      </c>
      <c r="E193" s="133" t="s">
        <v>51</v>
      </c>
      <c r="F193" s="133"/>
      <c r="G193" s="133" t="s">
        <v>387</v>
      </c>
      <c r="H193" s="133" t="s">
        <v>513</v>
      </c>
      <c r="I193" s="133" t="s">
        <v>512</v>
      </c>
      <c r="J193" s="134">
        <v>1</v>
      </c>
      <c r="K193" s="133"/>
      <c r="L193" s="133" t="s">
        <v>54</v>
      </c>
      <c r="M193" s="133" t="s">
        <v>55</v>
      </c>
      <c r="N193" s="133">
        <v>5</v>
      </c>
      <c r="O193" s="133">
        <v>82</v>
      </c>
      <c r="P193" s="133">
        <v>1.5</v>
      </c>
      <c r="Q193" s="135">
        <v>98.753</v>
      </c>
      <c r="R193" s="135">
        <f t="shared" si="19"/>
        <v>2.0499999999999998</v>
      </c>
      <c r="S193" s="135">
        <f t="shared" si="20"/>
        <v>202.44364999999999</v>
      </c>
      <c r="T193" s="135"/>
      <c r="U193" s="135">
        <f t="shared" si="21"/>
        <v>202.44364999999999</v>
      </c>
      <c r="V193" s="135">
        <f t="shared" si="22"/>
        <v>202443.65</v>
      </c>
      <c r="W193" s="135">
        <f t="shared" si="23"/>
        <v>16870.304166666665</v>
      </c>
      <c r="X193" s="133" t="s">
        <v>578</v>
      </c>
      <c r="Y193" s="133" t="s">
        <v>578</v>
      </c>
      <c r="Z193" s="133">
        <v>3093</v>
      </c>
      <c r="AA193" s="133">
        <v>3094</v>
      </c>
      <c r="AB193" s="133"/>
      <c r="AC193" s="133"/>
      <c r="AD193" s="133"/>
      <c r="AE193" s="133"/>
      <c r="AF193" s="133">
        <v>102</v>
      </c>
      <c r="AG193" s="133"/>
      <c r="AH193" s="133">
        <v>2024</v>
      </c>
      <c r="AI193" s="133"/>
      <c r="AJ193" s="133"/>
      <c r="AK193" s="133"/>
      <c r="AL193" s="133" t="s">
        <v>387</v>
      </c>
      <c r="AM193" s="133"/>
    </row>
    <row r="194" spans="1:39" x14ac:dyDescent="0.35">
      <c r="A194" s="130" t="s">
        <v>50</v>
      </c>
      <c r="B194" s="130" t="s">
        <v>385</v>
      </c>
      <c r="C194" s="130" t="s">
        <v>443</v>
      </c>
      <c r="D194" s="130" t="s">
        <v>443</v>
      </c>
      <c r="E194" s="130" t="s">
        <v>51</v>
      </c>
      <c r="F194" s="130"/>
      <c r="G194" s="130" t="s">
        <v>387</v>
      </c>
      <c r="H194" s="130" t="s">
        <v>513</v>
      </c>
      <c r="I194" s="130" t="s">
        <v>512</v>
      </c>
      <c r="J194" s="131">
        <v>1</v>
      </c>
      <c r="K194" s="130"/>
      <c r="L194" s="130" t="s">
        <v>54</v>
      </c>
      <c r="M194" s="130" t="s">
        <v>69</v>
      </c>
      <c r="N194" s="130">
        <v>6</v>
      </c>
      <c r="O194" s="130">
        <v>70</v>
      </c>
      <c r="P194" s="130">
        <v>1.5</v>
      </c>
      <c r="Q194" s="132">
        <v>98.753</v>
      </c>
      <c r="R194" s="132">
        <f t="shared" si="19"/>
        <v>1.75</v>
      </c>
      <c r="S194" s="132">
        <f t="shared" si="20"/>
        <v>172.81774999999999</v>
      </c>
      <c r="T194" s="132"/>
      <c r="U194" s="132">
        <f t="shared" si="21"/>
        <v>172.81774999999999</v>
      </c>
      <c r="V194" s="132">
        <f t="shared" si="22"/>
        <v>172817.75</v>
      </c>
      <c r="W194" s="132">
        <f t="shared" si="23"/>
        <v>14401.479166666666</v>
      </c>
      <c r="X194" s="130" t="s">
        <v>578</v>
      </c>
      <c r="Y194" s="130" t="s">
        <v>578</v>
      </c>
      <c r="Z194" s="130">
        <v>3093</v>
      </c>
      <c r="AA194" s="130">
        <v>3094</v>
      </c>
      <c r="AB194" s="130"/>
      <c r="AC194" s="130"/>
      <c r="AD194" s="130"/>
      <c r="AE194" s="130"/>
      <c r="AF194" s="130">
        <v>102</v>
      </c>
      <c r="AG194" s="130"/>
      <c r="AH194" s="130">
        <v>2024</v>
      </c>
      <c r="AI194" s="130"/>
      <c r="AJ194" s="130"/>
      <c r="AK194" s="130"/>
      <c r="AL194" s="130" t="s">
        <v>387</v>
      </c>
      <c r="AM194" s="130"/>
    </row>
    <row r="195" spans="1:39" x14ac:dyDescent="0.35">
      <c r="A195" s="133" t="s">
        <v>50</v>
      </c>
      <c r="B195" s="133" t="s">
        <v>385</v>
      </c>
      <c r="C195" s="133" t="s">
        <v>443</v>
      </c>
      <c r="D195" s="133" t="s">
        <v>443</v>
      </c>
      <c r="E195" s="133" t="s">
        <v>51</v>
      </c>
      <c r="F195" s="133"/>
      <c r="G195" s="133" t="s">
        <v>387</v>
      </c>
      <c r="H195" s="133" t="s">
        <v>515</v>
      </c>
      <c r="I195" s="133" t="s">
        <v>514</v>
      </c>
      <c r="J195" s="134">
        <v>1</v>
      </c>
      <c r="K195" s="133"/>
      <c r="L195" s="133" t="s">
        <v>54</v>
      </c>
      <c r="M195" s="133" t="s">
        <v>69</v>
      </c>
      <c r="N195" s="133">
        <v>6</v>
      </c>
      <c r="O195" s="133">
        <v>70</v>
      </c>
      <c r="P195" s="133">
        <v>3</v>
      </c>
      <c r="Q195" s="135">
        <v>98.753</v>
      </c>
      <c r="R195" s="135">
        <f t="shared" si="19"/>
        <v>3.5</v>
      </c>
      <c r="S195" s="135">
        <f t="shared" si="20"/>
        <v>345.63549999999998</v>
      </c>
      <c r="T195" s="135"/>
      <c r="U195" s="135">
        <f t="shared" si="21"/>
        <v>345.63549999999998</v>
      </c>
      <c r="V195" s="135">
        <f t="shared" si="22"/>
        <v>345635.5</v>
      </c>
      <c r="W195" s="135">
        <f t="shared" si="23"/>
        <v>28802.958333333332</v>
      </c>
      <c r="X195" s="133" t="s">
        <v>578</v>
      </c>
      <c r="Y195" s="133" t="s">
        <v>578</v>
      </c>
      <c r="Z195" s="133">
        <v>3093</v>
      </c>
      <c r="AA195" s="133">
        <v>3094</v>
      </c>
      <c r="AB195" s="133"/>
      <c r="AC195" s="133"/>
      <c r="AD195" s="133"/>
      <c r="AE195" s="133"/>
      <c r="AF195" s="133">
        <v>102</v>
      </c>
      <c r="AG195" s="133"/>
      <c r="AH195" s="133">
        <v>2024</v>
      </c>
      <c r="AI195" s="133"/>
      <c r="AJ195" s="133"/>
      <c r="AK195" s="133"/>
      <c r="AL195" s="133" t="s">
        <v>387</v>
      </c>
      <c r="AM195" s="133"/>
    </row>
    <row r="196" spans="1:39" x14ac:dyDescent="0.35">
      <c r="A196" s="130" t="s">
        <v>50</v>
      </c>
      <c r="B196" s="130" t="s">
        <v>385</v>
      </c>
      <c r="C196" s="130" t="s">
        <v>443</v>
      </c>
      <c r="D196" s="130" t="s">
        <v>443</v>
      </c>
      <c r="E196" s="130" t="s">
        <v>51</v>
      </c>
      <c r="F196" s="130"/>
      <c r="G196" s="130" t="s">
        <v>387</v>
      </c>
      <c r="H196" s="130" t="s">
        <v>517</v>
      </c>
      <c r="I196" s="130" t="s">
        <v>516</v>
      </c>
      <c r="J196" s="131">
        <v>1</v>
      </c>
      <c r="K196" s="130"/>
      <c r="L196" s="130" t="s">
        <v>54</v>
      </c>
      <c r="M196" s="130" t="s">
        <v>69</v>
      </c>
      <c r="N196" s="130">
        <v>6</v>
      </c>
      <c r="O196" s="130">
        <v>70</v>
      </c>
      <c r="P196" s="130">
        <v>11</v>
      </c>
      <c r="Q196" s="132">
        <v>98.753</v>
      </c>
      <c r="R196" s="132">
        <f t="shared" ref="R196:R229" si="24">(O196*P196)/60</f>
        <v>12.833333333333334</v>
      </c>
      <c r="S196" s="132">
        <f t="shared" si="20"/>
        <v>1267.3301666666666</v>
      </c>
      <c r="T196" s="132"/>
      <c r="U196" s="132">
        <f t="shared" si="21"/>
        <v>1267.3301666666666</v>
      </c>
      <c r="V196" s="132">
        <f t="shared" si="22"/>
        <v>1267330.1666666665</v>
      </c>
      <c r="W196" s="132">
        <f t="shared" si="23"/>
        <v>105610.8472222222</v>
      </c>
      <c r="X196" s="130" t="s">
        <v>578</v>
      </c>
      <c r="Y196" s="130" t="s">
        <v>578</v>
      </c>
      <c r="Z196" s="130">
        <v>3093</v>
      </c>
      <c r="AA196" s="130">
        <v>3094</v>
      </c>
      <c r="AB196" s="130"/>
      <c r="AC196" s="130"/>
      <c r="AD196" s="130"/>
      <c r="AE196" s="130"/>
      <c r="AF196" s="130">
        <v>102</v>
      </c>
      <c r="AG196" s="130"/>
      <c r="AH196" s="130">
        <v>2024</v>
      </c>
      <c r="AI196" s="130"/>
      <c r="AJ196" s="130"/>
      <c r="AK196" s="130"/>
      <c r="AL196" s="130" t="s">
        <v>387</v>
      </c>
      <c r="AM196" s="130"/>
    </row>
    <row r="197" spans="1:39" x14ac:dyDescent="0.35">
      <c r="A197" s="133" t="s">
        <v>50</v>
      </c>
      <c r="B197" s="133" t="s">
        <v>385</v>
      </c>
      <c r="C197" s="133" t="s">
        <v>443</v>
      </c>
      <c r="D197" s="133" t="s">
        <v>443</v>
      </c>
      <c r="E197" s="133" t="s">
        <v>51</v>
      </c>
      <c r="F197" s="133"/>
      <c r="G197" s="133" t="s">
        <v>387</v>
      </c>
      <c r="H197" s="133" t="s">
        <v>543</v>
      </c>
      <c r="I197" s="133" t="s">
        <v>542</v>
      </c>
      <c r="J197" s="134">
        <v>1</v>
      </c>
      <c r="K197" s="133"/>
      <c r="L197" s="133" t="s">
        <v>54</v>
      </c>
      <c r="M197" s="133" t="s">
        <v>69</v>
      </c>
      <c r="N197" s="133">
        <v>6</v>
      </c>
      <c r="O197" s="133">
        <v>70</v>
      </c>
      <c r="P197" s="133">
        <v>3</v>
      </c>
      <c r="Q197" s="135">
        <v>98.753</v>
      </c>
      <c r="R197" s="135">
        <f t="shared" si="24"/>
        <v>3.5</v>
      </c>
      <c r="S197" s="135">
        <f t="shared" si="20"/>
        <v>345.63549999999998</v>
      </c>
      <c r="T197" s="135"/>
      <c r="U197" s="135">
        <f t="shared" si="21"/>
        <v>345.63549999999998</v>
      </c>
      <c r="V197" s="135">
        <f t="shared" si="22"/>
        <v>345635.5</v>
      </c>
      <c r="W197" s="135">
        <f t="shared" si="23"/>
        <v>28802.958333333332</v>
      </c>
      <c r="X197" s="133" t="s">
        <v>578</v>
      </c>
      <c r="Y197" s="133" t="s">
        <v>578</v>
      </c>
      <c r="Z197" s="133">
        <v>3093</v>
      </c>
      <c r="AA197" s="133">
        <v>3094</v>
      </c>
      <c r="AB197" s="133"/>
      <c r="AC197" s="133"/>
      <c r="AD197" s="133"/>
      <c r="AE197" s="133"/>
      <c r="AF197" s="133">
        <v>102</v>
      </c>
      <c r="AG197" s="133"/>
      <c r="AH197" s="133">
        <v>2024</v>
      </c>
      <c r="AI197" s="133"/>
      <c r="AJ197" s="133"/>
      <c r="AK197" s="133"/>
      <c r="AL197" s="133" t="s">
        <v>387</v>
      </c>
      <c r="AM197" s="133"/>
    </row>
    <row r="198" spans="1:39" x14ac:dyDescent="0.35">
      <c r="A198" s="130" t="s">
        <v>50</v>
      </c>
      <c r="B198" s="130" t="s">
        <v>385</v>
      </c>
      <c r="C198" s="130" t="s">
        <v>443</v>
      </c>
      <c r="D198" s="130" t="s">
        <v>443</v>
      </c>
      <c r="E198" s="130" t="s">
        <v>51</v>
      </c>
      <c r="F198" s="130"/>
      <c r="G198" s="130" t="s">
        <v>387</v>
      </c>
      <c r="H198" s="130" t="s">
        <v>519</v>
      </c>
      <c r="I198" s="130" t="s">
        <v>518</v>
      </c>
      <c r="J198" s="131">
        <v>1</v>
      </c>
      <c r="K198" s="130"/>
      <c r="L198" s="130" t="s">
        <v>54</v>
      </c>
      <c r="M198" s="130" t="s">
        <v>69</v>
      </c>
      <c r="N198" s="130">
        <v>6</v>
      </c>
      <c r="O198" s="130">
        <v>70</v>
      </c>
      <c r="P198" s="130">
        <v>3</v>
      </c>
      <c r="Q198" s="132">
        <v>98.753</v>
      </c>
      <c r="R198" s="132">
        <f t="shared" si="24"/>
        <v>3.5</v>
      </c>
      <c r="S198" s="132">
        <f t="shared" si="20"/>
        <v>345.63549999999998</v>
      </c>
      <c r="T198" s="132"/>
      <c r="U198" s="132">
        <f t="shared" si="21"/>
        <v>345.63549999999998</v>
      </c>
      <c r="V198" s="132">
        <f t="shared" si="22"/>
        <v>345635.5</v>
      </c>
      <c r="W198" s="132">
        <f t="shared" si="23"/>
        <v>28802.958333333332</v>
      </c>
      <c r="X198" s="130" t="s">
        <v>578</v>
      </c>
      <c r="Y198" s="130" t="s">
        <v>578</v>
      </c>
      <c r="Z198" s="130">
        <v>3093</v>
      </c>
      <c r="AA198" s="130">
        <v>3094</v>
      </c>
      <c r="AB198" s="130"/>
      <c r="AC198" s="130"/>
      <c r="AD198" s="130"/>
      <c r="AE198" s="130"/>
      <c r="AF198" s="130">
        <v>102</v>
      </c>
      <c r="AG198" s="130"/>
      <c r="AH198" s="130">
        <v>2024</v>
      </c>
      <c r="AI198" s="130"/>
      <c r="AJ198" s="130"/>
      <c r="AK198" s="130"/>
      <c r="AL198" s="130" t="s">
        <v>387</v>
      </c>
      <c r="AM198" s="130"/>
    </row>
    <row r="199" spans="1:39" x14ac:dyDescent="0.35">
      <c r="A199" s="133" t="s">
        <v>50</v>
      </c>
      <c r="B199" s="133" t="s">
        <v>385</v>
      </c>
      <c r="C199" s="133" t="s">
        <v>443</v>
      </c>
      <c r="D199" s="133" t="s">
        <v>443</v>
      </c>
      <c r="E199" s="133" t="s">
        <v>51</v>
      </c>
      <c r="F199" s="133"/>
      <c r="G199" s="133" t="s">
        <v>387</v>
      </c>
      <c r="H199" s="133" t="s">
        <v>521</v>
      </c>
      <c r="I199" s="133" t="s">
        <v>520</v>
      </c>
      <c r="J199" s="134">
        <v>1</v>
      </c>
      <c r="K199" s="133"/>
      <c r="L199" s="133" t="s">
        <v>54</v>
      </c>
      <c r="M199" s="133" t="s">
        <v>69</v>
      </c>
      <c r="N199" s="133">
        <v>6</v>
      </c>
      <c r="O199" s="133">
        <v>70</v>
      </c>
      <c r="P199" s="133">
        <v>4</v>
      </c>
      <c r="Q199" s="135">
        <v>98.753</v>
      </c>
      <c r="R199" s="135">
        <f t="shared" si="24"/>
        <v>4.666666666666667</v>
      </c>
      <c r="S199" s="135">
        <f t="shared" si="20"/>
        <v>460.84733333333338</v>
      </c>
      <c r="T199" s="135"/>
      <c r="U199" s="135">
        <f t="shared" si="21"/>
        <v>460.84733333333338</v>
      </c>
      <c r="V199" s="135">
        <f t="shared" si="22"/>
        <v>460847.33333333337</v>
      </c>
      <c r="W199" s="135">
        <f t="shared" si="23"/>
        <v>38403.944444444445</v>
      </c>
      <c r="X199" s="133" t="s">
        <v>578</v>
      </c>
      <c r="Y199" s="133" t="s">
        <v>578</v>
      </c>
      <c r="Z199" s="133">
        <v>3093</v>
      </c>
      <c r="AA199" s="133">
        <v>3094</v>
      </c>
      <c r="AB199" s="133"/>
      <c r="AC199" s="133"/>
      <c r="AD199" s="133"/>
      <c r="AE199" s="133"/>
      <c r="AF199" s="133">
        <v>102</v>
      </c>
      <c r="AG199" s="133"/>
      <c r="AH199" s="133">
        <v>2024</v>
      </c>
      <c r="AI199" s="133"/>
      <c r="AJ199" s="133"/>
      <c r="AK199" s="133"/>
      <c r="AL199" s="133" t="s">
        <v>387</v>
      </c>
      <c r="AM199" s="133"/>
    </row>
    <row r="200" spans="1:39" x14ac:dyDescent="0.35">
      <c r="A200" s="130" t="s">
        <v>50</v>
      </c>
      <c r="B200" s="130" t="s">
        <v>385</v>
      </c>
      <c r="C200" s="130" t="s">
        <v>443</v>
      </c>
      <c r="D200" s="130" t="s">
        <v>443</v>
      </c>
      <c r="E200" s="130" t="s">
        <v>51</v>
      </c>
      <c r="F200" s="130"/>
      <c r="G200" s="130" t="s">
        <v>387</v>
      </c>
      <c r="H200" s="130" t="s">
        <v>523</v>
      </c>
      <c r="I200" s="130" t="s">
        <v>522</v>
      </c>
      <c r="J200" s="131">
        <v>1</v>
      </c>
      <c r="K200" s="130"/>
      <c r="L200" s="130" t="s">
        <v>54</v>
      </c>
      <c r="M200" s="130" t="s">
        <v>69</v>
      </c>
      <c r="N200" s="130">
        <v>6</v>
      </c>
      <c r="O200" s="130">
        <v>70</v>
      </c>
      <c r="P200" s="130">
        <v>1.5</v>
      </c>
      <c r="Q200" s="132">
        <v>98.753</v>
      </c>
      <c r="R200" s="132">
        <f t="shared" si="24"/>
        <v>1.75</v>
      </c>
      <c r="S200" s="132">
        <f t="shared" si="20"/>
        <v>172.81774999999999</v>
      </c>
      <c r="T200" s="132"/>
      <c r="U200" s="132">
        <f t="shared" si="21"/>
        <v>172.81774999999999</v>
      </c>
      <c r="V200" s="132">
        <f t="shared" si="22"/>
        <v>172817.75</v>
      </c>
      <c r="W200" s="132">
        <f t="shared" si="23"/>
        <v>14401.479166666666</v>
      </c>
      <c r="X200" s="130" t="s">
        <v>578</v>
      </c>
      <c r="Y200" s="130" t="s">
        <v>578</v>
      </c>
      <c r="Z200" s="130">
        <v>3093</v>
      </c>
      <c r="AA200" s="130">
        <v>3094</v>
      </c>
      <c r="AB200" s="130"/>
      <c r="AC200" s="130"/>
      <c r="AD200" s="130"/>
      <c r="AE200" s="130"/>
      <c r="AF200" s="130">
        <v>102</v>
      </c>
      <c r="AG200" s="130"/>
      <c r="AH200" s="130">
        <v>2024</v>
      </c>
      <c r="AI200" s="130"/>
      <c r="AJ200" s="130"/>
      <c r="AK200" s="130"/>
      <c r="AL200" s="130" t="s">
        <v>387</v>
      </c>
      <c r="AM200" s="130"/>
    </row>
    <row r="201" spans="1:39" x14ac:dyDescent="0.35">
      <c r="A201" s="133" t="s">
        <v>50</v>
      </c>
      <c r="B201" s="133" t="s">
        <v>385</v>
      </c>
      <c r="C201" s="133" t="s">
        <v>443</v>
      </c>
      <c r="D201" s="133" t="s">
        <v>443</v>
      </c>
      <c r="E201" s="133" t="s">
        <v>51</v>
      </c>
      <c r="F201" s="133"/>
      <c r="G201" s="133" t="s">
        <v>387</v>
      </c>
      <c r="H201" s="133" t="s">
        <v>525</v>
      </c>
      <c r="I201" s="133" t="s">
        <v>524</v>
      </c>
      <c r="J201" s="134">
        <v>1</v>
      </c>
      <c r="K201" s="133"/>
      <c r="L201" s="133" t="s">
        <v>54</v>
      </c>
      <c r="M201" s="133" t="s">
        <v>69</v>
      </c>
      <c r="N201" s="133">
        <v>6</v>
      </c>
      <c r="O201" s="133">
        <v>70</v>
      </c>
      <c r="P201" s="133">
        <v>1.5</v>
      </c>
      <c r="Q201" s="135">
        <v>98.753</v>
      </c>
      <c r="R201" s="135">
        <f t="shared" si="24"/>
        <v>1.75</v>
      </c>
      <c r="S201" s="135">
        <f t="shared" si="20"/>
        <v>172.81774999999999</v>
      </c>
      <c r="T201" s="135"/>
      <c r="U201" s="135">
        <f t="shared" si="21"/>
        <v>172.81774999999999</v>
      </c>
      <c r="V201" s="135">
        <f t="shared" si="22"/>
        <v>172817.75</v>
      </c>
      <c r="W201" s="135">
        <f t="shared" si="23"/>
        <v>14401.479166666666</v>
      </c>
      <c r="X201" s="133" t="s">
        <v>578</v>
      </c>
      <c r="Y201" s="133" t="s">
        <v>578</v>
      </c>
      <c r="Z201" s="133">
        <v>3093</v>
      </c>
      <c r="AA201" s="133">
        <v>3094</v>
      </c>
      <c r="AB201" s="133"/>
      <c r="AC201" s="133"/>
      <c r="AD201" s="133"/>
      <c r="AE201" s="133"/>
      <c r="AF201" s="133">
        <v>102</v>
      </c>
      <c r="AG201" s="133"/>
      <c r="AH201" s="133">
        <v>2024</v>
      </c>
      <c r="AI201" s="133"/>
      <c r="AJ201" s="133"/>
      <c r="AK201" s="133"/>
      <c r="AL201" s="133" t="s">
        <v>387</v>
      </c>
      <c r="AM201" s="133"/>
    </row>
    <row r="202" spans="1:39" x14ac:dyDescent="0.35">
      <c r="A202" s="130" t="s">
        <v>50</v>
      </c>
      <c r="B202" s="130" t="s">
        <v>385</v>
      </c>
      <c r="C202" s="130" t="s">
        <v>443</v>
      </c>
      <c r="D202" s="130" t="s">
        <v>443</v>
      </c>
      <c r="E202" s="130" t="s">
        <v>51</v>
      </c>
      <c r="F202" s="130"/>
      <c r="G202" s="130" t="s">
        <v>387</v>
      </c>
      <c r="H202" s="130" t="s">
        <v>527</v>
      </c>
      <c r="I202" s="130" t="s">
        <v>526</v>
      </c>
      <c r="J202" s="131">
        <v>1</v>
      </c>
      <c r="K202" s="130"/>
      <c r="L202" s="130" t="s">
        <v>54</v>
      </c>
      <c r="M202" s="130" t="s">
        <v>69</v>
      </c>
      <c r="N202" s="130">
        <v>6</v>
      </c>
      <c r="O202" s="130">
        <v>70</v>
      </c>
      <c r="P202" s="130">
        <v>1.5</v>
      </c>
      <c r="Q202" s="132">
        <v>98.753</v>
      </c>
      <c r="R202" s="132">
        <f t="shared" si="24"/>
        <v>1.75</v>
      </c>
      <c r="S202" s="132">
        <f t="shared" si="20"/>
        <v>172.81774999999999</v>
      </c>
      <c r="T202" s="132"/>
      <c r="U202" s="132">
        <f t="shared" si="21"/>
        <v>172.81774999999999</v>
      </c>
      <c r="V202" s="132">
        <f t="shared" si="22"/>
        <v>172817.75</v>
      </c>
      <c r="W202" s="132">
        <f t="shared" si="23"/>
        <v>14401.479166666666</v>
      </c>
      <c r="X202" s="130" t="s">
        <v>578</v>
      </c>
      <c r="Y202" s="130" t="s">
        <v>578</v>
      </c>
      <c r="Z202" s="130">
        <v>3093</v>
      </c>
      <c r="AA202" s="130">
        <v>3094</v>
      </c>
      <c r="AB202" s="130"/>
      <c r="AC202" s="130"/>
      <c r="AD202" s="130"/>
      <c r="AE202" s="130"/>
      <c r="AF202" s="130">
        <v>102</v>
      </c>
      <c r="AG202" s="130"/>
      <c r="AH202" s="130">
        <v>2024</v>
      </c>
      <c r="AI202" s="130"/>
      <c r="AJ202" s="130"/>
      <c r="AK202" s="130"/>
      <c r="AL202" s="130" t="s">
        <v>387</v>
      </c>
      <c r="AM202" s="130"/>
    </row>
    <row r="203" spans="1:39" x14ac:dyDescent="0.35">
      <c r="A203" s="133" t="s">
        <v>50</v>
      </c>
      <c r="B203" s="133" t="s">
        <v>385</v>
      </c>
      <c r="C203" s="133" t="s">
        <v>443</v>
      </c>
      <c r="D203" s="133" t="s">
        <v>443</v>
      </c>
      <c r="E203" s="133" t="s">
        <v>51</v>
      </c>
      <c r="F203" s="133"/>
      <c r="G203" s="133" t="s">
        <v>387</v>
      </c>
      <c r="H203" s="133" t="s">
        <v>529</v>
      </c>
      <c r="I203" s="133" t="s">
        <v>528</v>
      </c>
      <c r="J203" s="134">
        <v>1</v>
      </c>
      <c r="K203" s="133"/>
      <c r="L203" s="133" t="s">
        <v>54</v>
      </c>
      <c r="M203" s="133" t="s">
        <v>55</v>
      </c>
      <c r="N203" s="133">
        <v>7</v>
      </c>
      <c r="O203" s="133">
        <v>68</v>
      </c>
      <c r="P203" s="133">
        <v>3</v>
      </c>
      <c r="Q203" s="135">
        <v>98.753</v>
      </c>
      <c r="R203" s="135">
        <f t="shared" si="24"/>
        <v>3.4</v>
      </c>
      <c r="S203" s="135">
        <f t="shared" si="20"/>
        <v>335.7602</v>
      </c>
      <c r="T203" s="135"/>
      <c r="U203" s="135">
        <f t="shared" si="21"/>
        <v>335.7602</v>
      </c>
      <c r="V203" s="135">
        <f t="shared" si="22"/>
        <v>335760.2</v>
      </c>
      <c r="W203" s="135">
        <f t="shared" si="23"/>
        <v>27980.016666666666</v>
      </c>
      <c r="X203" s="133" t="s">
        <v>578</v>
      </c>
      <c r="Y203" s="133" t="s">
        <v>578</v>
      </c>
      <c r="Z203" s="133">
        <v>3093</v>
      </c>
      <c r="AA203" s="133">
        <v>3094</v>
      </c>
      <c r="AB203" s="133"/>
      <c r="AC203" s="133"/>
      <c r="AD203" s="133"/>
      <c r="AE203" s="133"/>
      <c r="AF203" s="133">
        <v>102</v>
      </c>
      <c r="AG203" s="133"/>
      <c r="AH203" s="133">
        <v>2024</v>
      </c>
      <c r="AI203" s="133"/>
      <c r="AJ203" s="133"/>
      <c r="AK203" s="133"/>
      <c r="AL203" s="133" t="s">
        <v>387</v>
      </c>
      <c r="AM203" s="133"/>
    </row>
    <row r="204" spans="1:39" x14ac:dyDescent="0.35">
      <c r="A204" s="130" t="s">
        <v>50</v>
      </c>
      <c r="B204" s="130" t="s">
        <v>385</v>
      </c>
      <c r="C204" s="130" t="s">
        <v>443</v>
      </c>
      <c r="D204" s="130" t="s">
        <v>443</v>
      </c>
      <c r="E204" s="130" t="s">
        <v>51</v>
      </c>
      <c r="F204" s="130"/>
      <c r="G204" s="130" t="s">
        <v>387</v>
      </c>
      <c r="H204" s="130" t="s">
        <v>563</v>
      </c>
      <c r="I204" s="130" t="s">
        <v>562</v>
      </c>
      <c r="J204" s="131">
        <v>1</v>
      </c>
      <c r="K204" s="130"/>
      <c r="L204" s="130" t="s">
        <v>54</v>
      </c>
      <c r="M204" s="130" t="s">
        <v>55</v>
      </c>
      <c r="N204" s="130">
        <v>7</v>
      </c>
      <c r="O204" s="130">
        <v>68</v>
      </c>
      <c r="P204" s="130">
        <v>3</v>
      </c>
      <c r="Q204" s="132">
        <v>98.753</v>
      </c>
      <c r="R204" s="132">
        <f t="shared" si="24"/>
        <v>3.4</v>
      </c>
      <c r="S204" s="132">
        <f t="shared" si="20"/>
        <v>335.7602</v>
      </c>
      <c r="T204" s="132"/>
      <c r="U204" s="132">
        <f t="shared" si="21"/>
        <v>335.7602</v>
      </c>
      <c r="V204" s="132">
        <f t="shared" si="22"/>
        <v>335760.2</v>
      </c>
      <c r="W204" s="132">
        <f t="shared" si="23"/>
        <v>27980.016666666666</v>
      </c>
      <c r="X204" s="130" t="s">
        <v>578</v>
      </c>
      <c r="Y204" s="130" t="s">
        <v>578</v>
      </c>
      <c r="Z204" s="130">
        <v>3093</v>
      </c>
      <c r="AA204" s="130">
        <v>3094</v>
      </c>
      <c r="AB204" s="130"/>
      <c r="AC204" s="130"/>
      <c r="AD204" s="130"/>
      <c r="AE204" s="130"/>
      <c r="AF204" s="130">
        <v>102</v>
      </c>
      <c r="AG204" s="130"/>
      <c r="AH204" s="130">
        <v>2024</v>
      </c>
      <c r="AI204" s="130"/>
      <c r="AJ204" s="130"/>
      <c r="AK204" s="130"/>
      <c r="AL204" s="130" t="s">
        <v>387</v>
      </c>
      <c r="AM204" s="130"/>
    </row>
    <row r="205" spans="1:39" x14ac:dyDescent="0.35">
      <c r="A205" s="133" t="s">
        <v>50</v>
      </c>
      <c r="B205" s="133" t="s">
        <v>385</v>
      </c>
      <c r="C205" s="133" t="s">
        <v>443</v>
      </c>
      <c r="D205" s="133" t="s">
        <v>443</v>
      </c>
      <c r="E205" s="133" t="s">
        <v>51</v>
      </c>
      <c r="F205" s="133"/>
      <c r="G205" s="133" t="s">
        <v>387</v>
      </c>
      <c r="H205" s="133" t="s">
        <v>531</v>
      </c>
      <c r="I205" s="133" t="s">
        <v>530</v>
      </c>
      <c r="J205" s="134">
        <v>1</v>
      </c>
      <c r="K205" s="133"/>
      <c r="L205" s="133" t="s">
        <v>54</v>
      </c>
      <c r="M205" s="133" t="s">
        <v>55</v>
      </c>
      <c r="N205" s="133">
        <v>7</v>
      </c>
      <c r="O205" s="133">
        <v>68</v>
      </c>
      <c r="P205" s="133">
        <v>1.5</v>
      </c>
      <c r="Q205" s="135">
        <v>98.753</v>
      </c>
      <c r="R205" s="135">
        <f t="shared" si="24"/>
        <v>1.7</v>
      </c>
      <c r="S205" s="135">
        <f t="shared" si="20"/>
        <v>167.8801</v>
      </c>
      <c r="T205" s="135"/>
      <c r="U205" s="135">
        <f t="shared" si="21"/>
        <v>167.8801</v>
      </c>
      <c r="V205" s="135">
        <f t="shared" si="22"/>
        <v>167880.1</v>
      </c>
      <c r="W205" s="135">
        <f t="shared" si="23"/>
        <v>13990.008333333333</v>
      </c>
      <c r="X205" s="133" t="s">
        <v>578</v>
      </c>
      <c r="Y205" s="133" t="s">
        <v>578</v>
      </c>
      <c r="Z205" s="133">
        <v>3093</v>
      </c>
      <c r="AA205" s="133">
        <v>3094</v>
      </c>
      <c r="AB205" s="133"/>
      <c r="AC205" s="133"/>
      <c r="AD205" s="133"/>
      <c r="AE205" s="133"/>
      <c r="AF205" s="133">
        <v>102</v>
      </c>
      <c r="AG205" s="133"/>
      <c r="AH205" s="133">
        <v>2024</v>
      </c>
      <c r="AI205" s="133"/>
      <c r="AJ205" s="133"/>
      <c r="AK205" s="133"/>
      <c r="AL205" s="133" t="s">
        <v>387</v>
      </c>
      <c r="AM205" s="133"/>
    </row>
    <row r="206" spans="1:39" x14ac:dyDescent="0.35">
      <c r="A206" s="130" t="s">
        <v>50</v>
      </c>
      <c r="B206" s="130" t="s">
        <v>385</v>
      </c>
      <c r="C206" s="130" t="s">
        <v>443</v>
      </c>
      <c r="D206" s="130" t="s">
        <v>443</v>
      </c>
      <c r="E206" s="130" t="s">
        <v>51</v>
      </c>
      <c r="F206" s="130"/>
      <c r="G206" s="130" t="s">
        <v>387</v>
      </c>
      <c r="H206" s="130" t="s">
        <v>533</v>
      </c>
      <c r="I206" s="130" t="s">
        <v>532</v>
      </c>
      <c r="J206" s="131">
        <v>1</v>
      </c>
      <c r="K206" s="130"/>
      <c r="L206" s="130" t="s">
        <v>54</v>
      </c>
      <c r="M206" s="130" t="s">
        <v>55</v>
      </c>
      <c r="N206" s="130">
        <v>7</v>
      </c>
      <c r="O206" s="130">
        <v>68</v>
      </c>
      <c r="P206" s="130">
        <v>12</v>
      </c>
      <c r="Q206" s="132">
        <v>98.753</v>
      </c>
      <c r="R206" s="132">
        <f t="shared" si="24"/>
        <v>13.6</v>
      </c>
      <c r="S206" s="132">
        <f t="shared" si="20"/>
        <v>1343.0408</v>
      </c>
      <c r="T206" s="132"/>
      <c r="U206" s="132">
        <f t="shared" si="21"/>
        <v>1343.0408</v>
      </c>
      <c r="V206" s="132">
        <f t="shared" si="22"/>
        <v>1343040.8</v>
      </c>
      <c r="W206" s="132">
        <f t="shared" si="23"/>
        <v>111920.06666666667</v>
      </c>
      <c r="X206" s="130" t="s">
        <v>578</v>
      </c>
      <c r="Y206" s="130" t="s">
        <v>578</v>
      </c>
      <c r="Z206" s="130">
        <v>3093</v>
      </c>
      <c r="AA206" s="130">
        <v>3094</v>
      </c>
      <c r="AB206" s="130"/>
      <c r="AC206" s="130"/>
      <c r="AD206" s="130"/>
      <c r="AE206" s="130"/>
      <c r="AF206" s="130">
        <v>102</v>
      </c>
      <c r="AG206" s="130"/>
      <c r="AH206" s="130">
        <v>2024</v>
      </c>
      <c r="AI206" s="130"/>
      <c r="AJ206" s="130"/>
      <c r="AK206" s="130"/>
      <c r="AL206" s="130" t="s">
        <v>387</v>
      </c>
      <c r="AM206" s="130"/>
    </row>
    <row r="207" spans="1:39" x14ac:dyDescent="0.35">
      <c r="A207" s="133" t="s">
        <v>50</v>
      </c>
      <c r="B207" s="133" t="s">
        <v>385</v>
      </c>
      <c r="C207" s="133" t="s">
        <v>443</v>
      </c>
      <c r="D207" s="133" t="s">
        <v>443</v>
      </c>
      <c r="E207" s="133" t="s">
        <v>51</v>
      </c>
      <c r="F207" s="133"/>
      <c r="G207" s="133" t="s">
        <v>387</v>
      </c>
      <c r="H207" s="133" t="s">
        <v>535</v>
      </c>
      <c r="I207" s="133" t="s">
        <v>534</v>
      </c>
      <c r="J207" s="134">
        <v>1</v>
      </c>
      <c r="K207" s="133"/>
      <c r="L207" s="133" t="s">
        <v>54</v>
      </c>
      <c r="M207" s="133" t="s">
        <v>55</v>
      </c>
      <c r="N207" s="133">
        <v>7</v>
      </c>
      <c r="O207" s="133">
        <v>68</v>
      </c>
      <c r="P207" s="133">
        <v>3</v>
      </c>
      <c r="Q207" s="135">
        <v>98.753</v>
      </c>
      <c r="R207" s="135">
        <f t="shared" si="24"/>
        <v>3.4</v>
      </c>
      <c r="S207" s="135">
        <f t="shared" si="20"/>
        <v>335.7602</v>
      </c>
      <c r="T207" s="135"/>
      <c r="U207" s="135">
        <f t="shared" si="21"/>
        <v>335.7602</v>
      </c>
      <c r="V207" s="135">
        <f t="shared" si="22"/>
        <v>335760.2</v>
      </c>
      <c r="W207" s="135">
        <f t="shared" si="23"/>
        <v>27980.016666666666</v>
      </c>
      <c r="X207" s="133" t="s">
        <v>578</v>
      </c>
      <c r="Y207" s="133" t="s">
        <v>578</v>
      </c>
      <c r="Z207" s="133">
        <v>3093</v>
      </c>
      <c r="AA207" s="133">
        <v>3094</v>
      </c>
      <c r="AB207" s="133"/>
      <c r="AC207" s="133"/>
      <c r="AD207" s="133"/>
      <c r="AE207" s="133"/>
      <c r="AF207" s="133">
        <v>102</v>
      </c>
      <c r="AG207" s="133"/>
      <c r="AH207" s="133">
        <v>2024</v>
      </c>
      <c r="AI207" s="133"/>
      <c r="AJ207" s="133"/>
      <c r="AK207" s="133"/>
      <c r="AL207" s="133" t="s">
        <v>387</v>
      </c>
      <c r="AM207" s="133"/>
    </row>
    <row r="208" spans="1:39" x14ac:dyDescent="0.35">
      <c r="A208" s="130" t="s">
        <v>50</v>
      </c>
      <c r="B208" s="130" t="s">
        <v>385</v>
      </c>
      <c r="C208" s="130" t="s">
        <v>443</v>
      </c>
      <c r="D208" s="130" t="s">
        <v>443</v>
      </c>
      <c r="E208" s="130" t="s">
        <v>51</v>
      </c>
      <c r="F208" s="130"/>
      <c r="G208" s="130" t="s">
        <v>387</v>
      </c>
      <c r="H208" s="130" t="s">
        <v>537</v>
      </c>
      <c r="I208" s="130" t="s">
        <v>536</v>
      </c>
      <c r="J208" s="131">
        <v>1</v>
      </c>
      <c r="K208" s="130"/>
      <c r="L208" s="130" t="s">
        <v>54</v>
      </c>
      <c r="M208" s="130" t="s">
        <v>55</v>
      </c>
      <c r="N208" s="130">
        <v>7</v>
      </c>
      <c r="O208" s="130">
        <v>68</v>
      </c>
      <c r="P208" s="130">
        <v>1.5</v>
      </c>
      <c r="Q208" s="132">
        <v>98.753</v>
      </c>
      <c r="R208" s="132">
        <f t="shared" si="24"/>
        <v>1.7</v>
      </c>
      <c r="S208" s="132">
        <f t="shared" si="20"/>
        <v>167.8801</v>
      </c>
      <c r="T208" s="132"/>
      <c r="U208" s="132">
        <f t="shared" si="21"/>
        <v>167.8801</v>
      </c>
      <c r="V208" s="132">
        <f t="shared" si="22"/>
        <v>167880.1</v>
      </c>
      <c r="W208" s="132">
        <f t="shared" si="23"/>
        <v>13990.008333333333</v>
      </c>
      <c r="X208" s="130" t="s">
        <v>578</v>
      </c>
      <c r="Y208" s="130" t="s">
        <v>578</v>
      </c>
      <c r="Z208" s="130">
        <v>3093</v>
      </c>
      <c r="AA208" s="130">
        <v>3094</v>
      </c>
      <c r="AB208" s="130"/>
      <c r="AC208" s="130"/>
      <c r="AD208" s="130"/>
      <c r="AE208" s="130"/>
      <c r="AF208" s="130">
        <v>102</v>
      </c>
      <c r="AG208" s="130"/>
      <c r="AH208" s="130">
        <v>2024</v>
      </c>
      <c r="AI208" s="130"/>
      <c r="AJ208" s="130"/>
      <c r="AK208" s="130"/>
      <c r="AL208" s="130" t="s">
        <v>387</v>
      </c>
      <c r="AM208" s="130"/>
    </row>
    <row r="209" spans="1:39" x14ac:dyDescent="0.35">
      <c r="A209" s="133" t="s">
        <v>50</v>
      </c>
      <c r="B209" s="133" t="s">
        <v>385</v>
      </c>
      <c r="C209" s="133" t="s">
        <v>443</v>
      </c>
      <c r="D209" s="133" t="s">
        <v>443</v>
      </c>
      <c r="E209" s="133" t="s">
        <v>51</v>
      </c>
      <c r="F209" s="133"/>
      <c r="G209" s="133" t="s">
        <v>387</v>
      </c>
      <c r="H209" s="133" t="s">
        <v>539</v>
      </c>
      <c r="I209" s="133" t="s">
        <v>538</v>
      </c>
      <c r="J209" s="134">
        <v>1</v>
      </c>
      <c r="K209" s="133"/>
      <c r="L209" s="133" t="s">
        <v>54</v>
      </c>
      <c r="M209" s="133" t="s">
        <v>55</v>
      </c>
      <c r="N209" s="133">
        <v>7</v>
      </c>
      <c r="O209" s="133">
        <v>68</v>
      </c>
      <c r="P209" s="133">
        <v>6</v>
      </c>
      <c r="Q209" s="135">
        <v>98.753</v>
      </c>
      <c r="R209" s="135">
        <f t="shared" si="24"/>
        <v>6.8</v>
      </c>
      <c r="S209" s="135">
        <f t="shared" si="20"/>
        <v>671.5204</v>
      </c>
      <c r="T209" s="135"/>
      <c r="U209" s="135">
        <f t="shared" si="21"/>
        <v>671.5204</v>
      </c>
      <c r="V209" s="135">
        <f t="shared" si="22"/>
        <v>671520.4</v>
      </c>
      <c r="W209" s="135">
        <f t="shared" si="23"/>
        <v>55960.033333333333</v>
      </c>
      <c r="X209" s="133" t="s">
        <v>578</v>
      </c>
      <c r="Y209" s="133" t="s">
        <v>578</v>
      </c>
      <c r="Z209" s="133">
        <v>3093</v>
      </c>
      <c r="AA209" s="133">
        <v>3094</v>
      </c>
      <c r="AB209" s="133"/>
      <c r="AC209" s="133"/>
      <c r="AD209" s="133"/>
      <c r="AE209" s="133"/>
      <c r="AF209" s="133">
        <v>102</v>
      </c>
      <c r="AG209" s="133"/>
      <c r="AH209" s="133">
        <v>2024</v>
      </c>
      <c r="AI209" s="133"/>
      <c r="AJ209" s="133"/>
      <c r="AK209" s="133"/>
      <c r="AL209" s="133" t="s">
        <v>387</v>
      </c>
      <c r="AM209" s="133"/>
    </row>
    <row r="210" spans="1:39" x14ac:dyDescent="0.35">
      <c r="A210" s="130" t="s">
        <v>50</v>
      </c>
      <c r="B210" s="130" t="s">
        <v>385</v>
      </c>
      <c r="C210" s="130" t="s">
        <v>443</v>
      </c>
      <c r="D210" s="130" t="s">
        <v>443</v>
      </c>
      <c r="E210" s="130" t="s">
        <v>51</v>
      </c>
      <c r="F210" s="130"/>
      <c r="G210" s="130" t="s">
        <v>387</v>
      </c>
      <c r="H210" s="130" t="s">
        <v>537</v>
      </c>
      <c r="I210" s="130" t="s">
        <v>536</v>
      </c>
      <c r="J210" s="131">
        <v>1</v>
      </c>
      <c r="K210" s="130"/>
      <c r="L210" s="130" t="s">
        <v>54</v>
      </c>
      <c r="M210" s="130" t="s">
        <v>69</v>
      </c>
      <c r="N210" s="130">
        <v>8</v>
      </c>
      <c r="O210" s="130">
        <v>78</v>
      </c>
      <c r="P210" s="130">
        <v>1.5</v>
      </c>
      <c r="Q210" s="132">
        <v>98.753</v>
      </c>
      <c r="R210" s="132">
        <f t="shared" si="24"/>
        <v>1.95</v>
      </c>
      <c r="S210" s="132">
        <f t="shared" si="20"/>
        <v>192.56835000000001</v>
      </c>
      <c r="T210" s="132"/>
      <c r="U210" s="132">
        <f t="shared" si="21"/>
        <v>192.56835000000001</v>
      </c>
      <c r="V210" s="132">
        <f t="shared" si="22"/>
        <v>192568.35</v>
      </c>
      <c r="W210" s="132">
        <f t="shared" si="23"/>
        <v>16047.362500000001</v>
      </c>
      <c r="X210" s="130" t="s">
        <v>578</v>
      </c>
      <c r="Y210" s="130" t="s">
        <v>578</v>
      </c>
      <c r="Z210" s="130">
        <v>3093</v>
      </c>
      <c r="AA210" s="130">
        <v>3094</v>
      </c>
      <c r="AB210" s="130"/>
      <c r="AC210" s="130"/>
      <c r="AD210" s="130"/>
      <c r="AE210" s="130"/>
      <c r="AF210" s="130">
        <v>102</v>
      </c>
      <c r="AG210" s="130"/>
      <c r="AH210" s="130">
        <v>2024</v>
      </c>
      <c r="AI210" s="130"/>
      <c r="AJ210" s="130"/>
      <c r="AK210" s="130"/>
      <c r="AL210" s="130" t="s">
        <v>387</v>
      </c>
      <c r="AM210" s="130"/>
    </row>
    <row r="211" spans="1:39" x14ac:dyDescent="0.35">
      <c r="A211" s="133" t="s">
        <v>50</v>
      </c>
      <c r="B211" s="133" t="s">
        <v>385</v>
      </c>
      <c r="C211" s="133" t="s">
        <v>443</v>
      </c>
      <c r="D211" s="133" t="s">
        <v>443</v>
      </c>
      <c r="E211" s="133" t="s">
        <v>51</v>
      </c>
      <c r="F211" s="133"/>
      <c r="G211" s="133" t="s">
        <v>387</v>
      </c>
      <c r="H211" s="133" t="s">
        <v>545</v>
      </c>
      <c r="I211" s="133" t="s">
        <v>544</v>
      </c>
      <c r="J211" s="134">
        <v>1</v>
      </c>
      <c r="K211" s="133"/>
      <c r="L211" s="133" t="s">
        <v>54</v>
      </c>
      <c r="M211" s="133" t="s">
        <v>69</v>
      </c>
      <c r="N211" s="133">
        <v>8</v>
      </c>
      <c r="O211" s="133">
        <v>78</v>
      </c>
      <c r="P211" s="133">
        <v>6</v>
      </c>
      <c r="Q211" s="135">
        <v>98.753</v>
      </c>
      <c r="R211" s="135">
        <f t="shared" si="24"/>
        <v>7.8</v>
      </c>
      <c r="S211" s="135">
        <f t="shared" si="20"/>
        <v>770.27340000000004</v>
      </c>
      <c r="T211" s="135">
        <v>0</v>
      </c>
      <c r="U211" s="135">
        <f t="shared" si="21"/>
        <v>770.27340000000004</v>
      </c>
      <c r="V211" s="135">
        <f t="shared" si="22"/>
        <v>770273.4</v>
      </c>
      <c r="W211" s="135">
        <f t="shared" si="23"/>
        <v>64189.450000000004</v>
      </c>
      <c r="X211" s="133" t="s">
        <v>578</v>
      </c>
      <c r="Y211" s="133" t="s">
        <v>578</v>
      </c>
      <c r="Z211" s="133">
        <v>3093</v>
      </c>
      <c r="AA211" s="133">
        <v>3094</v>
      </c>
      <c r="AB211" s="133"/>
      <c r="AC211" s="133"/>
      <c r="AD211" s="133"/>
      <c r="AE211" s="133"/>
      <c r="AF211" s="133">
        <v>102</v>
      </c>
      <c r="AG211" s="133"/>
      <c r="AH211" s="133">
        <v>2024</v>
      </c>
      <c r="AI211" s="133"/>
      <c r="AJ211" s="133"/>
      <c r="AK211" s="133"/>
      <c r="AL211" s="133" t="s">
        <v>387</v>
      </c>
      <c r="AM211" s="133"/>
    </row>
    <row r="212" spans="1:39" x14ac:dyDescent="0.35">
      <c r="A212" s="130" t="s">
        <v>50</v>
      </c>
      <c r="B212" s="130" t="s">
        <v>385</v>
      </c>
      <c r="C212" s="130" t="s">
        <v>443</v>
      </c>
      <c r="D212" s="130" t="s">
        <v>443</v>
      </c>
      <c r="E212" s="130" t="s">
        <v>51</v>
      </c>
      <c r="F212" s="130"/>
      <c r="G212" s="130" t="s">
        <v>387</v>
      </c>
      <c r="H212" s="130" t="s">
        <v>547</v>
      </c>
      <c r="I212" s="130" t="s">
        <v>546</v>
      </c>
      <c r="J212" s="131">
        <v>1</v>
      </c>
      <c r="K212" s="130"/>
      <c r="L212" s="130" t="s">
        <v>54</v>
      </c>
      <c r="M212" s="130" t="s">
        <v>69</v>
      </c>
      <c r="N212" s="130">
        <v>8</v>
      </c>
      <c r="O212" s="130">
        <v>78</v>
      </c>
      <c r="P212" s="130">
        <v>4</v>
      </c>
      <c r="Q212" s="132">
        <v>98.753</v>
      </c>
      <c r="R212" s="132">
        <f t="shared" si="24"/>
        <v>5.2</v>
      </c>
      <c r="S212" s="132">
        <f t="shared" si="20"/>
        <v>513.51560000000006</v>
      </c>
      <c r="T212" s="132">
        <v>0</v>
      </c>
      <c r="U212" s="132">
        <f t="shared" si="21"/>
        <v>513.51560000000006</v>
      </c>
      <c r="V212" s="132">
        <f t="shared" si="22"/>
        <v>513515.60000000003</v>
      </c>
      <c r="W212" s="132">
        <f t="shared" si="23"/>
        <v>42792.966666666667</v>
      </c>
      <c r="X212" s="130" t="s">
        <v>578</v>
      </c>
      <c r="Y212" s="130" t="s">
        <v>578</v>
      </c>
      <c r="Z212" s="130">
        <v>3093</v>
      </c>
      <c r="AA212" s="130">
        <v>3094</v>
      </c>
      <c r="AB212" s="130"/>
      <c r="AC212" s="130"/>
      <c r="AD212" s="130"/>
      <c r="AE212" s="130"/>
      <c r="AF212" s="130">
        <v>102</v>
      </c>
      <c r="AG212" s="130"/>
      <c r="AH212" s="130">
        <v>2024</v>
      </c>
      <c r="AI212" s="130"/>
      <c r="AJ212" s="130"/>
      <c r="AK212" s="130"/>
      <c r="AL212" s="130" t="s">
        <v>387</v>
      </c>
      <c r="AM212" s="130"/>
    </row>
    <row r="213" spans="1:39" x14ac:dyDescent="0.35">
      <c r="A213" s="133" t="s">
        <v>50</v>
      </c>
      <c r="B213" s="133" t="s">
        <v>385</v>
      </c>
      <c r="C213" s="133" t="s">
        <v>443</v>
      </c>
      <c r="D213" s="133" t="s">
        <v>443</v>
      </c>
      <c r="E213" s="133" t="s">
        <v>51</v>
      </c>
      <c r="F213" s="133"/>
      <c r="G213" s="133" t="s">
        <v>387</v>
      </c>
      <c r="H213" s="133" t="s">
        <v>549</v>
      </c>
      <c r="I213" s="133" t="s">
        <v>548</v>
      </c>
      <c r="J213" s="134">
        <v>1</v>
      </c>
      <c r="K213" s="133"/>
      <c r="L213" s="133" t="s">
        <v>54</v>
      </c>
      <c r="M213" s="133" t="s">
        <v>69</v>
      </c>
      <c r="N213" s="133">
        <v>8</v>
      </c>
      <c r="O213" s="133">
        <v>78</v>
      </c>
      <c r="P213" s="133">
        <v>9.5</v>
      </c>
      <c r="Q213" s="135">
        <v>98.753</v>
      </c>
      <c r="R213" s="135">
        <f t="shared" si="24"/>
        <v>12.35</v>
      </c>
      <c r="S213" s="135">
        <f t="shared" si="20"/>
        <v>1219.5995499999999</v>
      </c>
      <c r="T213" s="135">
        <v>0</v>
      </c>
      <c r="U213" s="135">
        <f t="shared" si="21"/>
        <v>1219.5995499999999</v>
      </c>
      <c r="V213" s="135">
        <f t="shared" si="22"/>
        <v>1219599.5499999998</v>
      </c>
      <c r="W213" s="135">
        <f t="shared" si="23"/>
        <v>101633.29583333332</v>
      </c>
      <c r="X213" s="133" t="s">
        <v>578</v>
      </c>
      <c r="Y213" s="133" t="s">
        <v>578</v>
      </c>
      <c r="Z213" s="133">
        <v>3093</v>
      </c>
      <c r="AA213" s="133">
        <v>3094</v>
      </c>
      <c r="AB213" s="133"/>
      <c r="AC213" s="133"/>
      <c r="AD213" s="133"/>
      <c r="AE213" s="133"/>
      <c r="AF213" s="133">
        <v>102</v>
      </c>
      <c r="AG213" s="133"/>
      <c r="AH213" s="133">
        <v>2024</v>
      </c>
      <c r="AI213" s="133"/>
      <c r="AJ213" s="133"/>
      <c r="AK213" s="133"/>
      <c r="AL213" s="133" t="s">
        <v>387</v>
      </c>
      <c r="AM213" s="133"/>
    </row>
    <row r="214" spans="1:39" x14ac:dyDescent="0.35">
      <c r="A214" s="130" t="s">
        <v>50</v>
      </c>
      <c r="B214" s="130" t="s">
        <v>385</v>
      </c>
      <c r="C214" s="130" t="s">
        <v>443</v>
      </c>
      <c r="D214" s="130" t="s">
        <v>443</v>
      </c>
      <c r="E214" s="130" t="s">
        <v>51</v>
      </c>
      <c r="F214" s="130"/>
      <c r="G214" s="130" t="s">
        <v>387</v>
      </c>
      <c r="H214" s="130" t="s">
        <v>551</v>
      </c>
      <c r="I214" s="130" t="s">
        <v>550</v>
      </c>
      <c r="J214" s="131">
        <v>1</v>
      </c>
      <c r="K214" s="130"/>
      <c r="L214" s="130" t="s">
        <v>54</v>
      </c>
      <c r="M214" s="130" t="s">
        <v>69</v>
      </c>
      <c r="N214" s="130">
        <v>8</v>
      </c>
      <c r="O214" s="130">
        <v>78</v>
      </c>
      <c r="P214" s="130">
        <v>7.5</v>
      </c>
      <c r="Q214" s="132">
        <v>98.753</v>
      </c>
      <c r="R214" s="132">
        <f t="shared" si="24"/>
        <v>9.75</v>
      </c>
      <c r="S214" s="132">
        <f t="shared" si="20"/>
        <v>962.84175000000005</v>
      </c>
      <c r="T214" s="132">
        <v>0</v>
      </c>
      <c r="U214" s="132">
        <f t="shared" si="21"/>
        <v>962.84175000000005</v>
      </c>
      <c r="V214" s="132">
        <f t="shared" si="22"/>
        <v>962841.75</v>
      </c>
      <c r="W214" s="132">
        <f t="shared" si="23"/>
        <v>80236.8125</v>
      </c>
      <c r="X214" s="130" t="s">
        <v>578</v>
      </c>
      <c r="Y214" s="130" t="s">
        <v>578</v>
      </c>
      <c r="Z214" s="130">
        <v>3093</v>
      </c>
      <c r="AA214" s="130">
        <v>3094</v>
      </c>
      <c r="AB214" s="130"/>
      <c r="AC214" s="130"/>
      <c r="AD214" s="130"/>
      <c r="AE214" s="130"/>
      <c r="AF214" s="130">
        <v>102</v>
      </c>
      <c r="AG214" s="130"/>
      <c r="AH214" s="130">
        <v>2024</v>
      </c>
      <c r="AI214" s="130"/>
      <c r="AJ214" s="130"/>
      <c r="AK214" s="130"/>
      <c r="AL214" s="130" t="s">
        <v>387</v>
      </c>
      <c r="AM214" s="130"/>
    </row>
    <row r="215" spans="1:39" x14ac:dyDescent="0.35">
      <c r="A215" s="133" t="s">
        <v>50</v>
      </c>
      <c r="B215" s="133" t="s">
        <v>385</v>
      </c>
      <c r="C215" s="133" t="s">
        <v>443</v>
      </c>
      <c r="D215" s="133" t="s">
        <v>443</v>
      </c>
      <c r="E215" s="133" t="s">
        <v>51</v>
      </c>
      <c r="F215" s="133"/>
      <c r="G215" s="133" t="s">
        <v>387</v>
      </c>
      <c r="H215" s="133" t="s">
        <v>553</v>
      </c>
      <c r="I215" s="133" t="s">
        <v>552</v>
      </c>
      <c r="J215" s="134">
        <v>1</v>
      </c>
      <c r="K215" s="133"/>
      <c r="L215" s="133" t="s">
        <v>54</v>
      </c>
      <c r="M215" s="133" t="s">
        <v>69</v>
      </c>
      <c r="N215" s="133">
        <v>8</v>
      </c>
      <c r="O215" s="133">
        <v>78</v>
      </c>
      <c r="P215" s="133">
        <v>1.5</v>
      </c>
      <c r="Q215" s="135">
        <v>98.753</v>
      </c>
      <c r="R215" s="135">
        <f t="shared" si="24"/>
        <v>1.95</v>
      </c>
      <c r="S215" s="135">
        <f t="shared" si="20"/>
        <v>192.56835000000001</v>
      </c>
      <c r="T215" s="135">
        <v>0</v>
      </c>
      <c r="U215" s="135">
        <f t="shared" si="21"/>
        <v>192.56835000000001</v>
      </c>
      <c r="V215" s="135">
        <f t="shared" si="22"/>
        <v>192568.35</v>
      </c>
      <c r="W215" s="135">
        <f t="shared" si="23"/>
        <v>16047.362500000001</v>
      </c>
      <c r="X215" s="133" t="s">
        <v>578</v>
      </c>
      <c r="Y215" s="133" t="s">
        <v>578</v>
      </c>
      <c r="Z215" s="133">
        <v>3093</v>
      </c>
      <c r="AA215" s="133">
        <v>3094</v>
      </c>
      <c r="AB215" s="133"/>
      <c r="AC215" s="133"/>
      <c r="AD215" s="133"/>
      <c r="AE215" s="133"/>
      <c r="AF215" s="133">
        <v>102</v>
      </c>
      <c r="AG215" s="133"/>
      <c r="AH215" s="133">
        <v>2024</v>
      </c>
      <c r="AI215" s="133"/>
      <c r="AJ215" s="133"/>
      <c r="AK215" s="133"/>
      <c r="AL215" s="133" t="s">
        <v>387</v>
      </c>
      <c r="AM215" s="133"/>
    </row>
    <row r="216" spans="1:39" x14ac:dyDescent="0.35">
      <c r="A216" s="130" t="s">
        <v>50</v>
      </c>
      <c r="B216" s="130" t="s">
        <v>385</v>
      </c>
      <c r="C216" s="130" t="s">
        <v>443</v>
      </c>
      <c r="D216" s="130" t="s">
        <v>443</v>
      </c>
      <c r="E216" s="130" t="s">
        <v>51</v>
      </c>
      <c r="F216" s="130"/>
      <c r="G216" s="130" t="s">
        <v>387</v>
      </c>
      <c r="H216" s="130" t="s">
        <v>555</v>
      </c>
      <c r="I216" s="130" t="s">
        <v>554</v>
      </c>
      <c r="J216" s="131">
        <v>1</v>
      </c>
      <c r="K216" s="130"/>
      <c r="L216" s="130" t="s">
        <v>54</v>
      </c>
      <c r="M216" s="130" t="s">
        <v>55</v>
      </c>
      <c r="N216" s="130">
        <v>9</v>
      </c>
      <c r="O216" s="130">
        <v>78</v>
      </c>
      <c r="P216" s="130">
        <v>2</v>
      </c>
      <c r="Q216" s="132">
        <v>98.753</v>
      </c>
      <c r="R216" s="132">
        <f t="shared" si="24"/>
        <v>2.6</v>
      </c>
      <c r="S216" s="132">
        <f t="shared" si="20"/>
        <v>256.75780000000003</v>
      </c>
      <c r="T216" s="132">
        <v>0</v>
      </c>
      <c r="U216" s="132">
        <f t="shared" si="21"/>
        <v>256.75780000000003</v>
      </c>
      <c r="V216" s="132">
        <f t="shared" si="22"/>
        <v>256757.80000000002</v>
      </c>
      <c r="W216" s="132">
        <f t="shared" si="23"/>
        <v>21396.483333333334</v>
      </c>
      <c r="X216" s="130" t="s">
        <v>578</v>
      </c>
      <c r="Y216" s="130" t="s">
        <v>578</v>
      </c>
      <c r="Z216" s="130">
        <v>3093</v>
      </c>
      <c r="AA216" s="130">
        <v>3094</v>
      </c>
      <c r="AB216" s="130"/>
      <c r="AC216" s="130"/>
      <c r="AD216" s="130"/>
      <c r="AE216" s="130"/>
      <c r="AF216" s="130">
        <v>102</v>
      </c>
      <c r="AG216" s="130"/>
      <c r="AH216" s="130">
        <v>2024</v>
      </c>
      <c r="AI216" s="130"/>
      <c r="AJ216" s="130"/>
      <c r="AK216" s="130"/>
      <c r="AL216" s="130" t="s">
        <v>387</v>
      </c>
      <c r="AM216" s="130"/>
    </row>
    <row r="217" spans="1:39" x14ac:dyDescent="0.35">
      <c r="A217" s="133" t="s">
        <v>50</v>
      </c>
      <c r="B217" s="133" t="s">
        <v>385</v>
      </c>
      <c r="C217" s="133" t="s">
        <v>443</v>
      </c>
      <c r="D217" s="133" t="s">
        <v>443</v>
      </c>
      <c r="E217" s="133" t="s">
        <v>51</v>
      </c>
      <c r="F217" s="133"/>
      <c r="G217" s="133" t="s">
        <v>387</v>
      </c>
      <c r="H217" s="133" t="s">
        <v>557</v>
      </c>
      <c r="I217" s="133" t="s">
        <v>556</v>
      </c>
      <c r="J217" s="134">
        <v>1</v>
      </c>
      <c r="K217" s="133"/>
      <c r="L217" s="133" t="s">
        <v>54</v>
      </c>
      <c r="M217" s="133" t="s">
        <v>55</v>
      </c>
      <c r="N217" s="133">
        <v>9</v>
      </c>
      <c r="O217" s="133">
        <v>78</v>
      </c>
      <c r="P217" s="133">
        <v>3</v>
      </c>
      <c r="Q217" s="135">
        <v>98.753</v>
      </c>
      <c r="R217" s="135">
        <f t="shared" si="24"/>
        <v>3.9</v>
      </c>
      <c r="S217" s="135">
        <f t="shared" si="20"/>
        <v>385.13670000000002</v>
      </c>
      <c r="T217" s="135">
        <v>0</v>
      </c>
      <c r="U217" s="135">
        <f t="shared" si="21"/>
        <v>385.13670000000002</v>
      </c>
      <c r="V217" s="135">
        <f t="shared" si="22"/>
        <v>385136.7</v>
      </c>
      <c r="W217" s="135">
        <f t="shared" si="23"/>
        <v>32094.725000000002</v>
      </c>
      <c r="X217" s="133" t="s">
        <v>578</v>
      </c>
      <c r="Y217" s="133" t="s">
        <v>578</v>
      </c>
      <c r="Z217" s="133">
        <v>3093</v>
      </c>
      <c r="AA217" s="133">
        <v>3094</v>
      </c>
      <c r="AB217" s="133"/>
      <c r="AC217" s="133"/>
      <c r="AD217" s="133"/>
      <c r="AE217" s="133"/>
      <c r="AF217" s="133">
        <v>102</v>
      </c>
      <c r="AG217" s="133"/>
      <c r="AH217" s="133">
        <v>2024</v>
      </c>
      <c r="AI217" s="133"/>
      <c r="AJ217" s="133"/>
      <c r="AK217" s="133"/>
      <c r="AL217" s="133" t="s">
        <v>387</v>
      </c>
      <c r="AM217" s="133"/>
    </row>
    <row r="218" spans="1:39" x14ac:dyDescent="0.35">
      <c r="A218" s="130" t="s">
        <v>50</v>
      </c>
      <c r="B218" s="130" t="s">
        <v>385</v>
      </c>
      <c r="C218" s="130" t="s">
        <v>443</v>
      </c>
      <c r="D218" s="130" t="s">
        <v>443</v>
      </c>
      <c r="E218" s="130" t="s">
        <v>51</v>
      </c>
      <c r="F218" s="130"/>
      <c r="G218" s="130" t="s">
        <v>387</v>
      </c>
      <c r="H218" s="130" t="s">
        <v>559</v>
      </c>
      <c r="I218" s="130" t="s">
        <v>558</v>
      </c>
      <c r="J218" s="131">
        <v>1</v>
      </c>
      <c r="K218" s="130"/>
      <c r="L218" s="130" t="s">
        <v>54</v>
      </c>
      <c r="M218" s="130" t="s">
        <v>55</v>
      </c>
      <c r="N218" s="130">
        <v>9</v>
      </c>
      <c r="O218" s="130">
        <v>78</v>
      </c>
      <c r="P218" s="130">
        <v>4</v>
      </c>
      <c r="Q218" s="132">
        <v>98.753</v>
      </c>
      <c r="R218" s="132">
        <f t="shared" si="24"/>
        <v>5.2</v>
      </c>
      <c r="S218" s="132">
        <f t="shared" si="20"/>
        <v>513.51560000000006</v>
      </c>
      <c r="T218" s="132">
        <v>0</v>
      </c>
      <c r="U218" s="132">
        <f t="shared" si="21"/>
        <v>513.51560000000006</v>
      </c>
      <c r="V218" s="132">
        <f t="shared" si="22"/>
        <v>513515.60000000003</v>
      </c>
      <c r="W218" s="132">
        <f t="shared" si="23"/>
        <v>42792.966666666667</v>
      </c>
      <c r="X218" s="130" t="s">
        <v>578</v>
      </c>
      <c r="Y218" s="130" t="s">
        <v>578</v>
      </c>
      <c r="Z218" s="130">
        <v>3093</v>
      </c>
      <c r="AA218" s="130">
        <v>3094</v>
      </c>
      <c r="AB218" s="130"/>
      <c r="AC218" s="130"/>
      <c r="AD218" s="130"/>
      <c r="AE218" s="130"/>
      <c r="AF218" s="130">
        <v>102</v>
      </c>
      <c r="AG218" s="130"/>
      <c r="AH218" s="130">
        <v>2024</v>
      </c>
      <c r="AI218" s="130"/>
      <c r="AJ218" s="130"/>
      <c r="AK218" s="130"/>
      <c r="AL218" s="130" t="s">
        <v>387</v>
      </c>
      <c r="AM218" s="130"/>
    </row>
    <row r="219" spans="1:39" x14ac:dyDescent="0.35">
      <c r="A219" s="133" t="s">
        <v>50</v>
      </c>
      <c r="B219" s="133" t="s">
        <v>385</v>
      </c>
      <c r="C219" s="133" t="s">
        <v>443</v>
      </c>
      <c r="D219" s="133" t="s">
        <v>443</v>
      </c>
      <c r="E219" s="133" t="s">
        <v>51</v>
      </c>
      <c r="F219" s="133"/>
      <c r="G219" s="133" t="s">
        <v>387</v>
      </c>
      <c r="H219" s="133" t="s">
        <v>561</v>
      </c>
      <c r="I219" s="133" t="s">
        <v>560</v>
      </c>
      <c r="J219" s="134">
        <v>1</v>
      </c>
      <c r="K219" s="133"/>
      <c r="L219" s="133" t="s">
        <v>54</v>
      </c>
      <c r="M219" s="133" t="s">
        <v>55</v>
      </c>
      <c r="N219" s="133">
        <v>9</v>
      </c>
      <c r="O219" s="133">
        <v>78</v>
      </c>
      <c r="P219" s="133">
        <v>1.5</v>
      </c>
      <c r="Q219" s="135">
        <v>98.753</v>
      </c>
      <c r="R219" s="135">
        <f t="shared" si="24"/>
        <v>1.95</v>
      </c>
      <c r="S219" s="135">
        <f t="shared" si="20"/>
        <v>192.56835000000001</v>
      </c>
      <c r="T219" s="135">
        <v>0</v>
      </c>
      <c r="U219" s="135">
        <f t="shared" si="21"/>
        <v>192.56835000000001</v>
      </c>
      <c r="V219" s="135">
        <f t="shared" si="22"/>
        <v>192568.35</v>
      </c>
      <c r="W219" s="135">
        <f t="shared" si="23"/>
        <v>16047.362500000001</v>
      </c>
      <c r="X219" s="133" t="s">
        <v>578</v>
      </c>
      <c r="Y219" s="133" t="s">
        <v>578</v>
      </c>
      <c r="Z219" s="133">
        <v>3093</v>
      </c>
      <c r="AA219" s="133">
        <v>3094</v>
      </c>
      <c r="AB219" s="133"/>
      <c r="AC219" s="133"/>
      <c r="AD219" s="133"/>
      <c r="AE219" s="133"/>
      <c r="AF219" s="133">
        <v>102</v>
      </c>
      <c r="AG219" s="133"/>
      <c r="AH219" s="133">
        <v>2024</v>
      </c>
      <c r="AI219" s="133"/>
      <c r="AJ219" s="133"/>
      <c r="AK219" s="133"/>
      <c r="AL219" s="133" t="s">
        <v>387</v>
      </c>
      <c r="AM219" s="133"/>
    </row>
    <row r="220" spans="1:39" x14ac:dyDescent="0.35">
      <c r="A220" s="130" t="s">
        <v>50</v>
      </c>
      <c r="B220" s="130" t="s">
        <v>385</v>
      </c>
      <c r="C220" s="130" t="s">
        <v>443</v>
      </c>
      <c r="D220" s="130" t="s">
        <v>443</v>
      </c>
      <c r="E220" s="130" t="s">
        <v>51</v>
      </c>
      <c r="F220" s="130"/>
      <c r="G220" s="130" t="s">
        <v>387</v>
      </c>
      <c r="H220" s="130" t="s">
        <v>539</v>
      </c>
      <c r="I220" s="130" t="s">
        <v>538</v>
      </c>
      <c r="J220" s="131">
        <v>1</v>
      </c>
      <c r="K220" s="130"/>
      <c r="L220" s="130" t="s">
        <v>54</v>
      </c>
      <c r="M220" s="130" t="s">
        <v>55</v>
      </c>
      <c r="N220" s="130">
        <v>9</v>
      </c>
      <c r="O220" s="130">
        <v>78</v>
      </c>
      <c r="P220" s="130">
        <v>19.5</v>
      </c>
      <c r="Q220" s="132">
        <v>98.753</v>
      </c>
      <c r="R220" s="132">
        <f t="shared" si="24"/>
        <v>25.35</v>
      </c>
      <c r="S220" s="132">
        <f t="shared" si="20"/>
        <v>2503.3885500000001</v>
      </c>
      <c r="T220" s="132">
        <v>0</v>
      </c>
      <c r="U220" s="132">
        <f t="shared" si="21"/>
        <v>2503.3885500000001</v>
      </c>
      <c r="V220" s="132">
        <f t="shared" si="22"/>
        <v>2503388.5500000003</v>
      </c>
      <c r="W220" s="132">
        <f t="shared" si="23"/>
        <v>208615.71250000002</v>
      </c>
      <c r="X220" s="130" t="s">
        <v>578</v>
      </c>
      <c r="Y220" s="130" t="s">
        <v>578</v>
      </c>
      <c r="Z220" s="130">
        <v>3093</v>
      </c>
      <c r="AA220" s="130">
        <v>3094</v>
      </c>
      <c r="AB220" s="130"/>
      <c r="AC220" s="130"/>
      <c r="AD220" s="130"/>
      <c r="AE220" s="130"/>
      <c r="AF220" s="130">
        <v>102</v>
      </c>
      <c r="AG220" s="130"/>
      <c r="AH220" s="130">
        <v>2024</v>
      </c>
      <c r="AI220" s="130"/>
      <c r="AJ220" s="130"/>
      <c r="AK220" s="130"/>
      <c r="AL220" s="130" t="s">
        <v>387</v>
      </c>
      <c r="AM220" s="130"/>
    </row>
    <row r="221" spans="1:39" x14ac:dyDescent="0.35">
      <c r="A221" s="133" t="s">
        <v>50</v>
      </c>
      <c r="B221" s="133" t="s">
        <v>385</v>
      </c>
      <c r="C221" s="133" t="s">
        <v>443</v>
      </c>
      <c r="D221" s="133" t="s">
        <v>443</v>
      </c>
      <c r="E221" s="133" t="s">
        <v>51</v>
      </c>
      <c r="F221" s="133"/>
      <c r="G221" s="133" t="s">
        <v>387</v>
      </c>
      <c r="H221" s="133" t="s">
        <v>561</v>
      </c>
      <c r="I221" s="133" t="s">
        <v>560</v>
      </c>
      <c r="J221" s="134">
        <v>1</v>
      </c>
      <c r="K221" s="133"/>
      <c r="L221" s="133" t="s">
        <v>54</v>
      </c>
      <c r="M221" s="133" t="s">
        <v>69</v>
      </c>
      <c r="N221" s="133">
        <v>10</v>
      </c>
      <c r="O221" s="133">
        <v>70</v>
      </c>
      <c r="P221" s="133">
        <v>2.5</v>
      </c>
      <c r="Q221" s="135">
        <v>98.753</v>
      </c>
      <c r="R221" s="135">
        <f t="shared" si="24"/>
        <v>2.9166666666666665</v>
      </c>
      <c r="S221" s="135">
        <f t="shared" si="20"/>
        <v>288.02958333333333</v>
      </c>
      <c r="T221" s="135">
        <v>0</v>
      </c>
      <c r="U221" s="135">
        <f t="shared" si="21"/>
        <v>288.02958333333333</v>
      </c>
      <c r="V221" s="135">
        <f t="shared" si="22"/>
        <v>288029.58333333331</v>
      </c>
      <c r="W221" s="135">
        <f t="shared" si="23"/>
        <v>24002.465277777777</v>
      </c>
      <c r="X221" s="133" t="s">
        <v>578</v>
      </c>
      <c r="Y221" s="133" t="s">
        <v>578</v>
      </c>
      <c r="Z221" s="133">
        <v>3093</v>
      </c>
      <c r="AA221" s="133">
        <v>3094</v>
      </c>
      <c r="AB221" s="133"/>
      <c r="AC221" s="133"/>
      <c r="AD221" s="133"/>
      <c r="AE221" s="133"/>
      <c r="AF221" s="133">
        <v>102</v>
      </c>
      <c r="AG221" s="133"/>
      <c r="AH221" s="133">
        <v>2024</v>
      </c>
      <c r="AI221" s="133"/>
      <c r="AJ221" s="133"/>
      <c r="AK221" s="133"/>
      <c r="AL221" s="133" t="s">
        <v>387</v>
      </c>
      <c r="AM221" s="133"/>
    </row>
    <row r="222" spans="1:39" x14ac:dyDescent="0.35">
      <c r="A222" s="130" t="s">
        <v>50</v>
      </c>
      <c r="B222" s="130" t="s">
        <v>385</v>
      </c>
      <c r="C222" s="130" t="s">
        <v>443</v>
      </c>
      <c r="D222" s="130" t="s">
        <v>443</v>
      </c>
      <c r="E222" s="130" t="s">
        <v>51</v>
      </c>
      <c r="F222" s="130"/>
      <c r="G222" s="130" t="s">
        <v>387</v>
      </c>
      <c r="H222" s="130" t="s">
        <v>565</v>
      </c>
      <c r="I222" s="130" t="s">
        <v>564</v>
      </c>
      <c r="J222" s="131">
        <v>1</v>
      </c>
      <c r="K222" s="130"/>
      <c r="L222" s="130" t="s">
        <v>54</v>
      </c>
      <c r="M222" s="130" t="s">
        <v>69</v>
      </c>
      <c r="N222" s="130">
        <v>10</v>
      </c>
      <c r="O222" s="130">
        <v>70</v>
      </c>
      <c r="P222" s="130">
        <v>6</v>
      </c>
      <c r="Q222" s="132">
        <v>98.753</v>
      </c>
      <c r="R222" s="132">
        <f t="shared" si="24"/>
        <v>7</v>
      </c>
      <c r="S222" s="132">
        <f t="shared" si="20"/>
        <v>691.27099999999996</v>
      </c>
      <c r="T222" s="132">
        <v>0</v>
      </c>
      <c r="U222" s="132">
        <f t="shared" si="21"/>
        <v>691.27099999999996</v>
      </c>
      <c r="V222" s="132">
        <f t="shared" si="22"/>
        <v>691271</v>
      </c>
      <c r="W222" s="132">
        <f t="shared" si="23"/>
        <v>57605.916666666664</v>
      </c>
      <c r="X222" s="130" t="s">
        <v>578</v>
      </c>
      <c r="Y222" s="130" t="s">
        <v>578</v>
      </c>
      <c r="Z222" s="130">
        <v>3093</v>
      </c>
      <c r="AA222" s="130">
        <v>3094</v>
      </c>
      <c r="AB222" s="130"/>
      <c r="AC222" s="130"/>
      <c r="AD222" s="130"/>
      <c r="AE222" s="130"/>
      <c r="AF222" s="130">
        <v>102</v>
      </c>
      <c r="AG222" s="130"/>
      <c r="AH222" s="130">
        <v>2024</v>
      </c>
      <c r="AI222" s="130"/>
      <c r="AJ222" s="130"/>
      <c r="AK222" s="130"/>
      <c r="AL222" s="130" t="s">
        <v>387</v>
      </c>
      <c r="AM222" s="130"/>
    </row>
    <row r="223" spans="1:39" x14ac:dyDescent="0.35">
      <c r="A223" s="133" t="s">
        <v>50</v>
      </c>
      <c r="B223" s="133" t="s">
        <v>385</v>
      </c>
      <c r="C223" s="133" t="s">
        <v>443</v>
      </c>
      <c r="D223" s="133" t="s">
        <v>443</v>
      </c>
      <c r="E223" s="133" t="s">
        <v>51</v>
      </c>
      <c r="F223" s="133"/>
      <c r="G223" s="133" t="s">
        <v>387</v>
      </c>
      <c r="H223" s="133" t="s">
        <v>567</v>
      </c>
      <c r="I223" s="133" t="s">
        <v>566</v>
      </c>
      <c r="J223" s="134">
        <v>1</v>
      </c>
      <c r="K223" s="133"/>
      <c r="L223" s="133" t="s">
        <v>54</v>
      </c>
      <c r="M223" s="133" t="s">
        <v>69</v>
      </c>
      <c r="N223" s="133">
        <v>10</v>
      </c>
      <c r="O223" s="133">
        <v>70</v>
      </c>
      <c r="P223" s="133">
        <v>3</v>
      </c>
      <c r="Q223" s="135">
        <v>98.753</v>
      </c>
      <c r="R223" s="135">
        <f t="shared" si="24"/>
        <v>3.5</v>
      </c>
      <c r="S223" s="135">
        <f t="shared" si="20"/>
        <v>345.63549999999998</v>
      </c>
      <c r="T223" s="135">
        <v>0</v>
      </c>
      <c r="U223" s="135">
        <f t="shared" si="21"/>
        <v>345.63549999999998</v>
      </c>
      <c r="V223" s="135">
        <f t="shared" si="22"/>
        <v>345635.5</v>
      </c>
      <c r="W223" s="135">
        <f t="shared" si="23"/>
        <v>28802.958333333332</v>
      </c>
      <c r="X223" s="133" t="s">
        <v>578</v>
      </c>
      <c r="Y223" s="133" t="s">
        <v>578</v>
      </c>
      <c r="Z223" s="133">
        <v>3093</v>
      </c>
      <c r="AA223" s="133">
        <v>3094</v>
      </c>
      <c r="AB223" s="133"/>
      <c r="AC223" s="133"/>
      <c r="AD223" s="133"/>
      <c r="AE223" s="133"/>
      <c r="AF223" s="133">
        <v>102</v>
      </c>
      <c r="AG223" s="133"/>
      <c r="AH223" s="133">
        <v>2024</v>
      </c>
      <c r="AI223" s="133"/>
      <c r="AJ223" s="133"/>
      <c r="AK223" s="133"/>
      <c r="AL223" s="133" t="s">
        <v>387</v>
      </c>
      <c r="AM223" s="133"/>
    </row>
    <row r="224" spans="1:39" x14ac:dyDescent="0.35">
      <c r="A224" s="130" t="s">
        <v>50</v>
      </c>
      <c r="B224" s="130" t="s">
        <v>385</v>
      </c>
      <c r="C224" s="130" t="s">
        <v>443</v>
      </c>
      <c r="D224" s="130" t="s">
        <v>443</v>
      </c>
      <c r="E224" s="130" t="s">
        <v>51</v>
      </c>
      <c r="F224" s="130"/>
      <c r="G224" s="130" t="s">
        <v>387</v>
      </c>
      <c r="H224" s="130" t="s">
        <v>569</v>
      </c>
      <c r="I224" s="130" t="s">
        <v>568</v>
      </c>
      <c r="J224" s="131">
        <v>1</v>
      </c>
      <c r="K224" s="130"/>
      <c r="L224" s="130" t="s">
        <v>54</v>
      </c>
      <c r="M224" s="130" t="s">
        <v>69</v>
      </c>
      <c r="N224" s="130">
        <v>10</v>
      </c>
      <c r="O224" s="130">
        <v>70</v>
      </c>
      <c r="P224" s="130">
        <v>2</v>
      </c>
      <c r="Q224" s="132">
        <v>98.753</v>
      </c>
      <c r="R224" s="132">
        <f t="shared" si="24"/>
        <v>2.3333333333333335</v>
      </c>
      <c r="S224" s="132">
        <f t="shared" si="20"/>
        <v>230.42366666666669</v>
      </c>
      <c r="T224" s="132">
        <v>0</v>
      </c>
      <c r="U224" s="132">
        <f t="shared" si="21"/>
        <v>230.42366666666669</v>
      </c>
      <c r="V224" s="132">
        <f t="shared" si="22"/>
        <v>230423.66666666669</v>
      </c>
      <c r="W224" s="132">
        <f t="shared" si="23"/>
        <v>19201.972222222223</v>
      </c>
      <c r="X224" s="130" t="s">
        <v>578</v>
      </c>
      <c r="Y224" s="130" t="s">
        <v>584</v>
      </c>
      <c r="Z224" s="130">
        <v>3093</v>
      </c>
      <c r="AA224" s="130">
        <v>3094</v>
      </c>
      <c r="AB224" s="130"/>
      <c r="AC224" s="130"/>
      <c r="AD224" s="130"/>
      <c r="AE224" s="130"/>
      <c r="AF224" s="130">
        <v>102</v>
      </c>
      <c r="AG224" s="130"/>
      <c r="AH224" s="130">
        <v>2024</v>
      </c>
      <c r="AI224" s="130"/>
      <c r="AJ224" s="130"/>
      <c r="AK224" s="130"/>
      <c r="AL224" s="130" t="s">
        <v>387</v>
      </c>
      <c r="AM224" s="130"/>
    </row>
    <row r="225" spans="1:39" x14ac:dyDescent="0.35">
      <c r="A225" s="133" t="s">
        <v>50</v>
      </c>
      <c r="B225" s="133" t="s">
        <v>385</v>
      </c>
      <c r="C225" s="133" t="s">
        <v>443</v>
      </c>
      <c r="D225" s="133" t="s">
        <v>443</v>
      </c>
      <c r="E225" s="133" t="s">
        <v>51</v>
      </c>
      <c r="F225" s="133"/>
      <c r="G225" s="133" t="s">
        <v>387</v>
      </c>
      <c r="H225" s="133" t="s">
        <v>571</v>
      </c>
      <c r="I225" s="133" t="s">
        <v>570</v>
      </c>
      <c r="J225" s="134">
        <v>1</v>
      </c>
      <c r="K225" s="133"/>
      <c r="L225" s="133" t="s">
        <v>54</v>
      </c>
      <c r="M225" s="133" t="s">
        <v>69</v>
      </c>
      <c r="N225" s="133">
        <v>10</v>
      </c>
      <c r="O225" s="133">
        <v>70</v>
      </c>
      <c r="P225" s="133">
        <v>7.5</v>
      </c>
      <c r="Q225" s="135">
        <v>98.753</v>
      </c>
      <c r="R225" s="135">
        <f t="shared" si="24"/>
        <v>8.75</v>
      </c>
      <c r="S225" s="135">
        <f t="shared" ref="S225:S230" si="25">Q225*R225</f>
        <v>864.08875</v>
      </c>
      <c r="T225" s="135">
        <v>0</v>
      </c>
      <c r="U225" s="135">
        <f t="shared" si="21"/>
        <v>864.08875</v>
      </c>
      <c r="V225" s="135">
        <f t="shared" si="22"/>
        <v>864088.75</v>
      </c>
      <c r="W225" s="135">
        <f t="shared" si="23"/>
        <v>72007.395833333328</v>
      </c>
      <c r="X225" s="133" t="s">
        <v>578</v>
      </c>
      <c r="Y225" s="133" t="s">
        <v>584</v>
      </c>
      <c r="Z225" s="133">
        <v>3093</v>
      </c>
      <c r="AA225" s="133">
        <v>3094</v>
      </c>
      <c r="AB225" s="133"/>
      <c r="AC225" s="133"/>
      <c r="AD225" s="133"/>
      <c r="AE225" s="133"/>
      <c r="AF225" s="133">
        <v>102</v>
      </c>
      <c r="AG225" s="133"/>
      <c r="AH225" s="133">
        <v>2024</v>
      </c>
      <c r="AI225" s="133"/>
      <c r="AJ225" s="133"/>
      <c r="AK225" s="133"/>
      <c r="AL225" s="133" t="s">
        <v>387</v>
      </c>
      <c r="AM225" s="133"/>
    </row>
    <row r="226" spans="1:39" x14ac:dyDescent="0.35">
      <c r="A226" s="130" t="s">
        <v>50</v>
      </c>
      <c r="B226" s="130" t="s">
        <v>385</v>
      </c>
      <c r="C226" s="130" t="s">
        <v>443</v>
      </c>
      <c r="D226" s="130" t="s">
        <v>443</v>
      </c>
      <c r="E226" s="130" t="s">
        <v>51</v>
      </c>
      <c r="F226" s="130"/>
      <c r="G226" s="130" t="s">
        <v>387</v>
      </c>
      <c r="H226" s="130" t="s">
        <v>573</v>
      </c>
      <c r="I226" s="130" t="s">
        <v>572</v>
      </c>
      <c r="J226" s="131">
        <v>1</v>
      </c>
      <c r="K226" s="130"/>
      <c r="L226" s="130" t="s">
        <v>54</v>
      </c>
      <c r="M226" s="130" t="s">
        <v>69</v>
      </c>
      <c r="N226" s="130">
        <v>10</v>
      </c>
      <c r="O226" s="130">
        <v>70</v>
      </c>
      <c r="P226" s="130">
        <v>1.5</v>
      </c>
      <c r="Q226" s="132">
        <v>98.753</v>
      </c>
      <c r="R226" s="132">
        <f t="shared" si="24"/>
        <v>1.75</v>
      </c>
      <c r="S226" s="132">
        <f t="shared" si="25"/>
        <v>172.81774999999999</v>
      </c>
      <c r="T226" s="132">
        <v>0</v>
      </c>
      <c r="U226" s="132">
        <f t="shared" si="21"/>
        <v>172.81774999999999</v>
      </c>
      <c r="V226" s="132">
        <f t="shared" si="22"/>
        <v>172817.75</v>
      </c>
      <c r="W226" s="132">
        <f t="shared" si="23"/>
        <v>14401.479166666666</v>
      </c>
      <c r="X226" s="130" t="s">
        <v>578</v>
      </c>
      <c r="Y226" s="130" t="s">
        <v>578</v>
      </c>
      <c r="Z226" s="130">
        <v>3093</v>
      </c>
      <c r="AA226" s="130">
        <v>3094</v>
      </c>
      <c r="AB226" s="130"/>
      <c r="AC226" s="130"/>
      <c r="AD226" s="130"/>
      <c r="AE226" s="130"/>
      <c r="AF226" s="130">
        <v>102</v>
      </c>
      <c r="AG226" s="130"/>
      <c r="AH226" s="130">
        <v>2024</v>
      </c>
      <c r="AI226" s="130"/>
      <c r="AJ226" s="130"/>
      <c r="AK226" s="130"/>
      <c r="AL226" s="130" t="s">
        <v>387</v>
      </c>
      <c r="AM226" s="130"/>
    </row>
    <row r="227" spans="1:39" x14ac:dyDescent="0.35">
      <c r="A227" s="133" t="s">
        <v>50</v>
      </c>
      <c r="B227" s="133" t="s">
        <v>385</v>
      </c>
      <c r="C227" s="133" t="s">
        <v>443</v>
      </c>
      <c r="D227" s="133" t="s">
        <v>443</v>
      </c>
      <c r="E227" s="133" t="s">
        <v>51</v>
      </c>
      <c r="F227" s="133"/>
      <c r="G227" s="133" t="s">
        <v>181</v>
      </c>
      <c r="H227" s="133" t="s">
        <v>465</v>
      </c>
      <c r="I227" s="133" t="s">
        <v>464</v>
      </c>
      <c r="J227" s="134">
        <v>1</v>
      </c>
      <c r="K227" s="133"/>
      <c r="L227" s="133" t="s">
        <v>54</v>
      </c>
      <c r="M227" s="133" t="s">
        <v>69</v>
      </c>
      <c r="N227" s="133">
        <v>10</v>
      </c>
      <c r="O227" s="133">
        <v>70</v>
      </c>
      <c r="P227" s="133">
        <v>1.5</v>
      </c>
      <c r="Q227" s="135">
        <v>75</v>
      </c>
      <c r="R227" s="135">
        <f t="shared" si="24"/>
        <v>1.75</v>
      </c>
      <c r="S227" s="135">
        <f t="shared" si="25"/>
        <v>131.25</v>
      </c>
      <c r="T227" s="135">
        <v>0</v>
      </c>
      <c r="U227" s="135">
        <f t="shared" si="21"/>
        <v>131.25</v>
      </c>
      <c r="V227" s="135">
        <f t="shared" si="22"/>
        <v>131250</v>
      </c>
      <c r="W227" s="135">
        <f t="shared" si="23"/>
        <v>10937.5</v>
      </c>
      <c r="X227" s="133" t="s">
        <v>578</v>
      </c>
      <c r="Y227" s="133" t="s">
        <v>584</v>
      </c>
      <c r="Z227" s="133">
        <v>3093</v>
      </c>
      <c r="AA227" s="133">
        <v>3094</v>
      </c>
      <c r="AB227" s="133"/>
      <c r="AC227" s="133"/>
      <c r="AD227" s="133"/>
      <c r="AE227" s="133"/>
      <c r="AF227" s="133">
        <v>102</v>
      </c>
      <c r="AG227" s="133"/>
      <c r="AH227" s="133">
        <v>2024</v>
      </c>
      <c r="AI227" s="133"/>
      <c r="AJ227" s="133"/>
      <c r="AK227" s="133"/>
      <c r="AL227" s="133" t="s">
        <v>387</v>
      </c>
      <c r="AM227" s="133"/>
    </row>
    <row r="228" spans="1:39" x14ac:dyDescent="0.35">
      <c r="A228" s="130" t="s">
        <v>50</v>
      </c>
      <c r="B228" s="130" t="s">
        <v>385</v>
      </c>
      <c r="C228" s="130" t="s">
        <v>443</v>
      </c>
      <c r="D228" s="130" t="s">
        <v>443</v>
      </c>
      <c r="E228" s="130" t="s">
        <v>51</v>
      </c>
      <c r="F228" s="130"/>
      <c r="G228" s="130" t="s">
        <v>181</v>
      </c>
      <c r="H228" s="130" t="s">
        <v>467</v>
      </c>
      <c r="I228" s="130" t="s">
        <v>466</v>
      </c>
      <c r="J228" s="131">
        <v>1</v>
      </c>
      <c r="K228" s="130"/>
      <c r="L228" s="130" t="s">
        <v>54</v>
      </c>
      <c r="M228" s="130" t="s">
        <v>69</v>
      </c>
      <c r="N228" s="130">
        <v>10</v>
      </c>
      <c r="O228" s="130">
        <v>70</v>
      </c>
      <c r="P228" s="130">
        <v>1.5</v>
      </c>
      <c r="Q228" s="132">
        <v>75</v>
      </c>
      <c r="R228" s="132">
        <f t="shared" si="24"/>
        <v>1.75</v>
      </c>
      <c r="S228" s="132">
        <f t="shared" si="25"/>
        <v>131.25</v>
      </c>
      <c r="T228" s="132">
        <v>0</v>
      </c>
      <c r="U228" s="132">
        <f t="shared" si="21"/>
        <v>131.25</v>
      </c>
      <c r="V228" s="132">
        <f t="shared" si="22"/>
        <v>131250</v>
      </c>
      <c r="W228" s="132">
        <f t="shared" si="23"/>
        <v>10937.5</v>
      </c>
      <c r="X228" s="130" t="s">
        <v>578</v>
      </c>
      <c r="Y228" s="130" t="s">
        <v>584</v>
      </c>
      <c r="Z228" s="130">
        <v>3093</v>
      </c>
      <c r="AA228" s="130">
        <v>3094</v>
      </c>
      <c r="AB228" s="130"/>
      <c r="AC228" s="130"/>
      <c r="AD228" s="130"/>
      <c r="AE228" s="130"/>
      <c r="AF228" s="130">
        <v>102</v>
      </c>
      <c r="AG228" s="130"/>
      <c r="AH228" s="130">
        <v>2024</v>
      </c>
      <c r="AI228" s="130"/>
      <c r="AJ228" s="130"/>
      <c r="AK228" s="130"/>
      <c r="AL228" s="130" t="s">
        <v>387</v>
      </c>
      <c r="AM228" s="130"/>
    </row>
    <row r="229" spans="1:39" x14ac:dyDescent="0.35">
      <c r="A229" s="133" t="s">
        <v>50</v>
      </c>
      <c r="B229" s="133" t="s">
        <v>385</v>
      </c>
      <c r="C229" s="133" t="s">
        <v>443</v>
      </c>
      <c r="D229" s="133" t="s">
        <v>443</v>
      </c>
      <c r="E229" s="133" t="s">
        <v>51</v>
      </c>
      <c r="F229" s="133"/>
      <c r="G229" s="133" t="s">
        <v>387</v>
      </c>
      <c r="H229" s="133" t="s">
        <v>539</v>
      </c>
      <c r="I229" s="133" t="s">
        <v>538</v>
      </c>
      <c r="J229" s="134">
        <v>1</v>
      </c>
      <c r="K229" s="133"/>
      <c r="L229" s="133" t="s">
        <v>54</v>
      </c>
      <c r="M229" s="133" t="s">
        <v>69</v>
      </c>
      <c r="N229" s="133">
        <v>10</v>
      </c>
      <c r="O229" s="133">
        <v>70</v>
      </c>
      <c r="P229" s="133">
        <v>4.5</v>
      </c>
      <c r="Q229" s="135">
        <v>98.753</v>
      </c>
      <c r="R229" s="135">
        <f t="shared" si="24"/>
        <v>5.25</v>
      </c>
      <c r="S229" s="135">
        <f t="shared" si="25"/>
        <v>518.45325000000003</v>
      </c>
      <c r="T229" s="135">
        <v>0</v>
      </c>
      <c r="U229" s="135">
        <f t="shared" si="21"/>
        <v>518.45325000000003</v>
      </c>
      <c r="V229" s="135">
        <f t="shared" si="22"/>
        <v>518453.25</v>
      </c>
      <c r="W229" s="135">
        <f t="shared" si="23"/>
        <v>43204.4375</v>
      </c>
      <c r="X229" s="133" t="s">
        <v>578</v>
      </c>
      <c r="Y229" s="133" t="s">
        <v>578</v>
      </c>
      <c r="Z229" s="133">
        <v>3093</v>
      </c>
      <c r="AA229" s="133">
        <v>3094</v>
      </c>
      <c r="AB229" s="133"/>
      <c r="AC229" s="133"/>
      <c r="AD229" s="133"/>
      <c r="AE229" s="133"/>
      <c r="AF229" s="133">
        <v>102</v>
      </c>
      <c r="AG229" s="133"/>
      <c r="AH229" s="133">
        <v>2024</v>
      </c>
      <c r="AI229" s="133"/>
      <c r="AJ229" s="133"/>
      <c r="AK229" s="133"/>
      <c r="AL229" s="133" t="s">
        <v>387</v>
      </c>
      <c r="AM229" s="133"/>
    </row>
    <row r="230" spans="1:39" x14ac:dyDescent="0.35">
      <c r="A230" s="130" t="s">
        <v>50</v>
      </c>
      <c r="B230" s="130" t="s">
        <v>385</v>
      </c>
      <c r="C230" s="130" t="s">
        <v>443</v>
      </c>
      <c r="D230" s="130" t="s">
        <v>443</v>
      </c>
      <c r="E230" s="130" t="s">
        <v>51</v>
      </c>
      <c r="F230" s="130"/>
      <c r="G230" s="130" t="s">
        <v>387</v>
      </c>
      <c r="H230" s="130" t="s">
        <v>84</v>
      </c>
      <c r="I230" s="130" t="s">
        <v>42</v>
      </c>
      <c r="J230" s="131">
        <v>1</v>
      </c>
      <c r="K230" s="130"/>
      <c r="L230" s="130" t="s">
        <v>68</v>
      </c>
      <c r="M230" s="130" t="s">
        <v>42</v>
      </c>
      <c r="N230" s="130"/>
      <c r="O230" s="130"/>
      <c r="P230" s="130">
        <v>60</v>
      </c>
      <c r="Q230" s="132">
        <v>98.753</v>
      </c>
      <c r="R230" s="132">
        <f>(O230*P230)/60</f>
        <v>0</v>
      </c>
      <c r="S230" s="132">
        <f t="shared" si="25"/>
        <v>0</v>
      </c>
      <c r="T230" s="132">
        <v>0</v>
      </c>
      <c r="U230" s="132">
        <f t="shared" si="21"/>
        <v>0</v>
      </c>
      <c r="V230" s="132">
        <f t="shared" si="22"/>
        <v>0</v>
      </c>
      <c r="W230" s="132">
        <f t="shared" si="23"/>
        <v>0</v>
      </c>
      <c r="X230" s="130" t="s">
        <v>578</v>
      </c>
      <c r="Y230" s="130" t="s">
        <v>578</v>
      </c>
      <c r="Z230" s="130">
        <v>3093</v>
      </c>
      <c r="AA230" s="130">
        <v>3094</v>
      </c>
      <c r="AB230" s="130"/>
      <c r="AC230" s="130"/>
      <c r="AD230" s="130"/>
      <c r="AE230" s="130"/>
      <c r="AF230" s="130">
        <v>102</v>
      </c>
      <c r="AG230" s="130"/>
      <c r="AH230" s="130">
        <v>2024</v>
      </c>
      <c r="AI230" s="130"/>
      <c r="AJ230" s="130"/>
      <c r="AK230" s="130"/>
      <c r="AL230" s="130" t="s">
        <v>387</v>
      </c>
      <c r="AM230" s="130"/>
    </row>
    <row r="231" spans="1:39" x14ac:dyDescent="0.35">
      <c r="A231" s="133" t="s">
        <v>39</v>
      </c>
      <c r="B231" s="133" t="s">
        <v>591</v>
      </c>
      <c r="C231" s="133" t="s">
        <v>594</v>
      </c>
      <c r="D231" s="133" t="s">
        <v>594</v>
      </c>
      <c r="E231" s="133" t="s">
        <v>42</v>
      </c>
      <c r="F231" s="133"/>
      <c r="G231" s="133" t="s">
        <v>595</v>
      </c>
      <c r="H231" s="133" t="s">
        <v>44</v>
      </c>
      <c r="I231" s="133" t="s">
        <v>42</v>
      </c>
      <c r="J231" s="134">
        <v>1</v>
      </c>
      <c r="K231" s="133"/>
      <c r="L231" s="133" t="s">
        <v>45</v>
      </c>
      <c r="M231" s="133"/>
      <c r="N231" s="133"/>
      <c r="O231" s="133"/>
      <c r="P231" s="133"/>
      <c r="Q231" s="135"/>
      <c r="R231" s="135"/>
      <c r="S231" s="135"/>
      <c r="T231" s="135">
        <v>19</v>
      </c>
      <c r="U231" s="135">
        <f>S231+T231</f>
        <v>19</v>
      </c>
      <c r="V231" s="135">
        <f>U231*1000</f>
        <v>19000</v>
      </c>
      <c r="W231" s="135">
        <f>V231/12</f>
        <v>1583.3333333333333</v>
      </c>
      <c r="X231" s="133" t="s">
        <v>39</v>
      </c>
      <c r="Y231" s="133" t="s">
        <v>39</v>
      </c>
      <c r="Z231" s="133" t="s">
        <v>39</v>
      </c>
      <c r="AA231" s="133"/>
      <c r="AB231" s="133" t="s">
        <v>42</v>
      </c>
      <c r="AC231" s="133" t="s">
        <v>42</v>
      </c>
      <c r="AD231" s="133" t="s">
        <v>42</v>
      </c>
      <c r="AE231" s="133" t="s">
        <v>42</v>
      </c>
      <c r="AF231" s="133" t="s">
        <v>39</v>
      </c>
      <c r="AG231" s="133"/>
      <c r="AH231" s="133">
        <v>2024</v>
      </c>
      <c r="AI231" s="133" t="s">
        <v>644</v>
      </c>
      <c r="AJ231" s="133"/>
      <c r="AK231" s="133"/>
      <c r="AL231" s="133" t="s">
        <v>595</v>
      </c>
      <c r="AM231" s="133"/>
    </row>
    <row r="232" spans="1:39" x14ac:dyDescent="0.35">
      <c r="A232" s="130" t="s">
        <v>39</v>
      </c>
      <c r="B232" s="130" t="s">
        <v>591</v>
      </c>
      <c r="C232" s="130" t="s">
        <v>594</v>
      </c>
      <c r="D232" s="130" t="s">
        <v>594</v>
      </c>
      <c r="E232" s="130" t="s">
        <v>42</v>
      </c>
      <c r="F232" s="130"/>
      <c r="G232" s="130" t="s">
        <v>595</v>
      </c>
      <c r="H232" s="130" t="s">
        <v>47</v>
      </c>
      <c r="I232" s="130" t="s">
        <v>42</v>
      </c>
      <c r="J232" s="131">
        <v>1</v>
      </c>
      <c r="K232" s="130"/>
      <c r="L232" s="130" t="s">
        <v>45</v>
      </c>
      <c r="M232" s="130"/>
      <c r="N232" s="130"/>
      <c r="O232" s="130"/>
      <c r="P232" s="130"/>
      <c r="Q232" s="132"/>
      <c r="R232" s="132"/>
      <c r="S232" s="132"/>
      <c r="T232" s="132">
        <v>8</v>
      </c>
      <c r="U232" s="132">
        <f t="shared" ref="U232:U283" si="26">S232+T232</f>
        <v>8</v>
      </c>
      <c r="V232" s="132">
        <f t="shared" ref="V232:V283" si="27">U232*1000</f>
        <v>8000</v>
      </c>
      <c r="W232" s="132">
        <f t="shared" ref="W232:W283" si="28">V232/12</f>
        <v>666.66666666666663</v>
      </c>
      <c r="X232" s="130" t="s">
        <v>39</v>
      </c>
      <c r="Y232" s="130" t="s">
        <v>39</v>
      </c>
      <c r="Z232" s="130" t="s">
        <v>39</v>
      </c>
      <c r="AA232" s="130"/>
      <c r="AB232" s="130" t="s">
        <v>42</v>
      </c>
      <c r="AC232" s="130" t="s">
        <v>42</v>
      </c>
      <c r="AD232" s="130" t="s">
        <v>42</v>
      </c>
      <c r="AE232" s="130" t="s">
        <v>42</v>
      </c>
      <c r="AF232" s="130" t="s">
        <v>39</v>
      </c>
      <c r="AG232" s="130"/>
      <c r="AH232" s="130">
        <v>2024</v>
      </c>
      <c r="AI232" s="130" t="s">
        <v>645</v>
      </c>
      <c r="AJ232" s="130"/>
      <c r="AK232" s="130"/>
      <c r="AL232" s="130" t="s">
        <v>595</v>
      </c>
      <c r="AM232" s="130"/>
    </row>
    <row r="233" spans="1:39" x14ac:dyDescent="0.35">
      <c r="A233" s="133" t="s">
        <v>39</v>
      </c>
      <c r="B233" s="133" t="s">
        <v>591</v>
      </c>
      <c r="C233" s="133" t="s">
        <v>594</v>
      </c>
      <c r="D233" s="133" t="s">
        <v>594</v>
      </c>
      <c r="E233" s="133" t="s">
        <v>42</v>
      </c>
      <c r="F233" s="133"/>
      <c r="G233" s="133" t="s">
        <v>595</v>
      </c>
      <c r="H233" s="133" t="s">
        <v>90</v>
      </c>
      <c r="I233" s="133" t="s">
        <v>42</v>
      </c>
      <c r="J233" s="134">
        <v>1</v>
      </c>
      <c r="K233" s="133"/>
      <c r="L233" s="133" t="s">
        <v>45</v>
      </c>
      <c r="M233" s="133" t="s">
        <v>42</v>
      </c>
      <c r="N233" s="133"/>
      <c r="O233" s="133"/>
      <c r="P233" s="133"/>
      <c r="Q233" s="135"/>
      <c r="R233" s="135"/>
      <c r="S233" s="135"/>
      <c r="T233" s="135">
        <v>177</v>
      </c>
      <c r="U233" s="135">
        <f t="shared" si="26"/>
        <v>177</v>
      </c>
      <c r="V233" s="135">
        <f t="shared" si="27"/>
        <v>177000</v>
      </c>
      <c r="W233" s="135">
        <f t="shared" si="28"/>
        <v>14750</v>
      </c>
      <c r="X233" s="133" t="s">
        <v>39</v>
      </c>
      <c r="Y233" s="133" t="s">
        <v>39</v>
      </c>
      <c r="Z233" s="133" t="s">
        <v>39</v>
      </c>
      <c r="AA233" s="133"/>
      <c r="AB233" s="133" t="s">
        <v>42</v>
      </c>
      <c r="AC233" s="133" t="s">
        <v>42</v>
      </c>
      <c r="AD233" s="133" t="s">
        <v>42</v>
      </c>
      <c r="AE233" s="133" t="s">
        <v>42</v>
      </c>
      <c r="AF233" s="133" t="s">
        <v>39</v>
      </c>
      <c r="AG233" s="133"/>
      <c r="AH233" s="133">
        <v>2024</v>
      </c>
      <c r="AI233" s="133" t="s">
        <v>646</v>
      </c>
      <c r="AJ233" s="133"/>
      <c r="AK233" s="133"/>
      <c r="AL233" s="133" t="s">
        <v>595</v>
      </c>
      <c r="AM233" s="133"/>
    </row>
    <row r="234" spans="1:39" x14ac:dyDescent="0.35">
      <c r="A234" s="130" t="s">
        <v>39</v>
      </c>
      <c r="B234" s="130" t="s">
        <v>591</v>
      </c>
      <c r="C234" s="130" t="s">
        <v>594</v>
      </c>
      <c r="D234" s="130" t="s">
        <v>594</v>
      </c>
      <c r="E234" s="130" t="s">
        <v>42</v>
      </c>
      <c r="F234" s="130"/>
      <c r="G234" s="130" t="s">
        <v>595</v>
      </c>
      <c r="H234" s="130" t="s">
        <v>182</v>
      </c>
      <c r="I234" s="130" t="s">
        <v>42</v>
      </c>
      <c r="J234" s="131">
        <v>1</v>
      </c>
      <c r="K234" s="130"/>
      <c r="L234" s="130" t="s">
        <v>45</v>
      </c>
      <c r="M234" s="130"/>
      <c r="N234" s="130"/>
      <c r="O234" s="130"/>
      <c r="P234" s="130"/>
      <c r="Q234" s="132"/>
      <c r="R234" s="132"/>
      <c r="S234" s="132"/>
      <c r="T234" s="132">
        <v>18</v>
      </c>
      <c r="U234" s="132">
        <f t="shared" si="26"/>
        <v>18</v>
      </c>
      <c r="V234" s="132">
        <f t="shared" si="27"/>
        <v>18000</v>
      </c>
      <c r="W234" s="132">
        <f t="shared" si="28"/>
        <v>1500</v>
      </c>
      <c r="X234" s="130" t="s">
        <v>39</v>
      </c>
      <c r="Y234" s="130" t="s">
        <v>39</v>
      </c>
      <c r="Z234" s="130" t="s">
        <v>39</v>
      </c>
      <c r="AA234" s="130"/>
      <c r="AB234" s="130" t="s">
        <v>42</v>
      </c>
      <c r="AC234" s="130" t="s">
        <v>42</v>
      </c>
      <c r="AD234" s="130" t="s">
        <v>42</v>
      </c>
      <c r="AE234" s="130" t="s">
        <v>42</v>
      </c>
      <c r="AF234" s="130" t="s">
        <v>39</v>
      </c>
      <c r="AG234" s="130"/>
      <c r="AH234" s="130">
        <v>2024</v>
      </c>
      <c r="AI234" s="130"/>
      <c r="AJ234" s="130"/>
      <c r="AK234" s="130"/>
      <c r="AL234" s="130" t="s">
        <v>595</v>
      </c>
      <c r="AM234" s="130"/>
    </row>
    <row r="235" spans="1:39" x14ac:dyDescent="0.35">
      <c r="A235" s="133" t="s">
        <v>39</v>
      </c>
      <c r="B235" s="133" t="s">
        <v>591</v>
      </c>
      <c r="C235" s="133" t="s">
        <v>594</v>
      </c>
      <c r="D235" s="133" t="s">
        <v>594</v>
      </c>
      <c r="E235" s="133" t="s">
        <v>42</v>
      </c>
      <c r="F235" s="133"/>
      <c r="G235" s="133" t="s">
        <v>595</v>
      </c>
      <c r="H235" s="133" t="s">
        <v>48</v>
      </c>
      <c r="I235" s="133" t="s">
        <v>42</v>
      </c>
      <c r="J235" s="134">
        <v>1</v>
      </c>
      <c r="K235" s="133"/>
      <c r="L235" s="133" t="s">
        <v>45</v>
      </c>
      <c r="M235" s="133"/>
      <c r="N235" s="133"/>
      <c r="O235" s="133"/>
      <c r="P235" s="133"/>
      <c r="Q235" s="135"/>
      <c r="R235" s="135"/>
      <c r="S235" s="135"/>
      <c r="T235" s="135">
        <v>350</v>
      </c>
      <c r="U235" s="135">
        <f t="shared" si="26"/>
        <v>350</v>
      </c>
      <c r="V235" s="135">
        <f t="shared" si="27"/>
        <v>350000</v>
      </c>
      <c r="W235" s="135">
        <f t="shared" si="28"/>
        <v>29166.666666666668</v>
      </c>
      <c r="X235" s="133" t="s">
        <v>39</v>
      </c>
      <c r="Y235" s="133" t="s">
        <v>39</v>
      </c>
      <c r="Z235" s="133" t="s">
        <v>39</v>
      </c>
      <c r="AA235" s="133"/>
      <c r="AB235" s="133" t="s">
        <v>42</v>
      </c>
      <c r="AC235" s="133" t="s">
        <v>42</v>
      </c>
      <c r="AD235" s="133" t="s">
        <v>42</v>
      </c>
      <c r="AE235" s="133" t="s">
        <v>42</v>
      </c>
      <c r="AF235" s="133" t="s">
        <v>39</v>
      </c>
      <c r="AG235" s="133"/>
      <c r="AH235" s="133">
        <v>2024</v>
      </c>
      <c r="AI235" s="133"/>
      <c r="AJ235" s="133"/>
      <c r="AK235" s="133"/>
      <c r="AL235" s="133" t="s">
        <v>595</v>
      </c>
      <c r="AM235" s="133"/>
    </row>
    <row r="236" spans="1:39" x14ac:dyDescent="0.35">
      <c r="A236" s="130" t="s">
        <v>50</v>
      </c>
      <c r="B236" s="130" t="s">
        <v>591</v>
      </c>
      <c r="C236" s="130" t="s">
        <v>594</v>
      </c>
      <c r="D236" s="130" t="s">
        <v>647</v>
      </c>
      <c r="E236" s="130" t="s">
        <v>51</v>
      </c>
      <c r="F236" s="130"/>
      <c r="G236" s="130" t="s">
        <v>595</v>
      </c>
      <c r="H236" s="130" t="s">
        <v>606</v>
      </c>
      <c r="I236" s="130" t="s">
        <v>605</v>
      </c>
      <c r="J236" s="131">
        <v>1</v>
      </c>
      <c r="K236" s="130"/>
      <c r="L236" s="130" t="s">
        <v>54</v>
      </c>
      <c r="M236" s="130" t="s">
        <v>55</v>
      </c>
      <c r="N236" s="130">
        <v>1</v>
      </c>
      <c r="O236" s="130">
        <v>25</v>
      </c>
      <c r="P236" s="130">
        <v>7.5</v>
      </c>
      <c r="Q236" s="132">
        <v>82.686000000000007</v>
      </c>
      <c r="R236" s="132">
        <f>(O236*P236)/60</f>
        <v>3.125</v>
      </c>
      <c r="S236" s="132">
        <f>Q236*R236</f>
        <v>258.39375000000001</v>
      </c>
      <c r="T236" s="132">
        <v>0</v>
      </c>
      <c r="U236" s="132">
        <f t="shared" si="26"/>
        <v>258.39375000000001</v>
      </c>
      <c r="V236" s="132">
        <f t="shared" si="27"/>
        <v>258393.75</v>
      </c>
      <c r="W236" s="132">
        <f t="shared" si="28"/>
        <v>21532.8125</v>
      </c>
      <c r="X236" s="130" t="s">
        <v>648</v>
      </c>
      <c r="Y236" s="130" t="s">
        <v>648</v>
      </c>
      <c r="Z236" s="130">
        <v>3093</v>
      </c>
      <c r="AA236" s="130">
        <v>3094</v>
      </c>
      <c r="AB236" s="130" t="s">
        <v>42</v>
      </c>
      <c r="AC236" s="130" t="s">
        <v>42</v>
      </c>
      <c r="AD236" s="130" t="s">
        <v>42</v>
      </c>
      <c r="AE236" s="130" t="s">
        <v>42</v>
      </c>
      <c r="AF236" s="130">
        <v>118</v>
      </c>
      <c r="AG236" s="130"/>
      <c r="AH236" s="130">
        <v>2024</v>
      </c>
      <c r="AI236" s="130"/>
      <c r="AJ236" s="130"/>
      <c r="AK236" s="130"/>
      <c r="AL236" s="130" t="s">
        <v>595</v>
      </c>
      <c r="AM236" s="130"/>
    </row>
    <row r="237" spans="1:39" x14ac:dyDescent="0.35">
      <c r="A237" s="133" t="s">
        <v>50</v>
      </c>
      <c r="B237" s="133" t="s">
        <v>591</v>
      </c>
      <c r="C237" s="133" t="s">
        <v>594</v>
      </c>
      <c r="D237" s="133" t="s">
        <v>647</v>
      </c>
      <c r="E237" s="133" t="s">
        <v>51</v>
      </c>
      <c r="F237" s="133"/>
      <c r="G237" s="133" t="s">
        <v>595</v>
      </c>
      <c r="H237" s="133" t="s">
        <v>616</v>
      </c>
      <c r="I237" s="133" t="s">
        <v>615</v>
      </c>
      <c r="J237" s="134">
        <v>1</v>
      </c>
      <c r="K237" s="133"/>
      <c r="L237" s="133" t="s">
        <v>54</v>
      </c>
      <c r="M237" s="133" t="s">
        <v>55</v>
      </c>
      <c r="N237" s="133">
        <v>1</v>
      </c>
      <c r="O237" s="133">
        <v>25</v>
      </c>
      <c r="P237" s="133">
        <v>7.5</v>
      </c>
      <c r="Q237" s="135">
        <v>82.686000000000007</v>
      </c>
      <c r="R237" s="135">
        <f>(O237*P237)/60</f>
        <v>3.125</v>
      </c>
      <c r="S237" s="135">
        <f t="shared" ref="S237:S283" si="29">Q237*R237</f>
        <v>258.39375000000001</v>
      </c>
      <c r="T237" s="135">
        <v>0</v>
      </c>
      <c r="U237" s="135">
        <f t="shared" si="26"/>
        <v>258.39375000000001</v>
      </c>
      <c r="V237" s="135">
        <f t="shared" si="27"/>
        <v>258393.75</v>
      </c>
      <c r="W237" s="135">
        <f t="shared" si="28"/>
        <v>21532.8125</v>
      </c>
      <c r="X237" s="133" t="s">
        <v>648</v>
      </c>
      <c r="Y237" s="133" t="s">
        <v>648</v>
      </c>
      <c r="Z237" s="133">
        <v>3093</v>
      </c>
      <c r="AA237" s="133">
        <v>3094</v>
      </c>
      <c r="AB237" s="133" t="s">
        <v>42</v>
      </c>
      <c r="AC237" s="133" t="s">
        <v>42</v>
      </c>
      <c r="AD237" s="133" t="s">
        <v>42</v>
      </c>
      <c r="AE237" s="133" t="s">
        <v>42</v>
      </c>
      <c r="AF237" s="133">
        <v>118</v>
      </c>
      <c r="AG237" s="133"/>
      <c r="AH237" s="133">
        <v>2024</v>
      </c>
      <c r="AI237" s="133"/>
      <c r="AJ237" s="133"/>
      <c r="AK237" s="133"/>
      <c r="AL237" s="133" t="s">
        <v>595</v>
      </c>
      <c r="AM237" s="133"/>
    </row>
    <row r="238" spans="1:39" x14ac:dyDescent="0.35">
      <c r="A238" s="130" t="s">
        <v>50</v>
      </c>
      <c r="B238" s="130" t="s">
        <v>591</v>
      </c>
      <c r="C238" s="130" t="s">
        <v>594</v>
      </c>
      <c r="D238" s="130" t="s">
        <v>647</v>
      </c>
      <c r="E238" s="130" t="s">
        <v>51</v>
      </c>
      <c r="F238" s="130"/>
      <c r="G238" s="130" t="s">
        <v>595</v>
      </c>
      <c r="H238" s="130" t="s">
        <v>618</v>
      </c>
      <c r="I238" s="130" t="s">
        <v>617</v>
      </c>
      <c r="J238" s="131">
        <v>1</v>
      </c>
      <c r="K238" s="130"/>
      <c r="L238" s="130" t="s">
        <v>54</v>
      </c>
      <c r="M238" s="130" t="s">
        <v>69</v>
      </c>
      <c r="N238" s="130">
        <v>2</v>
      </c>
      <c r="O238" s="130">
        <v>28</v>
      </c>
      <c r="P238" s="130">
        <v>7.5</v>
      </c>
      <c r="Q238" s="132">
        <v>82.686000000000007</v>
      </c>
      <c r="R238" s="132">
        <f t="shared" ref="R238:R256" si="30">(O238*P238)/60</f>
        <v>3.5</v>
      </c>
      <c r="S238" s="132">
        <f t="shared" si="29"/>
        <v>289.40100000000001</v>
      </c>
      <c r="T238" s="132">
        <v>0</v>
      </c>
      <c r="U238" s="132">
        <f t="shared" si="26"/>
        <v>289.40100000000001</v>
      </c>
      <c r="V238" s="132">
        <f t="shared" si="27"/>
        <v>289401</v>
      </c>
      <c r="W238" s="132">
        <f t="shared" si="28"/>
        <v>24116.75</v>
      </c>
      <c r="X238" s="130" t="s">
        <v>648</v>
      </c>
      <c r="Y238" s="130" t="s">
        <v>648</v>
      </c>
      <c r="Z238" s="130">
        <v>3093</v>
      </c>
      <c r="AA238" s="130">
        <v>3094</v>
      </c>
      <c r="AB238" s="130"/>
      <c r="AC238" s="130"/>
      <c r="AD238" s="130"/>
      <c r="AE238" s="130"/>
      <c r="AF238" s="130">
        <v>118</v>
      </c>
      <c r="AG238" s="130"/>
      <c r="AH238" s="130">
        <v>2024</v>
      </c>
      <c r="AI238" s="130"/>
      <c r="AJ238" s="130"/>
      <c r="AK238" s="130"/>
      <c r="AL238" s="130" t="s">
        <v>595</v>
      </c>
      <c r="AM238" s="130"/>
    </row>
    <row r="239" spans="1:39" x14ac:dyDescent="0.35">
      <c r="A239" s="133" t="s">
        <v>50</v>
      </c>
      <c r="B239" s="133" t="s">
        <v>591</v>
      </c>
      <c r="C239" s="133" t="s">
        <v>594</v>
      </c>
      <c r="D239" s="133" t="s">
        <v>647</v>
      </c>
      <c r="E239" s="133" t="s">
        <v>51</v>
      </c>
      <c r="F239" s="133"/>
      <c r="G239" s="133" t="s">
        <v>595</v>
      </c>
      <c r="H239" s="133" t="s">
        <v>604</v>
      </c>
      <c r="I239" s="133" t="s">
        <v>603</v>
      </c>
      <c r="J239" s="134">
        <v>1</v>
      </c>
      <c r="K239" s="133"/>
      <c r="L239" s="133" t="s">
        <v>54</v>
      </c>
      <c r="M239" s="133" t="s">
        <v>69</v>
      </c>
      <c r="N239" s="133">
        <v>2</v>
      </c>
      <c r="O239" s="133">
        <v>28</v>
      </c>
      <c r="P239" s="133">
        <v>7.5</v>
      </c>
      <c r="Q239" s="135">
        <v>82.686000000000007</v>
      </c>
      <c r="R239" s="135">
        <f t="shared" si="30"/>
        <v>3.5</v>
      </c>
      <c r="S239" s="135">
        <f t="shared" si="29"/>
        <v>289.40100000000001</v>
      </c>
      <c r="T239" s="135">
        <v>0</v>
      </c>
      <c r="U239" s="135">
        <f t="shared" si="26"/>
        <v>289.40100000000001</v>
      </c>
      <c r="V239" s="135">
        <f t="shared" si="27"/>
        <v>289401</v>
      </c>
      <c r="W239" s="135">
        <f t="shared" si="28"/>
        <v>24116.75</v>
      </c>
      <c r="X239" s="133" t="s">
        <v>648</v>
      </c>
      <c r="Y239" s="133" t="s">
        <v>648</v>
      </c>
      <c r="Z239" s="133">
        <v>3093</v>
      </c>
      <c r="AA239" s="133">
        <v>3094</v>
      </c>
      <c r="AB239" s="133"/>
      <c r="AC239" s="133"/>
      <c r="AD239" s="133"/>
      <c r="AE239" s="133"/>
      <c r="AF239" s="133">
        <v>118</v>
      </c>
      <c r="AG239" s="133"/>
      <c r="AH239" s="133">
        <v>2024</v>
      </c>
      <c r="AI239" s="133"/>
      <c r="AJ239" s="133"/>
      <c r="AK239" s="133"/>
      <c r="AL239" s="133" t="s">
        <v>595</v>
      </c>
      <c r="AM239" s="133"/>
    </row>
    <row r="240" spans="1:39" x14ac:dyDescent="0.35">
      <c r="A240" s="130" t="s">
        <v>50</v>
      </c>
      <c r="B240" s="130" t="s">
        <v>591</v>
      </c>
      <c r="C240" s="130" t="s">
        <v>594</v>
      </c>
      <c r="D240" s="130" t="s">
        <v>647</v>
      </c>
      <c r="E240" s="130" t="s">
        <v>51</v>
      </c>
      <c r="F240" s="130"/>
      <c r="G240" s="130" t="s">
        <v>595</v>
      </c>
      <c r="H240" s="130" t="s">
        <v>598</v>
      </c>
      <c r="I240" s="130" t="s">
        <v>597</v>
      </c>
      <c r="J240" s="131">
        <v>1</v>
      </c>
      <c r="K240" s="130"/>
      <c r="L240" s="130" t="s">
        <v>54</v>
      </c>
      <c r="M240" s="130" t="s">
        <v>55</v>
      </c>
      <c r="N240" s="130">
        <v>3</v>
      </c>
      <c r="O240" s="130">
        <v>26</v>
      </c>
      <c r="P240" s="130">
        <v>7.5</v>
      </c>
      <c r="Q240" s="132">
        <v>82.686000000000007</v>
      </c>
      <c r="R240" s="132">
        <f t="shared" si="30"/>
        <v>3.25</v>
      </c>
      <c r="S240" s="132">
        <f t="shared" si="29"/>
        <v>268.72950000000003</v>
      </c>
      <c r="T240" s="132">
        <v>0</v>
      </c>
      <c r="U240" s="132">
        <f t="shared" si="26"/>
        <v>268.72950000000003</v>
      </c>
      <c r="V240" s="132">
        <f t="shared" si="27"/>
        <v>268729.50000000006</v>
      </c>
      <c r="W240" s="132">
        <f t="shared" si="28"/>
        <v>22394.125000000004</v>
      </c>
      <c r="X240" s="130" t="s">
        <v>648</v>
      </c>
      <c r="Y240" s="130" t="s">
        <v>648</v>
      </c>
      <c r="Z240" s="130">
        <v>3093</v>
      </c>
      <c r="AA240" s="130">
        <v>3094</v>
      </c>
      <c r="AB240" s="130" t="s">
        <v>42</v>
      </c>
      <c r="AC240" s="130" t="s">
        <v>42</v>
      </c>
      <c r="AD240" s="130" t="s">
        <v>42</v>
      </c>
      <c r="AE240" s="130" t="s">
        <v>42</v>
      </c>
      <c r="AF240" s="130">
        <v>118</v>
      </c>
      <c r="AG240" s="130"/>
      <c r="AH240" s="130">
        <v>2024</v>
      </c>
      <c r="AI240" s="130"/>
      <c r="AJ240" s="130"/>
      <c r="AK240" s="130"/>
      <c r="AL240" s="130" t="s">
        <v>595</v>
      </c>
      <c r="AM240" s="130"/>
    </row>
    <row r="241" spans="1:39" x14ac:dyDescent="0.35">
      <c r="A241" s="133" t="s">
        <v>50</v>
      </c>
      <c r="B241" s="133" t="s">
        <v>591</v>
      </c>
      <c r="C241" s="133" t="s">
        <v>594</v>
      </c>
      <c r="D241" s="133" t="s">
        <v>647</v>
      </c>
      <c r="E241" s="133" t="s">
        <v>51</v>
      </c>
      <c r="F241" s="133"/>
      <c r="G241" s="133" t="s">
        <v>595</v>
      </c>
      <c r="H241" s="133" t="s">
        <v>614</v>
      </c>
      <c r="I241" s="133" t="s">
        <v>613</v>
      </c>
      <c r="J241" s="134">
        <v>1</v>
      </c>
      <c r="K241" s="133"/>
      <c r="L241" s="133" t="s">
        <v>54</v>
      </c>
      <c r="M241" s="133" t="s">
        <v>55</v>
      </c>
      <c r="N241" s="133">
        <v>3</v>
      </c>
      <c r="O241" s="133">
        <v>26</v>
      </c>
      <c r="P241" s="133">
        <v>7.5</v>
      </c>
      <c r="Q241" s="135">
        <v>82.686000000000007</v>
      </c>
      <c r="R241" s="135">
        <f t="shared" si="30"/>
        <v>3.25</v>
      </c>
      <c r="S241" s="135">
        <f t="shared" si="29"/>
        <v>268.72950000000003</v>
      </c>
      <c r="T241" s="135">
        <v>0</v>
      </c>
      <c r="U241" s="135">
        <f t="shared" si="26"/>
        <v>268.72950000000003</v>
      </c>
      <c r="V241" s="135">
        <f t="shared" si="27"/>
        <v>268729.50000000006</v>
      </c>
      <c r="W241" s="135">
        <f t="shared" si="28"/>
        <v>22394.125000000004</v>
      </c>
      <c r="X241" s="133" t="s">
        <v>648</v>
      </c>
      <c r="Y241" s="133" t="s">
        <v>648</v>
      </c>
      <c r="Z241" s="133">
        <v>3093</v>
      </c>
      <c r="AA241" s="133">
        <v>3094</v>
      </c>
      <c r="AB241" s="133" t="s">
        <v>42</v>
      </c>
      <c r="AC241" s="133" t="s">
        <v>42</v>
      </c>
      <c r="AD241" s="133" t="s">
        <v>42</v>
      </c>
      <c r="AE241" s="133" t="s">
        <v>42</v>
      </c>
      <c r="AF241" s="133">
        <v>118</v>
      </c>
      <c r="AG241" s="133"/>
      <c r="AH241" s="133">
        <v>2024</v>
      </c>
      <c r="AI241" s="133"/>
      <c r="AJ241" s="133"/>
      <c r="AK241" s="133"/>
      <c r="AL241" s="133" t="s">
        <v>595</v>
      </c>
      <c r="AM241" s="133"/>
    </row>
    <row r="242" spans="1:39" x14ac:dyDescent="0.35">
      <c r="A242" s="130" t="s">
        <v>50</v>
      </c>
      <c r="B242" s="130" t="s">
        <v>591</v>
      </c>
      <c r="C242" s="130" t="s">
        <v>594</v>
      </c>
      <c r="D242" s="130" t="s">
        <v>647</v>
      </c>
      <c r="E242" s="130" t="s">
        <v>51</v>
      </c>
      <c r="F242" s="130"/>
      <c r="G242" s="130" t="s">
        <v>595</v>
      </c>
      <c r="H242" s="130" t="s">
        <v>602</v>
      </c>
      <c r="I242" s="130" t="s">
        <v>601</v>
      </c>
      <c r="J242" s="131">
        <v>1</v>
      </c>
      <c r="K242" s="130"/>
      <c r="L242" s="130" t="s">
        <v>54</v>
      </c>
      <c r="M242" s="130" t="s">
        <v>69</v>
      </c>
      <c r="N242" s="130">
        <v>4</v>
      </c>
      <c r="O242" s="130">
        <v>0</v>
      </c>
      <c r="P242" s="130">
        <v>15</v>
      </c>
      <c r="Q242" s="132"/>
      <c r="R242" s="132">
        <f t="shared" si="30"/>
        <v>0</v>
      </c>
      <c r="S242" s="132">
        <f t="shared" si="29"/>
        <v>0</v>
      </c>
      <c r="T242" s="132">
        <v>0</v>
      </c>
      <c r="U242" s="132">
        <f t="shared" si="26"/>
        <v>0</v>
      </c>
      <c r="V242" s="132">
        <f t="shared" si="27"/>
        <v>0</v>
      </c>
      <c r="W242" s="132">
        <f t="shared" si="28"/>
        <v>0</v>
      </c>
      <c r="X242" s="130" t="s">
        <v>648</v>
      </c>
      <c r="Y242" s="130" t="s">
        <v>648</v>
      </c>
      <c r="Z242" s="130">
        <v>3093</v>
      </c>
      <c r="AA242" s="130">
        <v>3094</v>
      </c>
      <c r="AB242" s="130" t="s">
        <v>42</v>
      </c>
      <c r="AC242" s="130" t="s">
        <v>42</v>
      </c>
      <c r="AD242" s="130" t="s">
        <v>42</v>
      </c>
      <c r="AE242" s="130" t="s">
        <v>42</v>
      </c>
      <c r="AF242" s="130">
        <v>118</v>
      </c>
      <c r="AG242" s="130"/>
      <c r="AH242" s="130">
        <v>2024</v>
      </c>
      <c r="AI242" s="130"/>
      <c r="AJ242" s="130"/>
      <c r="AK242" s="130"/>
      <c r="AL242" s="130" t="s">
        <v>595</v>
      </c>
      <c r="AM242" s="130"/>
    </row>
    <row r="243" spans="1:39" x14ac:dyDescent="0.35">
      <c r="A243" s="133" t="s">
        <v>50</v>
      </c>
      <c r="B243" s="133" t="s">
        <v>591</v>
      </c>
      <c r="C243" s="133" t="s">
        <v>594</v>
      </c>
      <c r="D243" s="133" t="s">
        <v>649</v>
      </c>
      <c r="E243" s="133" t="s">
        <v>51</v>
      </c>
      <c r="F243" s="133"/>
      <c r="G243" s="133" t="s">
        <v>595</v>
      </c>
      <c r="H243" s="133" t="s">
        <v>606</v>
      </c>
      <c r="I243" s="133" t="s">
        <v>605</v>
      </c>
      <c r="J243" s="134">
        <v>1</v>
      </c>
      <c r="K243" s="133"/>
      <c r="L243" s="133" t="s">
        <v>54</v>
      </c>
      <c r="M243" s="133" t="s">
        <v>55</v>
      </c>
      <c r="N243" s="133">
        <v>1</v>
      </c>
      <c r="O243" s="133">
        <v>25</v>
      </c>
      <c r="P243" s="133">
        <v>7.5</v>
      </c>
      <c r="Q243" s="135">
        <v>82.686000000000007</v>
      </c>
      <c r="R243" s="135">
        <f t="shared" si="30"/>
        <v>3.125</v>
      </c>
      <c r="S243" s="135">
        <f t="shared" si="29"/>
        <v>258.39375000000001</v>
      </c>
      <c r="T243" s="135">
        <v>0</v>
      </c>
      <c r="U243" s="135">
        <f t="shared" si="26"/>
        <v>258.39375000000001</v>
      </c>
      <c r="V243" s="135">
        <f t="shared" si="27"/>
        <v>258393.75</v>
      </c>
      <c r="W243" s="135">
        <f t="shared" si="28"/>
        <v>21532.8125</v>
      </c>
      <c r="X243" s="133" t="s">
        <v>648</v>
      </c>
      <c r="Y243" s="133" t="s">
        <v>648</v>
      </c>
      <c r="Z243" s="133">
        <v>3093</v>
      </c>
      <c r="AA243" s="133">
        <v>3094</v>
      </c>
      <c r="AB243" s="133" t="s">
        <v>42</v>
      </c>
      <c r="AC243" s="133" t="s">
        <v>42</v>
      </c>
      <c r="AD243" s="133" t="s">
        <v>42</v>
      </c>
      <c r="AE243" s="133" t="s">
        <v>42</v>
      </c>
      <c r="AF243" s="133">
        <v>118</v>
      </c>
      <c r="AG243" s="133"/>
      <c r="AH243" s="133">
        <v>2024</v>
      </c>
      <c r="AI243" s="133"/>
      <c r="AJ243" s="133"/>
      <c r="AK243" s="133"/>
      <c r="AL243" s="133" t="s">
        <v>595</v>
      </c>
      <c r="AM243" s="133"/>
    </row>
    <row r="244" spans="1:39" x14ac:dyDescent="0.35">
      <c r="A244" s="130" t="s">
        <v>50</v>
      </c>
      <c r="B244" s="130" t="s">
        <v>591</v>
      </c>
      <c r="C244" s="130" t="s">
        <v>594</v>
      </c>
      <c r="D244" s="130" t="s">
        <v>649</v>
      </c>
      <c r="E244" s="130" t="s">
        <v>51</v>
      </c>
      <c r="F244" s="130"/>
      <c r="G244" s="130" t="s">
        <v>595</v>
      </c>
      <c r="H244" s="130" t="s">
        <v>610</v>
      </c>
      <c r="I244" s="130" t="s">
        <v>609</v>
      </c>
      <c r="J244" s="131">
        <v>1</v>
      </c>
      <c r="K244" s="130"/>
      <c r="L244" s="130" t="s">
        <v>54</v>
      </c>
      <c r="M244" s="130" t="s">
        <v>55</v>
      </c>
      <c r="N244" s="130">
        <v>1</v>
      </c>
      <c r="O244" s="130">
        <v>25</v>
      </c>
      <c r="P244" s="130">
        <v>7.5</v>
      </c>
      <c r="Q244" s="132">
        <v>82.686000000000007</v>
      </c>
      <c r="R244" s="132">
        <f t="shared" si="30"/>
        <v>3.125</v>
      </c>
      <c r="S244" s="132">
        <f t="shared" si="29"/>
        <v>258.39375000000001</v>
      </c>
      <c r="T244" s="132">
        <v>0</v>
      </c>
      <c r="U244" s="132">
        <f t="shared" si="26"/>
        <v>258.39375000000001</v>
      </c>
      <c r="V244" s="132">
        <f t="shared" si="27"/>
        <v>258393.75</v>
      </c>
      <c r="W244" s="132">
        <f t="shared" si="28"/>
        <v>21532.8125</v>
      </c>
      <c r="X244" s="130" t="s">
        <v>648</v>
      </c>
      <c r="Y244" s="130" t="s">
        <v>648</v>
      </c>
      <c r="Z244" s="130">
        <v>3093</v>
      </c>
      <c r="AA244" s="130">
        <v>3094</v>
      </c>
      <c r="AB244" s="130" t="s">
        <v>42</v>
      </c>
      <c r="AC244" s="130" t="s">
        <v>42</v>
      </c>
      <c r="AD244" s="130" t="s">
        <v>42</v>
      </c>
      <c r="AE244" s="130" t="s">
        <v>42</v>
      </c>
      <c r="AF244" s="130">
        <v>118</v>
      </c>
      <c r="AG244" s="130"/>
      <c r="AH244" s="130">
        <v>2024</v>
      </c>
      <c r="AI244" s="130"/>
      <c r="AJ244" s="130"/>
      <c r="AK244" s="130"/>
      <c r="AL244" s="130" t="s">
        <v>595</v>
      </c>
      <c r="AM244" s="130"/>
    </row>
    <row r="245" spans="1:39" x14ac:dyDescent="0.35">
      <c r="A245" s="133" t="s">
        <v>50</v>
      </c>
      <c r="B245" s="133" t="s">
        <v>591</v>
      </c>
      <c r="C245" s="133" t="s">
        <v>594</v>
      </c>
      <c r="D245" s="133" t="s">
        <v>649</v>
      </c>
      <c r="E245" s="133" t="s">
        <v>51</v>
      </c>
      <c r="F245" s="133"/>
      <c r="G245" s="133" t="s">
        <v>595</v>
      </c>
      <c r="H245" s="133" t="s">
        <v>612</v>
      </c>
      <c r="I245" s="133" t="s">
        <v>611</v>
      </c>
      <c r="J245" s="134">
        <v>1</v>
      </c>
      <c r="K245" s="133"/>
      <c r="L245" s="133" t="s">
        <v>54</v>
      </c>
      <c r="M245" s="133" t="s">
        <v>69</v>
      </c>
      <c r="N245" s="133">
        <v>2</v>
      </c>
      <c r="O245" s="133">
        <v>20</v>
      </c>
      <c r="P245" s="133">
        <v>7.5</v>
      </c>
      <c r="Q245" s="135">
        <v>82.686000000000007</v>
      </c>
      <c r="R245" s="135">
        <f t="shared" si="30"/>
        <v>2.5</v>
      </c>
      <c r="S245" s="135">
        <f t="shared" si="29"/>
        <v>206.71500000000003</v>
      </c>
      <c r="T245" s="135">
        <v>0</v>
      </c>
      <c r="U245" s="135">
        <f t="shared" si="26"/>
        <v>206.71500000000003</v>
      </c>
      <c r="V245" s="135">
        <f t="shared" si="27"/>
        <v>206715.00000000003</v>
      </c>
      <c r="W245" s="135">
        <f t="shared" si="28"/>
        <v>17226.250000000004</v>
      </c>
      <c r="X245" s="133" t="s">
        <v>648</v>
      </c>
      <c r="Y245" s="133" t="s">
        <v>648</v>
      </c>
      <c r="Z245" s="133">
        <v>3093</v>
      </c>
      <c r="AA245" s="133">
        <v>3094</v>
      </c>
      <c r="AB245" s="133" t="s">
        <v>42</v>
      </c>
      <c r="AC245" s="133" t="s">
        <v>42</v>
      </c>
      <c r="AD245" s="133" t="s">
        <v>42</v>
      </c>
      <c r="AE245" s="133" t="s">
        <v>42</v>
      </c>
      <c r="AF245" s="133">
        <v>118</v>
      </c>
      <c r="AG245" s="133"/>
      <c r="AH245" s="133">
        <v>2024</v>
      </c>
      <c r="AI245" s="133"/>
      <c r="AJ245" s="133"/>
      <c r="AK245" s="133"/>
      <c r="AL245" s="133" t="s">
        <v>595</v>
      </c>
      <c r="AM245" s="133"/>
    </row>
    <row r="246" spans="1:39" x14ac:dyDescent="0.35">
      <c r="A246" s="130" t="s">
        <v>50</v>
      </c>
      <c r="B246" s="130" t="s">
        <v>591</v>
      </c>
      <c r="C246" s="130" t="s">
        <v>594</v>
      </c>
      <c r="D246" s="130" t="s">
        <v>649</v>
      </c>
      <c r="E246" s="130" t="s">
        <v>51</v>
      </c>
      <c r="F246" s="130"/>
      <c r="G246" s="130" t="s">
        <v>595</v>
      </c>
      <c r="H246" s="130" t="s">
        <v>604</v>
      </c>
      <c r="I246" s="130" t="s">
        <v>603</v>
      </c>
      <c r="J246" s="131">
        <v>1</v>
      </c>
      <c r="K246" s="130"/>
      <c r="L246" s="130" t="s">
        <v>54</v>
      </c>
      <c r="M246" s="130" t="s">
        <v>69</v>
      </c>
      <c r="N246" s="130">
        <v>2</v>
      </c>
      <c r="O246" s="130">
        <v>20</v>
      </c>
      <c r="P246" s="130">
        <v>7.5</v>
      </c>
      <c r="Q246" s="132">
        <v>82.686000000000007</v>
      </c>
      <c r="R246" s="132">
        <f t="shared" si="30"/>
        <v>2.5</v>
      </c>
      <c r="S246" s="132">
        <f t="shared" si="29"/>
        <v>206.71500000000003</v>
      </c>
      <c r="T246" s="132">
        <v>0</v>
      </c>
      <c r="U246" s="132">
        <f t="shared" si="26"/>
        <v>206.71500000000003</v>
      </c>
      <c r="V246" s="132">
        <f t="shared" si="27"/>
        <v>206715.00000000003</v>
      </c>
      <c r="W246" s="132">
        <f t="shared" si="28"/>
        <v>17226.250000000004</v>
      </c>
      <c r="X246" s="130" t="s">
        <v>648</v>
      </c>
      <c r="Y246" s="130" t="s">
        <v>648</v>
      </c>
      <c r="Z246" s="130">
        <v>3093</v>
      </c>
      <c r="AA246" s="130">
        <v>3094</v>
      </c>
      <c r="AB246" s="130"/>
      <c r="AC246" s="130"/>
      <c r="AD246" s="130"/>
      <c r="AE246" s="130"/>
      <c r="AF246" s="130">
        <v>118</v>
      </c>
      <c r="AG246" s="130"/>
      <c r="AH246" s="130">
        <v>2024</v>
      </c>
      <c r="AI246" s="130"/>
      <c r="AJ246" s="130"/>
      <c r="AK246" s="130"/>
      <c r="AL246" s="130" t="s">
        <v>595</v>
      </c>
      <c r="AM246" s="130"/>
    </row>
    <row r="247" spans="1:39" x14ac:dyDescent="0.35">
      <c r="A247" s="133" t="s">
        <v>50</v>
      </c>
      <c r="B247" s="133" t="s">
        <v>591</v>
      </c>
      <c r="C247" s="133" t="s">
        <v>594</v>
      </c>
      <c r="D247" s="133" t="s">
        <v>649</v>
      </c>
      <c r="E247" s="133" t="s">
        <v>51</v>
      </c>
      <c r="F247" s="133"/>
      <c r="G247" s="133" t="s">
        <v>595</v>
      </c>
      <c r="H247" s="133" t="s">
        <v>598</v>
      </c>
      <c r="I247" s="133" t="s">
        <v>597</v>
      </c>
      <c r="J247" s="134">
        <v>1</v>
      </c>
      <c r="K247" s="133"/>
      <c r="L247" s="133" t="s">
        <v>54</v>
      </c>
      <c r="M247" s="133" t="s">
        <v>55</v>
      </c>
      <c r="N247" s="133">
        <v>3</v>
      </c>
      <c r="O247" s="133">
        <v>18</v>
      </c>
      <c r="P247" s="133">
        <v>7.5</v>
      </c>
      <c r="Q247" s="135">
        <v>82.686000000000007</v>
      </c>
      <c r="R247" s="135">
        <f t="shared" si="30"/>
        <v>2.25</v>
      </c>
      <c r="S247" s="135">
        <f t="shared" si="29"/>
        <v>186.04350000000002</v>
      </c>
      <c r="T247" s="135">
        <v>0</v>
      </c>
      <c r="U247" s="135">
        <f t="shared" si="26"/>
        <v>186.04350000000002</v>
      </c>
      <c r="V247" s="135">
        <f t="shared" si="27"/>
        <v>186043.50000000003</v>
      </c>
      <c r="W247" s="135">
        <f t="shared" si="28"/>
        <v>15503.625000000002</v>
      </c>
      <c r="X247" s="133" t="s">
        <v>648</v>
      </c>
      <c r="Y247" s="133" t="s">
        <v>648</v>
      </c>
      <c r="Z247" s="133">
        <v>3093</v>
      </c>
      <c r="AA247" s="133">
        <v>3094</v>
      </c>
      <c r="AB247" s="133" t="s">
        <v>42</v>
      </c>
      <c r="AC247" s="133" t="s">
        <v>42</v>
      </c>
      <c r="AD247" s="133" t="s">
        <v>42</v>
      </c>
      <c r="AE247" s="133" t="s">
        <v>42</v>
      </c>
      <c r="AF247" s="133">
        <v>118</v>
      </c>
      <c r="AG247" s="133"/>
      <c r="AH247" s="133">
        <v>2024</v>
      </c>
      <c r="AI247" s="133"/>
      <c r="AJ247" s="133"/>
      <c r="AK247" s="133"/>
      <c r="AL247" s="133" t="s">
        <v>595</v>
      </c>
      <c r="AM247" s="133"/>
    </row>
    <row r="248" spans="1:39" x14ac:dyDescent="0.35">
      <c r="A248" s="130" t="s">
        <v>50</v>
      </c>
      <c r="B248" s="130" t="s">
        <v>591</v>
      </c>
      <c r="C248" s="130" t="s">
        <v>594</v>
      </c>
      <c r="D248" s="130" t="s">
        <v>649</v>
      </c>
      <c r="E248" s="130" t="s">
        <v>51</v>
      </c>
      <c r="F248" s="130"/>
      <c r="G248" s="130" t="s">
        <v>595</v>
      </c>
      <c r="H248" s="130" t="s">
        <v>614</v>
      </c>
      <c r="I248" s="130" t="s">
        <v>613</v>
      </c>
      <c r="J248" s="131">
        <v>1</v>
      </c>
      <c r="K248" s="130"/>
      <c r="L248" s="130" t="s">
        <v>54</v>
      </c>
      <c r="M248" s="130" t="s">
        <v>55</v>
      </c>
      <c r="N248" s="130">
        <v>3</v>
      </c>
      <c r="O248" s="130">
        <v>18</v>
      </c>
      <c r="P248" s="130">
        <v>7.5</v>
      </c>
      <c r="Q248" s="132">
        <v>82.686000000000007</v>
      </c>
      <c r="R248" s="132">
        <f t="shared" si="30"/>
        <v>2.25</v>
      </c>
      <c r="S248" s="132">
        <f t="shared" si="29"/>
        <v>186.04350000000002</v>
      </c>
      <c r="T248" s="132">
        <v>0</v>
      </c>
      <c r="U248" s="132">
        <f t="shared" si="26"/>
        <v>186.04350000000002</v>
      </c>
      <c r="V248" s="132">
        <f t="shared" si="27"/>
        <v>186043.50000000003</v>
      </c>
      <c r="W248" s="132">
        <f t="shared" si="28"/>
        <v>15503.625000000002</v>
      </c>
      <c r="X248" s="130" t="s">
        <v>648</v>
      </c>
      <c r="Y248" s="130" t="s">
        <v>648</v>
      </c>
      <c r="Z248" s="130">
        <v>3093</v>
      </c>
      <c r="AA248" s="130">
        <v>3094</v>
      </c>
      <c r="AB248" s="130"/>
      <c r="AC248" s="130"/>
      <c r="AD248" s="130"/>
      <c r="AE248" s="130"/>
      <c r="AF248" s="130">
        <v>118</v>
      </c>
      <c r="AG248" s="130"/>
      <c r="AH248" s="130">
        <v>2024</v>
      </c>
      <c r="AI248" s="130"/>
      <c r="AJ248" s="130"/>
      <c r="AK248" s="130"/>
      <c r="AL248" s="130" t="s">
        <v>595</v>
      </c>
      <c r="AM248" s="130"/>
    </row>
    <row r="249" spans="1:39" x14ac:dyDescent="0.35">
      <c r="A249" s="133" t="s">
        <v>50</v>
      </c>
      <c r="B249" s="133" t="s">
        <v>591</v>
      </c>
      <c r="C249" s="133" t="s">
        <v>594</v>
      </c>
      <c r="D249" s="133" t="s">
        <v>649</v>
      </c>
      <c r="E249" s="133" t="s">
        <v>51</v>
      </c>
      <c r="F249" s="133"/>
      <c r="G249" s="133" t="s">
        <v>595</v>
      </c>
      <c r="H249" s="133" t="s">
        <v>602</v>
      </c>
      <c r="I249" s="133" t="s">
        <v>601</v>
      </c>
      <c r="J249" s="134">
        <v>1</v>
      </c>
      <c r="K249" s="133"/>
      <c r="L249" s="133" t="s">
        <v>54</v>
      </c>
      <c r="M249" s="133" t="s">
        <v>69</v>
      </c>
      <c r="N249" s="133">
        <v>4</v>
      </c>
      <c r="O249" s="133">
        <v>0</v>
      </c>
      <c r="P249" s="133">
        <v>15</v>
      </c>
      <c r="Q249" s="135"/>
      <c r="R249" s="135">
        <f t="shared" si="30"/>
        <v>0</v>
      </c>
      <c r="S249" s="135">
        <f t="shared" si="29"/>
        <v>0</v>
      </c>
      <c r="T249" s="135">
        <v>0</v>
      </c>
      <c r="U249" s="135">
        <f t="shared" si="26"/>
        <v>0</v>
      </c>
      <c r="V249" s="135">
        <f t="shared" si="27"/>
        <v>0</v>
      </c>
      <c r="W249" s="135">
        <f t="shared" si="28"/>
        <v>0</v>
      </c>
      <c r="X249" s="133" t="s">
        <v>648</v>
      </c>
      <c r="Y249" s="133" t="s">
        <v>648</v>
      </c>
      <c r="Z249" s="133">
        <v>3093</v>
      </c>
      <c r="AA249" s="133">
        <v>3094</v>
      </c>
      <c r="AB249" s="133" t="s">
        <v>42</v>
      </c>
      <c r="AC249" s="133" t="s">
        <v>42</v>
      </c>
      <c r="AD249" s="133" t="s">
        <v>42</v>
      </c>
      <c r="AE249" s="133" t="s">
        <v>42</v>
      </c>
      <c r="AF249" s="133">
        <v>118</v>
      </c>
      <c r="AG249" s="133"/>
      <c r="AH249" s="133">
        <v>2024</v>
      </c>
      <c r="AI249" s="133"/>
      <c r="AJ249" s="133"/>
      <c r="AK249" s="133"/>
      <c r="AL249" s="133" t="s">
        <v>595</v>
      </c>
      <c r="AM249" s="133"/>
    </row>
    <row r="250" spans="1:39" x14ac:dyDescent="0.35">
      <c r="A250" s="130" t="s">
        <v>50</v>
      </c>
      <c r="B250" s="130" t="s">
        <v>591</v>
      </c>
      <c r="C250" s="130" t="s">
        <v>594</v>
      </c>
      <c r="D250" s="130" t="s">
        <v>650</v>
      </c>
      <c r="E250" s="130" t="s">
        <v>51</v>
      </c>
      <c r="F250" s="130"/>
      <c r="G250" s="130" t="s">
        <v>595</v>
      </c>
      <c r="H250" s="130" t="s">
        <v>600</v>
      </c>
      <c r="I250" s="130" t="s">
        <v>599</v>
      </c>
      <c r="J250" s="131">
        <v>1</v>
      </c>
      <c r="K250" s="130"/>
      <c r="L250" s="130" t="s">
        <v>54</v>
      </c>
      <c r="M250" s="130" t="s">
        <v>55</v>
      </c>
      <c r="N250" s="130">
        <v>1</v>
      </c>
      <c r="O250" s="130">
        <v>25</v>
      </c>
      <c r="P250" s="130">
        <v>7.5</v>
      </c>
      <c r="Q250" s="132">
        <v>82.686000000000007</v>
      </c>
      <c r="R250" s="132">
        <f t="shared" si="30"/>
        <v>3.125</v>
      </c>
      <c r="S250" s="132">
        <f t="shared" si="29"/>
        <v>258.39375000000001</v>
      </c>
      <c r="T250" s="132">
        <v>0</v>
      </c>
      <c r="U250" s="132">
        <f t="shared" si="26"/>
        <v>258.39375000000001</v>
      </c>
      <c r="V250" s="132">
        <f t="shared" si="27"/>
        <v>258393.75</v>
      </c>
      <c r="W250" s="132">
        <f t="shared" si="28"/>
        <v>21532.8125</v>
      </c>
      <c r="X250" s="130" t="s">
        <v>648</v>
      </c>
      <c r="Y250" s="130" t="s">
        <v>648</v>
      </c>
      <c r="Z250" s="130">
        <v>3093</v>
      </c>
      <c r="AA250" s="130">
        <v>3094</v>
      </c>
      <c r="AB250" s="130" t="s">
        <v>42</v>
      </c>
      <c r="AC250" s="130" t="s">
        <v>42</v>
      </c>
      <c r="AD250" s="130" t="s">
        <v>42</v>
      </c>
      <c r="AE250" s="130" t="s">
        <v>42</v>
      </c>
      <c r="AF250" s="130">
        <v>118</v>
      </c>
      <c r="AG250" s="130"/>
      <c r="AH250" s="130">
        <v>2024</v>
      </c>
      <c r="AI250" s="130"/>
      <c r="AJ250" s="130"/>
      <c r="AK250" s="130"/>
      <c r="AL250" s="130" t="s">
        <v>595</v>
      </c>
      <c r="AM250" s="130"/>
    </row>
    <row r="251" spans="1:39" x14ac:dyDescent="0.35">
      <c r="A251" s="133" t="s">
        <v>50</v>
      </c>
      <c r="B251" s="133" t="s">
        <v>591</v>
      </c>
      <c r="C251" s="133" t="s">
        <v>594</v>
      </c>
      <c r="D251" s="133" t="s">
        <v>650</v>
      </c>
      <c r="E251" s="133" t="s">
        <v>51</v>
      </c>
      <c r="F251" s="133"/>
      <c r="G251" s="133" t="s">
        <v>595</v>
      </c>
      <c r="H251" s="133" t="s">
        <v>606</v>
      </c>
      <c r="I251" s="133" t="s">
        <v>605</v>
      </c>
      <c r="J251" s="134">
        <v>1</v>
      </c>
      <c r="K251" s="133"/>
      <c r="L251" s="133" t="s">
        <v>54</v>
      </c>
      <c r="M251" s="133" t="s">
        <v>55</v>
      </c>
      <c r="N251" s="133">
        <v>1</v>
      </c>
      <c r="O251" s="133">
        <v>25</v>
      </c>
      <c r="P251" s="133">
        <v>7.5</v>
      </c>
      <c r="Q251" s="135">
        <v>82.686000000000007</v>
      </c>
      <c r="R251" s="135">
        <f t="shared" si="30"/>
        <v>3.125</v>
      </c>
      <c r="S251" s="135">
        <f t="shared" si="29"/>
        <v>258.39375000000001</v>
      </c>
      <c r="T251" s="135">
        <v>0</v>
      </c>
      <c r="U251" s="135">
        <f t="shared" si="26"/>
        <v>258.39375000000001</v>
      </c>
      <c r="V251" s="135">
        <f t="shared" si="27"/>
        <v>258393.75</v>
      </c>
      <c r="W251" s="135">
        <f t="shared" si="28"/>
        <v>21532.8125</v>
      </c>
      <c r="X251" s="133" t="s">
        <v>648</v>
      </c>
      <c r="Y251" s="133" t="s">
        <v>648</v>
      </c>
      <c r="Z251" s="133">
        <v>3093</v>
      </c>
      <c r="AA251" s="133">
        <v>3094</v>
      </c>
      <c r="AB251" s="133" t="s">
        <v>42</v>
      </c>
      <c r="AC251" s="133" t="s">
        <v>42</v>
      </c>
      <c r="AD251" s="133" t="s">
        <v>42</v>
      </c>
      <c r="AE251" s="133" t="s">
        <v>42</v>
      </c>
      <c r="AF251" s="133">
        <v>118</v>
      </c>
      <c r="AG251" s="133"/>
      <c r="AH251" s="133">
        <v>2024</v>
      </c>
      <c r="AI251" s="133"/>
      <c r="AJ251" s="133"/>
      <c r="AK251" s="133"/>
      <c r="AL251" s="133" t="s">
        <v>595</v>
      </c>
      <c r="AM251" s="133"/>
    </row>
    <row r="252" spans="1:39" x14ac:dyDescent="0.35">
      <c r="A252" s="130" t="s">
        <v>50</v>
      </c>
      <c r="B252" s="130" t="s">
        <v>591</v>
      </c>
      <c r="C252" s="130" t="s">
        <v>594</v>
      </c>
      <c r="D252" s="130" t="s">
        <v>650</v>
      </c>
      <c r="E252" s="130" t="s">
        <v>51</v>
      </c>
      <c r="F252" s="130"/>
      <c r="G252" s="130" t="s">
        <v>595</v>
      </c>
      <c r="H252" s="130" t="s">
        <v>604</v>
      </c>
      <c r="I252" s="130" t="s">
        <v>603</v>
      </c>
      <c r="J252" s="131">
        <v>1</v>
      </c>
      <c r="K252" s="130"/>
      <c r="L252" s="130" t="s">
        <v>54</v>
      </c>
      <c r="M252" s="130" t="s">
        <v>69</v>
      </c>
      <c r="N252" s="130">
        <v>2</v>
      </c>
      <c r="O252" s="130">
        <v>18</v>
      </c>
      <c r="P252" s="130">
        <v>7.5</v>
      </c>
      <c r="Q252" s="132">
        <v>82.686000000000007</v>
      </c>
      <c r="R252" s="132">
        <f t="shared" si="30"/>
        <v>2.25</v>
      </c>
      <c r="S252" s="132">
        <f t="shared" si="29"/>
        <v>186.04350000000002</v>
      </c>
      <c r="T252" s="132">
        <v>0</v>
      </c>
      <c r="U252" s="132">
        <f t="shared" si="26"/>
        <v>186.04350000000002</v>
      </c>
      <c r="V252" s="132">
        <f t="shared" si="27"/>
        <v>186043.50000000003</v>
      </c>
      <c r="W252" s="132">
        <f t="shared" si="28"/>
        <v>15503.625000000002</v>
      </c>
      <c r="X252" s="130" t="s">
        <v>648</v>
      </c>
      <c r="Y252" s="130" t="s">
        <v>648</v>
      </c>
      <c r="Z252" s="130">
        <v>3093</v>
      </c>
      <c r="AA252" s="130">
        <v>3094</v>
      </c>
      <c r="AB252" s="130"/>
      <c r="AC252" s="130"/>
      <c r="AD252" s="130"/>
      <c r="AE252" s="130"/>
      <c r="AF252" s="130">
        <v>118</v>
      </c>
      <c r="AG252" s="130"/>
      <c r="AH252" s="130">
        <v>2024</v>
      </c>
      <c r="AI252" s="130"/>
      <c r="AJ252" s="130"/>
      <c r="AK252" s="130"/>
      <c r="AL252" s="130" t="s">
        <v>595</v>
      </c>
      <c r="AM252" s="130"/>
    </row>
    <row r="253" spans="1:39" x14ac:dyDescent="0.35">
      <c r="A253" s="133" t="s">
        <v>50</v>
      </c>
      <c r="B253" s="133" t="s">
        <v>591</v>
      </c>
      <c r="C253" s="133" t="s">
        <v>594</v>
      </c>
      <c r="D253" s="133" t="s">
        <v>650</v>
      </c>
      <c r="E253" s="133" t="s">
        <v>51</v>
      </c>
      <c r="F253" s="133"/>
      <c r="G253" s="133" t="s">
        <v>595</v>
      </c>
      <c r="H253" s="133" t="s">
        <v>608</v>
      </c>
      <c r="I253" s="133" t="s">
        <v>607</v>
      </c>
      <c r="J253" s="134">
        <v>1</v>
      </c>
      <c r="K253" s="133"/>
      <c r="L253" s="133" t="s">
        <v>54</v>
      </c>
      <c r="M253" s="133" t="s">
        <v>69</v>
      </c>
      <c r="N253" s="133">
        <v>2</v>
      </c>
      <c r="O253" s="133">
        <v>18</v>
      </c>
      <c r="P253" s="133">
        <v>7.5</v>
      </c>
      <c r="Q253" s="135">
        <v>82.686000000000007</v>
      </c>
      <c r="R253" s="135">
        <f t="shared" si="30"/>
        <v>2.25</v>
      </c>
      <c r="S253" s="135">
        <f t="shared" si="29"/>
        <v>186.04350000000002</v>
      </c>
      <c r="T253" s="135">
        <v>0</v>
      </c>
      <c r="U253" s="135">
        <f t="shared" si="26"/>
        <v>186.04350000000002</v>
      </c>
      <c r="V253" s="135">
        <f t="shared" si="27"/>
        <v>186043.50000000003</v>
      </c>
      <c r="W253" s="135">
        <f t="shared" si="28"/>
        <v>15503.625000000002</v>
      </c>
      <c r="X253" s="133" t="s">
        <v>648</v>
      </c>
      <c r="Y253" s="133" t="s">
        <v>648</v>
      </c>
      <c r="Z253" s="133">
        <v>3093</v>
      </c>
      <c r="AA253" s="133">
        <v>3094</v>
      </c>
      <c r="AB253" s="133" t="s">
        <v>42</v>
      </c>
      <c r="AC253" s="133" t="s">
        <v>42</v>
      </c>
      <c r="AD253" s="133" t="s">
        <v>42</v>
      </c>
      <c r="AE253" s="133" t="s">
        <v>42</v>
      </c>
      <c r="AF253" s="133">
        <v>118</v>
      </c>
      <c r="AG253" s="133"/>
      <c r="AH253" s="133">
        <v>2024</v>
      </c>
      <c r="AI253" s="133"/>
      <c r="AJ253" s="133"/>
      <c r="AK253" s="133"/>
      <c r="AL253" s="133" t="s">
        <v>595</v>
      </c>
      <c r="AM253" s="133"/>
    </row>
    <row r="254" spans="1:39" x14ac:dyDescent="0.35">
      <c r="A254" s="130" t="s">
        <v>50</v>
      </c>
      <c r="B254" s="130" t="s">
        <v>591</v>
      </c>
      <c r="C254" s="130" t="s">
        <v>594</v>
      </c>
      <c r="D254" s="130" t="s">
        <v>650</v>
      </c>
      <c r="E254" s="130" t="s">
        <v>51</v>
      </c>
      <c r="F254" s="130"/>
      <c r="G254" s="130" t="s">
        <v>595</v>
      </c>
      <c r="H254" s="130" t="s">
        <v>598</v>
      </c>
      <c r="I254" s="130" t="s">
        <v>597</v>
      </c>
      <c r="J254" s="131">
        <v>1</v>
      </c>
      <c r="K254" s="130"/>
      <c r="L254" s="130" t="s">
        <v>54</v>
      </c>
      <c r="M254" s="130" t="s">
        <v>55</v>
      </c>
      <c r="N254" s="130">
        <v>3</v>
      </c>
      <c r="O254" s="130">
        <v>16</v>
      </c>
      <c r="P254" s="130">
        <v>7.5</v>
      </c>
      <c r="Q254" s="132">
        <v>82.686000000000007</v>
      </c>
      <c r="R254" s="132">
        <f t="shared" si="30"/>
        <v>2</v>
      </c>
      <c r="S254" s="132">
        <f t="shared" si="29"/>
        <v>165.37200000000001</v>
      </c>
      <c r="T254" s="132">
        <v>0</v>
      </c>
      <c r="U254" s="132">
        <f t="shared" si="26"/>
        <v>165.37200000000001</v>
      </c>
      <c r="V254" s="132">
        <f t="shared" si="27"/>
        <v>165372</v>
      </c>
      <c r="W254" s="132">
        <f t="shared" si="28"/>
        <v>13781</v>
      </c>
      <c r="X254" s="130" t="s">
        <v>648</v>
      </c>
      <c r="Y254" s="130" t="s">
        <v>648</v>
      </c>
      <c r="Z254" s="130">
        <v>3093</v>
      </c>
      <c r="AA254" s="130">
        <v>3094</v>
      </c>
      <c r="AB254" s="130" t="s">
        <v>42</v>
      </c>
      <c r="AC254" s="130" t="s">
        <v>42</v>
      </c>
      <c r="AD254" s="130" t="s">
        <v>42</v>
      </c>
      <c r="AE254" s="130" t="s">
        <v>42</v>
      </c>
      <c r="AF254" s="130">
        <v>118</v>
      </c>
      <c r="AG254" s="130"/>
      <c r="AH254" s="130">
        <v>2024</v>
      </c>
      <c r="AI254" s="130"/>
      <c r="AJ254" s="130"/>
      <c r="AK254" s="130"/>
      <c r="AL254" s="130" t="s">
        <v>595</v>
      </c>
      <c r="AM254" s="130"/>
    </row>
    <row r="255" spans="1:39" x14ac:dyDescent="0.35">
      <c r="A255" s="133" t="s">
        <v>50</v>
      </c>
      <c r="B255" s="133" t="s">
        <v>591</v>
      </c>
      <c r="C255" s="133" t="s">
        <v>594</v>
      </c>
      <c r="D255" s="133" t="s">
        <v>650</v>
      </c>
      <c r="E255" s="133" t="s">
        <v>51</v>
      </c>
      <c r="F255" s="133"/>
      <c r="G255" s="133" t="s">
        <v>595</v>
      </c>
      <c r="H255" s="133" t="s">
        <v>614</v>
      </c>
      <c r="I255" s="133" t="s">
        <v>613</v>
      </c>
      <c r="J255" s="134">
        <v>1</v>
      </c>
      <c r="K255" s="133"/>
      <c r="L255" s="133" t="s">
        <v>54</v>
      </c>
      <c r="M255" s="133" t="s">
        <v>55</v>
      </c>
      <c r="N255" s="133">
        <v>3</v>
      </c>
      <c r="O255" s="133">
        <v>16</v>
      </c>
      <c r="P255" s="133">
        <v>7.5</v>
      </c>
      <c r="Q255" s="135">
        <v>82.686000000000007</v>
      </c>
      <c r="R255" s="135">
        <f t="shared" si="30"/>
        <v>2</v>
      </c>
      <c r="S255" s="135">
        <f t="shared" si="29"/>
        <v>165.37200000000001</v>
      </c>
      <c r="T255" s="135">
        <v>0</v>
      </c>
      <c r="U255" s="135">
        <f t="shared" si="26"/>
        <v>165.37200000000001</v>
      </c>
      <c r="V255" s="135">
        <f t="shared" si="27"/>
        <v>165372</v>
      </c>
      <c r="W255" s="135">
        <f t="shared" si="28"/>
        <v>13781</v>
      </c>
      <c r="X255" s="133" t="s">
        <v>648</v>
      </c>
      <c r="Y255" s="133" t="s">
        <v>648</v>
      </c>
      <c r="Z255" s="133">
        <v>3093</v>
      </c>
      <c r="AA255" s="133">
        <v>3094</v>
      </c>
      <c r="AB255" s="133"/>
      <c r="AC255" s="133"/>
      <c r="AD255" s="133"/>
      <c r="AE255" s="133"/>
      <c r="AF255" s="133">
        <v>118</v>
      </c>
      <c r="AG255" s="133"/>
      <c r="AH255" s="133">
        <v>2024</v>
      </c>
      <c r="AI255" s="133"/>
      <c r="AJ255" s="133"/>
      <c r="AK255" s="133"/>
      <c r="AL255" s="133" t="s">
        <v>595</v>
      </c>
      <c r="AM255" s="133"/>
    </row>
    <row r="256" spans="1:39" x14ac:dyDescent="0.35">
      <c r="A256" s="130" t="s">
        <v>50</v>
      </c>
      <c r="B256" s="130" t="s">
        <v>591</v>
      </c>
      <c r="C256" s="130" t="s">
        <v>594</v>
      </c>
      <c r="D256" s="130" t="s">
        <v>650</v>
      </c>
      <c r="E256" s="130" t="s">
        <v>51</v>
      </c>
      <c r="F256" s="130"/>
      <c r="G256" s="130" t="s">
        <v>595</v>
      </c>
      <c r="H256" s="130" t="s">
        <v>602</v>
      </c>
      <c r="I256" s="130" t="s">
        <v>601</v>
      </c>
      <c r="J256" s="131">
        <v>1</v>
      </c>
      <c r="K256" s="130"/>
      <c r="L256" s="130" t="s">
        <v>54</v>
      </c>
      <c r="M256" s="130" t="s">
        <v>69</v>
      </c>
      <c r="N256" s="130">
        <v>4</v>
      </c>
      <c r="O256" s="130">
        <v>0</v>
      </c>
      <c r="P256" s="130">
        <v>15</v>
      </c>
      <c r="Q256" s="132"/>
      <c r="R256" s="132">
        <f t="shared" si="30"/>
        <v>0</v>
      </c>
      <c r="S256" s="132">
        <f t="shared" si="29"/>
        <v>0</v>
      </c>
      <c r="T256" s="132">
        <v>0</v>
      </c>
      <c r="U256" s="132">
        <f t="shared" si="26"/>
        <v>0</v>
      </c>
      <c r="V256" s="132">
        <f t="shared" si="27"/>
        <v>0</v>
      </c>
      <c r="W256" s="132">
        <f t="shared" si="28"/>
        <v>0</v>
      </c>
      <c r="X256" s="130" t="s">
        <v>648</v>
      </c>
      <c r="Y256" s="130" t="s">
        <v>648</v>
      </c>
      <c r="Z256" s="130">
        <v>3093</v>
      </c>
      <c r="AA256" s="130">
        <v>3094</v>
      </c>
      <c r="AB256" s="130" t="s">
        <v>42</v>
      </c>
      <c r="AC256" s="130" t="s">
        <v>42</v>
      </c>
      <c r="AD256" s="130" t="s">
        <v>42</v>
      </c>
      <c r="AE256" s="130" t="s">
        <v>42</v>
      </c>
      <c r="AF256" s="130">
        <v>118</v>
      </c>
      <c r="AG256" s="130"/>
      <c r="AH256" s="130">
        <v>2024</v>
      </c>
      <c r="AI256" s="130"/>
      <c r="AJ256" s="130"/>
      <c r="AK256" s="130"/>
      <c r="AL256" s="130" t="s">
        <v>595</v>
      </c>
      <c r="AM256" s="130"/>
    </row>
    <row r="257" spans="1:39" x14ac:dyDescent="0.35">
      <c r="A257" s="133" t="s">
        <v>39</v>
      </c>
      <c r="B257" s="133" t="s">
        <v>591</v>
      </c>
      <c r="C257" s="133" t="s">
        <v>620</v>
      </c>
      <c r="D257" s="133" t="s">
        <v>620</v>
      </c>
      <c r="E257" s="133" t="s">
        <v>42</v>
      </c>
      <c r="F257" s="133"/>
      <c r="G257" s="133" t="s">
        <v>595</v>
      </c>
      <c r="H257" s="133" t="s">
        <v>44</v>
      </c>
      <c r="I257" s="133" t="s">
        <v>42</v>
      </c>
      <c r="J257" s="134">
        <v>1</v>
      </c>
      <c r="K257" s="133"/>
      <c r="L257" s="133" t="s">
        <v>45</v>
      </c>
      <c r="M257" s="133"/>
      <c r="N257" s="133"/>
      <c r="O257" s="133"/>
      <c r="P257" s="133"/>
      <c r="Q257" s="135"/>
      <c r="R257" s="135"/>
      <c r="S257" s="135"/>
      <c r="T257" s="135">
        <v>35</v>
      </c>
      <c r="U257" s="135">
        <f t="shared" si="26"/>
        <v>35</v>
      </c>
      <c r="V257" s="135">
        <f t="shared" si="27"/>
        <v>35000</v>
      </c>
      <c r="W257" s="135">
        <f t="shared" si="28"/>
        <v>2916.6666666666665</v>
      </c>
      <c r="X257" s="133" t="s">
        <v>39</v>
      </c>
      <c r="Y257" s="133" t="s">
        <v>39</v>
      </c>
      <c r="Z257" s="133" t="s">
        <v>39</v>
      </c>
      <c r="AA257" s="133"/>
      <c r="AB257" s="133" t="s">
        <v>42</v>
      </c>
      <c r="AC257" s="133" t="s">
        <v>42</v>
      </c>
      <c r="AD257" s="133" t="s">
        <v>42</v>
      </c>
      <c r="AE257" s="133" t="s">
        <v>42</v>
      </c>
      <c r="AF257" s="133" t="s">
        <v>39</v>
      </c>
      <c r="AG257" s="133"/>
      <c r="AH257" s="133">
        <v>2024</v>
      </c>
      <c r="AI257" s="133"/>
      <c r="AJ257" s="133"/>
      <c r="AK257" s="133"/>
      <c r="AL257" s="133" t="s">
        <v>595</v>
      </c>
      <c r="AM257" s="133"/>
    </row>
    <row r="258" spans="1:39" x14ac:dyDescent="0.35">
      <c r="A258" s="130" t="s">
        <v>39</v>
      </c>
      <c r="B258" s="130" t="s">
        <v>591</v>
      </c>
      <c r="C258" s="130" t="s">
        <v>620</v>
      </c>
      <c r="D258" s="130" t="s">
        <v>620</v>
      </c>
      <c r="E258" s="130" t="s">
        <v>42</v>
      </c>
      <c r="F258" s="130"/>
      <c r="G258" s="130" t="s">
        <v>595</v>
      </c>
      <c r="H258" s="130" t="s">
        <v>47</v>
      </c>
      <c r="I258" s="130" t="s">
        <v>42</v>
      </c>
      <c r="J258" s="131">
        <v>1</v>
      </c>
      <c r="K258" s="130"/>
      <c r="L258" s="130" t="s">
        <v>45</v>
      </c>
      <c r="M258" s="130"/>
      <c r="N258" s="130"/>
      <c r="O258" s="130"/>
      <c r="P258" s="130"/>
      <c r="Q258" s="132"/>
      <c r="R258" s="132"/>
      <c r="S258" s="132"/>
      <c r="T258" s="132">
        <v>9</v>
      </c>
      <c r="U258" s="132">
        <f t="shared" si="26"/>
        <v>9</v>
      </c>
      <c r="V258" s="132">
        <f t="shared" si="27"/>
        <v>9000</v>
      </c>
      <c r="W258" s="132">
        <f t="shared" si="28"/>
        <v>750</v>
      </c>
      <c r="X258" s="130" t="s">
        <v>39</v>
      </c>
      <c r="Y258" s="130" t="s">
        <v>39</v>
      </c>
      <c r="Z258" s="130" t="s">
        <v>39</v>
      </c>
      <c r="AA258" s="130"/>
      <c r="AB258" s="130" t="s">
        <v>42</v>
      </c>
      <c r="AC258" s="130" t="s">
        <v>42</v>
      </c>
      <c r="AD258" s="130" t="s">
        <v>42</v>
      </c>
      <c r="AE258" s="130" t="s">
        <v>42</v>
      </c>
      <c r="AF258" s="130" t="s">
        <v>39</v>
      </c>
      <c r="AG258" s="130"/>
      <c r="AH258" s="130">
        <v>2024</v>
      </c>
      <c r="AI258" s="130"/>
      <c r="AJ258" s="130"/>
      <c r="AK258" s="130"/>
      <c r="AL258" s="130" t="s">
        <v>595</v>
      </c>
      <c r="AM258" s="130"/>
    </row>
    <row r="259" spans="1:39" x14ac:dyDescent="0.35">
      <c r="A259" s="133" t="s">
        <v>39</v>
      </c>
      <c r="B259" s="133" t="s">
        <v>591</v>
      </c>
      <c r="C259" s="133" t="s">
        <v>620</v>
      </c>
      <c r="D259" s="133" t="s">
        <v>620</v>
      </c>
      <c r="E259" s="133" t="s">
        <v>42</v>
      </c>
      <c r="F259" s="133"/>
      <c r="G259" s="133" t="s">
        <v>595</v>
      </c>
      <c r="H259" s="133" t="s">
        <v>621</v>
      </c>
      <c r="I259" s="133" t="s">
        <v>42</v>
      </c>
      <c r="J259" s="134">
        <v>1</v>
      </c>
      <c r="K259" s="133"/>
      <c r="L259" s="133" t="s">
        <v>45</v>
      </c>
      <c r="M259" s="133"/>
      <c r="N259" s="133"/>
      <c r="O259" s="133"/>
      <c r="P259" s="133"/>
      <c r="Q259" s="135"/>
      <c r="R259" s="135"/>
      <c r="S259" s="135"/>
      <c r="T259" s="135">
        <v>217</v>
      </c>
      <c r="U259" s="135">
        <f t="shared" si="26"/>
        <v>217</v>
      </c>
      <c r="V259" s="135">
        <f t="shared" si="27"/>
        <v>217000</v>
      </c>
      <c r="W259" s="135">
        <f t="shared" si="28"/>
        <v>18083.333333333332</v>
      </c>
      <c r="X259" s="133" t="s">
        <v>39</v>
      </c>
      <c r="Y259" s="133" t="s">
        <v>39</v>
      </c>
      <c r="Z259" s="133" t="s">
        <v>39</v>
      </c>
      <c r="AA259" s="133"/>
      <c r="AB259" s="133" t="s">
        <v>42</v>
      </c>
      <c r="AC259" s="133" t="s">
        <v>42</v>
      </c>
      <c r="AD259" s="133" t="s">
        <v>42</v>
      </c>
      <c r="AE259" s="133" t="s">
        <v>42</v>
      </c>
      <c r="AF259" s="133" t="s">
        <v>39</v>
      </c>
      <c r="AG259" s="133"/>
      <c r="AH259" s="133">
        <v>2024</v>
      </c>
      <c r="AI259" s="133"/>
      <c r="AJ259" s="133"/>
      <c r="AK259" s="133"/>
      <c r="AL259" s="133" t="s">
        <v>595</v>
      </c>
      <c r="AM259" s="133"/>
    </row>
    <row r="260" spans="1:39" x14ac:dyDescent="0.35">
      <c r="A260" s="130" t="s">
        <v>39</v>
      </c>
      <c r="B260" s="130" t="s">
        <v>591</v>
      </c>
      <c r="C260" s="130" t="s">
        <v>620</v>
      </c>
      <c r="D260" s="130" t="s">
        <v>620</v>
      </c>
      <c r="E260" s="130" t="s">
        <v>42</v>
      </c>
      <c r="F260" s="130"/>
      <c r="G260" s="130" t="s">
        <v>595</v>
      </c>
      <c r="H260" s="130" t="s">
        <v>48</v>
      </c>
      <c r="I260" s="130" t="s">
        <v>42</v>
      </c>
      <c r="J260" s="131">
        <v>1</v>
      </c>
      <c r="K260" s="130"/>
      <c r="L260" s="130" t="s">
        <v>45</v>
      </c>
      <c r="M260" s="130"/>
      <c r="N260" s="130"/>
      <c r="O260" s="130"/>
      <c r="P260" s="130"/>
      <c r="Q260" s="132"/>
      <c r="R260" s="132"/>
      <c r="S260" s="132"/>
      <c r="T260" s="132">
        <v>526</v>
      </c>
      <c r="U260" s="132">
        <f t="shared" si="26"/>
        <v>526</v>
      </c>
      <c r="V260" s="132">
        <f t="shared" si="27"/>
        <v>526000</v>
      </c>
      <c r="W260" s="132">
        <f t="shared" si="28"/>
        <v>43833.333333333336</v>
      </c>
      <c r="X260" s="130" t="s">
        <v>39</v>
      </c>
      <c r="Y260" s="130" t="s">
        <v>39</v>
      </c>
      <c r="Z260" s="130" t="s">
        <v>39</v>
      </c>
      <c r="AA260" s="130"/>
      <c r="AB260" s="130" t="s">
        <v>42</v>
      </c>
      <c r="AC260" s="130" t="s">
        <v>42</v>
      </c>
      <c r="AD260" s="130" t="s">
        <v>42</v>
      </c>
      <c r="AE260" s="130" t="s">
        <v>42</v>
      </c>
      <c r="AF260" s="130" t="s">
        <v>39</v>
      </c>
      <c r="AG260" s="130"/>
      <c r="AH260" s="130">
        <v>2024</v>
      </c>
      <c r="AI260" s="130"/>
      <c r="AJ260" s="130"/>
      <c r="AK260" s="130"/>
      <c r="AL260" s="130" t="s">
        <v>595</v>
      </c>
      <c r="AM260" s="130"/>
    </row>
    <row r="261" spans="1:39" x14ac:dyDescent="0.35">
      <c r="A261" s="133" t="s">
        <v>39</v>
      </c>
      <c r="B261" s="133" t="s">
        <v>591</v>
      </c>
      <c r="C261" s="133" t="s">
        <v>620</v>
      </c>
      <c r="D261" s="133" t="s">
        <v>620</v>
      </c>
      <c r="E261" s="133" t="s">
        <v>42</v>
      </c>
      <c r="F261" s="133"/>
      <c r="G261" s="133" t="s">
        <v>595</v>
      </c>
      <c r="H261" s="133" t="s">
        <v>182</v>
      </c>
      <c r="I261" s="133" t="s">
        <v>42</v>
      </c>
      <c r="J261" s="134">
        <v>1</v>
      </c>
      <c r="K261" s="133"/>
      <c r="L261" s="133" t="s">
        <v>45</v>
      </c>
      <c r="M261" s="133"/>
      <c r="N261" s="133"/>
      <c r="O261" s="133"/>
      <c r="P261" s="133"/>
      <c r="Q261" s="135"/>
      <c r="R261" s="135"/>
      <c r="S261" s="135"/>
      <c r="T261" s="135">
        <v>18</v>
      </c>
      <c r="U261" s="135">
        <f t="shared" si="26"/>
        <v>18</v>
      </c>
      <c r="V261" s="135">
        <f t="shared" si="27"/>
        <v>18000</v>
      </c>
      <c r="W261" s="135">
        <f t="shared" si="28"/>
        <v>1500</v>
      </c>
      <c r="X261" s="133" t="s">
        <v>39</v>
      </c>
      <c r="Y261" s="133" t="s">
        <v>39</v>
      </c>
      <c r="Z261" s="133" t="s">
        <v>39</v>
      </c>
      <c r="AA261" s="133"/>
      <c r="AB261" s="133" t="s">
        <v>42</v>
      </c>
      <c r="AC261" s="133" t="s">
        <v>42</v>
      </c>
      <c r="AD261" s="133" t="s">
        <v>42</v>
      </c>
      <c r="AE261" s="133" t="s">
        <v>42</v>
      </c>
      <c r="AF261" s="133" t="s">
        <v>39</v>
      </c>
      <c r="AG261" s="133"/>
      <c r="AH261" s="133">
        <v>2024</v>
      </c>
      <c r="AI261" s="133"/>
      <c r="AJ261" s="133"/>
      <c r="AK261" s="133"/>
      <c r="AL261" s="133" t="s">
        <v>595</v>
      </c>
      <c r="AM261" s="133"/>
    </row>
    <row r="262" spans="1:39" x14ac:dyDescent="0.35">
      <c r="A262" s="130" t="s">
        <v>50</v>
      </c>
      <c r="B262" s="130" t="s">
        <v>591</v>
      </c>
      <c r="C262" s="130" t="s">
        <v>620</v>
      </c>
      <c r="D262" s="130" t="s">
        <v>620</v>
      </c>
      <c r="E262" s="130" t="s">
        <v>51</v>
      </c>
      <c r="F262" s="130"/>
      <c r="G262" s="130" t="s">
        <v>595</v>
      </c>
      <c r="H262" s="130" t="s">
        <v>626</v>
      </c>
      <c r="I262" s="130" t="s">
        <v>625</v>
      </c>
      <c r="J262" s="131">
        <v>1</v>
      </c>
      <c r="K262" s="130"/>
      <c r="L262" s="130" t="s">
        <v>54</v>
      </c>
      <c r="M262" s="130" t="s">
        <v>55</v>
      </c>
      <c r="N262" s="130">
        <v>1</v>
      </c>
      <c r="O262" s="130">
        <v>18</v>
      </c>
      <c r="P262" s="130">
        <v>5</v>
      </c>
      <c r="Q262" s="132">
        <v>94.679000000000002</v>
      </c>
      <c r="R262" s="132">
        <f>(O262*P262)/60</f>
        <v>1.5</v>
      </c>
      <c r="S262" s="132">
        <f t="shared" si="29"/>
        <v>142.01850000000002</v>
      </c>
      <c r="T262" s="132">
        <v>0</v>
      </c>
      <c r="U262" s="132">
        <f t="shared" si="26"/>
        <v>142.01850000000002</v>
      </c>
      <c r="V262" s="132">
        <f t="shared" si="27"/>
        <v>142018.50000000003</v>
      </c>
      <c r="W262" s="132">
        <f t="shared" si="28"/>
        <v>11834.875000000002</v>
      </c>
      <c r="X262" s="130" t="s">
        <v>651</v>
      </c>
      <c r="Y262" s="130" t="s">
        <v>651</v>
      </c>
      <c r="Z262" s="130">
        <v>3093</v>
      </c>
      <c r="AA262" s="130">
        <v>3094</v>
      </c>
      <c r="AB262" s="130" t="s">
        <v>42</v>
      </c>
      <c r="AC262" s="130" t="s">
        <v>42</v>
      </c>
      <c r="AD262" s="130" t="s">
        <v>42</v>
      </c>
      <c r="AE262" s="130" t="s">
        <v>42</v>
      </c>
      <c r="AF262" s="130">
        <v>106</v>
      </c>
      <c r="AG262" s="130"/>
      <c r="AH262" s="130">
        <v>2024</v>
      </c>
      <c r="AI262" s="130"/>
      <c r="AJ262" s="130"/>
      <c r="AK262" s="130"/>
      <c r="AL262" s="130" t="s">
        <v>595</v>
      </c>
      <c r="AM262" s="130"/>
    </row>
    <row r="263" spans="1:39" x14ac:dyDescent="0.35">
      <c r="A263" s="133" t="s">
        <v>50</v>
      </c>
      <c r="B263" s="133" t="s">
        <v>591</v>
      </c>
      <c r="C263" s="133" t="s">
        <v>620</v>
      </c>
      <c r="D263" s="133" t="s">
        <v>620</v>
      </c>
      <c r="E263" s="133" t="s">
        <v>51</v>
      </c>
      <c r="F263" s="133"/>
      <c r="G263" s="133" t="s">
        <v>595</v>
      </c>
      <c r="H263" s="133" t="s">
        <v>630</v>
      </c>
      <c r="I263" s="133" t="s">
        <v>629</v>
      </c>
      <c r="J263" s="134">
        <v>1</v>
      </c>
      <c r="K263" s="133"/>
      <c r="L263" s="133" t="s">
        <v>54</v>
      </c>
      <c r="M263" s="133" t="s">
        <v>55</v>
      </c>
      <c r="N263" s="133">
        <v>1</v>
      </c>
      <c r="O263" s="133">
        <v>18</v>
      </c>
      <c r="P263" s="133">
        <v>17.5</v>
      </c>
      <c r="Q263" s="135">
        <v>94.679000000000002</v>
      </c>
      <c r="R263" s="135">
        <f>(O263*P263)/60</f>
        <v>5.25</v>
      </c>
      <c r="S263" s="135">
        <f t="shared" si="29"/>
        <v>497.06475</v>
      </c>
      <c r="T263" s="135">
        <v>0</v>
      </c>
      <c r="U263" s="135">
        <f t="shared" si="26"/>
        <v>497.06475</v>
      </c>
      <c r="V263" s="135">
        <f t="shared" si="27"/>
        <v>497064.75</v>
      </c>
      <c r="W263" s="135">
        <f t="shared" si="28"/>
        <v>41422.0625</v>
      </c>
      <c r="X263" s="133" t="s">
        <v>651</v>
      </c>
      <c r="Y263" s="133" t="s">
        <v>651</v>
      </c>
      <c r="Z263" s="133">
        <v>3093</v>
      </c>
      <c r="AA263" s="133">
        <v>3094</v>
      </c>
      <c r="AB263" s="133"/>
      <c r="AC263" s="133"/>
      <c r="AD263" s="133"/>
      <c r="AE263" s="133"/>
      <c r="AF263" s="133">
        <v>106</v>
      </c>
      <c r="AG263" s="133"/>
      <c r="AH263" s="133">
        <v>2024</v>
      </c>
      <c r="AI263" s="133"/>
      <c r="AJ263" s="133"/>
      <c r="AK263" s="133"/>
      <c r="AL263" s="133" t="s">
        <v>595</v>
      </c>
      <c r="AM263" s="133"/>
    </row>
    <row r="264" spans="1:39" x14ac:dyDescent="0.35">
      <c r="A264" s="130" t="s">
        <v>50</v>
      </c>
      <c r="B264" s="130" t="s">
        <v>591</v>
      </c>
      <c r="C264" s="130" t="s">
        <v>620</v>
      </c>
      <c r="D264" s="130" t="s">
        <v>620</v>
      </c>
      <c r="E264" s="130" t="s">
        <v>51</v>
      </c>
      <c r="F264" s="130"/>
      <c r="G264" s="130" t="s">
        <v>595</v>
      </c>
      <c r="H264" s="130" t="s">
        <v>628</v>
      </c>
      <c r="I264" s="130" t="s">
        <v>627</v>
      </c>
      <c r="J264" s="131">
        <v>1</v>
      </c>
      <c r="K264" s="130"/>
      <c r="L264" s="130" t="s">
        <v>54</v>
      </c>
      <c r="M264" s="130" t="s">
        <v>55</v>
      </c>
      <c r="N264" s="130">
        <v>1</v>
      </c>
      <c r="O264" s="130">
        <v>18</v>
      </c>
      <c r="P264" s="130">
        <v>7.5</v>
      </c>
      <c r="Q264" s="132">
        <v>94.679000000000002</v>
      </c>
      <c r="R264" s="132">
        <f t="shared" ref="R264:R283" si="31">(O264*P264)/60</f>
        <v>2.25</v>
      </c>
      <c r="S264" s="132">
        <f t="shared" si="29"/>
        <v>213.02775</v>
      </c>
      <c r="T264" s="132">
        <v>0</v>
      </c>
      <c r="U264" s="132">
        <f t="shared" si="26"/>
        <v>213.02775</v>
      </c>
      <c r="V264" s="132">
        <f t="shared" si="27"/>
        <v>213027.75</v>
      </c>
      <c r="W264" s="132">
        <f t="shared" si="28"/>
        <v>17752.3125</v>
      </c>
      <c r="X264" s="130" t="s">
        <v>651</v>
      </c>
      <c r="Y264" s="130" t="s">
        <v>651</v>
      </c>
      <c r="Z264" s="130">
        <v>3093</v>
      </c>
      <c r="AA264" s="130">
        <v>3094</v>
      </c>
      <c r="AB264" s="130" t="s">
        <v>42</v>
      </c>
      <c r="AC264" s="130" t="s">
        <v>42</v>
      </c>
      <c r="AD264" s="130" t="s">
        <v>42</v>
      </c>
      <c r="AE264" s="130" t="s">
        <v>42</v>
      </c>
      <c r="AF264" s="130">
        <v>106</v>
      </c>
      <c r="AG264" s="130"/>
      <c r="AH264" s="130">
        <v>2024</v>
      </c>
      <c r="AI264" s="130"/>
      <c r="AJ264" s="130"/>
      <c r="AK264" s="130"/>
      <c r="AL264" s="130" t="s">
        <v>595</v>
      </c>
      <c r="AM264" s="130"/>
    </row>
    <row r="265" spans="1:39" x14ac:dyDescent="0.35">
      <c r="A265" s="133" t="s">
        <v>50</v>
      </c>
      <c r="B265" s="133" t="s">
        <v>591</v>
      </c>
      <c r="C265" s="133" t="s">
        <v>620</v>
      </c>
      <c r="D265" s="133" t="s">
        <v>620</v>
      </c>
      <c r="E265" s="133" t="s">
        <v>51</v>
      </c>
      <c r="F265" s="133"/>
      <c r="G265" s="133" t="s">
        <v>639</v>
      </c>
      <c r="H265" s="133" t="s">
        <v>641</v>
      </c>
      <c r="I265" s="133" t="s">
        <v>640</v>
      </c>
      <c r="J265" s="134">
        <v>1</v>
      </c>
      <c r="K265" s="133"/>
      <c r="L265" s="133" t="s">
        <v>54</v>
      </c>
      <c r="M265" s="133" t="s">
        <v>69</v>
      </c>
      <c r="N265" s="133">
        <v>2</v>
      </c>
      <c r="O265" s="133">
        <v>16</v>
      </c>
      <c r="P265" s="133">
        <v>4.5</v>
      </c>
      <c r="Q265" s="135">
        <v>100</v>
      </c>
      <c r="R265" s="135">
        <f t="shared" si="31"/>
        <v>1.2</v>
      </c>
      <c r="S265" s="135">
        <f t="shared" si="29"/>
        <v>120</v>
      </c>
      <c r="T265" s="135">
        <v>0</v>
      </c>
      <c r="U265" s="135">
        <f t="shared" si="26"/>
        <v>120</v>
      </c>
      <c r="V265" s="135">
        <f t="shared" si="27"/>
        <v>120000</v>
      </c>
      <c r="W265" s="135">
        <f t="shared" si="28"/>
        <v>10000</v>
      </c>
      <c r="X265" s="133" t="s">
        <v>651</v>
      </c>
      <c r="Y265" s="133" t="s">
        <v>652</v>
      </c>
      <c r="Z265" s="133">
        <v>3093</v>
      </c>
      <c r="AA265" s="133">
        <v>3094</v>
      </c>
      <c r="AB265" s="133" t="s">
        <v>42</v>
      </c>
      <c r="AC265" s="133" t="s">
        <v>42</v>
      </c>
      <c r="AD265" s="133" t="s">
        <v>42</v>
      </c>
      <c r="AE265" s="133" t="s">
        <v>42</v>
      </c>
      <c r="AF265" s="133">
        <v>106</v>
      </c>
      <c r="AG265" s="133"/>
      <c r="AH265" s="133">
        <v>2024</v>
      </c>
      <c r="AI265" s="133"/>
      <c r="AJ265" s="133"/>
      <c r="AK265" s="133"/>
      <c r="AL265" s="133" t="s">
        <v>595</v>
      </c>
      <c r="AM265" s="133"/>
    </row>
    <row r="266" spans="1:39" x14ac:dyDescent="0.35">
      <c r="A266" s="130" t="s">
        <v>50</v>
      </c>
      <c r="B266" s="130" t="s">
        <v>591</v>
      </c>
      <c r="C266" s="130" t="s">
        <v>620</v>
      </c>
      <c r="D266" s="130" t="s">
        <v>620</v>
      </c>
      <c r="E266" s="130" t="s">
        <v>51</v>
      </c>
      <c r="F266" s="130"/>
      <c r="G266" s="130" t="s">
        <v>595</v>
      </c>
      <c r="H266" s="130" t="s">
        <v>632</v>
      </c>
      <c r="I266" s="130" t="s">
        <v>631</v>
      </c>
      <c r="J266" s="131">
        <v>1</v>
      </c>
      <c r="K266" s="130"/>
      <c r="L266" s="130" t="s">
        <v>54</v>
      </c>
      <c r="M266" s="130" t="s">
        <v>69</v>
      </c>
      <c r="N266" s="130">
        <v>2</v>
      </c>
      <c r="O266" s="130">
        <v>16</v>
      </c>
      <c r="P266" s="130">
        <v>16.5</v>
      </c>
      <c r="Q266" s="132">
        <v>94.679000000000002</v>
      </c>
      <c r="R266" s="132">
        <f t="shared" si="31"/>
        <v>4.4000000000000004</v>
      </c>
      <c r="S266" s="132">
        <f t="shared" si="29"/>
        <v>416.58760000000007</v>
      </c>
      <c r="T266" s="132">
        <v>0</v>
      </c>
      <c r="U266" s="132">
        <f t="shared" si="26"/>
        <v>416.58760000000007</v>
      </c>
      <c r="V266" s="132">
        <f t="shared" si="27"/>
        <v>416587.60000000009</v>
      </c>
      <c r="W266" s="132">
        <f t="shared" si="28"/>
        <v>34715.633333333339</v>
      </c>
      <c r="X266" s="130" t="s">
        <v>651</v>
      </c>
      <c r="Y266" s="130" t="s">
        <v>651</v>
      </c>
      <c r="Z266" s="130">
        <v>3093</v>
      </c>
      <c r="AA266" s="130">
        <v>3094</v>
      </c>
      <c r="AB266" s="130" t="s">
        <v>42</v>
      </c>
      <c r="AC266" s="130" t="s">
        <v>42</v>
      </c>
      <c r="AD266" s="130" t="s">
        <v>42</v>
      </c>
      <c r="AE266" s="130" t="s">
        <v>42</v>
      </c>
      <c r="AF266" s="130">
        <v>106</v>
      </c>
      <c r="AG266" s="130"/>
      <c r="AH266" s="130">
        <v>2024</v>
      </c>
      <c r="AI266" s="130"/>
      <c r="AJ266" s="130"/>
      <c r="AK266" s="130"/>
      <c r="AL266" s="130" t="s">
        <v>595</v>
      </c>
      <c r="AM266" s="130"/>
    </row>
    <row r="267" spans="1:39" x14ac:dyDescent="0.35">
      <c r="A267" s="133" t="s">
        <v>50</v>
      </c>
      <c r="B267" s="133" t="s">
        <v>591</v>
      </c>
      <c r="C267" s="133" t="s">
        <v>620</v>
      </c>
      <c r="D267" s="133" t="s">
        <v>620</v>
      </c>
      <c r="E267" s="133" t="s">
        <v>51</v>
      </c>
      <c r="F267" s="133"/>
      <c r="G267" s="133" t="s">
        <v>595</v>
      </c>
      <c r="H267" s="133" t="s">
        <v>634</v>
      </c>
      <c r="I267" s="133" t="s">
        <v>633</v>
      </c>
      <c r="J267" s="134">
        <v>1</v>
      </c>
      <c r="K267" s="133"/>
      <c r="L267" s="133" t="s">
        <v>54</v>
      </c>
      <c r="M267" s="133" t="s">
        <v>69</v>
      </c>
      <c r="N267" s="133">
        <v>2</v>
      </c>
      <c r="O267" s="133">
        <v>16</v>
      </c>
      <c r="P267" s="133">
        <v>9</v>
      </c>
      <c r="Q267" s="135">
        <v>94.679000000000002</v>
      </c>
      <c r="R267" s="135">
        <f t="shared" si="31"/>
        <v>2.4</v>
      </c>
      <c r="S267" s="135">
        <f t="shared" si="29"/>
        <v>227.2296</v>
      </c>
      <c r="T267" s="135">
        <v>0</v>
      </c>
      <c r="U267" s="135">
        <f t="shared" si="26"/>
        <v>227.2296</v>
      </c>
      <c r="V267" s="135">
        <f t="shared" si="27"/>
        <v>227229.6</v>
      </c>
      <c r="W267" s="135">
        <f t="shared" si="28"/>
        <v>18935.8</v>
      </c>
      <c r="X267" s="133" t="s">
        <v>651</v>
      </c>
      <c r="Y267" s="133" t="s">
        <v>651</v>
      </c>
      <c r="Z267" s="133">
        <v>3093</v>
      </c>
      <c r="AA267" s="133">
        <v>3094</v>
      </c>
      <c r="AB267" s="133" t="s">
        <v>42</v>
      </c>
      <c r="AC267" s="133" t="s">
        <v>42</v>
      </c>
      <c r="AD267" s="133" t="s">
        <v>42</v>
      </c>
      <c r="AE267" s="133" t="s">
        <v>42</v>
      </c>
      <c r="AF267" s="133">
        <v>106</v>
      </c>
      <c r="AG267" s="133"/>
      <c r="AH267" s="133">
        <v>2024</v>
      </c>
      <c r="AI267" s="133"/>
      <c r="AJ267" s="133"/>
      <c r="AK267" s="133"/>
      <c r="AL267" s="133" t="s">
        <v>595</v>
      </c>
      <c r="AM267" s="133"/>
    </row>
    <row r="268" spans="1:39" x14ac:dyDescent="0.35">
      <c r="A268" s="130" t="s">
        <v>50</v>
      </c>
      <c r="B268" s="130" t="s">
        <v>591</v>
      </c>
      <c r="C268" s="130" t="s">
        <v>620</v>
      </c>
      <c r="D268" s="130" t="s">
        <v>620</v>
      </c>
      <c r="E268" s="130" t="s">
        <v>51</v>
      </c>
      <c r="F268" s="130"/>
      <c r="G268" s="130" t="s">
        <v>595</v>
      </c>
      <c r="H268" s="130" t="s">
        <v>622</v>
      </c>
      <c r="I268" s="130" t="s">
        <v>42</v>
      </c>
      <c r="J268" s="131">
        <v>1</v>
      </c>
      <c r="K268" s="130"/>
      <c r="L268" s="130" t="s">
        <v>54</v>
      </c>
      <c r="M268" s="130" t="s">
        <v>55</v>
      </c>
      <c r="N268" s="130">
        <v>3</v>
      </c>
      <c r="O268" s="130">
        <v>16</v>
      </c>
      <c r="P268" s="130">
        <v>7.5</v>
      </c>
      <c r="Q268" s="132">
        <v>94.679000000000002</v>
      </c>
      <c r="R268" s="132">
        <f t="shared" si="31"/>
        <v>2</v>
      </c>
      <c r="S268" s="132">
        <f t="shared" si="29"/>
        <v>189.358</v>
      </c>
      <c r="T268" s="132">
        <v>0</v>
      </c>
      <c r="U268" s="132">
        <f t="shared" si="26"/>
        <v>189.358</v>
      </c>
      <c r="V268" s="132">
        <f t="shared" si="27"/>
        <v>189358</v>
      </c>
      <c r="W268" s="132">
        <f t="shared" si="28"/>
        <v>15779.833333333334</v>
      </c>
      <c r="X268" s="130" t="s">
        <v>651</v>
      </c>
      <c r="Y268" s="130" t="s">
        <v>651</v>
      </c>
      <c r="Z268" s="130">
        <v>3093</v>
      </c>
      <c r="AA268" s="130">
        <v>3094</v>
      </c>
      <c r="AB268" s="130" t="s">
        <v>42</v>
      </c>
      <c r="AC268" s="130" t="s">
        <v>42</v>
      </c>
      <c r="AD268" s="130" t="s">
        <v>42</v>
      </c>
      <c r="AE268" s="130" t="s">
        <v>42</v>
      </c>
      <c r="AF268" s="130">
        <v>106</v>
      </c>
      <c r="AG268" s="130"/>
      <c r="AH268" s="130">
        <v>2024</v>
      </c>
      <c r="AI268" s="130"/>
      <c r="AJ268" s="130"/>
      <c r="AK268" s="130"/>
      <c r="AL268" s="130" t="s">
        <v>595</v>
      </c>
      <c r="AM268" s="130"/>
    </row>
    <row r="269" spans="1:39" x14ac:dyDescent="0.35">
      <c r="A269" s="133" t="s">
        <v>50</v>
      </c>
      <c r="B269" s="133" t="s">
        <v>591</v>
      </c>
      <c r="C269" s="133" t="s">
        <v>620</v>
      </c>
      <c r="D269" s="133" t="s">
        <v>620</v>
      </c>
      <c r="E269" s="133" t="s">
        <v>51</v>
      </c>
      <c r="F269" s="133"/>
      <c r="G269" s="133" t="s">
        <v>595</v>
      </c>
      <c r="H269" s="133" t="s">
        <v>67</v>
      </c>
      <c r="I269" s="133" t="s">
        <v>42</v>
      </c>
      <c r="J269" s="134">
        <v>1</v>
      </c>
      <c r="K269" s="133"/>
      <c r="L269" s="133" t="s">
        <v>54</v>
      </c>
      <c r="M269" s="133" t="s">
        <v>55</v>
      </c>
      <c r="N269" s="133">
        <v>3</v>
      </c>
      <c r="O269" s="133">
        <v>16</v>
      </c>
      <c r="P269" s="133">
        <v>8.5</v>
      </c>
      <c r="Q269" s="135">
        <v>94.679000000000002</v>
      </c>
      <c r="R269" s="135">
        <f t="shared" si="31"/>
        <v>2.2666666666666666</v>
      </c>
      <c r="S269" s="135">
        <f t="shared" si="29"/>
        <v>214.60573333333332</v>
      </c>
      <c r="T269" s="135">
        <v>0</v>
      </c>
      <c r="U269" s="135">
        <f t="shared" si="26"/>
        <v>214.60573333333332</v>
      </c>
      <c r="V269" s="135">
        <f t="shared" si="27"/>
        <v>214605.73333333331</v>
      </c>
      <c r="W269" s="135">
        <f t="shared" si="28"/>
        <v>17883.81111111111</v>
      </c>
      <c r="X269" s="133" t="s">
        <v>651</v>
      </c>
      <c r="Y269" s="133" t="s">
        <v>651</v>
      </c>
      <c r="Z269" s="133">
        <v>3093</v>
      </c>
      <c r="AA269" s="133">
        <v>3094</v>
      </c>
      <c r="AB269" s="133" t="s">
        <v>42</v>
      </c>
      <c r="AC269" s="133" t="s">
        <v>42</v>
      </c>
      <c r="AD269" s="133" t="s">
        <v>42</v>
      </c>
      <c r="AE269" s="133" t="s">
        <v>42</v>
      </c>
      <c r="AF269" s="133">
        <v>106</v>
      </c>
      <c r="AG269" s="133"/>
      <c r="AH269" s="133">
        <v>2024</v>
      </c>
      <c r="AI269" s="133"/>
      <c r="AJ269" s="133"/>
      <c r="AK269" s="133"/>
      <c r="AL269" s="133" t="s">
        <v>595</v>
      </c>
      <c r="AM269" s="133"/>
    </row>
    <row r="270" spans="1:39" x14ac:dyDescent="0.35">
      <c r="A270" s="130" t="s">
        <v>50</v>
      </c>
      <c r="B270" s="130" t="s">
        <v>591</v>
      </c>
      <c r="C270" s="130" t="s">
        <v>620</v>
      </c>
      <c r="D270" s="130" t="s">
        <v>620</v>
      </c>
      <c r="E270" s="130" t="s">
        <v>51</v>
      </c>
      <c r="F270" s="130"/>
      <c r="G270" s="130" t="s">
        <v>595</v>
      </c>
      <c r="H270" s="130" t="s">
        <v>636</v>
      </c>
      <c r="I270" s="130" t="s">
        <v>635</v>
      </c>
      <c r="J270" s="131">
        <v>1</v>
      </c>
      <c r="K270" s="130"/>
      <c r="L270" s="130" t="s">
        <v>54</v>
      </c>
      <c r="M270" s="130" t="s">
        <v>55</v>
      </c>
      <c r="N270" s="130">
        <v>3</v>
      </c>
      <c r="O270" s="130">
        <v>16</v>
      </c>
      <c r="P270" s="130">
        <v>10</v>
      </c>
      <c r="Q270" s="132">
        <v>94.679000000000002</v>
      </c>
      <c r="R270" s="132">
        <f t="shared" si="31"/>
        <v>2.6666666666666665</v>
      </c>
      <c r="S270" s="132">
        <f t="shared" si="29"/>
        <v>252.47733333333332</v>
      </c>
      <c r="T270" s="132">
        <v>0</v>
      </c>
      <c r="U270" s="132">
        <f t="shared" si="26"/>
        <v>252.47733333333332</v>
      </c>
      <c r="V270" s="132">
        <f t="shared" si="27"/>
        <v>252477.33333333331</v>
      </c>
      <c r="W270" s="132">
        <f t="shared" si="28"/>
        <v>21039.777777777777</v>
      </c>
      <c r="X270" s="130" t="s">
        <v>651</v>
      </c>
      <c r="Y270" s="130" t="s">
        <v>651</v>
      </c>
      <c r="Z270" s="130">
        <v>3093</v>
      </c>
      <c r="AA270" s="130">
        <v>3094</v>
      </c>
      <c r="AB270" s="130" t="s">
        <v>42</v>
      </c>
      <c r="AC270" s="130" t="s">
        <v>42</v>
      </c>
      <c r="AD270" s="130" t="s">
        <v>42</v>
      </c>
      <c r="AE270" s="130" t="s">
        <v>42</v>
      </c>
      <c r="AF270" s="130">
        <v>106</v>
      </c>
      <c r="AG270" s="130"/>
      <c r="AH270" s="130">
        <v>2024</v>
      </c>
      <c r="AI270" s="130"/>
      <c r="AJ270" s="130"/>
      <c r="AK270" s="130"/>
      <c r="AL270" s="130" t="s">
        <v>595</v>
      </c>
      <c r="AM270" s="130"/>
    </row>
    <row r="271" spans="1:39" x14ac:dyDescent="0.35">
      <c r="A271" s="133" t="s">
        <v>50</v>
      </c>
      <c r="B271" s="133" t="s">
        <v>591</v>
      </c>
      <c r="C271" s="133" t="s">
        <v>620</v>
      </c>
      <c r="D271" s="133" t="s">
        <v>620</v>
      </c>
      <c r="E271" s="133" t="s">
        <v>51</v>
      </c>
      <c r="F271" s="133"/>
      <c r="G271" s="133" t="s">
        <v>595</v>
      </c>
      <c r="H271" s="133" t="s">
        <v>638</v>
      </c>
      <c r="I271" s="133" t="s">
        <v>637</v>
      </c>
      <c r="J271" s="134">
        <v>1</v>
      </c>
      <c r="K271" s="133"/>
      <c r="L271" s="133" t="s">
        <v>54</v>
      </c>
      <c r="M271" s="133" t="s">
        <v>55</v>
      </c>
      <c r="N271" s="133">
        <v>3</v>
      </c>
      <c r="O271" s="133">
        <v>16</v>
      </c>
      <c r="P271" s="133">
        <v>4</v>
      </c>
      <c r="Q271" s="135">
        <v>94.679000000000002</v>
      </c>
      <c r="R271" s="135">
        <f t="shared" si="31"/>
        <v>1.0666666666666667</v>
      </c>
      <c r="S271" s="135">
        <f t="shared" si="29"/>
        <v>100.99093333333333</v>
      </c>
      <c r="T271" s="135">
        <v>0</v>
      </c>
      <c r="U271" s="135">
        <f t="shared" si="26"/>
        <v>100.99093333333333</v>
      </c>
      <c r="V271" s="135">
        <f t="shared" si="27"/>
        <v>100990.93333333333</v>
      </c>
      <c r="W271" s="135">
        <f t="shared" si="28"/>
        <v>8415.9111111111106</v>
      </c>
      <c r="X271" s="133" t="s">
        <v>651</v>
      </c>
      <c r="Y271" s="133" t="s">
        <v>651</v>
      </c>
      <c r="Z271" s="133">
        <v>3093</v>
      </c>
      <c r="AA271" s="133">
        <v>3094</v>
      </c>
      <c r="AB271" s="133" t="s">
        <v>42</v>
      </c>
      <c r="AC271" s="133" t="s">
        <v>42</v>
      </c>
      <c r="AD271" s="133" t="s">
        <v>42</v>
      </c>
      <c r="AE271" s="133" t="s">
        <v>42</v>
      </c>
      <c r="AF271" s="133">
        <v>106</v>
      </c>
      <c r="AG271" s="133"/>
      <c r="AH271" s="133">
        <v>2024</v>
      </c>
      <c r="AI271" s="133"/>
      <c r="AJ271" s="133"/>
      <c r="AK271" s="133"/>
      <c r="AL271" s="133" t="s">
        <v>595</v>
      </c>
      <c r="AM271" s="133"/>
    </row>
    <row r="272" spans="1:39" x14ac:dyDescent="0.35">
      <c r="A272" s="130" t="s">
        <v>50</v>
      </c>
      <c r="B272" s="130" t="s">
        <v>591</v>
      </c>
      <c r="C272" s="130" t="s">
        <v>620</v>
      </c>
      <c r="D272" s="130" t="s">
        <v>620</v>
      </c>
      <c r="E272" s="130" t="s">
        <v>51</v>
      </c>
      <c r="F272" s="130"/>
      <c r="G272" s="130" t="s">
        <v>595</v>
      </c>
      <c r="H272" s="130" t="s">
        <v>624</v>
      </c>
      <c r="I272" s="130" t="s">
        <v>623</v>
      </c>
      <c r="J272" s="131">
        <v>1</v>
      </c>
      <c r="K272" s="130"/>
      <c r="L272" s="130" t="s">
        <v>54</v>
      </c>
      <c r="M272" s="130" t="s">
        <v>69</v>
      </c>
      <c r="N272" s="130">
        <v>4</v>
      </c>
      <c r="O272" s="130">
        <v>19</v>
      </c>
      <c r="P272" s="130">
        <v>30</v>
      </c>
      <c r="Q272" s="132">
        <v>94.679000000000002</v>
      </c>
      <c r="R272" s="132">
        <f t="shared" si="31"/>
        <v>9.5</v>
      </c>
      <c r="S272" s="132">
        <f t="shared" si="29"/>
        <v>899.45050000000003</v>
      </c>
      <c r="T272" s="132">
        <v>0</v>
      </c>
      <c r="U272" s="132">
        <f t="shared" si="26"/>
        <v>899.45050000000003</v>
      </c>
      <c r="V272" s="132">
        <f t="shared" si="27"/>
        <v>899450.5</v>
      </c>
      <c r="W272" s="132">
        <f t="shared" si="28"/>
        <v>74954.208333333328</v>
      </c>
      <c r="X272" s="130" t="s">
        <v>651</v>
      </c>
      <c r="Y272" s="130" t="s">
        <v>651</v>
      </c>
      <c r="Z272" s="130">
        <v>3093</v>
      </c>
      <c r="AA272" s="130">
        <v>3094</v>
      </c>
      <c r="AB272" s="130" t="s">
        <v>42</v>
      </c>
      <c r="AC272" s="130" t="s">
        <v>42</v>
      </c>
      <c r="AD272" s="130" t="s">
        <v>42</v>
      </c>
      <c r="AE272" s="130" t="s">
        <v>42</v>
      </c>
      <c r="AF272" s="130">
        <v>106</v>
      </c>
      <c r="AG272" s="130"/>
      <c r="AH272" s="130">
        <v>2024</v>
      </c>
      <c r="AI272" s="130"/>
      <c r="AJ272" s="130"/>
      <c r="AK272" s="130"/>
      <c r="AL272" s="130" t="s">
        <v>595</v>
      </c>
      <c r="AM272" s="130"/>
    </row>
    <row r="273" spans="1:39" x14ac:dyDescent="0.35">
      <c r="A273" s="133" t="s">
        <v>50</v>
      </c>
      <c r="B273" s="133" t="s">
        <v>591</v>
      </c>
      <c r="C273" s="133" t="s">
        <v>620</v>
      </c>
      <c r="D273" s="133" t="s">
        <v>620</v>
      </c>
      <c r="E273" s="133" t="s">
        <v>85</v>
      </c>
      <c r="F273" s="133"/>
      <c r="G273" s="133" t="s">
        <v>595</v>
      </c>
      <c r="H273" s="133" t="s">
        <v>626</v>
      </c>
      <c r="I273" s="133" t="s">
        <v>625</v>
      </c>
      <c r="J273" s="134">
        <v>1</v>
      </c>
      <c r="K273" s="133"/>
      <c r="L273" s="133" t="s">
        <v>54</v>
      </c>
      <c r="M273" s="133" t="s">
        <v>55</v>
      </c>
      <c r="N273" s="133">
        <v>1</v>
      </c>
      <c r="O273" s="133">
        <v>10</v>
      </c>
      <c r="P273" s="133">
        <v>5</v>
      </c>
      <c r="Q273" s="135">
        <v>94.679000000000002</v>
      </c>
      <c r="R273" s="135">
        <f t="shared" si="31"/>
        <v>0.83333333333333337</v>
      </c>
      <c r="S273" s="135">
        <f t="shared" si="29"/>
        <v>78.899166666666673</v>
      </c>
      <c r="T273" s="135">
        <v>0</v>
      </c>
      <c r="U273" s="135">
        <f t="shared" si="26"/>
        <v>78.899166666666673</v>
      </c>
      <c r="V273" s="135">
        <f t="shared" si="27"/>
        <v>78899.166666666672</v>
      </c>
      <c r="W273" s="135">
        <f t="shared" si="28"/>
        <v>6574.9305555555557</v>
      </c>
      <c r="X273" s="133" t="s">
        <v>651</v>
      </c>
      <c r="Y273" s="133" t="s">
        <v>651</v>
      </c>
      <c r="Z273" s="133">
        <v>3093</v>
      </c>
      <c r="AA273" s="133">
        <v>3094</v>
      </c>
      <c r="AB273" s="133" t="s">
        <v>42</v>
      </c>
      <c r="AC273" s="133" t="s">
        <v>42</v>
      </c>
      <c r="AD273" s="133" t="s">
        <v>42</v>
      </c>
      <c r="AE273" s="133" t="s">
        <v>42</v>
      </c>
      <c r="AF273" s="133">
        <v>106</v>
      </c>
      <c r="AG273" s="133"/>
      <c r="AH273" s="133">
        <v>2024</v>
      </c>
      <c r="AI273" s="133"/>
      <c r="AJ273" s="133"/>
      <c r="AK273" s="133"/>
      <c r="AL273" s="133" t="s">
        <v>595</v>
      </c>
      <c r="AM273" s="133"/>
    </row>
    <row r="274" spans="1:39" x14ac:dyDescent="0.35">
      <c r="A274" s="130" t="s">
        <v>50</v>
      </c>
      <c r="B274" s="130" t="s">
        <v>591</v>
      </c>
      <c r="C274" s="130" t="s">
        <v>620</v>
      </c>
      <c r="D274" s="130" t="s">
        <v>620</v>
      </c>
      <c r="E274" s="130" t="s">
        <v>85</v>
      </c>
      <c r="F274" s="130"/>
      <c r="G274" s="130" t="s">
        <v>595</v>
      </c>
      <c r="H274" s="130" t="s">
        <v>630</v>
      </c>
      <c r="I274" s="130" t="s">
        <v>629</v>
      </c>
      <c r="J274" s="131">
        <v>1</v>
      </c>
      <c r="K274" s="130"/>
      <c r="L274" s="130" t="s">
        <v>54</v>
      </c>
      <c r="M274" s="130" t="s">
        <v>55</v>
      </c>
      <c r="N274" s="130">
        <v>1</v>
      </c>
      <c r="O274" s="130">
        <v>10</v>
      </c>
      <c r="P274" s="130">
        <v>17.5</v>
      </c>
      <c r="Q274" s="132">
        <v>94.679000000000002</v>
      </c>
      <c r="R274" s="132">
        <f t="shared" si="31"/>
        <v>2.9166666666666665</v>
      </c>
      <c r="S274" s="132">
        <f t="shared" si="29"/>
        <v>276.14708333333334</v>
      </c>
      <c r="T274" s="132">
        <v>0</v>
      </c>
      <c r="U274" s="132">
        <f t="shared" si="26"/>
        <v>276.14708333333334</v>
      </c>
      <c r="V274" s="132">
        <f t="shared" si="27"/>
        <v>276147.08333333331</v>
      </c>
      <c r="W274" s="132">
        <f t="shared" si="28"/>
        <v>23012.256944444442</v>
      </c>
      <c r="X274" s="130" t="s">
        <v>651</v>
      </c>
      <c r="Y274" s="130" t="s">
        <v>651</v>
      </c>
      <c r="Z274" s="130">
        <v>3093</v>
      </c>
      <c r="AA274" s="130">
        <v>3094</v>
      </c>
      <c r="AB274" s="130"/>
      <c r="AC274" s="130"/>
      <c r="AD274" s="130"/>
      <c r="AE274" s="130"/>
      <c r="AF274" s="130">
        <v>106</v>
      </c>
      <c r="AG274" s="130"/>
      <c r="AH274" s="130">
        <v>2024</v>
      </c>
      <c r="AI274" s="130"/>
      <c r="AJ274" s="130"/>
      <c r="AK274" s="130"/>
      <c r="AL274" s="130" t="s">
        <v>595</v>
      </c>
      <c r="AM274" s="130"/>
    </row>
    <row r="275" spans="1:39" x14ac:dyDescent="0.35">
      <c r="A275" s="133" t="s">
        <v>50</v>
      </c>
      <c r="B275" s="133" t="s">
        <v>591</v>
      </c>
      <c r="C275" s="133" t="s">
        <v>620</v>
      </c>
      <c r="D275" s="133" t="s">
        <v>620</v>
      </c>
      <c r="E275" s="133" t="s">
        <v>85</v>
      </c>
      <c r="F275" s="133"/>
      <c r="G275" s="133" t="s">
        <v>595</v>
      </c>
      <c r="H275" s="133" t="s">
        <v>628</v>
      </c>
      <c r="I275" s="133" t="s">
        <v>627</v>
      </c>
      <c r="J275" s="134">
        <v>1</v>
      </c>
      <c r="K275" s="133"/>
      <c r="L275" s="133" t="s">
        <v>54</v>
      </c>
      <c r="M275" s="133" t="s">
        <v>55</v>
      </c>
      <c r="N275" s="133">
        <v>1</v>
      </c>
      <c r="O275" s="133">
        <v>10</v>
      </c>
      <c r="P275" s="133">
        <v>7.5</v>
      </c>
      <c r="Q275" s="135">
        <v>94.679000000000002</v>
      </c>
      <c r="R275" s="135">
        <f t="shared" si="31"/>
        <v>1.25</v>
      </c>
      <c r="S275" s="135">
        <f t="shared" si="29"/>
        <v>118.34875</v>
      </c>
      <c r="T275" s="135">
        <v>0</v>
      </c>
      <c r="U275" s="135">
        <f t="shared" si="26"/>
        <v>118.34875</v>
      </c>
      <c r="V275" s="135">
        <f t="shared" si="27"/>
        <v>118348.75</v>
      </c>
      <c r="W275" s="135">
        <f t="shared" si="28"/>
        <v>9862.3958333333339</v>
      </c>
      <c r="X275" s="133" t="s">
        <v>651</v>
      </c>
      <c r="Y275" s="133" t="s">
        <v>651</v>
      </c>
      <c r="Z275" s="133">
        <v>3093</v>
      </c>
      <c r="AA275" s="133">
        <v>3094</v>
      </c>
      <c r="AB275" s="133" t="s">
        <v>42</v>
      </c>
      <c r="AC275" s="133" t="s">
        <v>42</v>
      </c>
      <c r="AD275" s="133" t="s">
        <v>42</v>
      </c>
      <c r="AE275" s="133" t="s">
        <v>42</v>
      </c>
      <c r="AF275" s="133">
        <v>106</v>
      </c>
      <c r="AG275" s="133"/>
      <c r="AH275" s="133">
        <v>2024</v>
      </c>
      <c r="AI275" s="133"/>
      <c r="AJ275" s="133"/>
      <c r="AK275" s="133"/>
      <c r="AL275" s="133" t="s">
        <v>595</v>
      </c>
      <c r="AM275" s="133"/>
    </row>
    <row r="276" spans="1:39" x14ac:dyDescent="0.35">
      <c r="A276" s="130" t="s">
        <v>50</v>
      </c>
      <c r="B276" s="130" t="s">
        <v>591</v>
      </c>
      <c r="C276" s="130" t="s">
        <v>620</v>
      </c>
      <c r="D276" s="130" t="s">
        <v>620</v>
      </c>
      <c r="E276" s="130" t="s">
        <v>85</v>
      </c>
      <c r="F276" s="130"/>
      <c r="G276" s="130" t="s">
        <v>639</v>
      </c>
      <c r="H276" s="130" t="s">
        <v>641</v>
      </c>
      <c r="I276" s="130" t="s">
        <v>640</v>
      </c>
      <c r="J276" s="131">
        <v>1</v>
      </c>
      <c r="K276" s="130"/>
      <c r="L276" s="130" t="s">
        <v>54</v>
      </c>
      <c r="M276" s="130" t="s">
        <v>69</v>
      </c>
      <c r="N276" s="130">
        <v>2</v>
      </c>
      <c r="O276" s="130">
        <v>5</v>
      </c>
      <c r="P276" s="130">
        <v>4.5</v>
      </c>
      <c r="Q276" s="132">
        <v>100</v>
      </c>
      <c r="R276" s="132">
        <f t="shared" si="31"/>
        <v>0.375</v>
      </c>
      <c r="S276" s="132">
        <f t="shared" si="29"/>
        <v>37.5</v>
      </c>
      <c r="T276" s="132">
        <v>0</v>
      </c>
      <c r="U276" s="132">
        <f t="shared" si="26"/>
        <v>37.5</v>
      </c>
      <c r="V276" s="132">
        <f t="shared" si="27"/>
        <v>37500</v>
      </c>
      <c r="W276" s="132">
        <f t="shared" si="28"/>
        <v>3125</v>
      </c>
      <c r="X276" s="130" t="s">
        <v>651</v>
      </c>
      <c r="Y276" s="130" t="s">
        <v>652</v>
      </c>
      <c r="Z276" s="130">
        <v>3093</v>
      </c>
      <c r="AA276" s="130">
        <v>3094</v>
      </c>
      <c r="AB276" s="130" t="s">
        <v>42</v>
      </c>
      <c r="AC276" s="130" t="s">
        <v>42</v>
      </c>
      <c r="AD276" s="130" t="s">
        <v>42</v>
      </c>
      <c r="AE276" s="130" t="s">
        <v>42</v>
      </c>
      <c r="AF276" s="130">
        <v>106</v>
      </c>
      <c r="AG276" s="130"/>
      <c r="AH276" s="130">
        <v>2024</v>
      </c>
      <c r="AI276" s="130"/>
      <c r="AJ276" s="130"/>
      <c r="AK276" s="130"/>
      <c r="AL276" s="130" t="s">
        <v>595</v>
      </c>
      <c r="AM276" s="130"/>
    </row>
    <row r="277" spans="1:39" x14ac:dyDescent="0.35">
      <c r="A277" s="133" t="s">
        <v>50</v>
      </c>
      <c r="B277" s="133" t="s">
        <v>591</v>
      </c>
      <c r="C277" s="133" t="s">
        <v>620</v>
      </c>
      <c r="D277" s="133" t="s">
        <v>620</v>
      </c>
      <c r="E277" s="133" t="s">
        <v>85</v>
      </c>
      <c r="F277" s="133"/>
      <c r="G277" s="133" t="s">
        <v>595</v>
      </c>
      <c r="H277" s="133" t="s">
        <v>632</v>
      </c>
      <c r="I277" s="133" t="s">
        <v>631</v>
      </c>
      <c r="J277" s="134">
        <v>1</v>
      </c>
      <c r="K277" s="133"/>
      <c r="L277" s="133" t="s">
        <v>54</v>
      </c>
      <c r="M277" s="133" t="s">
        <v>69</v>
      </c>
      <c r="N277" s="133">
        <v>2</v>
      </c>
      <c r="O277" s="133">
        <v>5</v>
      </c>
      <c r="P277" s="133">
        <v>16.5</v>
      </c>
      <c r="Q277" s="135">
        <v>94.679000000000002</v>
      </c>
      <c r="R277" s="135">
        <f t="shared" si="31"/>
        <v>1.375</v>
      </c>
      <c r="S277" s="135">
        <f t="shared" si="29"/>
        <v>130.18362500000001</v>
      </c>
      <c r="T277" s="135">
        <v>0</v>
      </c>
      <c r="U277" s="135">
        <f t="shared" si="26"/>
        <v>130.18362500000001</v>
      </c>
      <c r="V277" s="135">
        <f t="shared" si="27"/>
        <v>130183.625</v>
      </c>
      <c r="W277" s="135">
        <f t="shared" si="28"/>
        <v>10848.635416666666</v>
      </c>
      <c r="X277" s="133" t="s">
        <v>651</v>
      </c>
      <c r="Y277" s="133" t="s">
        <v>651</v>
      </c>
      <c r="Z277" s="133">
        <v>3093</v>
      </c>
      <c r="AA277" s="133">
        <v>3094</v>
      </c>
      <c r="AB277" s="133" t="s">
        <v>42</v>
      </c>
      <c r="AC277" s="133" t="s">
        <v>42</v>
      </c>
      <c r="AD277" s="133" t="s">
        <v>42</v>
      </c>
      <c r="AE277" s="133" t="s">
        <v>42</v>
      </c>
      <c r="AF277" s="133">
        <v>106</v>
      </c>
      <c r="AG277" s="133"/>
      <c r="AH277" s="133">
        <v>2024</v>
      </c>
      <c r="AI277" s="133"/>
      <c r="AJ277" s="133"/>
      <c r="AK277" s="133"/>
      <c r="AL277" s="133" t="s">
        <v>595</v>
      </c>
      <c r="AM277" s="133"/>
    </row>
    <row r="278" spans="1:39" x14ac:dyDescent="0.35">
      <c r="A278" s="130" t="s">
        <v>50</v>
      </c>
      <c r="B278" s="130" t="s">
        <v>591</v>
      </c>
      <c r="C278" s="130" t="s">
        <v>620</v>
      </c>
      <c r="D278" s="130" t="s">
        <v>620</v>
      </c>
      <c r="E278" s="130" t="s">
        <v>85</v>
      </c>
      <c r="F278" s="130"/>
      <c r="G278" s="130" t="s">
        <v>595</v>
      </c>
      <c r="H278" s="130" t="s">
        <v>634</v>
      </c>
      <c r="I278" s="130" t="s">
        <v>633</v>
      </c>
      <c r="J278" s="131">
        <v>1</v>
      </c>
      <c r="K278" s="130"/>
      <c r="L278" s="130" t="s">
        <v>54</v>
      </c>
      <c r="M278" s="130" t="s">
        <v>69</v>
      </c>
      <c r="N278" s="130">
        <v>2</v>
      </c>
      <c r="O278" s="130">
        <v>5</v>
      </c>
      <c r="P278" s="130">
        <v>9</v>
      </c>
      <c r="Q278" s="132">
        <v>94.679000000000002</v>
      </c>
      <c r="R278" s="132">
        <f t="shared" si="31"/>
        <v>0.75</v>
      </c>
      <c r="S278" s="132">
        <f t="shared" si="29"/>
        <v>71.009250000000009</v>
      </c>
      <c r="T278" s="132">
        <v>0</v>
      </c>
      <c r="U278" s="132">
        <f t="shared" si="26"/>
        <v>71.009250000000009</v>
      </c>
      <c r="V278" s="132">
        <f t="shared" si="27"/>
        <v>71009.250000000015</v>
      </c>
      <c r="W278" s="132">
        <f t="shared" si="28"/>
        <v>5917.4375000000009</v>
      </c>
      <c r="X278" s="130" t="s">
        <v>651</v>
      </c>
      <c r="Y278" s="130" t="s">
        <v>651</v>
      </c>
      <c r="Z278" s="130">
        <v>3093</v>
      </c>
      <c r="AA278" s="130">
        <v>3094</v>
      </c>
      <c r="AB278" s="130" t="s">
        <v>42</v>
      </c>
      <c r="AC278" s="130" t="s">
        <v>42</v>
      </c>
      <c r="AD278" s="130" t="s">
        <v>42</v>
      </c>
      <c r="AE278" s="130" t="s">
        <v>42</v>
      </c>
      <c r="AF278" s="130">
        <v>106</v>
      </c>
      <c r="AG278" s="130"/>
      <c r="AH278" s="130">
        <v>2024</v>
      </c>
      <c r="AI278" s="130"/>
      <c r="AJ278" s="130"/>
      <c r="AK278" s="130"/>
      <c r="AL278" s="130" t="s">
        <v>595</v>
      </c>
      <c r="AM278" s="130"/>
    </row>
    <row r="279" spans="1:39" x14ac:dyDescent="0.35">
      <c r="A279" s="133" t="s">
        <v>50</v>
      </c>
      <c r="B279" s="133" t="s">
        <v>591</v>
      </c>
      <c r="C279" s="133" t="s">
        <v>620</v>
      </c>
      <c r="D279" s="133" t="s">
        <v>620</v>
      </c>
      <c r="E279" s="133" t="s">
        <v>85</v>
      </c>
      <c r="F279" s="133"/>
      <c r="G279" s="133" t="s">
        <v>595</v>
      </c>
      <c r="H279" s="133" t="s">
        <v>622</v>
      </c>
      <c r="I279" s="133" t="s">
        <v>42</v>
      </c>
      <c r="J279" s="134">
        <v>1</v>
      </c>
      <c r="K279" s="133"/>
      <c r="L279" s="133" t="s">
        <v>54</v>
      </c>
      <c r="M279" s="133" t="s">
        <v>55</v>
      </c>
      <c r="N279" s="133">
        <v>3</v>
      </c>
      <c r="O279" s="133">
        <v>5</v>
      </c>
      <c r="P279" s="133">
        <v>7.5</v>
      </c>
      <c r="Q279" s="135">
        <v>94.679000000000002</v>
      </c>
      <c r="R279" s="135">
        <f t="shared" si="31"/>
        <v>0.625</v>
      </c>
      <c r="S279" s="135">
        <f t="shared" si="29"/>
        <v>59.174374999999998</v>
      </c>
      <c r="T279" s="135">
        <v>0</v>
      </c>
      <c r="U279" s="135">
        <f t="shared" si="26"/>
        <v>59.174374999999998</v>
      </c>
      <c r="V279" s="135">
        <f t="shared" si="27"/>
        <v>59174.375</v>
      </c>
      <c r="W279" s="135">
        <f t="shared" si="28"/>
        <v>4931.197916666667</v>
      </c>
      <c r="X279" s="133" t="s">
        <v>651</v>
      </c>
      <c r="Y279" s="133" t="s">
        <v>651</v>
      </c>
      <c r="Z279" s="133">
        <v>3093</v>
      </c>
      <c r="AA279" s="133">
        <v>3094</v>
      </c>
      <c r="AB279" s="133" t="s">
        <v>42</v>
      </c>
      <c r="AC279" s="133" t="s">
        <v>42</v>
      </c>
      <c r="AD279" s="133" t="s">
        <v>42</v>
      </c>
      <c r="AE279" s="133" t="s">
        <v>42</v>
      </c>
      <c r="AF279" s="133">
        <v>106</v>
      </c>
      <c r="AG279" s="133"/>
      <c r="AH279" s="133">
        <v>2024</v>
      </c>
      <c r="AI279" s="133"/>
      <c r="AJ279" s="133"/>
      <c r="AK279" s="133"/>
      <c r="AL279" s="133" t="s">
        <v>595</v>
      </c>
      <c r="AM279" s="133"/>
    </row>
    <row r="280" spans="1:39" x14ac:dyDescent="0.35">
      <c r="A280" s="130" t="s">
        <v>50</v>
      </c>
      <c r="B280" s="130" t="s">
        <v>591</v>
      </c>
      <c r="C280" s="130" t="s">
        <v>620</v>
      </c>
      <c r="D280" s="130" t="s">
        <v>620</v>
      </c>
      <c r="E280" s="130" t="s">
        <v>85</v>
      </c>
      <c r="F280" s="130"/>
      <c r="G280" s="130" t="s">
        <v>595</v>
      </c>
      <c r="H280" s="130" t="s">
        <v>67</v>
      </c>
      <c r="I280" s="130" t="s">
        <v>42</v>
      </c>
      <c r="J280" s="131">
        <v>1</v>
      </c>
      <c r="K280" s="130"/>
      <c r="L280" s="130" t="s">
        <v>54</v>
      </c>
      <c r="M280" s="130" t="s">
        <v>55</v>
      </c>
      <c r="N280" s="130">
        <v>3</v>
      </c>
      <c r="O280" s="130">
        <v>5</v>
      </c>
      <c r="P280" s="130">
        <v>8.5</v>
      </c>
      <c r="Q280" s="132">
        <v>94.679000000000002</v>
      </c>
      <c r="R280" s="132">
        <f t="shared" si="31"/>
        <v>0.70833333333333337</v>
      </c>
      <c r="S280" s="132">
        <f t="shared" si="29"/>
        <v>67.064291666666676</v>
      </c>
      <c r="T280" s="132">
        <v>0</v>
      </c>
      <c r="U280" s="132">
        <f t="shared" si="26"/>
        <v>67.064291666666676</v>
      </c>
      <c r="V280" s="132">
        <f t="shared" si="27"/>
        <v>67064.291666666672</v>
      </c>
      <c r="W280" s="132">
        <f t="shared" si="28"/>
        <v>5588.6909722222226</v>
      </c>
      <c r="X280" s="130" t="s">
        <v>651</v>
      </c>
      <c r="Y280" s="130" t="s">
        <v>651</v>
      </c>
      <c r="Z280" s="130">
        <v>3093</v>
      </c>
      <c r="AA280" s="130">
        <v>3094</v>
      </c>
      <c r="AB280" s="130" t="s">
        <v>42</v>
      </c>
      <c r="AC280" s="130" t="s">
        <v>42</v>
      </c>
      <c r="AD280" s="130" t="s">
        <v>42</v>
      </c>
      <c r="AE280" s="130" t="s">
        <v>42</v>
      </c>
      <c r="AF280" s="130">
        <v>106</v>
      </c>
      <c r="AG280" s="130"/>
      <c r="AH280" s="130">
        <v>2024</v>
      </c>
      <c r="AI280" s="130"/>
      <c r="AJ280" s="130"/>
      <c r="AK280" s="130"/>
      <c r="AL280" s="130" t="s">
        <v>595</v>
      </c>
      <c r="AM280" s="130"/>
    </row>
    <row r="281" spans="1:39" x14ac:dyDescent="0.35">
      <c r="A281" s="133" t="s">
        <v>50</v>
      </c>
      <c r="B281" s="133" t="s">
        <v>591</v>
      </c>
      <c r="C281" s="133" t="s">
        <v>620</v>
      </c>
      <c r="D281" s="133" t="s">
        <v>620</v>
      </c>
      <c r="E281" s="133" t="s">
        <v>85</v>
      </c>
      <c r="F281" s="133"/>
      <c r="G281" s="133" t="s">
        <v>595</v>
      </c>
      <c r="H281" s="133" t="s">
        <v>636</v>
      </c>
      <c r="I281" s="133" t="s">
        <v>635</v>
      </c>
      <c r="J281" s="134">
        <v>1</v>
      </c>
      <c r="K281" s="133"/>
      <c r="L281" s="133" t="s">
        <v>54</v>
      </c>
      <c r="M281" s="133" t="s">
        <v>55</v>
      </c>
      <c r="N281" s="133">
        <v>3</v>
      </c>
      <c r="O281" s="133">
        <v>5</v>
      </c>
      <c r="P281" s="133">
        <v>10</v>
      </c>
      <c r="Q281" s="135">
        <v>94.679000000000002</v>
      </c>
      <c r="R281" s="135">
        <f t="shared" si="31"/>
        <v>0.83333333333333337</v>
      </c>
      <c r="S281" s="135">
        <f t="shared" si="29"/>
        <v>78.899166666666673</v>
      </c>
      <c r="T281" s="135">
        <v>0</v>
      </c>
      <c r="U281" s="135">
        <f t="shared" si="26"/>
        <v>78.899166666666673</v>
      </c>
      <c r="V281" s="135">
        <f t="shared" si="27"/>
        <v>78899.166666666672</v>
      </c>
      <c r="W281" s="135">
        <f t="shared" si="28"/>
        <v>6574.9305555555557</v>
      </c>
      <c r="X281" s="133" t="s">
        <v>651</v>
      </c>
      <c r="Y281" s="133" t="s">
        <v>651</v>
      </c>
      <c r="Z281" s="133">
        <v>3093</v>
      </c>
      <c r="AA281" s="133">
        <v>3094</v>
      </c>
      <c r="AB281" s="133" t="s">
        <v>42</v>
      </c>
      <c r="AC281" s="133" t="s">
        <v>42</v>
      </c>
      <c r="AD281" s="133" t="s">
        <v>42</v>
      </c>
      <c r="AE281" s="133" t="s">
        <v>42</v>
      </c>
      <c r="AF281" s="133">
        <v>106</v>
      </c>
      <c r="AG281" s="133"/>
      <c r="AH281" s="133">
        <v>2024</v>
      </c>
      <c r="AI281" s="133"/>
      <c r="AJ281" s="133"/>
      <c r="AK281" s="133"/>
      <c r="AL281" s="133" t="s">
        <v>595</v>
      </c>
      <c r="AM281" s="133"/>
    </row>
    <row r="282" spans="1:39" x14ac:dyDescent="0.35">
      <c r="A282" s="130" t="s">
        <v>50</v>
      </c>
      <c r="B282" s="130" t="s">
        <v>591</v>
      </c>
      <c r="C282" s="130" t="s">
        <v>620</v>
      </c>
      <c r="D282" s="130" t="s">
        <v>620</v>
      </c>
      <c r="E282" s="130" t="s">
        <v>85</v>
      </c>
      <c r="F282" s="130"/>
      <c r="G282" s="130" t="s">
        <v>595</v>
      </c>
      <c r="H282" s="130" t="s">
        <v>638</v>
      </c>
      <c r="I282" s="130" t="s">
        <v>637</v>
      </c>
      <c r="J282" s="131">
        <v>1</v>
      </c>
      <c r="K282" s="130"/>
      <c r="L282" s="130" t="s">
        <v>54</v>
      </c>
      <c r="M282" s="130" t="s">
        <v>55</v>
      </c>
      <c r="N282" s="130">
        <v>3</v>
      </c>
      <c r="O282" s="130">
        <v>5</v>
      </c>
      <c r="P282" s="130">
        <v>4</v>
      </c>
      <c r="Q282" s="132">
        <v>94.679000000000002</v>
      </c>
      <c r="R282" s="132">
        <f t="shared" si="31"/>
        <v>0.33333333333333331</v>
      </c>
      <c r="S282" s="132">
        <f t="shared" si="29"/>
        <v>31.559666666666665</v>
      </c>
      <c r="T282" s="132">
        <v>0</v>
      </c>
      <c r="U282" s="132">
        <f t="shared" si="26"/>
        <v>31.559666666666665</v>
      </c>
      <c r="V282" s="132">
        <f t="shared" si="27"/>
        <v>31559.666666666664</v>
      </c>
      <c r="W282" s="132">
        <f t="shared" si="28"/>
        <v>2629.9722222222222</v>
      </c>
      <c r="X282" s="130" t="s">
        <v>651</v>
      </c>
      <c r="Y282" s="130" t="s">
        <v>651</v>
      </c>
      <c r="Z282" s="130">
        <v>3093</v>
      </c>
      <c r="AA282" s="130">
        <v>3094</v>
      </c>
      <c r="AB282" s="130" t="s">
        <v>42</v>
      </c>
      <c r="AC282" s="130" t="s">
        <v>42</v>
      </c>
      <c r="AD282" s="130" t="s">
        <v>42</v>
      </c>
      <c r="AE282" s="130" t="s">
        <v>42</v>
      </c>
      <c r="AF282" s="130">
        <v>106</v>
      </c>
      <c r="AG282" s="130"/>
      <c r="AH282" s="130">
        <v>2024</v>
      </c>
      <c r="AI282" s="130"/>
      <c r="AJ282" s="130"/>
      <c r="AK282" s="130"/>
      <c r="AL282" s="130" t="s">
        <v>595</v>
      </c>
      <c r="AM282" s="130"/>
    </row>
    <row r="283" spans="1:39" x14ac:dyDescent="0.35">
      <c r="A283" s="133" t="s">
        <v>50</v>
      </c>
      <c r="B283" s="133" t="s">
        <v>591</v>
      </c>
      <c r="C283" s="133" t="s">
        <v>620</v>
      </c>
      <c r="D283" s="133" t="s">
        <v>620</v>
      </c>
      <c r="E283" s="133" t="s">
        <v>85</v>
      </c>
      <c r="F283" s="133"/>
      <c r="G283" s="133" t="s">
        <v>595</v>
      </c>
      <c r="H283" s="133" t="s">
        <v>624</v>
      </c>
      <c r="I283" s="133" t="s">
        <v>623</v>
      </c>
      <c r="J283" s="134">
        <v>1</v>
      </c>
      <c r="K283" s="133"/>
      <c r="L283" s="133" t="s">
        <v>54</v>
      </c>
      <c r="M283" s="133" t="s">
        <v>69</v>
      </c>
      <c r="N283" s="133">
        <v>4</v>
      </c>
      <c r="O283" s="133">
        <v>10</v>
      </c>
      <c r="P283" s="133">
        <v>30</v>
      </c>
      <c r="Q283" s="135">
        <v>94.679000000000002</v>
      </c>
      <c r="R283" s="135">
        <f t="shared" si="31"/>
        <v>5</v>
      </c>
      <c r="S283" s="135">
        <f t="shared" si="29"/>
        <v>473.39499999999998</v>
      </c>
      <c r="T283" s="135">
        <v>0</v>
      </c>
      <c r="U283" s="135">
        <f t="shared" si="26"/>
        <v>473.39499999999998</v>
      </c>
      <c r="V283" s="135">
        <f t="shared" si="27"/>
        <v>473395</v>
      </c>
      <c r="W283" s="135">
        <f t="shared" si="28"/>
        <v>39449.583333333336</v>
      </c>
      <c r="X283" s="133" t="s">
        <v>651</v>
      </c>
      <c r="Y283" s="133" t="s">
        <v>651</v>
      </c>
      <c r="Z283" s="133">
        <v>3093</v>
      </c>
      <c r="AA283" s="133">
        <v>3094</v>
      </c>
      <c r="AB283" s="133" t="s">
        <v>42</v>
      </c>
      <c r="AC283" s="133" t="s">
        <v>42</v>
      </c>
      <c r="AD283" s="133" t="s">
        <v>42</v>
      </c>
      <c r="AE283" s="133" t="s">
        <v>42</v>
      </c>
      <c r="AF283" s="133">
        <v>106</v>
      </c>
      <c r="AG283" s="133"/>
      <c r="AH283" s="133">
        <v>2024</v>
      </c>
      <c r="AI283" s="133"/>
      <c r="AJ283" s="133"/>
      <c r="AK283" s="133"/>
      <c r="AL283" s="133" t="s">
        <v>595</v>
      </c>
      <c r="AM283" s="133"/>
    </row>
    <row r="284" spans="1:39" x14ac:dyDescent="0.35">
      <c r="A284" s="130" t="s">
        <v>39</v>
      </c>
      <c r="B284" s="130" t="s">
        <v>654</v>
      </c>
      <c r="C284" s="130" t="s">
        <v>671</v>
      </c>
      <c r="D284" s="130" t="s">
        <v>671</v>
      </c>
      <c r="E284" s="130" t="s">
        <v>42</v>
      </c>
      <c r="F284" s="130"/>
      <c r="G284" s="130" t="s">
        <v>656</v>
      </c>
      <c r="H284" s="130" t="s">
        <v>182</v>
      </c>
      <c r="I284" s="130" t="s">
        <v>42</v>
      </c>
      <c r="J284" s="131">
        <v>1</v>
      </c>
      <c r="K284" s="130"/>
      <c r="L284" s="130" t="s">
        <v>45</v>
      </c>
      <c r="M284" s="130" t="s">
        <v>42</v>
      </c>
      <c r="N284" s="130"/>
      <c r="O284" s="130"/>
      <c r="P284" s="130"/>
      <c r="Q284" s="132"/>
      <c r="R284" s="132"/>
      <c r="S284" s="132"/>
      <c r="T284" s="132">
        <v>38</v>
      </c>
      <c r="U284" s="132">
        <f>S284+T284</f>
        <v>38</v>
      </c>
      <c r="V284" s="132">
        <f>U284*1000</f>
        <v>38000</v>
      </c>
      <c r="W284" s="132">
        <f>V284/12</f>
        <v>3166.6666666666665</v>
      </c>
      <c r="X284" s="130" t="s">
        <v>39</v>
      </c>
      <c r="Y284" s="130" t="s">
        <v>39</v>
      </c>
      <c r="Z284" s="130" t="s">
        <v>39</v>
      </c>
      <c r="AA284" s="130"/>
      <c r="AB284" s="130" t="s">
        <v>42</v>
      </c>
      <c r="AC284" s="130" t="s">
        <v>42</v>
      </c>
      <c r="AD284" s="130" t="s">
        <v>42</v>
      </c>
      <c r="AE284" s="130" t="s">
        <v>42</v>
      </c>
      <c r="AF284" s="130" t="s">
        <v>39</v>
      </c>
      <c r="AG284" s="130"/>
      <c r="AH284" s="130">
        <v>2024</v>
      </c>
      <c r="AI284" s="130" t="s">
        <v>689</v>
      </c>
      <c r="AJ284" s="130"/>
      <c r="AK284" s="130"/>
      <c r="AL284" s="130" t="s">
        <v>656</v>
      </c>
      <c r="AM284" s="130"/>
    </row>
    <row r="285" spans="1:39" x14ac:dyDescent="0.35">
      <c r="A285" s="133" t="s">
        <v>39</v>
      </c>
      <c r="B285" s="133" t="s">
        <v>654</v>
      </c>
      <c r="C285" s="133" t="s">
        <v>671</v>
      </c>
      <c r="D285" s="133" t="s">
        <v>671</v>
      </c>
      <c r="E285" s="133" t="s">
        <v>42</v>
      </c>
      <c r="F285" s="133"/>
      <c r="G285" s="133" t="s">
        <v>656</v>
      </c>
      <c r="H285" s="133" t="s">
        <v>44</v>
      </c>
      <c r="I285" s="133" t="s">
        <v>42</v>
      </c>
      <c r="J285" s="134">
        <v>1</v>
      </c>
      <c r="K285" s="133"/>
      <c r="L285" s="133" t="s">
        <v>45</v>
      </c>
      <c r="M285" s="133" t="s">
        <v>42</v>
      </c>
      <c r="N285" s="133"/>
      <c r="O285" s="133"/>
      <c r="P285" s="133"/>
      <c r="Q285" s="135"/>
      <c r="R285" s="135"/>
      <c r="S285" s="135"/>
      <c r="T285" s="135">
        <v>95</v>
      </c>
      <c r="U285" s="135">
        <f t="shared" ref="U285:U348" si="32">S285+T285</f>
        <v>95</v>
      </c>
      <c r="V285" s="135">
        <f t="shared" ref="V285:V348" si="33">U285*1000</f>
        <v>95000</v>
      </c>
      <c r="W285" s="135">
        <f t="shared" ref="W285:W348" si="34">V285/12</f>
        <v>7916.666666666667</v>
      </c>
      <c r="X285" s="133" t="s">
        <v>39</v>
      </c>
      <c r="Y285" s="133" t="s">
        <v>39</v>
      </c>
      <c r="Z285" s="133" t="s">
        <v>39</v>
      </c>
      <c r="AA285" s="133"/>
      <c r="AB285" s="133" t="s">
        <v>42</v>
      </c>
      <c r="AC285" s="133" t="s">
        <v>42</v>
      </c>
      <c r="AD285" s="133" t="s">
        <v>42</v>
      </c>
      <c r="AE285" s="133" t="s">
        <v>42</v>
      </c>
      <c r="AF285" s="133" t="s">
        <v>39</v>
      </c>
      <c r="AG285" s="133"/>
      <c r="AH285" s="133">
        <v>2024</v>
      </c>
      <c r="AI285" s="133"/>
      <c r="AJ285" s="133"/>
      <c r="AK285" s="133"/>
      <c r="AL285" s="133" t="s">
        <v>656</v>
      </c>
      <c r="AM285" s="133"/>
    </row>
    <row r="286" spans="1:39" x14ac:dyDescent="0.35">
      <c r="A286" s="130" t="s">
        <v>39</v>
      </c>
      <c r="B286" s="130" t="s">
        <v>654</v>
      </c>
      <c r="C286" s="130" t="s">
        <v>671</v>
      </c>
      <c r="D286" s="130" t="s">
        <v>671</v>
      </c>
      <c r="E286" s="130" t="s">
        <v>42</v>
      </c>
      <c r="F286" s="130"/>
      <c r="G286" s="130" t="s">
        <v>656</v>
      </c>
      <c r="H286" s="130" t="s">
        <v>90</v>
      </c>
      <c r="I286" s="130" t="s">
        <v>42</v>
      </c>
      <c r="J286" s="131">
        <v>1</v>
      </c>
      <c r="K286" s="130"/>
      <c r="L286" s="130" t="s">
        <v>45</v>
      </c>
      <c r="M286" s="130" t="s">
        <v>42</v>
      </c>
      <c r="N286" s="130"/>
      <c r="O286" s="130"/>
      <c r="P286" s="130"/>
      <c r="Q286" s="132"/>
      <c r="R286" s="132"/>
      <c r="S286" s="132"/>
      <c r="T286" s="132">
        <v>333</v>
      </c>
      <c r="U286" s="132">
        <f t="shared" si="32"/>
        <v>333</v>
      </c>
      <c r="V286" s="132">
        <f t="shared" si="33"/>
        <v>333000</v>
      </c>
      <c r="W286" s="132">
        <f t="shared" si="34"/>
        <v>27750</v>
      </c>
      <c r="X286" s="130" t="s">
        <v>39</v>
      </c>
      <c r="Y286" s="130" t="s">
        <v>39</v>
      </c>
      <c r="Z286" s="130" t="s">
        <v>39</v>
      </c>
      <c r="AA286" s="130"/>
      <c r="AB286" s="130" t="s">
        <v>42</v>
      </c>
      <c r="AC286" s="130" t="s">
        <v>42</v>
      </c>
      <c r="AD286" s="130" t="s">
        <v>42</v>
      </c>
      <c r="AE286" s="130" t="s">
        <v>42</v>
      </c>
      <c r="AF286" s="130" t="s">
        <v>39</v>
      </c>
      <c r="AG286" s="130"/>
      <c r="AH286" s="130">
        <v>2024</v>
      </c>
      <c r="AI286" s="130"/>
      <c r="AJ286" s="130"/>
      <c r="AK286" s="130"/>
      <c r="AL286" s="130" t="s">
        <v>656</v>
      </c>
      <c r="AM286" s="130"/>
    </row>
    <row r="287" spans="1:39" x14ac:dyDescent="0.35">
      <c r="A287" s="133" t="s">
        <v>39</v>
      </c>
      <c r="B287" s="133" t="s">
        <v>654</v>
      </c>
      <c r="C287" s="133" t="s">
        <v>671</v>
      </c>
      <c r="D287" s="133" t="s">
        <v>671</v>
      </c>
      <c r="E287" s="133" t="s">
        <v>42</v>
      </c>
      <c r="F287" s="133"/>
      <c r="G287" s="133" t="s">
        <v>656</v>
      </c>
      <c r="H287" s="133" t="s">
        <v>48</v>
      </c>
      <c r="I287" s="133" t="s">
        <v>42</v>
      </c>
      <c r="J287" s="134">
        <v>1</v>
      </c>
      <c r="K287" s="133"/>
      <c r="L287" s="133" t="s">
        <v>45</v>
      </c>
      <c r="M287" s="133"/>
      <c r="N287" s="133"/>
      <c r="O287" s="133"/>
      <c r="P287" s="133"/>
      <c r="Q287" s="135"/>
      <c r="R287" s="135"/>
      <c r="S287" s="135"/>
      <c r="T287" s="135">
        <v>218</v>
      </c>
      <c r="U287" s="135">
        <f t="shared" si="32"/>
        <v>218</v>
      </c>
      <c r="V287" s="135">
        <f t="shared" si="33"/>
        <v>218000</v>
      </c>
      <c r="W287" s="135">
        <f t="shared" si="34"/>
        <v>18166.666666666668</v>
      </c>
      <c r="X287" s="133" t="s">
        <v>39</v>
      </c>
      <c r="Y287" s="133" t="s">
        <v>39</v>
      </c>
      <c r="Z287" s="133" t="s">
        <v>39</v>
      </c>
      <c r="AA287" s="133"/>
      <c r="AB287" s="133" t="s">
        <v>42</v>
      </c>
      <c r="AC287" s="133" t="s">
        <v>42</v>
      </c>
      <c r="AD287" s="133" t="s">
        <v>42</v>
      </c>
      <c r="AE287" s="133" t="s">
        <v>42</v>
      </c>
      <c r="AF287" s="133" t="s">
        <v>39</v>
      </c>
      <c r="AG287" s="133"/>
      <c r="AH287" s="133">
        <v>2024</v>
      </c>
      <c r="AI287" s="133"/>
      <c r="AJ287" s="133"/>
      <c r="AK287" s="133"/>
      <c r="AL287" s="133" t="s">
        <v>656</v>
      </c>
      <c r="AM287" s="133"/>
    </row>
    <row r="288" spans="1:39" x14ac:dyDescent="0.35">
      <c r="A288" s="130" t="s">
        <v>39</v>
      </c>
      <c r="B288" s="130" t="s">
        <v>654</v>
      </c>
      <c r="C288" s="130" t="s">
        <v>671</v>
      </c>
      <c r="D288" s="130" t="s">
        <v>671</v>
      </c>
      <c r="E288" s="130"/>
      <c r="F288" s="130"/>
      <c r="G288" s="130" t="s">
        <v>656</v>
      </c>
      <c r="H288" s="130" t="s">
        <v>672</v>
      </c>
      <c r="I288" s="130"/>
      <c r="J288" s="131">
        <v>1</v>
      </c>
      <c r="K288" s="130"/>
      <c r="L288" s="130" t="s">
        <v>45</v>
      </c>
      <c r="M288" s="130"/>
      <c r="N288" s="130"/>
      <c r="O288" s="130"/>
      <c r="P288" s="130"/>
      <c r="Q288" s="132"/>
      <c r="R288" s="132"/>
      <c r="S288" s="132"/>
      <c r="T288" s="132">
        <v>253</v>
      </c>
      <c r="U288" s="132">
        <f t="shared" si="32"/>
        <v>253</v>
      </c>
      <c r="V288" s="132">
        <f t="shared" si="33"/>
        <v>253000</v>
      </c>
      <c r="W288" s="132">
        <f t="shared" si="34"/>
        <v>21083.333333333332</v>
      </c>
      <c r="X288" s="130" t="s">
        <v>39</v>
      </c>
      <c r="Y288" s="130" t="s">
        <v>39</v>
      </c>
      <c r="Z288" s="130" t="s">
        <v>39</v>
      </c>
      <c r="AA288" s="130"/>
      <c r="AB288" s="130"/>
      <c r="AC288" s="130"/>
      <c r="AD288" s="130"/>
      <c r="AE288" s="130"/>
      <c r="AF288" s="130" t="s">
        <v>39</v>
      </c>
      <c r="AG288" s="130"/>
      <c r="AH288" s="130">
        <v>2024</v>
      </c>
      <c r="AI288" s="130"/>
      <c r="AJ288" s="130"/>
      <c r="AK288" s="130"/>
      <c r="AL288" s="130" t="s">
        <v>656</v>
      </c>
      <c r="AM288" s="130"/>
    </row>
    <row r="289" spans="1:39" x14ac:dyDescent="0.35">
      <c r="A289" s="133" t="s">
        <v>39</v>
      </c>
      <c r="B289" s="133" t="s">
        <v>654</v>
      </c>
      <c r="C289" s="133" t="s">
        <v>671</v>
      </c>
      <c r="D289" s="133" t="s">
        <v>671</v>
      </c>
      <c r="E289" s="133"/>
      <c r="F289" s="133"/>
      <c r="G289" s="133" t="s">
        <v>656</v>
      </c>
      <c r="H289" s="133" t="s">
        <v>657</v>
      </c>
      <c r="I289" s="133"/>
      <c r="J289" s="134">
        <v>1</v>
      </c>
      <c r="K289" s="133"/>
      <c r="L289" s="133" t="s">
        <v>45</v>
      </c>
      <c r="M289" s="133"/>
      <c r="N289" s="133"/>
      <c r="O289" s="133"/>
      <c r="P289" s="133"/>
      <c r="Q289" s="135"/>
      <c r="R289" s="135"/>
      <c r="S289" s="135"/>
      <c r="T289" s="135">
        <v>953</v>
      </c>
      <c r="U289" s="135">
        <f t="shared" si="32"/>
        <v>953</v>
      </c>
      <c r="V289" s="135">
        <f t="shared" si="33"/>
        <v>953000</v>
      </c>
      <c r="W289" s="135">
        <f t="shared" si="34"/>
        <v>79416.666666666672</v>
      </c>
      <c r="X289" s="133" t="s">
        <v>39</v>
      </c>
      <c r="Y289" s="133" t="s">
        <v>39</v>
      </c>
      <c r="Z289" s="133" t="s">
        <v>39</v>
      </c>
      <c r="AA289" s="133"/>
      <c r="AB289" s="133"/>
      <c r="AC289" s="133"/>
      <c r="AD289" s="133"/>
      <c r="AE289" s="133"/>
      <c r="AF289" s="133" t="s">
        <v>39</v>
      </c>
      <c r="AG289" s="133"/>
      <c r="AH289" s="133">
        <v>2024</v>
      </c>
      <c r="AI289" s="133"/>
      <c r="AJ289" s="133"/>
      <c r="AK289" s="133"/>
      <c r="AL289" s="133" t="s">
        <v>656</v>
      </c>
      <c r="AM289" s="133"/>
    </row>
    <row r="290" spans="1:39" x14ac:dyDescent="0.35">
      <c r="A290" s="130" t="s">
        <v>50</v>
      </c>
      <c r="B290" s="130" t="s">
        <v>654</v>
      </c>
      <c r="C290" s="130" t="s">
        <v>671</v>
      </c>
      <c r="D290" s="130" t="s">
        <v>671</v>
      </c>
      <c r="E290" s="130" t="s">
        <v>51</v>
      </c>
      <c r="F290" s="130"/>
      <c r="G290" s="130" t="s">
        <v>656</v>
      </c>
      <c r="H290" s="130" t="s">
        <v>674</v>
      </c>
      <c r="I290" s="130" t="s">
        <v>673</v>
      </c>
      <c r="J290" s="131">
        <v>1</v>
      </c>
      <c r="K290" s="130"/>
      <c r="L290" s="130" t="s">
        <v>54</v>
      </c>
      <c r="M290" s="130" t="s">
        <v>55</v>
      </c>
      <c r="N290" s="130">
        <v>1</v>
      </c>
      <c r="O290" s="130">
        <v>41</v>
      </c>
      <c r="P290" s="130">
        <v>12</v>
      </c>
      <c r="Q290" s="132">
        <v>61.04</v>
      </c>
      <c r="R290" s="132">
        <f>(O290*P290)/60</f>
        <v>8.1999999999999993</v>
      </c>
      <c r="S290" s="132">
        <f>Q290*R290</f>
        <v>500.52799999999996</v>
      </c>
      <c r="T290" s="132"/>
      <c r="U290" s="132">
        <f t="shared" si="32"/>
        <v>500.52799999999996</v>
      </c>
      <c r="V290" s="132">
        <f t="shared" si="33"/>
        <v>500527.99999999994</v>
      </c>
      <c r="W290" s="132">
        <f t="shared" si="34"/>
        <v>41710.666666666664</v>
      </c>
      <c r="X290" s="130" t="s">
        <v>690</v>
      </c>
      <c r="Y290" s="130" t="s">
        <v>690</v>
      </c>
      <c r="Z290" s="130">
        <v>3093</v>
      </c>
      <c r="AA290" s="130">
        <v>3094</v>
      </c>
      <c r="AB290" s="130"/>
      <c r="AC290" s="130"/>
      <c r="AD290" s="130"/>
      <c r="AE290" s="130"/>
      <c r="AF290" s="130">
        <v>136</v>
      </c>
      <c r="AG290" s="130"/>
      <c r="AH290" s="130">
        <v>2024</v>
      </c>
      <c r="AI290" s="130"/>
      <c r="AJ290" s="130"/>
      <c r="AK290" s="130"/>
      <c r="AL290" s="130" t="s">
        <v>656</v>
      </c>
      <c r="AM290" s="130"/>
    </row>
    <row r="291" spans="1:39" x14ac:dyDescent="0.35">
      <c r="A291" s="133" t="s">
        <v>50</v>
      </c>
      <c r="B291" s="133" t="s">
        <v>654</v>
      </c>
      <c r="C291" s="133" t="s">
        <v>671</v>
      </c>
      <c r="D291" s="133" t="s">
        <v>671</v>
      </c>
      <c r="E291" s="133" t="s">
        <v>51</v>
      </c>
      <c r="F291" s="133"/>
      <c r="G291" s="133" t="s">
        <v>656</v>
      </c>
      <c r="H291" s="133" t="s">
        <v>686</v>
      </c>
      <c r="I291" s="133" t="s">
        <v>685</v>
      </c>
      <c r="J291" s="134">
        <v>1</v>
      </c>
      <c r="K291" s="133"/>
      <c r="L291" s="133" t="s">
        <v>54</v>
      </c>
      <c r="M291" s="133" t="s">
        <v>55</v>
      </c>
      <c r="N291" s="133">
        <v>1</v>
      </c>
      <c r="O291" s="133">
        <v>41</v>
      </c>
      <c r="P291" s="133">
        <v>3</v>
      </c>
      <c r="Q291" s="135">
        <v>61.04</v>
      </c>
      <c r="R291" s="135">
        <f t="shared" ref="R291:R305" si="35">(O291*P291)/60</f>
        <v>2.0499999999999998</v>
      </c>
      <c r="S291" s="135">
        <f t="shared" ref="S291:S354" si="36">Q291*R291</f>
        <v>125.13199999999999</v>
      </c>
      <c r="T291" s="135"/>
      <c r="U291" s="135">
        <f t="shared" si="32"/>
        <v>125.13199999999999</v>
      </c>
      <c r="V291" s="135">
        <f t="shared" si="33"/>
        <v>125131.99999999999</v>
      </c>
      <c r="W291" s="135">
        <f t="shared" si="34"/>
        <v>10427.666666666666</v>
      </c>
      <c r="X291" s="133" t="s">
        <v>690</v>
      </c>
      <c r="Y291" s="133" t="s">
        <v>690</v>
      </c>
      <c r="Z291" s="133">
        <v>3093</v>
      </c>
      <c r="AA291" s="133">
        <v>3094</v>
      </c>
      <c r="AB291" s="133"/>
      <c r="AC291" s="133"/>
      <c r="AD291" s="133"/>
      <c r="AE291" s="133"/>
      <c r="AF291" s="133">
        <v>136</v>
      </c>
      <c r="AG291" s="133"/>
      <c r="AH291" s="133">
        <v>2024</v>
      </c>
      <c r="AI291" s="133"/>
      <c r="AJ291" s="133"/>
      <c r="AK291" s="133"/>
      <c r="AL291" s="133" t="s">
        <v>656</v>
      </c>
      <c r="AM291" s="133"/>
    </row>
    <row r="292" spans="1:39" x14ac:dyDescent="0.35">
      <c r="A292" s="130" t="s">
        <v>50</v>
      </c>
      <c r="B292" s="130" t="s">
        <v>654</v>
      </c>
      <c r="C292" s="130" t="s">
        <v>671</v>
      </c>
      <c r="D292" s="130" t="s">
        <v>671</v>
      </c>
      <c r="E292" s="130" t="s">
        <v>51</v>
      </c>
      <c r="F292" s="130"/>
      <c r="G292" s="130" t="s">
        <v>656</v>
      </c>
      <c r="H292" s="130" t="s">
        <v>680</v>
      </c>
      <c r="I292" s="130" t="s">
        <v>679</v>
      </c>
      <c r="J292" s="131">
        <v>1</v>
      </c>
      <c r="K292" s="130"/>
      <c r="L292" s="130" t="s">
        <v>54</v>
      </c>
      <c r="M292" s="130" t="s">
        <v>55</v>
      </c>
      <c r="N292" s="130">
        <v>1</v>
      </c>
      <c r="O292" s="130">
        <v>41</v>
      </c>
      <c r="P292" s="130">
        <v>10.5</v>
      </c>
      <c r="Q292" s="132">
        <v>61.04</v>
      </c>
      <c r="R292" s="132">
        <f t="shared" si="35"/>
        <v>7.1749999999999998</v>
      </c>
      <c r="S292" s="132">
        <f t="shared" si="36"/>
        <v>437.96199999999999</v>
      </c>
      <c r="T292" s="132"/>
      <c r="U292" s="132">
        <f t="shared" si="32"/>
        <v>437.96199999999999</v>
      </c>
      <c r="V292" s="132">
        <f t="shared" si="33"/>
        <v>437962</v>
      </c>
      <c r="W292" s="132">
        <f t="shared" si="34"/>
        <v>36496.833333333336</v>
      </c>
      <c r="X292" s="130" t="s">
        <v>690</v>
      </c>
      <c r="Y292" s="130" t="s">
        <v>690</v>
      </c>
      <c r="Z292" s="130">
        <v>3093</v>
      </c>
      <c r="AA292" s="130">
        <v>3094</v>
      </c>
      <c r="AB292" s="130"/>
      <c r="AC292" s="130"/>
      <c r="AD292" s="130"/>
      <c r="AE292" s="130"/>
      <c r="AF292" s="130">
        <v>136</v>
      </c>
      <c r="AG292" s="130"/>
      <c r="AH292" s="130">
        <v>2024</v>
      </c>
      <c r="AI292" s="130"/>
      <c r="AJ292" s="130"/>
      <c r="AK292" s="130"/>
      <c r="AL292" s="130" t="s">
        <v>656</v>
      </c>
      <c r="AM292" s="130"/>
    </row>
    <row r="293" spans="1:39" x14ac:dyDescent="0.35">
      <c r="A293" s="133" t="s">
        <v>50</v>
      </c>
      <c r="B293" s="133" t="s">
        <v>654</v>
      </c>
      <c r="C293" s="133" t="s">
        <v>671</v>
      </c>
      <c r="D293" s="133" t="s">
        <v>671</v>
      </c>
      <c r="E293" s="133" t="s">
        <v>51</v>
      </c>
      <c r="F293" s="133"/>
      <c r="G293" s="133" t="s">
        <v>656</v>
      </c>
      <c r="H293" s="133" t="s">
        <v>604</v>
      </c>
      <c r="I293" s="133" t="s">
        <v>687</v>
      </c>
      <c r="J293" s="134">
        <v>1</v>
      </c>
      <c r="K293" s="133"/>
      <c r="L293" s="133" t="s">
        <v>54</v>
      </c>
      <c r="M293" s="133" t="s">
        <v>55</v>
      </c>
      <c r="N293" s="133">
        <v>1</v>
      </c>
      <c r="O293" s="133">
        <v>41</v>
      </c>
      <c r="P293" s="133">
        <v>4.5</v>
      </c>
      <c r="Q293" s="135">
        <v>61.04</v>
      </c>
      <c r="R293" s="135">
        <f t="shared" si="35"/>
        <v>3.0750000000000002</v>
      </c>
      <c r="S293" s="135">
        <f t="shared" si="36"/>
        <v>187.69800000000001</v>
      </c>
      <c r="T293" s="135"/>
      <c r="U293" s="135">
        <f t="shared" si="32"/>
        <v>187.69800000000001</v>
      </c>
      <c r="V293" s="135">
        <f t="shared" si="33"/>
        <v>187698</v>
      </c>
      <c r="W293" s="135">
        <f t="shared" si="34"/>
        <v>15641.5</v>
      </c>
      <c r="X293" s="133" t="s">
        <v>690</v>
      </c>
      <c r="Y293" s="133" t="s">
        <v>690</v>
      </c>
      <c r="Z293" s="133">
        <v>3093</v>
      </c>
      <c r="AA293" s="133">
        <v>3094</v>
      </c>
      <c r="AB293" s="133"/>
      <c r="AC293" s="133"/>
      <c r="AD293" s="133"/>
      <c r="AE293" s="133"/>
      <c r="AF293" s="133">
        <v>136</v>
      </c>
      <c r="AG293" s="133"/>
      <c r="AH293" s="133">
        <v>2024</v>
      </c>
      <c r="AI293" s="133"/>
      <c r="AJ293" s="133"/>
      <c r="AK293" s="133"/>
      <c r="AL293" s="133" t="s">
        <v>656</v>
      </c>
      <c r="AM293" s="133"/>
    </row>
    <row r="294" spans="1:39" x14ac:dyDescent="0.35">
      <c r="A294" s="130" t="s">
        <v>50</v>
      </c>
      <c r="B294" s="130" t="s">
        <v>654</v>
      </c>
      <c r="C294" s="130" t="s">
        <v>671</v>
      </c>
      <c r="D294" s="130" t="s">
        <v>671</v>
      </c>
      <c r="E294" s="130" t="s">
        <v>51</v>
      </c>
      <c r="F294" s="130"/>
      <c r="G294" s="130" t="s">
        <v>656</v>
      </c>
      <c r="H294" s="130" t="s">
        <v>674</v>
      </c>
      <c r="I294" s="130" t="s">
        <v>673</v>
      </c>
      <c r="J294" s="131">
        <v>1</v>
      </c>
      <c r="K294" s="130"/>
      <c r="L294" s="130" t="s">
        <v>54</v>
      </c>
      <c r="M294" s="130" t="s">
        <v>69</v>
      </c>
      <c r="N294" s="130">
        <v>1</v>
      </c>
      <c r="O294" s="130">
        <v>41</v>
      </c>
      <c r="P294" s="130">
        <v>12</v>
      </c>
      <c r="Q294" s="132">
        <v>61.04</v>
      </c>
      <c r="R294" s="132">
        <f t="shared" si="35"/>
        <v>8.1999999999999993</v>
      </c>
      <c r="S294" s="132">
        <f t="shared" si="36"/>
        <v>500.52799999999996</v>
      </c>
      <c r="T294" s="132"/>
      <c r="U294" s="132">
        <f t="shared" si="32"/>
        <v>500.52799999999996</v>
      </c>
      <c r="V294" s="132">
        <f t="shared" si="33"/>
        <v>500527.99999999994</v>
      </c>
      <c r="W294" s="132">
        <f t="shared" si="34"/>
        <v>41710.666666666664</v>
      </c>
      <c r="X294" s="130" t="s">
        <v>690</v>
      </c>
      <c r="Y294" s="130" t="s">
        <v>690</v>
      </c>
      <c r="Z294" s="130">
        <v>3093</v>
      </c>
      <c r="AA294" s="130">
        <v>3094</v>
      </c>
      <c r="AB294" s="130"/>
      <c r="AC294" s="130"/>
      <c r="AD294" s="130"/>
      <c r="AE294" s="130"/>
      <c r="AF294" s="130">
        <v>136</v>
      </c>
      <c r="AG294" s="130"/>
      <c r="AH294" s="130">
        <v>2024</v>
      </c>
      <c r="AI294" s="130"/>
      <c r="AJ294" s="130"/>
      <c r="AK294" s="130"/>
      <c r="AL294" s="130" t="s">
        <v>656</v>
      </c>
      <c r="AM294" s="130"/>
    </row>
    <row r="295" spans="1:39" x14ac:dyDescent="0.35">
      <c r="A295" s="133" t="s">
        <v>50</v>
      </c>
      <c r="B295" s="133" t="s">
        <v>654</v>
      </c>
      <c r="C295" s="133" t="s">
        <v>671</v>
      </c>
      <c r="D295" s="133" t="s">
        <v>671</v>
      </c>
      <c r="E295" s="133" t="s">
        <v>51</v>
      </c>
      <c r="F295" s="133"/>
      <c r="G295" s="133" t="s">
        <v>656</v>
      </c>
      <c r="H295" s="133" t="s">
        <v>686</v>
      </c>
      <c r="I295" s="133" t="s">
        <v>685</v>
      </c>
      <c r="J295" s="134">
        <v>1</v>
      </c>
      <c r="K295" s="133"/>
      <c r="L295" s="133" t="s">
        <v>54</v>
      </c>
      <c r="M295" s="133" t="s">
        <v>69</v>
      </c>
      <c r="N295" s="133">
        <v>1</v>
      </c>
      <c r="O295" s="133">
        <v>41</v>
      </c>
      <c r="P295" s="133">
        <v>3</v>
      </c>
      <c r="Q295" s="135">
        <v>61.04</v>
      </c>
      <c r="R295" s="135">
        <f t="shared" si="35"/>
        <v>2.0499999999999998</v>
      </c>
      <c r="S295" s="135">
        <f t="shared" si="36"/>
        <v>125.13199999999999</v>
      </c>
      <c r="T295" s="135"/>
      <c r="U295" s="135">
        <f t="shared" si="32"/>
        <v>125.13199999999999</v>
      </c>
      <c r="V295" s="135">
        <f t="shared" si="33"/>
        <v>125131.99999999999</v>
      </c>
      <c r="W295" s="135">
        <f t="shared" si="34"/>
        <v>10427.666666666666</v>
      </c>
      <c r="X295" s="133" t="s">
        <v>690</v>
      </c>
      <c r="Y295" s="133" t="s">
        <v>690</v>
      </c>
      <c r="Z295" s="133">
        <v>3093</v>
      </c>
      <c r="AA295" s="133">
        <v>3094</v>
      </c>
      <c r="AB295" s="133"/>
      <c r="AC295" s="133"/>
      <c r="AD295" s="133"/>
      <c r="AE295" s="133"/>
      <c r="AF295" s="133">
        <v>136</v>
      </c>
      <c r="AG295" s="133"/>
      <c r="AH295" s="133">
        <v>2024</v>
      </c>
      <c r="AI295" s="133"/>
      <c r="AJ295" s="133"/>
      <c r="AK295" s="133"/>
      <c r="AL295" s="133" t="s">
        <v>656</v>
      </c>
      <c r="AM295" s="133"/>
    </row>
    <row r="296" spans="1:39" x14ac:dyDescent="0.35">
      <c r="A296" s="130" t="s">
        <v>50</v>
      </c>
      <c r="B296" s="130" t="s">
        <v>654</v>
      </c>
      <c r="C296" s="130" t="s">
        <v>671</v>
      </c>
      <c r="D296" s="130" t="s">
        <v>671</v>
      </c>
      <c r="E296" s="130" t="s">
        <v>51</v>
      </c>
      <c r="F296" s="130"/>
      <c r="G296" s="130" t="s">
        <v>656</v>
      </c>
      <c r="H296" s="130" t="s">
        <v>680</v>
      </c>
      <c r="I296" s="130" t="s">
        <v>679</v>
      </c>
      <c r="J296" s="131">
        <v>1</v>
      </c>
      <c r="K296" s="130"/>
      <c r="L296" s="130" t="s">
        <v>54</v>
      </c>
      <c r="M296" s="130" t="s">
        <v>69</v>
      </c>
      <c r="N296" s="130">
        <v>1</v>
      </c>
      <c r="O296" s="130">
        <v>41</v>
      </c>
      <c r="P296" s="130">
        <v>10.5</v>
      </c>
      <c r="Q296" s="132">
        <v>61.04</v>
      </c>
      <c r="R296" s="132">
        <f t="shared" si="35"/>
        <v>7.1749999999999998</v>
      </c>
      <c r="S296" s="132">
        <f t="shared" si="36"/>
        <v>437.96199999999999</v>
      </c>
      <c r="T296" s="132"/>
      <c r="U296" s="132">
        <f t="shared" si="32"/>
        <v>437.96199999999999</v>
      </c>
      <c r="V296" s="132">
        <f t="shared" si="33"/>
        <v>437962</v>
      </c>
      <c r="W296" s="132">
        <f t="shared" si="34"/>
        <v>36496.833333333336</v>
      </c>
      <c r="X296" s="130" t="s">
        <v>690</v>
      </c>
      <c r="Y296" s="130" t="s">
        <v>690</v>
      </c>
      <c r="Z296" s="130">
        <v>3093</v>
      </c>
      <c r="AA296" s="130">
        <v>3094</v>
      </c>
      <c r="AB296" s="130"/>
      <c r="AC296" s="130"/>
      <c r="AD296" s="130"/>
      <c r="AE296" s="130"/>
      <c r="AF296" s="130">
        <v>136</v>
      </c>
      <c r="AG296" s="130"/>
      <c r="AH296" s="130">
        <v>2024</v>
      </c>
      <c r="AI296" s="130"/>
      <c r="AJ296" s="130"/>
      <c r="AK296" s="130"/>
      <c r="AL296" s="130" t="s">
        <v>656</v>
      </c>
      <c r="AM296" s="130"/>
    </row>
    <row r="297" spans="1:39" x14ac:dyDescent="0.35">
      <c r="A297" s="133" t="s">
        <v>50</v>
      </c>
      <c r="B297" s="133" t="s">
        <v>654</v>
      </c>
      <c r="C297" s="133" t="s">
        <v>671</v>
      </c>
      <c r="D297" s="133" t="s">
        <v>671</v>
      </c>
      <c r="E297" s="133" t="s">
        <v>51</v>
      </c>
      <c r="F297" s="133"/>
      <c r="G297" s="133" t="s">
        <v>656</v>
      </c>
      <c r="H297" s="133" t="s">
        <v>604</v>
      </c>
      <c r="I297" s="133" t="s">
        <v>687</v>
      </c>
      <c r="J297" s="134">
        <v>1</v>
      </c>
      <c r="K297" s="133"/>
      <c r="L297" s="133" t="s">
        <v>54</v>
      </c>
      <c r="M297" s="133" t="s">
        <v>69</v>
      </c>
      <c r="N297" s="133">
        <v>1</v>
      </c>
      <c r="O297" s="133">
        <v>41</v>
      </c>
      <c r="P297" s="133">
        <v>4.5</v>
      </c>
      <c r="Q297" s="135">
        <v>61.04</v>
      </c>
      <c r="R297" s="135">
        <f t="shared" si="35"/>
        <v>3.0750000000000002</v>
      </c>
      <c r="S297" s="135">
        <f t="shared" si="36"/>
        <v>187.69800000000001</v>
      </c>
      <c r="T297" s="135"/>
      <c r="U297" s="135">
        <f t="shared" si="32"/>
        <v>187.69800000000001</v>
      </c>
      <c r="V297" s="135">
        <f t="shared" si="33"/>
        <v>187698</v>
      </c>
      <c r="W297" s="135">
        <f t="shared" si="34"/>
        <v>15641.5</v>
      </c>
      <c r="X297" s="133" t="s">
        <v>690</v>
      </c>
      <c r="Y297" s="133" t="s">
        <v>690</v>
      </c>
      <c r="Z297" s="133">
        <v>3093</v>
      </c>
      <c r="AA297" s="133">
        <v>3094</v>
      </c>
      <c r="AB297" s="133"/>
      <c r="AC297" s="133"/>
      <c r="AD297" s="133"/>
      <c r="AE297" s="133"/>
      <c r="AF297" s="133">
        <v>136</v>
      </c>
      <c r="AG297" s="133"/>
      <c r="AH297" s="133">
        <v>2024</v>
      </c>
      <c r="AI297" s="133"/>
      <c r="AJ297" s="133"/>
      <c r="AK297" s="133"/>
      <c r="AL297" s="133" t="s">
        <v>656</v>
      </c>
      <c r="AM297" s="133"/>
    </row>
    <row r="298" spans="1:39" x14ac:dyDescent="0.35">
      <c r="A298" s="130" t="s">
        <v>50</v>
      </c>
      <c r="B298" s="130" t="s">
        <v>654</v>
      </c>
      <c r="C298" s="130" t="s">
        <v>671</v>
      </c>
      <c r="D298" s="130" t="s">
        <v>671</v>
      </c>
      <c r="E298" s="130" t="s">
        <v>51</v>
      </c>
      <c r="F298" s="130"/>
      <c r="G298" s="130" t="s">
        <v>656</v>
      </c>
      <c r="H298" s="130" t="s">
        <v>678</v>
      </c>
      <c r="I298" s="130" t="s">
        <v>677</v>
      </c>
      <c r="J298" s="131">
        <v>1</v>
      </c>
      <c r="K298" s="130"/>
      <c r="L298" s="130" t="s">
        <v>54</v>
      </c>
      <c r="M298" s="130" t="s">
        <v>55</v>
      </c>
      <c r="N298" s="130">
        <v>2</v>
      </c>
      <c r="O298" s="130">
        <v>37</v>
      </c>
      <c r="P298" s="130">
        <v>15</v>
      </c>
      <c r="Q298" s="132">
        <v>61.04</v>
      </c>
      <c r="R298" s="132">
        <f t="shared" si="35"/>
        <v>9.25</v>
      </c>
      <c r="S298" s="132">
        <f t="shared" si="36"/>
        <v>564.62</v>
      </c>
      <c r="T298" s="132"/>
      <c r="U298" s="132">
        <f t="shared" si="32"/>
        <v>564.62</v>
      </c>
      <c r="V298" s="132">
        <f t="shared" si="33"/>
        <v>564620</v>
      </c>
      <c r="W298" s="132">
        <f t="shared" si="34"/>
        <v>47051.666666666664</v>
      </c>
      <c r="X298" s="130" t="s">
        <v>690</v>
      </c>
      <c r="Y298" s="130" t="s">
        <v>690</v>
      </c>
      <c r="Z298" s="130">
        <v>3093</v>
      </c>
      <c r="AA298" s="130">
        <v>3094</v>
      </c>
      <c r="AB298" s="130"/>
      <c r="AC298" s="130"/>
      <c r="AD298" s="130"/>
      <c r="AE298" s="130"/>
      <c r="AF298" s="130">
        <v>136</v>
      </c>
      <c r="AG298" s="130"/>
      <c r="AH298" s="130">
        <v>2024</v>
      </c>
      <c r="AI298" s="130"/>
      <c r="AJ298" s="130"/>
      <c r="AK298" s="130"/>
      <c r="AL298" s="130" t="s">
        <v>656</v>
      </c>
      <c r="AM298" s="130"/>
    </row>
    <row r="299" spans="1:39" x14ac:dyDescent="0.35">
      <c r="A299" s="133" t="s">
        <v>50</v>
      </c>
      <c r="B299" s="133" t="s">
        <v>654</v>
      </c>
      <c r="C299" s="133" t="s">
        <v>671</v>
      </c>
      <c r="D299" s="133" t="s">
        <v>671</v>
      </c>
      <c r="E299" s="133" t="s">
        <v>51</v>
      </c>
      <c r="F299" s="133"/>
      <c r="G299" s="133" t="s">
        <v>656</v>
      </c>
      <c r="H299" s="133" t="s">
        <v>682</v>
      </c>
      <c r="I299" s="133" t="s">
        <v>681</v>
      </c>
      <c r="J299" s="134">
        <v>1</v>
      </c>
      <c r="K299" s="133"/>
      <c r="L299" s="133" t="s">
        <v>54</v>
      </c>
      <c r="M299" s="133" t="s">
        <v>55</v>
      </c>
      <c r="N299" s="133">
        <v>2</v>
      </c>
      <c r="O299" s="133">
        <v>37</v>
      </c>
      <c r="P299" s="133">
        <v>15</v>
      </c>
      <c r="Q299" s="135">
        <v>61.04</v>
      </c>
      <c r="R299" s="135">
        <f t="shared" si="35"/>
        <v>9.25</v>
      </c>
      <c r="S299" s="135">
        <f t="shared" si="36"/>
        <v>564.62</v>
      </c>
      <c r="T299" s="135"/>
      <c r="U299" s="135">
        <f t="shared" si="32"/>
        <v>564.62</v>
      </c>
      <c r="V299" s="135">
        <f t="shared" si="33"/>
        <v>564620</v>
      </c>
      <c r="W299" s="135">
        <f t="shared" si="34"/>
        <v>47051.666666666664</v>
      </c>
      <c r="X299" s="133" t="s">
        <v>690</v>
      </c>
      <c r="Y299" s="133" t="s">
        <v>690</v>
      </c>
      <c r="Z299" s="133">
        <v>3093</v>
      </c>
      <c r="AA299" s="133">
        <v>3094</v>
      </c>
      <c r="AB299" s="133"/>
      <c r="AC299" s="133"/>
      <c r="AD299" s="133"/>
      <c r="AE299" s="133"/>
      <c r="AF299" s="133">
        <v>136</v>
      </c>
      <c r="AG299" s="133"/>
      <c r="AH299" s="133">
        <v>2024</v>
      </c>
      <c r="AI299" s="133"/>
      <c r="AJ299" s="133"/>
      <c r="AK299" s="133"/>
      <c r="AL299" s="133" t="s">
        <v>656</v>
      </c>
      <c r="AM299" s="133"/>
    </row>
    <row r="300" spans="1:39" x14ac:dyDescent="0.35">
      <c r="A300" s="130" t="s">
        <v>50</v>
      </c>
      <c r="B300" s="130" t="s">
        <v>654</v>
      </c>
      <c r="C300" s="130" t="s">
        <v>671</v>
      </c>
      <c r="D300" s="130" t="s">
        <v>671</v>
      </c>
      <c r="E300" s="130" t="s">
        <v>51</v>
      </c>
      <c r="F300" s="130"/>
      <c r="G300" s="130" t="s">
        <v>656</v>
      </c>
      <c r="H300" s="130" t="s">
        <v>678</v>
      </c>
      <c r="I300" s="130" t="s">
        <v>677</v>
      </c>
      <c r="J300" s="131">
        <v>1</v>
      </c>
      <c r="K300" s="130"/>
      <c r="L300" s="130" t="s">
        <v>54</v>
      </c>
      <c r="M300" s="130" t="s">
        <v>69</v>
      </c>
      <c r="N300" s="130">
        <v>2</v>
      </c>
      <c r="O300" s="130">
        <v>37</v>
      </c>
      <c r="P300" s="130">
        <v>15</v>
      </c>
      <c r="Q300" s="132">
        <v>61.04</v>
      </c>
      <c r="R300" s="132">
        <f t="shared" si="35"/>
        <v>9.25</v>
      </c>
      <c r="S300" s="132">
        <f t="shared" si="36"/>
        <v>564.62</v>
      </c>
      <c r="T300" s="132"/>
      <c r="U300" s="132">
        <f t="shared" si="32"/>
        <v>564.62</v>
      </c>
      <c r="V300" s="132">
        <f t="shared" si="33"/>
        <v>564620</v>
      </c>
      <c r="W300" s="132">
        <f t="shared" si="34"/>
        <v>47051.666666666664</v>
      </c>
      <c r="X300" s="130" t="s">
        <v>690</v>
      </c>
      <c r="Y300" s="130" t="s">
        <v>690</v>
      </c>
      <c r="Z300" s="130">
        <v>3093</v>
      </c>
      <c r="AA300" s="130">
        <v>3094</v>
      </c>
      <c r="AB300" s="130"/>
      <c r="AC300" s="130"/>
      <c r="AD300" s="130"/>
      <c r="AE300" s="130"/>
      <c r="AF300" s="130">
        <v>136</v>
      </c>
      <c r="AG300" s="130"/>
      <c r="AH300" s="130">
        <v>2024</v>
      </c>
      <c r="AI300" s="130"/>
      <c r="AJ300" s="130"/>
      <c r="AK300" s="130"/>
      <c r="AL300" s="130" t="s">
        <v>656</v>
      </c>
      <c r="AM300" s="130"/>
    </row>
    <row r="301" spans="1:39" x14ac:dyDescent="0.35">
      <c r="A301" s="133" t="s">
        <v>50</v>
      </c>
      <c r="B301" s="133" t="s">
        <v>654</v>
      </c>
      <c r="C301" s="133" t="s">
        <v>671</v>
      </c>
      <c r="D301" s="133" t="s">
        <v>671</v>
      </c>
      <c r="E301" s="133" t="s">
        <v>51</v>
      </c>
      <c r="F301" s="133"/>
      <c r="G301" s="133" t="s">
        <v>656</v>
      </c>
      <c r="H301" s="133" t="s">
        <v>682</v>
      </c>
      <c r="I301" s="133" t="s">
        <v>681</v>
      </c>
      <c r="J301" s="134">
        <v>1</v>
      </c>
      <c r="K301" s="133"/>
      <c r="L301" s="133" t="s">
        <v>54</v>
      </c>
      <c r="M301" s="133" t="s">
        <v>69</v>
      </c>
      <c r="N301" s="133">
        <v>2</v>
      </c>
      <c r="O301" s="133">
        <v>37</v>
      </c>
      <c r="P301" s="133">
        <v>15</v>
      </c>
      <c r="Q301" s="135">
        <v>61.04</v>
      </c>
      <c r="R301" s="135">
        <f t="shared" si="35"/>
        <v>9.25</v>
      </c>
      <c r="S301" s="135">
        <f t="shared" si="36"/>
        <v>564.62</v>
      </c>
      <c r="T301" s="135"/>
      <c r="U301" s="135">
        <f t="shared" si="32"/>
        <v>564.62</v>
      </c>
      <c r="V301" s="135">
        <f t="shared" si="33"/>
        <v>564620</v>
      </c>
      <c r="W301" s="135">
        <f t="shared" si="34"/>
        <v>47051.666666666664</v>
      </c>
      <c r="X301" s="133" t="s">
        <v>690</v>
      </c>
      <c r="Y301" s="133" t="s">
        <v>690</v>
      </c>
      <c r="Z301" s="133">
        <v>3093</v>
      </c>
      <c r="AA301" s="133">
        <v>3094</v>
      </c>
      <c r="AB301" s="133"/>
      <c r="AC301" s="133"/>
      <c r="AD301" s="133"/>
      <c r="AE301" s="133"/>
      <c r="AF301" s="133">
        <v>136</v>
      </c>
      <c r="AG301" s="133"/>
      <c r="AH301" s="133">
        <v>2024</v>
      </c>
      <c r="AI301" s="133"/>
      <c r="AJ301" s="133"/>
      <c r="AK301" s="133"/>
      <c r="AL301" s="133" t="s">
        <v>656</v>
      </c>
      <c r="AM301" s="133"/>
    </row>
    <row r="302" spans="1:39" x14ac:dyDescent="0.35">
      <c r="A302" s="130" t="s">
        <v>50</v>
      </c>
      <c r="B302" s="130" t="s">
        <v>654</v>
      </c>
      <c r="C302" s="130" t="s">
        <v>671</v>
      </c>
      <c r="D302" s="130" t="s">
        <v>671</v>
      </c>
      <c r="E302" s="130" t="s">
        <v>51</v>
      </c>
      <c r="F302" s="130"/>
      <c r="G302" s="130" t="s">
        <v>656</v>
      </c>
      <c r="H302" s="130" t="s">
        <v>676</v>
      </c>
      <c r="I302" s="130" t="s">
        <v>675</v>
      </c>
      <c r="J302" s="131">
        <v>1</v>
      </c>
      <c r="K302" s="130"/>
      <c r="L302" s="130" t="s">
        <v>54</v>
      </c>
      <c r="M302" s="130" t="s">
        <v>55</v>
      </c>
      <c r="N302" s="130">
        <v>3</v>
      </c>
      <c r="O302" s="130">
        <v>37</v>
      </c>
      <c r="P302" s="130">
        <v>15</v>
      </c>
      <c r="Q302" s="132">
        <v>61.04</v>
      </c>
      <c r="R302" s="132">
        <f t="shared" si="35"/>
        <v>9.25</v>
      </c>
      <c r="S302" s="132">
        <f t="shared" si="36"/>
        <v>564.62</v>
      </c>
      <c r="T302" s="132">
        <v>0</v>
      </c>
      <c r="U302" s="132">
        <f t="shared" si="32"/>
        <v>564.62</v>
      </c>
      <c r="V302" s="132">
        <f t="shared" si="33"/>
        <v>564620</v>
      </c>
      <c r="W302" s="132">
        <f t="shared" si="34"/>
        <v>47051.666666666664</v>
      </c>
      <c r="X302" s="130" t="s">
        <v>690</v>
      </c>
      <c r="Y302" s="130" t="s">
        <v>690</v>
      </c>
      <c r="Z302" s="130">
        <v>3093</v>
      </c>
      <c r="AA302" s="130">
        <v>3094</v>
      </c>
      <c r="AB302" s="130" t="s">
        <v>42</v>
      </c>
      <c r="AC302" s="130" t="s">
        <v>42</v>
      </c>
      <c r="AD302" s="130" t="s">
        <v>42</v>
      </c>
      <c r="AE302" s="130" t="s">
        <v>42</v>
      </c>
      <c r="AF302" s="130">
        <v>136</v>
      </c>
      <c r="AG302" s="130"/>
      <c r="AH302" s="130">
        <v>2024</v>
      </c>
      <c r="AI302" s="130"/>
      <c r="AJ302" s="130"/>
      <c r="AK302" s="130"/>
      <c r="AL302" s="130" t="s">
        <v>656</v>
      </c>
      <c r="AM302" s="130"/>
    </row>
    <row r="303" spans="1:39" x14ac:dyDescent="0.35">
      <c r="A303" s="133" t="s">
        <v>50</v>
      </c>
      <c r="B303" s="133" t="s">
        <v>654</v>
      </c>
      <c r="C303" s="133" t="s">
        <v>671</v>
      </c>
      <c r="D303" s="133" t="s">
        <v>671</v>
      </c>
      <c r="E303" s="133" t="s">
        <v>51</v>
      </c>
      <c r="F303" s="133"/>
      <c r="G303" s="133" t="s">
        <v>656</v>
      </c>
      <c r="H303" s="133" t="s">
        <v>684</v>
      </c>
      <c r="I303" s="133" t="s">
        <v>683</v>
      </c>
      <c r="J303" s="134">
        <v>1</v>
      </c>
      <c r="K303" s="133"/>
      <c r="L303" s="133" t="s">
        <v>54</v>
      </c>
      <c r="M303" s="133" t="s">
        <v>55</v>
      </c>
      <c r="N303" s="133">
        <v>3</v>
      </c>
      <c r="O303" s="133">
        <v>37</v>
      </c>
      <c r="P303" s="133">
        <v>15</v>
      </c>
      <c r="Q303" s="135">
        <v>61.04</v>
      </c>
      <c r="R303" s="135">
        <f t="shared" si="35"/>
        <v>9.25</v>
      </c>
      <c r="S303" s="135">
        <f t="shared" si="36"/>
        <v>564.62</v>
      </c>
      <c r="T303" s="135"/>
      <c r="U303" s="135">
        <f t="shared" si="32"/>
        <v>564.62</v>
      </c>
      <c r="V303" s="135">
        <f t="shared" si="33"/>
        <v>564620</v>
      </c>
      <c r="W303" s="135">
        <f t="shared" si="34"/>
        <v>47051.666666666664</v>
      </c>
      <c r="X303" s="133" t="s">
        <v>690</v>
      </c>
      <c r="Y303" s="133" t="s">
        <v>690</v>
      </c>
      <c r="Z303" s="133">
        <v>3093</v>
      </c>
      <c r="AA303" s="133">
        <v>3094</v>
      </c>
      <c r="AB303" s="133"/>
      <c r="AC303" s="133"/>
      <c r="AD303" s="133"/>
      <c r="AE303" s="133"/>
      <c r="AF303" s="133">
        <v>136</v>
      </c>
      <c r="AG303" s="133"/>
      <c r="AH303" s="133">
        <v>2024</v>
      </c>
      <c r="AI303" s="133"/>
      <c r="AJ303" s="133"/>
      <c r="AK303" s="133"/>
      <c r="AL303" s="133" t="s">
        <v>656</v>
      </c>
      <c r="AM303" s="133"/>
    </row>
    <row r="304" spans="1:39" x14ac:dyDescent="0.35">
      <c r="A304" s="130" t="s">
        <v>50</v>
      </c>
      <c r="B304" s="130" t="s">
        <v>654</v>
      </c>
      <c r="C304" s="130" t="s">
        <v>671</v>
      </c>
      <c r="D304" s="130" t="s">
        <v>671</v>
      </c>
      <c r="E304" s="130" t="s">
        <v>51</v>
      </c>
      <c r="F304" s="130"/>
      <c r="G304" s="130" t="s">
        <v>656</v>
      </c>
      <c r="H304" s="130" t="s">
        <v>676</v>
      </c>
      <c r="I304" s="130" t="s">
        <v>675</v>
      </c>
      <c r="J304" s="131">
        <v>1</v>
      </c>
      <c r="K304" s="130"/>
      <c r="L304" s="130" t="s">
        <v>54</v>
      </c>
      <c r="M304" s="130" t="s">
        <v>69</v>
      </c>
      <c r="N304" s="130">
        <v>3</v>
      </c>
      <c r="O304" s="130">
        <v>37</v>
      </c>
      <c r="P304" s="130">
        <v>15</v>
      </c>
      <c r="Q304" s="132">
        <v>61.04</v>
      </c>
      <c r="R304" s="132">
        <f t="shared" si="35"/>
        <v>9.25</v>
      </c>
      <c r="S304" s="132">
        <f t="shared" si="36"/>
        <v>564.62</v>
      </c>
      <c r="T304" s="132">
        <v>0</v>
      </c>
      <c r="U304" s="132">
        <f t="shared" si="32"/>
        <v>564.62</v>
      </c>
      <c r="V304" s="132">
        <f t="shared" si="33"/>
        <v>564620</v>
      </c>
      <c r="W304" s="132">
        <f t="shared" si="34"/>
        <v>47051.666666666664</v>
      </c>
      <c r="X304" s="130" t="s">
        <v>690</v>
      </c>
      <c r="Y304" s="130" t="s">
        <v>690</v>
      </c>
      <c r="Z304" s="130">
        <v>3093</v>
      </c>
      <c r="AA304" s="130">
        <v>3094</v>
      </c>
      <c r="AB304" s="130" t="s">
        <v>42</v>
      </c>
      <c r="AC304" s="130" t="s">
        <v>42</v>
      </c>
      <c r="AD304" s="130" t="s">
        <v>42</v>
      </c>
      <c r="AE304" s="130" t="s">
        <v>42</v>
      </c>
      <c r="AF304" s="130">
        <v>136</v>
      </c>
      <c r="AG304" s="130"/>
      <c r="AH304" s="130">
        <v>2024</v>
      </c>
      <c r="AI304" s="130"/>
      <c r="AJ304" s="130"/>
      <c r="AK304" s="130"/>
      <c r="AL304" s="130" t="s">
        <v>656</v>
      </c>
      <c r="AM304" s="130"/>
    </row>
    <row r="305" spans="1:39" x14ac:dyDescent="0.35">
      <c r="A305" s="133" t="s">
        <v>50</v>
      </c>
      <c r="B305" s="133" t="s">
        <v>654</v>
      </c>
      <c r="C305" s="133" t="s">
        <v>671</v>
      </c>
      <c r="D305" s="133" t="s">
        <v>671</v>
      </c>
      <c r="E305" s="133" t="s">
        <v>51</v>
      </c>
      <c r="F305" s="133"/>
      <c r="G305" s="133" t="s">
        <v>656</v>
      </c>
      <c r="H305" s="133" t="s">
        <v>684</v>
      </c>
      <c r="I305" s="133" t="s">
        <v>683</v>
      </c>
      <c r="J305" s="134">
        <v>1</v>
      </c>
      <c r="K305" s="133"/>
      <c r="L305" s="133" t="s">
        <v>54</v>
      </c>
      <c r="M305" s="133" t="s">
        <v>69</v>
      </c>
      <c r="N305" s="133">
        <v>3</v>
      </c>
      <c r="O305" s="133">
        <v>37</v>
      </c>
      <c r="P305" s="133">
        <v>15</v>
      </c>
      <c r="Q305" s="135">
        <v>61.04</v>
      </c>
      <c r="R305" s="135">
        <f t="shared" si="35"/>
        <v>9.25</v>
      </c>
      <c r="S305" s="135">
        <f t="shared" si="36"/>
        <v>564.62</v>
      </c>
      <c r="T305" s="135"/>
      <c r="U305" s="135">
        <f t="shared" si="32"/>
        <v>564.62</v>
      </c>
      <c r="V305" s="135">
        <f t="shared" si="33"/>
        <v>564620</v>
      </c>
      <c r="W305" s="135">
        <f t="shared" si="34"/>
        <v>47051.666666666664</v>
      </c>
      <c r="X305" s="133" t="s">
        <v>690</v>
      </c>
      <c r="Y305" s="133" t="s">
        <v>690</v>
      </c>
      <c r="Z305" s="133">
        <v>3093</v>
      </c>
      <c r="AA305" s="133">
        <v>3094</v>
      </c>
      <c r="AB305" s="133"/>
      <c r="AC305" s="133"/>
      <c r="AD305" s="133"/>
      <c r="AE305" s="133"/>
      <c r="AF305" s="133">
        <v>136</v>
      </c>
      <c r="AG305" s="133"/>
      <c r="AH305" s="133">
        <v>2024</v>
      </c>
      <c r="AI305" s="133"/>
      <c r="AJ305" s="133"/>
      <c r="AK305" s="133"/>
      <c r="AL305" s="133" t="s">
        <v>656</v>
      </c>
      <c r="AM305" s="133"/>
    </row>
    <row r="306" spans="1:39" x14ac:dyDescent="0.35">
      <c r="A306" s="130" t="s">
        <v>50</v>
      </c>
      <c r="B306" s="130" t="s">
        <v>654</v>
      </c>
      <c r="C306" s="130" t="s">
        <v>671</v>
      </c>
      <c r="D306" s="130" t="s">
        <v>671</v>
      </c>
      <c r="E306" s="130" t="s">
        <v>51</v>
      </c>
      <c r="F306" s="130"/>
      <c r="G306" s="130" t="s">
        <v>656</v>
      </c>
      <c r="H306" s="130" t="s">
        <v>321</v>
      </c>
      <c r="I306" s="130" t="s">
        <v>42</v>
      </c>
      <c r="J306" s="131">
        <v>1</v>
      </c>
      <c r="K306" s="130"/>
      <c r="L306" s="130" t="s">
        <v>87</v>
      </c>
      <c r="M306" s="130" t="s">
        <v>42</v>
      </c>
      <c r="N306" s="130"/>
      <c r="O306" s="130"/>
      <c r="P306" s="130"/>
      <c r="Q306" s="132">
        <v>0</v>
      </c>
      <c r="R306" s="132">
        <f t="shared" ref="R306:R318" si="37">(N306*O306*P306)/60</f>
        <v>0</v>
      </c>
      <c r="S306" s="132">
        <f t="shared" si="36"/>
        <v>0</v>
      </c>
      <c r="T306" s="132">
        <v>4081</v>
      </c>
      <c r="U306" s="132">
        <f t="shared" si="32"/>
        <v>4081</v>
      </c>
      <c r="V306" s="132">
        <f t="shared" si="33"/>
        <v>4081000</v>
      </c>
      <c r="W306" s="132">
        <f t="shared" si="34"/>
        <v>340083.33333333331</v>
      </c>
      <c r="X306" s="130" t="s">
        <v>690</v>
      </c>
      <c r="Y306" s="130" t="s">
        <v>690</v>
      </c>
      <c r="Z306" s="130">
        <v>3093</v>
      </c>
      <c r="AA306" s="130">
        <v>3094</v>
      </c>
      <c r="AB306" s="130" t="s">
        <v>42</v>
      </c>
      <c r="AC306" s="130" t="s">
        <v>42</v>
      </c>
      <c r="AD306" s="130" t="s">
        <v>42</v>
      </c>
      <c r="AE306" s="130" t="s">
        <v>42</v>
      </c>
      <c r="AF306" s="130">
        <v>136</v>
      </c>
      <c r="AG306" s="130"/>
      <c r="AH306" s="130">
        <v>2024</v>
      </c>
      <c r="AI306" s="130"/>
      <c r="AJ306" s="130"/>
      <c r="AK306" s="130"/>
      <c r="AL306" s="130" t="s">
        <v>656</v>
      </c>
      <c r="AM306" s="130"/>
    </row>
    <row r="307" spans="1:39" x14ac:dyDescent="0.35">
      <c r="A307" s="133" t="s">
        <v>50</v>
      </c>
      <c r="B307" s="133" t="s">
        <v>654</v>
      </c>
      <c r="C307" s="133" t="s">
        <v>671</v>
      </c>
      <c r="D307" s="133" t="s">
        <v>671</v>
      </c>
      <c r="E307" s="133" t="s">
        <v>51</v>
      </c>
      <c r="F307" s="133"/>
      <c r="G307" s="133" t="s">
        <v>656</v>
      </c>
      <c r="H307" s="133" t="s">
        <v>84</v>
      </c>
      <c r="I307" s="133" t="s">
        <v>42</v>
      </c>
      <c r="J307" s="134">
        <v>1</v>
      </c>
      <c r="K307" s="133"/>
      <c r="L307" s="133" t="s">
        <v>68</v>
      </c>
      <c r="M307" s="133" t="s">
        <v>42</v>
      </c>
      <c r="N307" s="133"/>
      <c r="O307" s="133"/>
      <c r="P307" s="133">
        <v>60</v>
      </c>
      <c r="Q307" s="135">
        <v>66.7</v>
      </c>
      <c r="R307" s="135">
        <v>2</v>
      </c>
      <c r="S307" s="135">
        <f t="shared" si="36"/>
        <v>133.4</v>
      </c>
      <c r="T307" s="135">
        <v>0</v>
      </c>
      <c r="U307" s="135">
        <f t="shared" si="32"/>
        <v>133.4</v>
      </c>
      <c r="V307" s="135">
        <f t="shared" si="33"/>
        <v>133400</v>
      </c>
      <c r="W307" s="135">
        <f t="shared" si="34"/>
        <v>11116.666666666666</v>
      </c>
      <c r="X307" s="133" t="s">
        <v>690</v>
      </c>
      <c r="Y307" s="133" t="s">
        <v>690</v>
      </c>
      <c r="Z307" s="133">
        <v>3093</v>
      </c>
      <c r="AA307" s="133">
        <v>3094</v>
      </c>
      <c r="AB307" s="133" t="s">
        <v>42</v>
      </c>
      <c r="AC307" s="133" t="s">
        <v>42</v>
      </c>
      <c r="AD307" s="133" t="s">
        <v>42</v>
      </c>
      <c r="AE307" s="133" t="s">
        <v>42</v>
      </c>
      <c r="AF307" s="133">
        <v>136</v>
      </c>
      <c r="AG307" s="133"/>
      <c r="AH307" s="133">
        <v>2024</v>
      </c>
      <c r="AI307" s="133"/>
      <c r="AJ307" s="133"/>
      <c r="AK307" s="133"/>
      <c r="AL307" s="133" t="s">
        <v>656</v>
      </c>
      <c r="AM307" s="133"/>
    </row>
    <row r="308" spans="1:39" x14ac:dyDescent="0.35">
      <c r="A308" s="130" t="s">
        <v>39</v>
      </c>
      <c r="B308" s="130" t="s">
        <v>654</v>
      </c>
      <c r="C308" s="130" t="s">
        <v>655</v>
      </c>
      <c r="D308" s="130" t="s">
        <v>655</v>
      </c>
      <c r="E308" s="130" t="s">
        <v>42</v>
      </c>
      <c r="F308" s="130"/>
      <c r="G308" s="130" t="s">
        <v>656</v>
      </c>
      <c r="H308" s="130" t="s">
        <v>44</v>
      </c>
      <c r="I308" s="130" t="s">
        <v>42</v>
      </c>
      <c r="J308" s="131">
        <v>1</v>
      </c>
      <c r="K308" s="130"/>
      <c r="L308" s="130" t="s">
        <v>575</v>
      </c>
      <c r="M308" s="130"/>
      <c r="N308" s="130"/>
      <c r="O308" s="130"/>
      <c r="P308" s="130"/>
      <c r="Q308" s="132"/>
      <c r="R308" s="132"/>
      <c r="S308" s="132"/>
      <c r="T308" s="132">
        <v>30</v>
      </c>
      <c r="U308" s="132">
        <f t="shared" si="32"/>
        <v>30</v>
      </c>
      <c r="V308" s="132">
        <f t="shared" si="33"/>
        <v>30000</v>
      </c>
      <c r="W308" s="132">
        <f t="shared" si="34"/>
        <v>2500</v>
      </c>
      <c r="X308" s="130" t="s">
        <v>39</v>
      </c>
      <c r="Y308" s="130" t="s">
        <v>39</v>
      </c>
      <c r="Z308" s="130" t="s">
        <v>39</v>
      </c>
      <c r="AA308" s="130"/>
      <c r="AB308" s="130"/>
      <c r="AC308" s="130" t="s">
        <v>691</v>
      </c>
      <c r="AD308" s="130"/>
      <c r="AE308" s="130"/>
      <c r="AF308" s="130" t="s">
        <v>39</v>
      </c>
      <c r="AG308" s="130"/>
      <c r="AH308" s="130">
        <v>2024</v>
      </c>
      <c r="AI308" s="130"/>
      <c r="AJ308" s="130"/>
      <c r="AK308" s="130"/>
      <c r="AL308" s="130" t="s">
        <v>656</v>
      </c>
      <c r="AM308" s="130"/>
    </row>
    <row r="309" spans="1:39" x14ac:dyDescent="0.35">
      <c r="A309" s="133" t="s">
        <v>39</v>
      </c>
      <c r="B309" s="133" t="s">
        <v>654</v>
      </c>
      <c r="C309" s="133" t="s">
        <v>655</v>
      </c>
      <c r="D309" s="133" t="s">
        <v>655</v>
      </c>
      <c r="E309" s="133" t="s">
        <v>42</v>
      </c>
      <c r="F309" s="133"/>
      <c r="G309" s="133" t="s">
        <v>656</v>
      </c>
      <c r="H309" s="133" t="s">
        <v>658</v>
      </c>
      <c r="I309" s="133" t="s">
        <v>42</v>
      </c>
      <c r="J309" s="134">
        <v>1</v>
      </c>
      <c r="K309" s="133"/>
      <c r="L309" s="133" t="s">
        <v>575</v>
      </c>
      <c r="M309" s="133"/>
      <c r="N309" s="133"/>
      <c r="O309" s="133"/>
      <c r="P309" s="133"/>
      <c r="Q309" s="135"/>
      <c r="R309" s="135"/>
      <c r="S309" s="135"/>
      <c r="T309" s="135">
        <v>48</v>
      </c>
      <c r="U309" s="135">
        <f t="shared" si="32"/>
        <v>48</v>
      </c>
      <c r="V309" s="135">
        <f t="shared" si="33"/>
        <v>48000</v>
      </c>
      <c r="W309" s="135">
        <f t="shared" si="34"/>
        <v>4000</v>
      </c>
      <c r="X309" s="133" t="s">
        <v>39</v>
      </c>
      <c r="Y309" s="133" t="s">
        <v>39</v>
      </c>
      <c r="Z309" s="133" t="s">
        <v>39</v>
      </c>
      <c r="AA309" s="133"/>
      <c r="AB309" s="133"/>
      <c r="AC309" s="133" t="s">
        <v>691</v>
      </c>
      <c r="AD309" s="133"/>
      <c r="AE309" s="133"/>
      <c r="AF309" s="133" t="s">
        <v>39</v>
      </c>
      <c r="AG309" s="133"/>
      <c r="AH309" s="133">
        <v>2024</v>
      </c>
      <c r="AI309" s="133"/>
      <c r="AJ309" s="133"/>
      <c r="AK309" s="133"/>
      <c r="AL309" s="133" t="s">
        <v>656</v>
      </c>
      <c r="AM309" s="133"/>
    </row>
    <row r="310" spans="1:39" x14ac:dyDescent="0.35">
      <c r="A310" s="130" t="s">
        <v>39</v>
      </c>
      <c r="B310" s="130" t="s">
        <v>654</v>
      </c>
      <c r="C310" s="130" t="s">
        <v>655</v>
      </c>
      <c r="D310" s="130" t="s">
        <v>655</v>
      </c>
      <c r="E310" s="130"/>
      <c r="F310" s="130"/>
      <c r="G310" s="130" t="s">
        <v>656</v>
      </c>
      <c r="H310" s="130" t="s">
        <v>659</v>
      </c>
      <c r="I310" s="130"/>
      <c r="J310" s="131">
        <v>1</v>
      </c>
      <c r="K310" s="130"/>
      <c r="L310" s="130" t="s">
        <v>575</v>
      </c>
      <c r="M310" s="130"/>
      <c r="N310" s="130"/>
      <c r="O310" s="130"/>
      <c r="P310" s="130"/>
      <c r="Q310" s="132"/>
      <c r="R310" s="132"/>
      <c r="S310" s="132"/>
      <c r="T310" s="132">
        <v>218</v>
      </c>
      <c r="U310" s="132">
        <f t="shared" si="32"/>
        <v>218</v>
      </c>
      <c r="V310" s="132">
        <f t="shared" si="33"/>
        <v>218000</v>
      </c>
      <c r="W310" s="132">
        <f t="shared" si="34"/>
        <v>18166.666666666668</v>
      </c>
      <c r="X310" s="130" t="s">
        <v>39</v>
      </c>
      <c r="Y310" s="130" t="s">
        <v>39</v>
      </c>
      <c r="Z310" s="130" t="s">
        <v>39</v>
      </c>
      <c r="AA310" s="130"/>
      <c r="AB310" s="130"/>
      <c r="AC310" s="130" t="s">
        <v>691</v>
      </c>
      <c r="AD310" s="130"/>
      <c r="AE310" s="130"/>
      <c r="AF310" s="130" t="s">
        <v>39</v>
      </c>
      <c r="AG310" s="130"/>
      <c r="AH310" s="130">
        <v>2024</v>
      </c>
      <c r="AI310" s="130"/>
      <c r="AJ310" s="130"/>
      <c r="AK310" s="130"/>
      <c r="AL310" s="130" t="s">
        <v>656</v>
      </c>
      <c r="AM310" s="130"/>
    </row>
    <row r="311" spans="1:39" x14ac:dyDescent="0.35">
      <c r="A311" s="133" t="s">
        <v>39</v>
      </c>
      <c r="B311" s="133" t="s">
        <v>654</v>
      </c>
      <c r="C311" s="133" t="s">
        <v>655</v>
      </c>
      <c r="D311" s="133" t="s">
        <v>655</v>
      </c>
      <c r="E311" s="133" t="s">
        <v>42</v>
      </c>
      <c r="F311" s="133"/>
      <c r="G311" s="133" t="s">
        <v>656</v>
      </c>
      <c r="H311" s="133" t="s">
        <v>657</v>
      </c>
      <c r="I311" s="133" t="s">
        <v>42</v>
      </c>
      <c r="J311" s="134">
        <v>1</v>
      </c>
      <c r="K311" s="133"/>
      <c r="L311" s="133" t="s">
        <v>575</v>
      </c>
      <c r="M311" s="133"/>
      <c r="N311" s="133"/>
      <c r="O311" s="133"/>
      <c r="P311" s="133"/>
      <c r="Q311" s="135"/>
      <c r="R311" s="135"/>
      <c r="S311" s="135"/>
      <c r="T311" s="135">
        <v>149</v>
      </c>
      <c r="U311" s="135">
        <f t="shared" si="32"/>
        <v>149</v>
      </c>
      <c r="V311" s="135">
        <f t="shared" si="33"/>
        <v>149000</v>
      </c>
      <c r="W311" s="135">
        <f t="shared" si="34"/>
        <v>12416.666666666666</v>
      </c>
      <c r="X311" s="133" t="s">
        <v>39</v>
      </c>
      <c r="Y311" s="133" t="s">
        <v>39</v>
      </c>
      <c r="Z311" s="133" t="s">
        <v>39</v>
      </c>
      <c r="AA311" s="133"/>
      <c r="AB311" s="133"/>
      <c r="AC311" s="133" t="s">
        <v>691</v>
      </c>
      <c r="AD311" s="133"/>
      <c r="AE311" s="133"/>
      <c r="AF311" s="133" t="s">
        <v>39</v>
      </c>
      <c r="AG311" s="133"/>
      <c r="AH311" s="133">
        <v>2024</v>
      </c>
      <c r="AI311" s="133"/>
      <c r="AJ311" s="133"/>
      <c r="AK311" s="133"/>
      <c r="AL311" s="133" t="s">
        <v>656</v>
      </c>
      <c r="AM311" s="133"/>
    </row>
    <row r="312" spans="1:39" x14ac:dyDescent="0.35">
      <c r="A312" s="130" t="s">
        <v>50</v>
      </c>
      <c r="B312" s="130" t="s">
        <v>654</v>
      </c>
      <c r="C312" s="130" t="s">
        <v>655</v>
      </c>
      <c r="D312" s="130" t="s">
        <v>655</v>
      </c>
      <c r="E312" s="130" t="s">
        <v>51</v>
      </c>
      <c r="F312" s="130"/>
      <c r="G312" s="130" t="s">
        <v>656</v>
      </c>
      <c r="H312" s="130" t="s">
        <v>662</v>
      </c>
      <c r="I312" s="130" t="s">
        <v>661</v>
      </c>
      <c r="J312" s="131">
        <v>1</v>
      </c>
      <c r="K312" s="130"/>
      <c r="L312" s="130" t="s">
        <v>575</v>
      </c>
      <c r="M312" s="130" t="s">
        <v>69</v>
      </c>
      <c r="N312" s="130">
        <v>1</v>
      </c>
      <c r="O312" s="130">
        <v>10</v>
      </c>
      <c r="P312" s="130">
        <v>15</v>
      </c>
      <c r="Q312" s="132">
        <v>67.88888</v>
      </c>
      <c r="R312" s="132">
        <f>(O312*P312)/60</f>
        <v>2.5</v>
      </c>
      <c r="S312" s="132">
        <f t="shared" si="36"/>
        <v>169.72219999999999</v>
      </c>
      <c r="T312" s="132"/>
      <c r="U312" s="132">
        <f t="shared" si="32"/>
        <v>169.72219999999999</v>
      </c>
      <c r="V312" s="132">
        <f t="shared" si="33"/>
        <v>169722.19999999998</v>
      </c>
      <c r="W312" s="132">
        <f t="shared" si="34"/>
        <v>14143.516666666665</v>
      </c>
      <c r="X312" s="130" t="s">
        <v>692</v>
      </c>
      <c r="Y312" s="130" t="s">
        <v>692</v>
      </c>
      <c r="Z312" s="130">
        <v>3564</v>
      </c>
      <c r="AA312" s="130">
        <v>3564</v>
      </c>
      <c r="AB312" s="130"/>
      <c r="AC312" s="130" t="s">
        <v>691</v>
      </c>
      <c r="AD312" s="130"/>
      <c r="AE312" s="130"/>
      <c r="AF312" s="130">
        <v>41</v>
      </c>
      <c r="AG312" s="130"/>
      <c r="AH312" s="130">
        <v>2024</v>
      </c>
      <c r="AI312" s="130"/>
      <c r="AJ312" s="130"/>
      <c r="AK312" s="130"/>
      <c r="AL312" s="130" t="s">
        <v>656</v>
      </c>
      <c r="AM312" s="130"/>
    </row>
    <row r="313" spans="1:39" x14ac:dyDescent="0.35">
      <c r="A313" s="133" t="s">
        <v>50</v>
      </c>
      <c r="B313" s="133" t="s">
        <v>654</v>
      </c>
      <c r="C313" s="133" t="s">
        <v>655</v>
      </c>
      <c r="D313" s="133" t="s">
        <v>655</v>
      </c>
      <c r="E313" s="133" t="s">
        <v>51</v>
      </c>
      <c r="F313" s="133"/>
      <c r="G313" s="133" t="s">
        <v>656</v>
      </c>
      <c r="H313" s="133" t="s">
        <v>668</v>
      </c>
      <c r="I313" s="133" t="s">
        <v>667</v>
      </c>
      <c r="J313" s="134">
        <v>1</v>
      </c>
      <c r="K313" s="133"/>
      <c r="L313" s="133" t="s">
        <v>575</v>
      </c>
      <c r="M313" s="133" t="s">
        <v>69</v>
      </c>
      <c r="N313" s="133">
        <v>1</v>
      </c>
      <c r="O313" s="133">
        <v>10</v>
      </c>
      <c r="P313" s="133">
        <v>10.5</v>
      </c>
      <c r="Q313" s="135">
        <v>67.88888</v>
      </c>
      <c r="R313" s="135">
        <f t="shared" ref="R313:R316" si="38">(O313*P313)/60</f>
        <v>1.75</v>
      </c>
      <c r="S313" s="135">
        <f t="shared" si="36"/>
        <v>118.80554000000001</v>
      </c>
      <c r="T313" s="135"/>
      <c r="U313" s="135">
        <f t="shared" si="32"/>
        <v>118.80554000000001</v>
      </c>
      <c r="V313" s="135">
        <f t="shared" si="33"/>
        <v>118805.54000000001</v>
      </c>
      <c r="W313" s="135">
        <f t="shared" si="34"/>
        <v>9900.461666666668</v>
      </c>
      <c r="X313" s="133" t="s">
        <v>692</v>
      </c>
      <c r="Y313" s="133" t="s">
        <v>692</v>
      </c>
      <c r="Z313" s="133">
        <v>3564</v>
      </c>
      <c r="AA313" s="133">
        <v>3564</v>
      </c>
      <c r="AB313" s="133"/>
      <c r="AC313" s="133" t="s">
        <v>691</v>
      </c>
      <c r="AD313" s="133"/>
      <c r="AE313" s="133"/>
      <c r="AF313" s="133">
        <v>41</v>
      </c>
      <c r="AG313" s="133" t="s">
        <v>667</v>
      </c>
      <c r="AH313" s="133">
        <v>2024</v>
      </c>
      <c r="AI313" s="133"/>
      <c r="AJ313" s="133"/>
      <c r="AK313" s="133"/>
      <c r="AL313" s="133" t="s">
        <v>656</v>
      </c>
      <c r="AM313" s="133"/>
    </row>
    <row r="314" spans="1:39" x14ac:dyDescent="0.35">
      <c r="A314" s="130" t="s">
        <v>50</v>
      </c>
      <c r="B314" s="130" t="s">
        <v>654</v>
      </c>
      <c r="C314" s="130" t="s">
        <v>655</v>
      </c>
      <c r="D314" s="130" t="s">
        <v>655</v>
      </c>
      <c r="E314" s="130" t="s">
        <v>51</v>
      </c>
      <c r="F314" s="130"/>
      <c r="G314" s="130" t="s">
        <v>316</v>
      </c>
      <c r="H314" s="130" t="s">
        <v>318</v>
      </c>
      <c r="I314" s="130" t="s">
        <v>660</v>
      </c>
      <c r="J314" s="131">
        <v>1</v>
      </c>
      <c r="K314" s="130"/>
      <c r="L314" s="130" t="s">
        <v>575</v>
      </c>
      <c r="M314" s="130" t="s">
        <v>69</v>
      </c>
      <c r="N314" s="130">
        <v>1</v>
      </c>
      <c r="O314" s="130">
        <v>10</v>
      </c>
      <c r="P314" s="130">
        <v>4.5</v>
      </c>
      <c r="Q314" s="132">
        <v>67.88888</v>
      </c>
      <c r="R314" s="132">
        <f t="shared" si="38"/>
        <v>0.75</v>
      </c>
      <c r="S314" s="132">
        <f t="shared" si="36"/>
        <v>50.91666</v>
      </c>
      <c r="T314" s="132"/>
      <c r="U314" s="132">
        <f t="shared" si="32"/>
        <v>50.91666</v>
      </c>
      <c r="V314" s="132">
        <f t="shared" si="33"/>
        <v>50916.66</v>
      </c>
      <c r="W314" s="132">
        <f t="shared" si="34"/>
        <v>4243.0550000000003</v>
      </c>
      <c r="X314" s="130" t="s">
        <v>692</v>
      </c>
      <c r="Y314" s="130" t="s">
        <v>693</v>
      </c>
      <c r="Z314" s="130">
        <v>3564</v>
      </c>
      <c r="AA314" s="130">
        <v>3564</v>
      </c>
      <c r="AB314" s="130"/>
      <c r="AC314" s="130" t="s">
        <v>691</v>
      </c>
      <c r="AD314" s="130"/>
      <c r="AE314" s="130"/>
      <c r="AF314" s="130">
        <v>41</v>
      </c>
      <c r="AG314" s="130" t="s">
        <v>694</v>
      </c>
      <c r="AH314" s="130">
        <v>2024</v>
      </c>
      <c r="AI314" s="130"/>
      <c r="AJ314" s="130"/>
      <c r="AK314" s="130"/>
      <c r="AL314" s="130" t="s">
        <v>656</v>
      </c>
      <c r="AM314" s="130"/>
    </row>
    <row r="315" spans="1:39" x14ac:dyDescent="0.35">
      <c r="A315" s="133" t="s">
        <v>50</v>
      </c>
      <c r="B315" s="133" t="s">
        <v>654</v>
      </c>
      <c r="C315" s="133" t="s">
        <v>655</v>
      </c>
      <c r="D315" s="133" t="s">
        <v>655</v>
      </c>
      <c r="E315" s="133" t="s">
        <v>51</v>
      </c>
      <c r="F315" s="133"/>
      <c r="G315" s="133" t="s">
        <v>656</v>
      </c>
      <c r="H315" s="133" t="s">
        <v>664</v>
      </c>
      <c r="I315" s="133" t="s">
        <v>663</v>
      </c>
      <c r="J315" s="134">
        <v>1</v>
      </c>
      <c r="K315" s="133"/>
      <c r="L315" s="133" t="s">
        <v>575</v>
      </c>
      <c r="M315" s="133" t="s">
        <v>55</v>
      </c>
      <c r="N315" s="133">
        <v>2</v>
      </c>
      <c r="O315" s="133">
        <v>8</v>
      </c>
      <c r="P315" s="133">
        <v>15</v>
      </c>
      <c r="Q315" s="135">
        <v>67.88888</v>
      </c>
      <c r="R315" s="135">
        <f t="shared" si="38"/>
        <v>2</v>
      </c>
      <c r="S315" s="135">
        <f t="shared" si="36"/>
        <v>135.77776</v>
      </c>
      <c r="T315" s="135"/>
      <c r="U315" s="135">
        <f t="shared" si="32"/>
        <v>135.77776</v>
      </c>
      <c r="V315" s="135">
        <f t="shared" si="33"/>
        <v>135777.76</v>
      </c>
      <c r="W315" s="135">
        <f t="shared" si="34"/>
        <v>11314.813333333334</v>
      </c>
      <c r="X315" s="133" t="s">
        <v>692</v>
      </c>
      <c r="Y315" s="133" t="s">
        <v>692</v>
      </c>
      <c r="Z315" s="133">
        <v>3564</v>
      </c>
      <c r="AA315" s="133">
        <v>3564</v>
      </c>
      <c r="AB315" s="133"/>
      <c r="AC315" s="133" t="s">
        <v>691</v>
      </c>
      <c r="AD315" s="133"/>
      <c r="AE315" s="133"/>
      <c r="AF315" s="133">
        <v>41</v>
      </c>
      <c r="AG315" s="133"/>
      <c r="AH315" s="133">
        <v>2024</v>
      </c>
      <c r="AI315" s="133"/>
      <c r="AJ315" s="133"/>
      <c r="AK315" s="133"/>
      <c r="AL315" s="133" t="s">
        <v>656</v>
      </c>
      <c r="AM315" s="133"/>
    </row>
    <row r="316" spans="1:39" x14ac:dyDescent="0.35">
      <c r="A316" s="130" t="s">
        <v>50</v>
      </c>
      <c r="B316" s="130" t="s">
        <v>654</v>
      </c>
      <c r="C316" s="130" t="s">
        <v>655</v>
      </c>
      <c r="D316" s="130" t="s">
        <v>655</v>
      </c>
      <c r="E316" s="130" t="s">
        <v>51</v>
      </c>
      <c r="F316" s="130"/>
      <c r="G316" s="130" t="s">
        <v>656</v>
      </c>
      <c r="H316" s="130" t="s">
        <v>666</v>
      </c>
      <c r="I316" s="130" t="s">
        <v>665</v>
      </c>
      <c r="J316" s="131">
        <v>1</v>
      </c>
      <c r="K316" s="130"/>
      <c r="L316" s="130" t="s">
        <v>575</v>
      </c>
      <c r="M316" s="130" t="s">
        <v>55</v>
      </c>
      <c r="N316" s="130">
        <v>2</v>
      </c>
      <c r="O316" s="130">
        <v>8</v>
      </c>
      <c r="P316" s="130">
        <v>15</v>
      </c>
      <c r="Q316" s="132">
        <v>67.88888</v>
      </c>
      <c r="R316" s="132">
        <f t="shared" si="38"/>
        <v>2</v>
      </c>
      <c r="S316" s="132">
        <f t="shared" si="36"/>
        <v>135.77776</v>
      </c>
      <c r="T316" s="132"/>
      <c r="U316" s="132">
        <f t="shared" si="32"/>
        <v>135.77776</v>
      </c>
      <c r="V316" s="132">
        <f t="shared" si="33"/>
        <v>135777.76</v>
      </c>
      <c r="W316" s="132">
        <f t="shared" si="34"/>
        <v>11314.813333333334</v>
      </c>
      <c r="X316" s="130" t="s">
        <v>692</v>
      </c>
      <c r="Y316" s="130" t="s">
        <v>692</v>
      </c>
      <c r="Z316" s="130">
        <v>3564</v>
      </c>
      <c r="AA316" s="130">
        <v>3564</v>
      </c>
      <c r="AB316" s="130"/>
      <c r="AC316" s="130" t="s">
        <v>691</v>
      </c>
      <c r="AD316" s="130"/>
      <c r="AE316" s="130"/>
      <c r="AF316" s="130">
        <v>41</v>
      </c>
      <c r="AG316" s="130"/>
      <c r="AH316" s="130">
        <v>2024</v>
      </c>
      <c r="AI316" s="130"/>
      <c r="AJ316" s="130"/>
      <c r="AK316" s="130"/>
      <c r="AL316" s="130" t="s">
        <v>656</v>
      </c>
      <c r="AM316" s="130"/>
    </row>
    <row r="317" spans="1:39" x14ac:dyDescent="0.35">
      <c r="A317" s="133" t="s">
        <v>50</v>
      </c>
      <c r="B317" s="133" t="s">
        <v>654</v>
      </c>
      <c r="C317" s="133" t="s">
        <v>655</v>
      </c>
      <c r="D317" s="133" t="s">
        <v>655</v>
      </c>
      <c r="E317" s="133" t="s">
        <v>51</v>
      </c>
      <c r="F317" s="133"/>
      <c r="G317" s="133" t="s">
        <v>656</v>
      </c>
      <c r="H317" s="133" t="s">
        <v>184</v>
      </c>
      <c r="I317" s="133"/>
      <c r="J317" s="134">
        <v>1</v>
      </c>
      <c r="K317" s="133"/>
      <c r="L317" s="133" t="s">
        <v>575</v>
      </c>
      <c r="M317" s="133"/>
      <c r="N317" s="133"/>
      <c r="O317" s="133"/>
      <c r="P317" s="133">
        <v>60</v>
      </c>
      <c r="Q317" s="135">
        <v>67.88888</v>
      </c>
      <c r="R317" s="135">
        <f>(O317*P317)/60</f>
        <v>0</v>
      </c>
      <c r="S317" s="135">
        <f t="shared" si="36"/>
        <v>0</v>
      </c>
      <c r="T317" s="135"/>
      <c r="U317" s="135">
        <f t="shared" si="32"/>
        <v>0</v>
      </c>
      <c r="V317" s="135">
        <f t="shared" si="33"/>
        <v>0</v>
      </c>
      <c r="W317" s="135">
        <f t="shared" si="34"/>
        <v>0</v>
      </c>
      <c r="X317" s="133" t="s">
        <v>692</v>
      </c>
      <c r="Y317" s="133" t="s">
        <v>692</v>
      </c>
      <c r="Z317" s="133">
        <v>3564</v>
      </c>
      <c r="AA317" s="133">
        <v>3564</v>
      </c>
      <c r="AB317" s="133"/>
      <c r="AC317" s="133" t="s">
        <v>691</v>
      </c>
      <c r="AD317" s="133"/>
      <c r="AE317" s="133"/>
      <c r="AF317" s="133">
        <v>41</v>
      </c>
      <c r="AG317" s="133"/>
      <c r="AH317" s="133">
        <v>2024</v>
      </c>
      <c r="AI317" s="133"/>
      <c r="AJ317" s="133"/>
      <c r="AK317" s="133"/>
      <c r="AL317" s="133" t="s">
        <v>656</v>
      </c>
      <c r="AM317" s="133"/>
    </row>
    <row r="318" spans="1:39" x14ac:dyDescent="0.35">
      <c r="A318" s="130" t="s">
        <v>50</v>
      </c>
      <c r="B318" s="130" t="s">
        <v>654</v>
      </c>
      <c r="C318" s="130" t="s">
        <v>655</v>
      </c>
      <c r="D318" s="130" t="s">
        <v>655</v>
      </c>
      <c r="E318" s="130" t="s">
        <v>51</v>
      </c>
      <c r="F318" s="130"/>
      <c r="G318" s="130" t="s">
        <v>656</v>
      </c>
      <c r="H318" s="130" t="s">
        <v>321</v>
      </c>
      <c r="I318" s="130" t="s">
        <v>42</v>
      </c>
      <c r="J318" s="131">
        <v>1</v>
      </c>
      <c r="K318" s="130"/>
      <c r="L318" s="130" t="s">
        <v>575</v>
      </c>
      <c r="M318" s="130"/>
      <c r="N318" s="130"/>
      <c r="O318" s="130"/>
      <c r="P318" s="130"/>
      <c r="Q318" s="132"/>
      <c r="R318" s="132">
        <f t="shared" si="37"/>
        <v>0</v>
      </c>
      <c r="S318" s="132">
        <f t="shared" si="36"/>
        <v>0</v>
      </c>
      <c r="T318" s="132">
        <v>420</v>
      </c>
      <c r="U318" s="132">
        <f t="shared" si="32"/>
        <v>420</v>
      </c>
      <c r="V318" s="132">
        <f t="shared" si="33"/>
        <v>420000</v>
      </c>
      <c r="W318" s="132">
        <f t="shared" si="34"/>
        <v>35000</v>
      </c>
      <c r="X318" s="130" t="s">
        <v>692</v>
      </c>
      <c r="Y318" s="130" t="s">
        <v>692</v>
      </c>
      <c r="Z318" s="130">
        <v>3564</v>
      </c>
      <c r="AA318" s="130">
        <v>3564</v>
      </c>
      <c r="AB318" s="130"/>
      <c r="AC318" s="130"/>
      <c r="AD318" s="130"/>
      <c r="AE318" s="130"/>
      <c r="AF318" s="130">
        <v>41</v>
      </c>
      <c r="AG318" s="130"/>
      <c r="AH318" s="130">
        <v>2024</v>
      </c>
      <c r="AI318" s="130"/>
      <c r="AJ318" s="130"/>
      <c r="AK318" s="130"/>
      <c r="AL318" s="130" t="s">
        <v>656</v>
      </c>
      <c r="AM318" s="130"/>
    </row>
    <row r="319" spans="1:39" x14ac:dyDescent="0.35">
      <c r="A319" s="133" t="s">
        <v>50</v>
      </c>
      <c r="B319" s="133" t="s">
        <v>697</v>
      </c>
      <c r="C319" s="133" t="s">
        <v>857</v>
      </c>
      <c r="D319" s="133" t="s">
        <v>1001</v>
      </c>
      <c r="E319" s="133" t="s">
        <v>51</v>
      </c>
      <c r="F319" s="133"/>
      <c r="G319" s="133" t="s">
        <v>312</v>
      </c>
      <c r="H319" s="133" t="s">
        <v>736</v>
      </c>
      <c r="I319" s="133" t="s">
        <v>42</v>
      </c>
      <c r="J319" s="134">
        <v>1</v>
      </c>
      <c r="K319" s="133">
        <v>0.5</v>
      </c>
      <c r="L319" s="133" t="s">
        <v>68</v>
      </c>
      <c r="M319" s="133" t="s">
        <v>69</v>
      </c>
      <c r="N319" s="133">
        <v>3</v>
      </c>
      <c r="O319" s="133">
        <v>14</v>
      </c>
      <c r="P319" s="133">
        <v>7.5</v>
      </c>
      <c r="Q319" s="135">
        <f>63.86466+2.5191</f>
        <v>66.383759999999995</v>
      </c>
      <c r="R319" s="135">
        <f t="shared" ref="R319:R382" si="39">(O319*P319)/60</f>
        <v>1.75</v>
      </c>
      <c r="S319" s="135">
        <f t="shared" si="36"/>
        <v>116.17157999999999</v>
      </c>
      <c r="T319" s="135">
        <v>0</v>
      </c>
      <c r="U319" s="135">
        <f t="shared" si="32"/>
        <v>116.17157999999999</v>
      </c>
      <c r="V319" s="135">
        <f t="shared" si="33"/>
        <v>116171.57999999999</v>
      </c>
      <c r="W319" s="135">
        <f t="shared" si="34"/>
        <v>9680.9649999999983</v>
      </c>
      <c r="X319" s="133" t="s">
        <v>42</v>
      </c>
      <c r="Y319" s="133" t="s">
        <v>42</v>
      </c>
      <c r="Z319" s="133">
        <v>3093</v>
      </c>
      <c r="AA319" s="133">
        <v>3094</v>
      </c>
      <c r="AB319" s="133" t="s">
        <v>42</v>
      </c>
      <c r="AC319" s="133" t="s">
        <v>42</v>
      </c>
      <c r="AD319" s="133" t="s">
        <v>42</v>
      </c>
      <c r="AE319" s="133" t="s">
        <v>42</v>
      </c>
      <c r="AF319" s="133">
        <v>141</v>
      </c>
      <c r="AG319" s="133"/>
      <c r="AH319" s="133">
        <v>2024</v>
      </c>
      <c r="AI319" s="133"/>
      <c r="AJ319" s="133"/>
      <c r="AK319" s="133"/>
      <c r="AL319" s="133" t="s">
        <v>312</v>
      </c>
      <c r="AM319" s="133"/>
    </row>
    <row r="320" spans="1:39" x14ac:dyDescent="0.35">
      <c r="A320" s="130" t="s">
        <v>50</v>
      </c>
      <c r="B320" s="130" t="s">
        <v>697</v>
      </c>
      <c r="C320" s="130" t="s">
        <v>857</v>
      </c>
      <c r="D320" s="130" t="s">
        <v>1001</v>
      </c>
      <c r="E320" s="130" t="s">
        <v>51</v>
      </c>
      <c r="F320" s="130"/>
      <c r="G320" s="130" t="s">
        <v>312</v>
      </c>
      <c r="H320" s="130" t="s">
        <v>1003</v>
      </c>
      <c r="I320" s="130" t="s">
        <v>1002</v>
      </c>
      <c r="J320" s="131">
        <v>1</v>
      </c>
      <c r="K320" s="130">
        <v>0.5</v>
      </c>
      <c r="L320" s="130" t="s">
        <v>54</v>
      </c>
      <c r="M320" s="130" t="s">
        <v>55</v>
      </c>
      <c r="N320" s="130">
        <v>2</v>
      </c>
      <c r="O320" s="130">
        <v>17</v>
      </c>
      <c r="P320" s="130">
        <v>7.5</v>
      </c>
      <c r="Q320" s="132">
        <f>68.86466+2.5191</f>
        <v>71.383759999999995</v>
      </c>
      <c r="R320" s="132">
        <f t="shared" si="39"/>
        <v>2.125</v>
      </c>
      <c r="S320" s="132">
        <f t="shared" si="36"/>
        <v>151.69048999999998</v>
      </c>
      <c r="T320" s="132"/>
      <c r="U320" s="132">
        <f t="shared" si="32"/>
        <v>151.69048999999998</v>
      </c>
      <c r="V320" s="132">
        <f t="shared" si="33"/>
        <v>151690.49</v>
      </c>
      <c r="W320" s="132">
        <f t="shared" si="34"/>
        <v>12640.874166666666</v>
      </c>
      <c r="X320" s="130"/>
      <c r="Y320" s="130"/>
      <c r="Z320" s="130">
        <v>3093</v>
      </c>
      <c r="AA320" s="130">
        <v>3094</v>
      </c>
      <c r="AB320" s="130"/>
      <c r="AC320" s="130"/>
      <c r="AD320" s="130"/>
      <c r="AE320" s="130"/>
      <c r="AF320" s="130">
        <v>141</v>
      </c>
      <c r="AG320" s="130"/>
      <c r="AH320" s="130">
        <v>2024</v>
      </c>
      <c r="AI320" s="130"/>
      <c r="AJ320" s="130"/>
      <c r="AK320" s="130"/>
      <c r="AL320" s="130" t="s">
        <v>312</v>
      </c>
      <c r="AM320" s="130"/>
    </row>
    <row r="321" spans="1:39" x14ac:dyDescent="0.35">
      <c r="A321" s="133" t="s">
        <v>50</v>
      </c>
      <c r="B321" s="133" t="s">
        <v>697</v>
      </c>
      <c r="C321" s="133" t="s">
        <v>857</v>
      </c>
      <c r="D321" s="133" t="s">
        <v>1001</v>
      </c>
      <c r="E321" s="133" t="s">
        <v>51</v>
      </c>
      <c r="F321" s="133"/>
      <c r="G321" s="133" t="s">
        <v>312</v>
      </c>
      <c r="H321" s="133" t="s">
        <v>1005</v>
      </c>
      <c r="I321" s="133" t="s">
        <v>1004</v>
      </c>
      <c r="J321" s="134">
        <v>1</v>
      </c>
      <c r="K321" s="133">
        <v>0.5</v>
      </c>
      <c r="L321" s="133" t="s">
        <v>54</v>
      </c>
      <c r="M321" s="133" t="s">
        <v>69</v>
      </c>
      <c r="N321" s="133">
        <v>3</v>
      </c>
      <c r="O321" s="133">
        <v>14</v>
      </c>
      <c r="P321" s="133">
        <v>7.5</v>
      </c>
      <c r="Q321" s="135">
        <f>71.86466+2.5191</f>
        <v>74.383759999999995</v>
      </c>
      <c r="R321" s="135">
        <f t="shared" si="39"/>
        <v>1.75</v>
      </c>
      <c r="S321" s="135">
        <f t="shared" si="36"/>
        <v>130.17158000000001</v>
      </c>
      <c r="T321" s="135">
        <v>0</v>
      </c>
      <c r="U321" s="135">
        <f t="shared" si="32"/>
        <v>130.17158000000001</v>
      </c>
      <c r="V321" s="135">
        <f t="shared" si="33"/>
        <v>130171.58</v>
      </c>
      <c r="W321" s="135">
        <f t="shared" si="34"/>
        <v>10847.631666666666</v>
      </c>
      <c r="X321" s="133" t="s">
        <v>42</v>
      </c>
      <c r="Y321" s="133" t="s">
        <v>42</v>
      </c>
      <c r="Z321" s="133">
        <v>3093</v>
      </c>
      <c r="AA321" s="133">
        <v>3094</v>
      </c>
      <c r="AB321" s="133" t="s">
        <v>42</v>
      </c>
      <c r="AC321" s="133" t="s">
        <v>42</v>
      </c>
      <c r="AD321" s="133" t="s">
        <v>42</v>
      </c>
      <c r="AE321" s="133" t="s">
        <v>42</v>
      </c>
      <c r="AF321" s="133">
        <v>141</v>
      </c>
      <c r="AG321" s="133"/>
      <c r="AH321" s="133">
        <v>2024</v>
      </c>
      <c r="AI321" s="133"/>
      <c r="AJ321" s="133"/>
      <c r="AK321" s="133"/>
      <c r="AL321" s="133" t="s">
        <v>312</v>
      </c>
      <c r="AM321" s="133"/>
    </row>
    <row r="322" spans="1:39" x14ac:dyDescent="0.35">
      <c r="A322" s="130" t="s">
        <v>50</v>
      </c>
      <c r="B322" s="130" t="s">
        <v>697</v>
      </c>
      <c r="C322" s="130" t="s">
        <v>857</v>
      </c>
      <c r="D322" s="130" t="s">
        <v>1001</v>
      </c>
      <c r="E322" s="130" t="s">
        <v>51</v>
      </c>
      <c r="F322" s="130"/>
      <c r="G322" s="130" t="s">
        <v>312</v>
      </c>
      <c r="H322" s="130" t="s">
        <v>1005</v>
      </c>
      <c r="I322" s="130" t="s">
        <v>1004</v>
      </c>
      <c r="J322" s="131">
        <v>1</v>
      </c>
      <c r="K322" s="130">
        <v>0.5</v>
      </c>
      <c r="L322" s="130" t="s">
        <v>54</v>
      </c>
      <c r="M322" s="130" t="s">
        <v>55</v>
      </c>
      <c r="N322" s="130">
        <v>4</v>
      </c>
      <c r="O322" s="130">
        <v>10</v>
      </c>
      <c r="P322" s="130">
        <v>7.5</v>
      </c>
      <c r="Q322" s="132">
        <f>71.86466+2.5191</f>
        <v>74.383759999999995</v>
      </c>
      <c r="R322" s="132">
        <f t="shared" si="39"/>
        <v>1.25</v>
      </c>
      <c r="S322" s="132">
        <f t="shared" si="36"/>
        <v>92.979699999999994</v>
      </c>
      <c r="T322" s="132">
        <v>0</v>
      </c>
      <c r="U322" s="132">
        <f t="shared" si="32"/>
        <v>92.979699999999994</v>
      </c>
      <c r="V322" s="132">
        <f t="shared" si="33"/>
        <v>92979.7</v>
      </c>
      <c r="W322" s="132">
        <f t="shared" si="34"/>
        <v>7748.3083333333334</v>
      </c>
      <c r="X322" s="130" t="s">
        <v>42</v>
      </c>
      <c r="Y322" s="130" t="s">
        <v>42</v>
      </c>
      <c r="Z322" s="130">
        <v>3093</v>
      </c>
      <c r="AA322" s="130">
        <v>3094</v>
      </c>
      <c r="AB322" s="130" t="s">
        <v>42</v>
      </c>
      <c r="AC322" s="130" t="s">
        <v>42</v>
      </c>
      <c r="AD322" s="130" t="s">
        <v>42</v>
      </c>
      <c r="AE322" s="130" t="s">
        <v>42</v>
      </c>
      <c r="AF322" s="130">
        <v>141</v>
      </c>
      <c r="AG322" s="130"/>
      <c r="AH322" s="130">
        <v>2024</v>
      </c>
      <c r="AI322" s="130"/>
      <c r="AJ322" s="130"/>
      <c r="AK322" s="130"/>
      <c r="AL322" s="130"/>
      <c r="AM322" s="130"/>
    </row>
    <row r="323" spans="1:39" x14ac:dyDescent="0.35">
      <c r="A323" s="133" t="s">
        <v>50</v>
      </c>
      <c r="B323" s="133" t="s">
        <v>697</v>
      </c>
      <c r="C323" s="133" t="s">
        <v>857</v>
      </c>
      <c r="D323" s="133" t="s">
        <v>1001</v>
      </c>
      <c r="E323" s="133" t="s">
        <v>51</v>
      </c>
      <c r="F323" s="133"/>
      <c r="G323" s="133" t="s">
        <v>312</v>
      </c>
      <c r="H323" s="133" t="s">
        <v>1007</v>
      </c>
      <c r="I323" s="133" t="s">
        <v>1006</v>
      </c>
      <c r="J323" s="134">
        <v>1</v>
      </c>
      <c r="K323" s="133">
        <v>0.5</v>
      </c>
      <c r="L323" s="133" t="s">
        <v>54</v>
      </c>
      <c r="M323" s="133" t="s">
        <v>69</v>
      </c>
      <c r="N323" s="133">
        <v>1</v>
      </c>
      <c r="O323" s="133">
        <v>22</v>
      </c>
      <c r="P323" s="133">
        <v>7.5</v>
      </c>
      <c r="Q323" s="135">
        <f>70.86466+2.5191</f>
        <v>73.383759999999995</v>
      </c>
      <c r="R323" s="135">
        <f t="shared" si="39"/>
        <v>2.75</v>
      </c>
      <c r="S323" s="135">
        <f t="shared" si="36"/>
        <v>201.80534</v>
      </c>
      <c r="T323" s="135">
        <v>0</v>
      </c>
      <c r="U323" s="135">
        <f t="shared" si="32"/>
        <v>201.80534</v>
      </c>
      <c r="V323" s="135">
        <f t="shared" si="33"/>
        <v>201805.34</v>
      </c>
      <c r="W323" s="135">
        <f t="shared" si="34"/>
        <v>16817.111666666668</v>
      </c>
      <c r="X323" s="133" t="s">
        <v>42</v>
      </c>
      <c r="Y323" s="133" t="s">
        <v>42</v>
      </c>
      <c r="Z323" s="133">
        <v>3093</v>
      </c>
      <c r="AA323" s="133">
        <v>3094</v>
      </c>
      <c r="AB323" s="133" t="s">
        <v>42</v>
      </c>
      <c r="AC323" s="133" t="s">
        <v>42</v>
      </c>
      <c r="AD323" s="133" t="s">
        <v>42</v>
      </c>
      <c r="AE323" s="133" t="s">
        <v>42</v>
      </c>
      <c r="AF323" s="133">
        <v>141</v>
      </c>
      <c r="AG323" s="133"/>
      <c r="AH323" s="133">
        <v>2024</v>
      </c>
      <c r="AI323" s="133"/>
      <c r="AJ323" s="133"/>
      <c r="AK323" s="133"/>
      <c r="AL323" s="133" t="s">
        <v>312</v>
      </c>
      <c r="AM323" s="133"/>
    </row>
    <row r="324" spans="1:39" x14ac:dyDescent="0.35">
      <c r="A324" s="130" t="s">
        <v>50</v>
      </c>
      <c r="B324" s="130" t="s">
        <v>697</v>
      </c>
      <c r="C324" s="130" t="s">
        <v>857</v>
      </c>
      <c r="D324" s="130" t="s">
        <v>1001</v>
      </c>
      <c r="E324" s="130" t="s">
        <v>51</v>
      </c>
      <c r="F324" s="130"/>
      <c r="G324" s="130" t="s">
        <v>312</v>
      </c>
      <c r="H324" s="130" t="s">
        <v>1009</v>
      </c>
      <c r="I324" s="130" t="s">
        <v>1008</v>
      </c>
      <c r="J324" s="131">
        <v>1</v>
      </c>
      <c r="K324" s="130">
        <v>0.5</v>
      </c>
      <c r="L324" s="130" t="s">
        <v>54</v>
      </c>
      <c r="M324" s="130" t="s">
        <v>69</v>
      </c>
      <c r="N324" s="130">
        <v>1</v>
      </c>
      <c r="O324" s="130">
        <v>22</v>
      </c>
      <c r="P324" s="130">
        <v>7.5</v>
      </c>
      <c r="Q324" s="132">
        <f>68.86466+2.5191</f>
        <v>71.383759999999995</v>
      </c>
      <c r="R324" s="132">
        <f t="shared" si="39"/>
        <v>2.75</v>
      </c>
      <c r="S324" s="132">
        <f t="shared" si="36"/>
        <v>196.30534</v>
      </c>
      <c r="T324" s="132">
        <v>0</v>
      </c>
      <c r="U324" s="132">
        <f t="shared" si="32"/>
        <v>196.30534</v>
      </c>
      <c r="V324" s="132">
        <f t="shared" si="33"/>
        <v>196305.34</v>
      </c>
      <c r="W324" s="132">
        <f t="shared" si="34"/>
        <v>16358.778333333334</v>
      </c>
      <c r="X324" s="130" t="s">
        <v>42</v>
      </c>
      <c r="Y324" s="130" t="s">
        <v>42</v>
      </c>
      <c r="Z324" s="130">
        <v>3093</v>
      </c>
      <c r="AA324" s="130">
        <v>3094</v>
      </c>
      <c r="AB324" s="130" t="s">
        <v>42</v>
      </c>
      <c r="AC324" s="130" t="s">
        <v>42</v>
      </c>
      <c r="AD324" s="130" t="s">
        <v>42</v>
      </c>
      <c r="AE324" s="130" t="s">
        <v>42</v>
      </c>
      <c r="AF324" s="130">
        <v>141</v>
      </c>
      <c r="AG324" s="130"/>
      <c r="AH324" s="130">
        <v>2024</v>
      </c>
      <c r="AI324" s="130"/>
      <c r="AJ324" s="130"/>
      <c r="AK324" s="130"/>
      <c r="AL324" s="130" t="s">
        <v>312</v>
      </c>
      <c r="AM324" s="130"/>
    </row>
    <row r="325" spans="1:39" x14ac:dyDescent="0.35">
      <c r="A325" s="133" t="s">
        <v>50</v>
      </c>
      <c r="B325" s="133" t="s">
        <v>697</v>
      </c>
      <c r="C325" s="133" t="s">
        <v>857</v>
      </c>
      <c r="D325" s="133" t="s">
        <v>1001</v>
      </c>
      <c r="E325" s="133" t="s">
        <v>51</v>
      </c>
      <c r="F325" s="133"/>
      <c r="G325" s="133" t="s">
        <v>312</v>
      </c>
      <c r="H325" s="133" t="s">
        <v>1011</v>
      </c>
      <c r="I325" s="133" t="s">
        <v>1010</v>
      </c>
      <c r="J325" s="134">
        <v>1</v>
      </c>
      <c r="K325" s="133">
        <v>0.5</v>
      </c>
      <c r="L325" s="133" t="s">
        <v>54</v>
      </c>
      <c r="M325" s="133" t="s">
        <v>55</v>
      </c>
      <c r="N325" s="133">
        <v>2</v>
      </c>
      <c r="O325" s="133">
        <v>17</v>
      </c>
      <c r="P325" s="133">
        <v>7.5</v>
      </c>
      <c r="Q325" s="135">
        <f>68.86466+2.5191</f>
        <v>71.383759999999995</v>
      </c>
      <c r="R325" s="135">
        <f t="shared" si="39"/>
        <v>2.125</v>
      </c>
      <c r="S325" s="135">
        <f t="shared" si="36"/>
        <v>151.69048999999998</v>
      </c>
      <c r="T325" s="135">
        <v>0</v>
      </c>
      <c r="U325" s="135">
        <f t="shared" si="32"/>
        <v>151.69048999999998</v>
      </c>
      <c r="V325" s="135">
        <f t="shared" si="33"/>
        <v>151690.49</v>
      </c>
      <c r="W325" s="135">
        <f t="shared" si="34"/>
        <v>12640.874166666666</v>
      </c>
      <c r="X325" s="133" t="s">
        <v>42</v>
      </c>
      <c r="Y325" s="133" t="s">
        <v>42</v>
      </c>
      <c r="Z325" s="133">
        <v>3093</v>
      </c>
      <c r="AA325" s="133">
        <v>3094</v>
      </c>
      <c r="AB325" s="133" t="s">
        <v>42</v>
      </c>
      <c r="AC325" s="133" t="s">
        <v>42</v>
      </c>
      <c r="AD325" s="133" t="s">
        <v>42</v>
      </c>
      <c r="AE325" s="133" t="s">
        <v>42</v>
      </c>
      <c r="AF325" s="133">
        <v>141</v>
      </c>
      <c r="AG325" s="133"/>
      <c r="AH325" s="133">
        <v>2024</v>
      </c>
      <c r="AI325" s="133"/>
      <c r="AJ325" s="133"/>
      <c r="AK325" s="133"/>
      <c r="AL325" s="133" t="s">
        <v>312</v>
      </c>
      <c r="AM325" s="133"/>
    </row>
    <row r="326" spans="1:39" x14ac:dyDescent="0.35">
      <c r="A326" s="130" t="s">
        <v>50</v>
      </c>
      <c r="B326" s="130" t="s">
        <v>697</v>
      </c>
      <c r="C326" s="130" t="s">
        <v>857</v>
      </c>
      <c r="D326" s="130" t="s">
        <v>1001</v>
      </c>
      <c r="E326" s="130" t="s">
        <v>51</v>
      </c>
      <c r="F326" s="130"/>
      <c r="G326" s="130" t="s">
        <v>312</v>
      </c>
      <c r="H326" s="130" t="s">
        <v>1013</v>
      </c>
      <c r="I326" s="130" t="s">
        <v>1012</v>
      </c>
      <c r="J326" s="131">
        <v>1</v>
      </c>
      <c r="K326" s="130">
        <v>0.5</v>
      </c>
      <c r="L326" s="130" t="s">
        <v>54</v>
      </c>
      <c r="M326" s="130" t="s">
        <v>55</v>
      </c>
      <c r="N326" s="130">
        <v>4</v>
      </c>
      <c r="O326" s="130">
        <v>10</v>
      </c>
      <c r="P326" s="130">
        <v>7.5</v>
      </c>
      <c r="Q326" s="132">
        <f>70.86466+2.5191</f>
        <v>73.383759999999995</v>
      </c>
      <c r="R326" s="132">
        <f t="shared" si="39"/>
        <v>1.25</v>
      </c>
      <c r="S326" s="132">
        <f t="shared" si="36"/>
        <v>91.729699999999994</v>
      </c>
      <c r="T326" s="132">
        <v>0</v>
      </c>
      <c r="U326" s="132">
        <f t="shared" si="32"/>
        <v>91.729699999999994</v>
      </c>
      <c r="V326" s="132">
        <f t="shared" si="33"/>
        <v>91729.7</v>
      </c>
      <c r="W326" s="132">
        <f t="shared" si="34"/>
        <v>7644.1416666666664</v>
      </c>
      <c r="X326" s="130" t="s">
        <v>42</v>
      </c>
      <c r="Y326" s="130" t="s">
        <v>42</v>
      </c>
      <c r="Z326" s="130">
        <v>3093</v>
      </c>
      <c r="AA326" s="130">
        <v>3094</v>
      </c>
      <c r="AB326" s="130" t="s">
        <v>42</v>
      </c>
      <c r="AC326" s="130" t="s">
        <v>42</v>
      </c>
      <c r="AD326" s="130" t="s">
        <v>42</v>
      </c>
      <c r="AE326" s="130" t="s">
        <v>42</v>
      </c>
      <c r="AF326" s="130">
        <v>141</v>
      </c>
      <c r="AG326" s="130"/>
      <c r="AH326" s="130">
        <v>2024</v>
      </c>
      <c r="AI326" s="130"/>
      <c r="AJ326" s="130"/>
      <c r="AK326" s="130"/>
      <c r="AL326" s="130" t="s">
        <v>312</v>
      </c>
      <c r="AM326" s="130"/>
    </row>
    <row r="327" spans="1:39" x14ac:dyDescent="0.35">
      <c r="A327" s="133" t="s">
        <v>50</v>
      </c>
      <c r="B327" s="133" t="s">
        <v>697</v>
      </c>
      <c r="C327" s="133" t="s">
        <v>857</v>
      </c>
      <c r="D327" s="133" t="s">
        <v>989</v>
      </c>
      <c r="E327" s="133" t="s">
        <v>51</v>
      </c>
      <c r="F327" s="133"/>
      <c r="G327" s="133" t="s">
        <v>312</v>
      </c>
      <c r="H327" s="133" t="s">
        <v>991</v>
      </c>
      <c r="I327" s="133" t="s">
        <v>990</v>
      </c>
      <c r="J327" s="134">
        <v>1</v>
      </c>
      <c r="K327" s="133">
        <v>0.5</v>
      </c>
      <c r="L327" s="133" t="s">
        <v>54</v>
      </c>
      <c r="M327" s="133" t="s">
        <v>69</v>
      </c>
      <c r="N327" s="133">
        <v>3</v>
      </c>
      <c r="O327" s="133">
        <v>21</v>
      </c>
      <c r="P327" s="133">
        <v>4.5</v>
      </c>
      <c r="Q327" s="135">
        <f>71.86466+2.5191</f>
        <v>74.383759999999995</v>
      </c>
      <c r="R327" s="135">
        <f t="shared" si="39"/>
        <v>1.575</v>
      </c>
      <c r="S327" s="135">
        <f t="shared" si="36"/>
        <v>117.15442199999998</v>
      </c>
      <c r="T327" s="135"/>
      <c r="U327" s="135">
        <f t="shared" si="32"/>
        <v>117.15442199999998</v>
      </c>
      <c r="V327" s="135">
        <f t="shared" si="33"/>
        <v>117154.42199999998</v>
      </c>
      <c r="W327" s="135">
        <f t="shared" si="34"/>
        <v>9762.8684999999987</v>
      </c>
      <c r="X327" s="133"/>
      <c r="Y327" s="133"/>
      <c r="Z327" s="133">
        <v>3093</v>
      </c>
      <c r="AA327" s="133">
        <v>3094</v>
      </c>
      <c r="AB327" s="133"/>
      <c r="AC327" s="133"/>
      <c r="AD327" s="133"/>
      <c r="AE327" s="133"/>
      <c r="AF327" s="133">
        <v>141</v>
      </c>
      <c r="AG327" s="133"/>
      <c r="AH327" s="133">
        <v>2024</v>
      </c>
      <c r="AI327" s="133"/>
      <c r="AJ327" s="133"/>
      <c r="AK327" s="133"/>
      <c r="AL327" s="133" t="s">
        <v>312</v>
      </c>
      <c r="AM327" s="133"/>
    </row>
    <row r="328" spans="1:39" x14ac:dyDescent="0.35">
      <c r="A328" s="130" t="s">
        <v>50</v>
      </c>
      <c r="B328" s="130" t="s">
        <v>697</v>
      </c>
      <c r="C328" s="130" t="s">
        <v>857</v>
      </c>
      <c r="D328" s="130" t="s">
        <v>989</v>
      </c>
      <c r="E328" s="130" t="s">
        <v>51</v>
      </c>
      <c r="F328" s="130"/>
      <c r="G328" s="130" t="s">
        <v>312</v>
      </c>
      <c r="H328" s="130" t="s">
        <v>993</v>
      </c>
      <c r="I328" s="130" t="s">
        <v>992</v>
      </c>
      <c r="J328" s="131">
        <v>1</v>
      </c>
      <c r="K328" s="130">
        <v>0.5</v>
      </c>
      <c r="L328" s="130" t="s">
        <v>54</v>
      </c>
      <c r="M328" s="130" t="s">
        <v>69</v>
      </c>
      <c r="N328" s="130">
        <v>1</v>
      </c>
      <c r="O328" s="130">
        <v>24</v>
      </c>
      <c r="P328" s="130">
        <v>7.5</v>
      </c>
      <c r="Q328" s="132">
        <f>71.86466+2.5191</f>
        <v>74.383759999999995</v>
      </c>
      <c r="R328" s="132">
        <f t="shared" si="39"/>
        <v>3</v>
      </c>
      <c r="S328" s="132">
        <f t="shared" si="36"/>
        <v>223.15127999999999</v>
      </c>
      <c r="T328" s="132">
        <v>0</v>
      </c>
      <c r="U328" s="132">
        <f t="shared" si="32"/>
        <v>223.15127999999999</v>
      </c>
      <c r="V328" s="132">
        <f t="shared" si="33"/>
        <v>223151.28</v>
      </c>
      <c r="W328" s="132">
        <f t="shared" si="34"/>
        <v>18595.939999999999</v>
      </c>
      <c r="X328" s="130" t="s">
        <v>42</v>
      </c>
      <c r="Y328" s="130" t="s">
        <v>42</v>
      </c>
      <c r="Z328" s="130">
        <v>3093</v>
      </c>
      <c r="AA328" s="130">
        <v>3094</v>
      </c>
      <c r="AB328" s="130" t="s">
        <v>42</v>
      </c>
      <c r="AC328" s="130" t="s">
        <v>42</v>
      </c>
      <c r="AD328" s="130" t="s">
        <v>42</v>
      </c>
      <c r="AE328" s="130" t="s">
        <v>42</v>
      </c>
      <c r="AF328" s="130">
        <v>141</v>
      </c>
      <c r="AG328" s="130"/>
      <c r="AH328" s="130">
        <v>2024</v>
      </c>
      <c r="AI328" s="130"/>
      <c r="AJ328" s="130"/>
      <c r="AK328" s="130"/>
      <c r="AL328" s="130" t="s">
        <v>312</v>
      </c>
      <c r="AM328" s="130"/>
    </row>
    <row r="329" spans="1:39" x14ac:dyDescent="0.35">
      <c r="A329" s="133" t="s">
        <v>50</v>
      </c>
      <c r="B329" s="133" t="s">
        <v>697</v>
      </c>
      <c r="C329" s="133" t="s">
        <v>857</v>
      </c>
      <c r="D329" s="133" t="s">
        <v>989</v>
      </c>
      <c r="E329" s="133" t="s">
        <v>51</v>
      </c>
      <c r="F329" s="133"/>
      <c r="G329" s="133" t="s">
        <v>312</v>
      </c>
      <c r="H329" s="133" t="s">
        <v>995</v>
      </c>
      <c r="I329" s="133" t="s">
        <v>994</v>
      </c>
      <c r="J329" s="134">
        <v>1</v>
      </c>
      <c r="K329" s="133">
        <v>0.5</v>
      </c>
      <c r="L329" s="133" t="s">
        <v>54</v>
      </c>
      <c r="M329" s="133" t="s">
        <v>55</v>
      </c>
      <c r="N329" s="133">
        <v>2</v>
      </c>
      <c r="O329" s="133">
        <v>22</v>
      </c>
      <c r="P329" s="133">
        <v>15</v>
      </c>
      <c r="Q329" s="135">
        <f>69.86466+2.5191</f>
        <v>72.383759999999995</v>
      </c>
      <c r="R329" s="135">
        <f t="shared" si="39"/>
        <v>5.5</v>
      </c>
      <c r="S329" s="135">
        <f t="shared" si="36"/>
        <v>398.11068</v>
      </c>
      <c r="T329" s="135">
        <v>0</v>
      </c>
      <c r="U329" s="135">
        <f t="shared" si="32"/>
        <v>398.11068</v>
      </c>
      <c r="V329" s="135">
        <f t="shared" si="33"/>
        <v>398110.68</v>
      </c>
      <c r="W329" s="135">
        <f t="shared" si="34"/>
        <v>33175.89</v>
      </c>
      <c r="X329" s="133" t="s">
        <v>42</v>
      </c>
      <c r="Y329" s="133" t="s">
        <v>42</v>
      </c>
      <c r="Z329" s="133">
        <v>3093</v>
      </c>
      <c r="AA329" s="133">
        <v>3094</v>
      </c>
      <c r="AB329" s="133" t="s">
        <v>42</v>
      </c>
      <c r="AC329" s="133" t="s">
        <v>42</v>
      </c>
      <c r="AD329" s="133" t="s">
        <v>42</v>
      </c>
      <c r="AE329" s="133" t="s">
        <v>42</v>
      </c>
      <c r="AF329" s="133">
        <v>141</v>
      </c>
      <c r="AG329" s="133"/>
      <c r="AH329" s="133">
        <v>2024</v>
      </c>
      <c r="AI329" s="133"/>
      <c r="AJ329" s="133"/>
      <c r="AK329" s="133"/>
      <c r="AL329" s="133" t="s">
        <v>312</v>
      </c>
      <c r="AM329" s="133"/>
    </row>
    <row r="330" spans="1:39" x14ac:dyDescent="0.35">
      <c r="A330" s="130" t="s">
        <v>50</v>
      </c>
      <c r="B330" s="130" t="s">
        <v>697</v>
      </c>
      <c r="C330" s="130" t="s">
        <v>857</v>
      </c>
      <c r="D330" s="130" t="s">
        <v>989</v>
      </c>
      <c r="E330" s="130" t="s">
        <v>51</v>
      </c>
      <c r="F330" s="130"/>
      <c r="G330" s="130" t="s">
        <v>312</v>
      </c>
      <c r="H330" s="130" t="s">
        <v>997</v>
      </c>
      <c r="I330" s="130" t="s">
        <v>996</v>
      </c>
      <c r="J330" s="131">
        <v>1</v>
      </c>
      <c r="K330" s="130">
        <v>0.5</v>
      </c>
      <c r="L330" s="130" t="s">
        <v>54</v>
      </c>
      <c r="M330" s="130" t="s">
        <v>69</v>
      </c>
      <c r="N330" s="130">
        <v>3</v>
      </c>
      <c r="O330" s="130">
        <v>21</v>
      </c>
      <c r="P330" s="130">
        <v>7.5</v>
      </c>
      <c r="Q330" s="132">
        <f>71.86466+2.5191</f>
        <v>74.383759999999995</v>
      </c>
      <c r="R330" s="132">
        <f t="shared" si="39"/>
        <v>2.625</v>
      </c>
      <c r="S330" s="132">
        <f t="shared" si="36"/>
        <v>195.25736999999998</v>
      </c>
      <c r="T330" s="132">
        <v>0</v>
      </c>
      <c r="U330" s="132">
        <f t="shared" si="32"/>
        <v>195.25736999999998</v>
      </c>
      <c r="V330" s="132">
        <f t="shared" si="33"/>
        <v>195257.36999999997</v>
      </c>
      <c r="W330" s="132">
        <f t="shared" si="34"/>
        <v>16271.447499999997</v>
      </c>
      <c r="X330" s="130" t="s">
        <v>42</v>
      </c>
      <c r="Y330" s="130" t="s">
        <v>42</v>
      </c>
      <c r="Z330" s="130">
        <v>3093</v>
      </c>
      <c r="AA330" s="130">
        <v>3094</v>
      </c>
      <c r="AB330" s="130" t="s">
        <v>42</v>
      </c>
      <c r="AC330" s="130" t="s">
        <v>42</v>
      </c>
      <c r="AD330" s="130" t="s">
        <v>42</v>
      </c>
      <c r="AE330" s="130" t="s">
        <v>42</v>
      </c>
      <c r="AF330" s="130">
        <v>141</v>
      </c>
      <c r="AG330" s="130"/>
      <c r="AH330" s="130">
        <v>2024</v>
      </c>
      <c r="AI330" s="130"/>
      <c r="AJ330" s="130"/>
      <c r="AK330" s="130"/>
      <c r="AL330" s="130" t="s">
        <v>312</v>
      </c>
      <c r="AM330" s="130"/>
    </row>
    <row r="331" spans="1:39" x14ac:dyDescent="0.35">
      <c r="A331" s="133" t="s">
        <v>50</v>
      </c>
      <c r="B331" s="133" t="s">
        <v>697</v>
      </c>
      <c r="C331" s="133" t="s">
        <v>857</v>
      </c>
      <c r="D331" s="133" t="s">
        <v>989</v>
      </c>
      <c r="E331" s="133" t="s">
        <v>51</v>
      </c>
      <c r="F331" s="133"/>
      <c r="G331" s="133" t="s">
        <v>312</v>
      </c>
      <c r="H331" s="133" t="s">
        <v>997</v>
      </c>
      <c r="I331" s="133" t="s">
        <v>996</v>
      </c>
      <c r="J331" s="134">
        <v>1</v>
      </c>
      <c r="K331" s="133">
        <v>0.5</v>
      </c>
      <c r="L331" s="133" t="s">
        <v>54</v>
      </c>
      <c r="M331" s="133" t="s">
        <v>55</v>
      </c>
      <c r="N331" s="133">
        <v>4</v>
      </c>
      <c r="O331" s="133">
        <v>20</v>
      </c>
      <c r="P331" s="133">
        <v>7.5</v>
      </c>
      <c r="Q331" s="135">
        <f>71.86466+2.5191</f>
        <v>74.383759999999995</v>
      </c>
      <c r="R331" s="135">
        <f t="shared" si="39"/>
        <v>2.5</v>
      </c>
      <c r="S331" s="135">
        <f t="shared" si="36"/>
        <v>185.95939999999999</v>
      </c>
      <c r="T331" s="135">
        <v>0</v>
      </c>
      <c r="U331" s="135">
        <f t="shared" si="32"/>
        <v>185.95939999999999</v>
      </c>
      <c r="V331" s="135">
        <f t="shared" si="33"/>
        <v>185959.4</v>
      </c>
      <c r="W331" s="135">
        <f t="shared" si="34"/>
        <v>15496.616666666667</v>
      </c>
      <c r="X331" s="133" t="s">
        <v>42</v>
      </c>
      <c r="Y331" s="133" t="s">
        <v>42</v>
      </c>
      <c r="Z331" s="133">
        <v>3093</v>
      </c>
      <c r="AA331" s="133">
        <v>3094</v>
      </c>
      <c r="AB331" s="133" t="s">
        <v>42</v>
      </c>
      <c r="AC331" s="133" t="s">
        <v>42</v>
      </c>
      <c r="AD331" s="133" t="s">
        <v>42</v>
      </c>
      <c r="AE331" s="133" t="s">
        <v>42</v>
      </c>
      <c r="AF331" s="133">
        <v>141</v>
      </c>
      <c r="AG331" s="133"/>
      <c r="AH331" s="133">
        <v>2024</v>
      </c>
      <c r="AI331" s="133"/>
      <c r="AJ331" s="133"/>
      <c r="AK331" s="133"/>
      <c r="AL331" s="133" t="s">
        <v>312</v>
      </c>
      <c r="AM331" s="133"/>
    </row>
    <row r="332" spans="1:39" x14ac:dyDescent="0.35">
      <c r="A332" s="130" t="s">
        <v>50</v>
      </c>
      <c r="B332" s="130" t="s">
        <v>697</v>
      </c>
      <c r="C332" s="130" t="s">
        <v>857</v>
      </c>
      <c r="D332" s="130" t="s">
        <v>989</v>
      </c>
      <c r="E332" s="130" t="s">
        <v>51</v>
      </c>
      <c r="F332" s="130"/>
      <c r="G332" s="130" t="s">
        <v>312</v>
      </c>
      <c r="H332" s="130" t="s">
        <v>999</v>
      </c>
      <c r="I332" s="130" t="s">
        <v>998</v>
      </c>
      <c r="J332" s="131">
        <v>1</v>
      </c>
      <c r="K332" s="130">
        <v>0.5</v>
      </c>
      <c r="L332" s="130" t="s">
        <v>54</v>
      </c>
      <c r="M332" s="130" t="s">
        <v>55</v>
      </c>
      <c r="N332" s="130">
        <v>4</v>
      </c>
      <c r="O332" s="130">
        <v>20</v>
      </c>
      <c r="P332" s="130">
        <v>7.5</v>
      </c>
      <c r="Q332" s="132">
        <f>71.86466+2.5191</f>
        <v>74.383759999999995</v>
      </c>
      <c r="R332" s="132">
        <f t="shared" si="39"/>
        <v>2.5</v>
      </c>
      <c r="S332" s="132">
        <f t="shared" si="36"/>
        <v>185.95939999999999</v>
      </c>
      <c r="T332" s="132">
        <v>0</v>
      </c>
      <c r="U332" s="132">
        <f t="shared" si="32"/>
        <v>185.95939999999999</v>
      </c>
      <c r="V332" s="132">
        <f t="shared" si="33"/>
        <v>185959.4</v>
      </c>
      <c r="W332" s="132">
        <f t="shared" si="34"/>
        <v>15496.616666666667</v>
      </c>
      <c r="X332" s="130" t="s">
        <v>42</v>
      </c>
      <c r="Y332" s="130" t="s">
        <v>42</v>
      </c>
      <c r="Z332" s="130">
        <v>3093</v>
      </c>
      <c r="AA332" s="130">
        <v>3094</v>
      </c>
      <c r="AB332" s="130" t="s">
        <v>42</v>
      </c>
      <c r="AC332" s="130" t="s">
        <v>42</v>
      </c>
      <c r="AD332" s="130" t="s">
        <v>42</v>
      </c>
      <c r="AE332" s="130" t="s">
        <v>42</v>
      </c>
      <c r="AF332" s="130">
        <v>141</v>
      </c>
      <c r="AG332" s="130"/>
      <c r="AH332" s="130">
        <v>2024</v>
      </c>
      <c r="AI332" s="130"/>
      <c r="AJ332" s="130"/>
      <c r="AK332" s="130"/>
      <c r="AL332" s="130" t="s">
        <v>312</v>
      </c>
      <c r="AM332" s="130"/>
    </row>
    <row r="333" spans="1:39" x14ac:dyDescent="0.35">
      <c r="A333" s="133" t="s">
        <v>50</v>
      </c>
      <c r="B333" s="133" t="s">
        <v>697</v>
      </c>
      <c r="C333" s="133" t="s">
        <v>857</v>
      </c>
      <c r="D333" s="133" t="s">
        <v>989</v>
      </c>
      <c r="E333" s="133" t="s">
        <v>51</v>
      </c>
      <c r="F333" s="133"/>
      <c r="G333" s="133" t="s">
        <v>312</v>
      </c>
      <c r="H333" s="133" t="s">
        <v>868</v>
      </c>
      <c r="I333" s="133" t="s">
        <v>881</v>
      </c>
      <c r="J333" s="134">
        <v>1</v>
      </c>
      <c r="K333" s="133">
        <v>0.5</v>
      </c>
      <c r="L333" s="133" t="s">
        <v>54</v>
      </c>
      <c r="M333" s="133" t="s">
        <v>69</v>
      </c>
      <c r="N333" s="133">
        <v>1</v>
      </c>
      <c r="O333" s="133">
        <v>24</v>
      </c>
      <c r="P333" s="133">
        <v>7.5</v>
      </c>
      <c r="Q333" s="135">
        <f>71.86466+2.5191</f>
        <v>74.383759999999995</v>
      </c>
      <c r="R333" s="135">
        <f t="shared" si="39"/>
        <v>3</v>
      </c>
      <c r="S333" s="135">
        <f t="shared" si="36"/>
        <v>223.15127999999999</v>
      </c>
      <c r="T333" s="135">
        <v>0</v>
      </c>
      <c r="U333" s="135">
        <f t="shared" si="32"/>
        <v>223.15127999999999</v>
      </c>
      <c r="V333" s="135">
        <f t="shared" si="33"/>
        <v>223151.28</v>
      </c>
      <c r="W333" s="135">
        <f t="shared" si="34"/>
        <v>18595.939999999999</v>
      </c>
      <c r="X333" s="133" t="s">
        <v>42</v>
      </c>
      <c r="Y333" s="133" t="s">
        <v>42</v>
      </c>
      <c r="Z333" s="133">
        <v>3093</v>
      </c>
      <c r="AA333" s="133">
        <v>3094</v>
      </c>
      <c r="AB333" s="133" t="s">
        <v>42</v>
      </c>
      <c r="AC333" s="133" t="s">
        <v>42</v>
      </c>
      <c r="AD333" s="133" t="s">
        <v>42</v>
      </c>
      <c r="AE333" s="133" t="s">
        <v>42</v>
      </c>
      <c r="AF333" s="133">
        <v>141</v>
      </c>
      <c r="AG333" s="133"/>
      <c r="AH333" s="133">
        <v>2024</v>
      </c>
      <c r="AI333" s="133"/>
      <c r="AJ333" s="133"/>
      <c r="AK333" s="133"/>
      <c r="AL333" s="133" t="s">
        <v>312</v>
      </c>
      <c r="AM333" s="133"/>
    </row>
    <row r="334" spans="1:39" x14ac:dyDescent="0.35">
      <c r="A334" s="130" t="s">
        <v>50</v>
      </c>
      <c r="B334" s="130" t="s">
        <v>697</v>
      </c>
      <c r="C334" s="130" t="s">
        <v>857</v>
      </c>
      <c r="D334" s="130" t="s">
        <v>989</v>
      </c>
      <c r="E334" s="130" t="s">
        <v>51</v>
      </c>
      <c r="F334" s="130"/>
      <c r="G334" s="130" t="s">
        <v>312</v>
      </c>
      <c r="H334" s="130" t="s">
        <v>919</v>
      </c>
      <c r="I334" s="130" t="s">
        <v>918</v>
      </c>
      <c r="J334" s="131">
        <v>1</v>
      </c>
      <c r="K334" s="130">
        <v>0.5</v>
      </c>
      <c r="L334" s="130" t="s">
        <v>54</v>
      </c>
      <c r="M334" s="130" t="s">
        <v>69</v>
      </c>
      <c r="N334" s="130">
        <v>3</v>
      </c>
      <c r="O334" s="130">
        <v>21</v>
      </c>
      <c r="P334" s="130">
        <v>3</v>
      </c>
      <c r="Q334" s="132">
        <f>71.86466+2.5191</f>
        <v>74.383759999999995</v>
      </c>
      <c r="R334" s="132">
        <f t="shared" si="39"/>
        <v>1.05</v>
      </c>
      <c r="S334" s="132">
        <f t="shared" si="36"/>
        <v>78.102947999999998</v>
      </c>
      <c r="T334" s="132"/>
      <c r="U334" s="132">
        <f t="shared" si="32"/>
        <v>78.102947999999998</v>
      </c>
      <c r="V334" s="132">
        <f t="shared" si="33"/>
        <v>78102.948000000004</v>
      </c>
      <c r="W334" s="132">
        <f t="shared" si="34"/>
        <v>6508.5790000000006</v>
      </c>
      <c r="X334" s="130"/>
      <c r="Y334" s="130"/>
      <c r="Z334" s="130">
        <v>3093</v>
      </c>
      <c r="AA334" s="130">
        <v>3094</v>
      </c>
      <c r="AB334" s="130"/>
      <c r="AC334" s="130"/>
      <c r="AD334" s="130"/>
      <c r="AE334" s="130"/>
      <c r="AF334" s="130">
        <v>141</v>
      </c>
      <c r="AG334" s="130"/>
      <c r="AH334" s="130">
        <v>2024</v>
      </c>
      <c r="AI334" s="130"/>
      <c r="AJ334" s="130"/>
      <c r="AK334" s="130"/>
      <c r="AL334" s="130" t="s">
        <v>312</v>
      </c>
      <c r="AM334" s="130"/>
    </row>
    <row r="335" spans="1:39" x14ac:dyDescent="0.35">
      <c r="A335" s="133" t="s">
        <v>50</v>
      </c>
      <c r="B335" s="133" t="s">
        <v>697</v>
      </c>
      <c r="C335" s="133" t="s">
        <v>857</v>
      </c>
      <c r="D335" s="133" t="s">
        <v>975</v>
      </c>
      <c r="E335" s="133" t="s">
        <v>51</v>
      </c>
      <c r="F335" s="133"/>
      <c r="G335" s="133" t="s">
        <v>316</v>
      </c>
      <c r="H335" s="133" t="s">
        <v>977</v>
      </c>
      <c r="I335" s="133" t="s">
        <v>976</v>
      </c>
      <c r="J335" s="134">
        <v>1</v>
      </c>
      <c r="K335" s="133">
        <v>1</v>
      </c>
      <c r="L335" s="133" t="s">
        <v>54</v>
      </c>
      <c r="M335" s="133" t="s">
        <v>69</v>
      </c>
      <c r="N335" s="133">
        <v>1</v>
      </c>
      <c r="O335" s="133">
        <v>24</v>
      </c>
      <c r="P335" s="133">
        <v>7.5</v>
      </c>
      <c r="Q335" s="135">
        <f>81.31466+2.5191</f>
        <v>83.833759999999998</v>
      </c>
      <c r="R335" s="135">
        <f t="shared" si="39"/>
        <v>3</v>
      </c>
      <c r="S335" s="135">
        <f t="shared" si="36"/>
        <v>251.50128000000001</v>
      </c>
      <c r="T335" s="135"/>
      <c r="U335" s="135">
        <f t="shared" si="32"/>
        <v>251.50128000000001</v>
      </c>
      <c r="V335" s="135">
        <f t="shared" si="33"/>
        <v>251501.28</v>
      </c>
      <c r="W335" s="135">
        <f t="shared" si="34"/>
        <v>20958.439999999999</v>
      </c>
      <c r="X335" s="133" t="s">
        <v>1015</v>
      </c>
      <c r="Y335" s="133" t="s">
        <v>1016</v>
      </c>
      <c r="Z335" s="133">
        <v>3093</v>
      </c>
      <c r="AA335" s="133">
        <v>3094</v>
      </c>
      <c r="AB335" s="133"/>
      <c r="AC335" s="133"/>
      <c r="AD335" s="133"/>
      <c r="AE335" s="133"/>
      <c r="AF335" s="133">
        <v>141</v>
      </c>
      <c r="AG335" s="133"/>
      <c r="AH335" s="133">
        <v>2024</v>
      </c>
      <c r="AI335" s="133"/>
      <c r="AJ335" s="133"/>
      <c r="AK335" s="133"/>
      <c r="AL335" s="133" t="s">
        <v>312</v>
      </c>
      <c r="AM335" s="133"/>
    </row>
    <row r="336" spans="1:39" x14ac:dyDescent="0.35">
      <c r="A336" s="130" t="s">
        <v>50</v>
      </c>
      <c r="B336" s="130" t="s">
        <v>697</v>
      </c>
      <c r="C336" s="130" t="s">
        <v>857</v>
      </c>
      <c r="D336" s="130" t="s">
        <v>975</v>
      </c>
      <c r="E336" s="130" t="s">
        <v>51</v>
      </c>
      <c r="F336" s="130"/>
      <c r="G336" s="130" t="s">
        <v>316</v>
      </c>
      <c r="H336" s="130" t="s">
        <v>977</v>
      </c>
      <c r="I336" s="130" t="s">
        <v>976</v>
      </c>
      <c r="J336" s="131">
        <v>1</v>
      </c>
      <c r="K336" s="130">
        <v>1</v>
      </c>
      <c r="L336" s="130" t="s">
        <v>54</v>
      </c>
      <c r="M336" s="130" t="s">
        <v>55</v>
      </c>
      <c r="N336" s="130">
        <v>1</v>
      </c>
      <c r="O336" s="130">
        <v>24</v>
      </c>
      <c r="P336" s="130">
        <v>7.5</v>
      </c>
      <c r="Q336" s="132">
        <f>81.31466+2.5191</f>
        <v>83.833759999999998</v>
      </c>
      <c r="R336" s="132">
        <f t="shared" si="39"/>
        <v>3</v>
      </c>
      <c r="S336" s="132">
        <f t="shared" si="36"/>
        <v>251.50128000000001</v>
      </c>
      <c r="T336" s="132"/>
      <c r="U336" s="132">
        <f t="shared" si="32"/>
        <v>251.50128000000001</v>
      </c>
      <c r="V336" s="132">
        <f t="shared" si="33"/>
        <v>251501.28</v>
      </c>
      <c r="W336" s="132">
        <f t="shared" si="34"/>
        <v>20958.439999999999</v>
      </c>
      <c r="X336" s="130" t="s">
        <v>1015</v>
      </c>
      <c r="Y336" s="130" t="s">
        <v>1016</v>
      </c>
      <c r="Z336" s="130">
        <v>3093</v>
      </c>
      <c r="AA336" s="130">
        <v>3094</v>
      </c>
      <c r="AB336" s="130"/>
      <c r="AC336" s="130"/>
      <c r="AD336" s="130"/>
      <c r="AE336" s="130"/>
      <c r="AF336" s="130">
        <v>141</v>
      </c>
      <c r="AG336" s="130"/>
      <c r="AH336" s="130">
        <v>2024</v>
      </c>
      <c r="AI336" s="130"/>
      <c r="AJ336" s="130"/>
      <c r="AK336" s="130"/>
      <c r="AL336" s="130" t="s">
        <v>312</v>
      </c>
      <c r="AM336" s="130"/>
    </row>
    <row r="337" spans="1:39" x14ac:dyDescent="0.35">
      <c r="A337" s="133" t="s">
        <v>50</v>
      </c>
      <c r="B337" s="133" t="s">
        <v>697</v>
      </c>
      <c r="C337" s="133" t="s">
        <v>857</v>
      </c>
      <c r="D337" s="133" t="s">
        <v>975</v>
      </c>
      <c r="E337" s="133" t="s">
        <v>51</v>
      </c>
      <c r="F337" s="133"/>
      <c r="G337" s="133" t="s">
        <v>862</v>
      </c>
      <c r="H337" s="133" t="s">
        <v>979</v>
      </c>
      <c r="I337" s="133" t="s">
        <v>978</v>
      </c>
      <c r="J337" s="134">
        <v>1</v>
      </c>
      <c r="K337" s="133">
        <v>1</v>
      </c>
      <c r="L337" s="133" t="s">
        <v>54</v>
      </c>
      <c r="M337" s="133" t="s">
        <v>377</v>
      </c>
      <c r="N337" s="133">
        <v>2</v>
      </c>
      <c r="O337" s="133">
        <v>22</v>
      </c>
      <c r="P337" s="133">
        <v>15</v>
      </c>
      <c r="Q337" s="135">
        <f>81.31466+2.5191</f>
        <v>83.833759999999998</v>
      </c>
      <c r="R337" s="135">
        <f t="shared" si="39"/>
        <v>5.5</v>
      </c>
      <c r="S337" s="135">
        <f t="shared" si="36"/>
        <v>461.08567999999997</v>
      </c>
      <c r="T337" s="135"/>
      <c r="U337" s="135">
        <f t="shared" si="32"/>
        <v>461.08567999999997</v>
      </c>
      <c r="V337" s="135">
        <f t="shared" si="33"/>
        <v>461085.68</v>
      </c>
      <c r="W337" s="135">
        <f t="shared" si="34"/>
        <v>38423.806666666664</v>
      </c>
      <c r="X337" s="133" t="s">
        <v>1015</v>
      </c>
      <c r="Y337" s="133" t="s">
        <v>1017</v>
      </c>
      <c r="Z337" s="133">
        <v>3093</v>
      </c>
      <c r="AA337" s="133">
        <v>3094</v>
      </c>
      <c r="AB337" s="133"/>
      <c r="AC337" s="133"/>
      <c r="AD337" s="133"/>
      <c r="AE337" s="133"/>
      <c r="AF337" s="133">
        <v>141</v>
      </c>
      <c r="AG337" s="133"/>
      <c r="AH337" s="133">
        <v>2024</v>
      </c>
      <c r="AI337" s="133"/>
      <c r="AJ337" s="133"/>
      <c r="AK337" s="133"/>
      <c r="AL337" s="133" t="s">
        <v>312</v>
      </c>
      <c r="AM337" s="133"/>
    </row>
    <row r="338" spans="1:39" x14ac:dyDescent="0.35">
      <c r="A338" s="130" t="s">
        <v>50</v>
      </c>
      <c r="B338" s="130" t="s">
        <v>697</v>
      </c>
      <c r="C338" s="130" t="s">
        <v>857</v>
      </c>
      <c r="D338" s="130" t="s">
        <v>975</v>
      </c>
      <c r="E338" s="130" t="s">
        <v>51</v>
      </c>
      <c r="F338" s="130"/>
      <c r="G338" s="130" t="s">
        <v>862</v>
      </c>
      <c r="H338" s="130" t="s">
        <v>979</v>
      </c>
      <c r="I338" s="130" t="s">
        <v>978</v>
      </c>
      <c r="J338" s="131">
        <v>1</v>
      </c>
      <c r="K338" s="130">
        <v>1</v>
      </c>
      <c r="L338" s="130" t="s">
        <v>54</v>
      </c>
      <c r="M338" s="130" t="s">
        <v>55</v>
      </c>
      <c r="N338" s="130">
        <v>2</v>
      </c>
      <c r="O338" s="130">
        <v>22</v>
      </c>
      <c r="P338" s="130">
        <v>15</v>
      </c>
      <c r="Q338" s="132">
        <f>81.31466+2.5191</f>
        <v>83.833759999999998</v>
      </c>
      <c r="R338" s="132">
        <f t="shared" si="39"/>
        <v>5.5</v>
      </c>
      <c r="S338" s="132">
        <f t="shared" si="36"/>
        <v>461.08567999999997</v>
      </c>
      <c r="T338" s="132"/>
      <c r="U338" s="132">
        <f t="shared" si="32"/>
        <v>461.08567999999997</v>
      </c>
      <c r="V338" s="132">
        <f t="shared" si="33"/>
        <v>461085.68</v>
      </c>
      <c r="W338" s="132">
        <f t="shared" si="34"/>
        <v>38423.806666666664</v>
      </c>
      <c r="X338" s="130" t="s">
        <v>1015</v>
      </c>
      <c r="Y338" s="130" t="s">
        <v>1017</v>
      </c>
      <c r="Z338" s="130">
        <v>3093</v>
      </c>
      <c r="AA338" s="130">
        <v>3094</v>
      </c>
      <c r="AB338" s="130"/>
      <c r="AC338" s="130"/>
      <c r="AD338" s="130"/>
      <c r="AE338" s="130"/>
      <c r="AF338" s="130">
        <v>141</v>
      </c>
      <c r="AG338" s="130"/>
      <c r="AH338" s="130">
        <v>2024</v>
      </c>
      <c r="AI338" s="130"/>
      <c r="AJ338" s="130"/>
      <c r="AK338" s="130"/>
      <c r="AL338" s="130" t="s">
        <v>312</v>
      </c>
      <c r="AM338" s="130"/>
    </row>
    <row r="339" spans="1:39" x14ac:dyDescent="0.35">
      <c r="A339" s="133" t="s">
        <v>50</v>
      </c>
      <c r="B339" s="133" t="s">
        <v>697</v>
      </c>
      <c r="C339" s="133" t="s">
        <v>857</v>
      </c>
      <c r="D339" s="133" t="s">
        <v>975</v>
      </c>
      <c r="E339" s="133" t="s">
        <v>51</v>
      </c>
      <c r="F339" s="133"/>
      <c r="G339" s="133" t="s">
        <v>862</v>
      </c>
      <c r="H339" s="133" t="s">
        <v>981</v>
      </c>
      <c r="I339" s="133" t="s">
        <v>980</v>
      </c>
      <c r="J339" s="134">
        <v>1</v>
      </c>
      <c r="K339" s="133">
        <v>1</v>
      </c>
      <c r="L339" s="133" t="s">
        <v>54</v>
      </c>
      <c r="M339" s="133" t="s">
        <v>69</v>
      </c>
      <c r="N339" s="133">
        <v>1</v>
      </c>
      <c r="O339" s="133">
        <v>24</v>
      </c>
      <c r="P339" s="133">
        <v>15</v>
      </c>
      <c r="Q339" s="135">
        <f t="shared" ref="Q339:Q344" si="40">80.31466+2.5191</f>
        <v>82.833759999999998</v>
      </c>
      <c r="R339" s="135">
        <f t="shared" si="39"/>
        <v>6</v>
      </c>
      <c r="S339" s="135">
        <f t="shared" si="36"/>
        <v>497.00256000000002</v>
      </c>
      <c r="T339" s="135"/>
      <c r="U339" s="135">
        <f t="shared" si="32"/>
        <v>497.00256000000002</v>
      </c>
      <c r="V339" s="135">
        <f t="shared" si="33"/>
        <v>497002.56</v>
      </c>
      <c r="W339" s="135">
        <f t="shared" si="34"/>
        <v>41416.879999999997</v>
      </c>
      <c r="X339" s="133" t="s">
        <v>1015</v>
      </c>
      <c r="Y339" s="133" t="s">
        <v>1017</v>
      </c>
      <c r="Z339" s="133">
        <v>3093</v>
      </c>
      <c r="AA339" s="133">
        <v>3094</v>
      </c>
      <c r="AB339" s="133"/>
      <c r="AC339" s="133"/>
      <c r="AD339" s="133"/>
      <c r="AE339" s="133"/>
      <c r="AF339" s="133">
        <v>141</v>
      </c>
      <c r="AG339" s="133"/>
      <c r="AH339" s="133">
        <v>2024</v>
      </c>
      <c r="AI339" s="133"/>
      <c r="AJ339" s="133"/>
      <c r="AK339" s="133"/>
      <c r="AL339" s="133" t="s">
        <v>312</v>
      </c>
      <c r="AM339" s="133"/>
    </row>
    <row r="340" spans="1:39" x14ac:dyDescent="0.35">
      <c r="A340" s="130" t="s">
        <v>50</v>
      </c>
      <c r="B340" s="130" t="s">
        <v>697</v>
      </c>
      <c r="C340" s="130" t="s">
        <v>857</v>
      </c>
      <c r="D340" s="130" t="s">
        <v>975</v>
      </c>
      <c r="E340" s="130" t="s">
        <v>51</v>
      </c>
      <c r="F340" s="130"/>
      <c r="G340" s="130" t="s">
        <v>862</v>
      </c>
      <c r="H340" s="130" t="s">
        <v>981</v>
      </c>
      <c r="I340" s="130" t="s">
        <v>980</v>
      </c>
      <c r="J340" s="131">
        <v>1</v>
      </c>
      <c r="K340" s="130">
        <v>1</v>
      </c>
      <c r="L340" s="130" t="s">
        <v>54</v>
      </c>
      <c r="M340" s="130" t="s">
        <v>55</v>
      </c>
      <c r="N340" s="130">
        <v>1</v>
      </c>
      <c r="O340" s="130">
        <v>24</v>
      </c>
      <c r="P340" s="130">
        <v>15</v>
      </c>
      <c r="Q340" s="132">
        <f t="shared" si="40"/>
        <v>82.833759999999998</v>
      </c>
      <c r="R340" s="132">
        <f t="shared" si="39"/>
        <v>6</v>
      </c>
      <c r="S340" s="132">
        <f t="shared" si="36"/>
        <v>497.00256000000002</v>
      </c>
      <c r="T340" s="132"/>
      <c r="U340" s="132">
        <f t="shared" si="32"/>
        <v>497.00256000000002</v>
      </c>
      <c r="V340" s="132">
        <f t="shared" si="33"/>
        <v>497002.56</v>
      </c>
      <c r="W340" s="132">
        <f t="shared" si="34"/>
        <v>41416.879999999997</v>
      </c>
      <c r="X340" s="130" t="s">
        <v>1015</v>
      </c>
      <c r="Y340" s="130" t="s">
        <v>1017</v>
      </c>
      <c r="Z340" s="130">
        <v>3093</v>
      </c>
      <c r="AA340" s="130">
        <v>3094</v>
      </c>
      <c r="AB340" s="130"/>
      <c r="AC340" s="130"/>
      <c r="AD340" s="130"/>
      <c r="AE340" s="130"/>
      <c r="AF340" s="130">
        <v>141</v>
      </c>
      <c r="AG340" s="130"/>
      <c r="AH340" s="130">
        <v>2024</v>
      </c>
      <c r="AI340" s="130"/>
      <c r="AJ340" s="130"/>
      <c r="AK340" s="130"/>
      <c r="AL340" s="130" t="s">
        <v>312</v>
      </c>
      <c r="AM340" s="130"/>
    </row>
    <row r="341" spans="1:39" x14ac:dyDescent="0.35">
      <c r="A341" s="133" t="s">
        <v>50</v>
      </c>
      <c r="B341" s="133" t="s">
        <v>697</v>
      </c>
      <c r="C341" s="133" t="s">
        <v>857</v>
      </c>
      <c r="D341" s="133" t="s">
        <v>975</v>
      </c>
      <c r="E341" s="133" t="s">
        <v>51</v>
      </c>
      <c r="F341" s="133"/>
      <c r="G341" s="133" t="s">
        <v>862</v>
      </c>
      <c r="H341" s="133" t="s">
        <v>983</v>
      </c>
      <c r="I341" s="133" t="s">
        <v>982</v>
      </c>
      <c r="J341" s="134">
        <v>1</v>
      </c>
      <c r="K341" s="133">
        <v>1</v>
      </c>
      <c r="L341" s="133" t="s">
        <v>54</v>
      </c>
      <c r="M341" s="133" t="s">
        <v>377</v>
      </c>
      <c r="N341" s="133">
        <v>2</v>
      </c>
      <c r="O341" s="133">
        <v>22</v>
      </c>
      <c r="P341" s="133">
        <v>7.5</v>
      </c>
      <c r="Q341" s="135">
        <f t="shared" si="40"/>
        <v>82.833759999999998</v>
      </c>
      <c r="R341" s="135">
        <f t="shared" si="39"/>
        <v>2.75</v>
      </c>
      <c r="S341" s="135">
        <f t="shared" si="36"/>
        <v>227.79283999999998</v>
      </c>
      <c r="T341" s="135"/>
      <c r="U341" s="135">
        <f t="shared" si="32"/>
        <v>227.79283999999998</v>
      </c>
      <c r="V341" s="135">
        <f t="shared" si="33"/>
        <v>227792.84</v>
      </c>
      <c r="W341" s="135">
        <f t="shared" si="34"/>
        <v>18982.736666666668</v>
      </c>
      <c r="X341" s="133" t="s">
        <v>1015</v>
      </c>
      <c r="Y341" s="133" t="s">
        <v>1017</v>
      </c>
      <c r="Z341" s="133">
        <v>3093</v>
      </c>
      <c r="AA341" s="133">
        <v>3094</v>
      </c>
      <c r="AB341" s="133"/>
      <c r="AC341" s="133"/>
      <c r="AD341" s="133"/>
      <c r="AE341" s="133"/>
      <c r="AF341" s="133">
        <v>141</v>
      </c>
      <c r="AG341" s="133"/>
      <c r="AH341" s="133">
        <v>2024</v>
      </c>
      <c r="AI341" s="133"/>
      <c r="AJ341" s="133"/>
      <c r="AK341" s="133"/>
      <c r="AL341" s="133" t="s">
        <v>312</v>
      </c>
      <c r="AM341" s="133"/>
    </row>
    <row r="342" spans="1:39" x14ac:dyDescent="0.35">
      <c r="A342" s="130" t="s">
        <v>50</v>
      </c>
      <c r="B342" s="130" t="s">
        <v>697</v>
      </c>
      <c r="C342" s="130" t="s">
        <v>857</v>
      </c>
      <c r="D342" s="130" t="s">
        <v>975</v>
      </c>
      <c r="E342" s="130" t="s">
        <v>51</v>
      </c>
      <c r="F342" s="130"/>
      <c r="G342" s="130" t="s">
        <v>862</v>
      </c>
      <c r="H342" s="130" t="s">
        <v>983</v>
      </c>
      <c r="I342" s="130" t="s">
        <v>982</v>
      </c>
      <c r="J342" s="131">
        <v>1</v>
      </c>
      <c r="K342" s="130">
        <v>1</v>
      </c>
      <c r="L342" s="130" t="s">
        <v>54</v>
      </c>
      <c r="M342" s="130" t="s">
        <v>55</v>
      </c>
      <c r="N342" s="130">
        <v>2</v>
      </c>
      <c r="O342" s="130">
        <v>22</v>
      </c>
      <c r="P342" s="130">
        <v>7.5</v>
      </c>
      <c r="Q342" s="132">
        <f t="shared" si="40"/>
        <v>82.833759999999998</v>
      </c>
      <c r="R342" s="132">
        <f t="shared" si="39"/>
        <v>2.75</v>
      </c>
      <c r="S342" s="132">
        <f t="shared" si="36"/>
        <v>227.79283999999998</v>
      </c>
      <c r="T342" s="132"/>
      <c r="U342" s="132">
        <f t="shared" si="32"/>
        <v>227.79283999999998</v>
      </c>
      <c r="V342" s="132">
        <f t="shared" si="33"/>
        <v>227792.84</v>
      </c>
      <c r="W342" s="132">
        <f t="shared" si="34"/>
        <v>18982.736666666668</v>
      </c>
      <c r="X342" s="130" t="s">
        <v>1015</v>
      </c>
      <c r="Y342" s="130" t="s">
        <v>1017</v>
      </c>
      <c r="Z342" s="130">
        <v>3093</v>
      </c>
      <c r="AA342" s="130">
        <v>3094</v>
      </c>
      <c r="AB342" s="130"/>
      <c r="AC342" s="130"/>
      <c r="AD342" s="130"/>
      <c r="AE342" s="130"/>
      <c r="AF342" s="130">
        <v>141</v>
      </c>
      <c r="AG342" s="130"/>
      <c r="AH342" s="130">
        <v>2024</v>
      </c>
      <c r="AI342" s="130"/>
      <c r="AJ342" s="130"/>
      <c r="AK342" s="130"/>
      <c r="AL342" s="130" t="s">
        <v>312</v>
      </c>
      <c r="AM342" s="130"/>
    </row>
    <row r="343" spans="1:39" x14ac:dyDescent="0.35">
      <c r="A343" s="133" t="s">
        <v>50</v>
      </c>
      <c r="B343" s="133" t="s">
        <v>697</v>
      </c>
      <c r="C343" s="133" t="s">
        <v>857</v>
      </c>
      <c r="D343" s="133" t="s">
        <v>975</v>
      </c>
      <c r="E343" s="133" t="s">
        <v>51</v>
      </c>
      <c r="F343" s="133"/>
      <c r="G343" s="133" t="s">
        <v>862</v>
      </c>
      <c r="H343" s="133" t="s">
        <v>985</v>
      </c>
      <c r="I343" s="133" t="s">
        <v>984</v>
      </c>
      <c r="J343" s="134">
        <v>1</v>
      </c>
      <c r="K343" s="133">
        <v>1</v>
      </c>
      <c r="L343" s="133" t="s">
        <v>54</v>
      </c>
      <c r="M343" s="133" t="s">
        <v>377</v>
      </c>
      <c r="N343" s="133">
        <v>2</v>
      </c>
      <c r="O343" s="133">
        <v>22</v>
      </c>
      <c r="P343" s="133">
        <v>7.5</v>
      </c>
      <c r="Q343" s="135">
        <f t="shared" si="40"/>
        <v>82.833759999999998</v>
      </c>
      <c r="R343" s="135">
        <f t="shared" si="39"/>
        <v>2.75</v>
      </c>
      <c r="S343" s="135">
        <f t="shared" si="36"/>
        <v>227.79283999999998</v>
      </c>
      <c r="T343" s="135"/>
      <c r="U343" s="135">
        <f t="shared" si="32"/>
        <v>227.79283999999998</v>
      </c>
      <c r="V343" s="135">
        <f t="shared" si="33"/>
        <v>227792.84</v>
      </c>
      <c r="W343" s="135">
        <f t="shared" si="34"/>
        <v>18982.736666666668</v>
      </c>
      <c r="X343" s="133" t="s">
        <v>1015</v>
      </c>
      <c r="Y343" s="133" t="s">
        <v>1017</v>
      </c>
      <c r="Z343" s="133">
        <v>3093</v>
      </c>
      <c r="AA343" s="133">
        <v>3094</v>
      </c>
      <c r="AB343" s="133"/>
      <c r="AC343" s="133"/>
      <c r="AD343" s="133"/>
      <c r="AE343" s="133"/>
      <c r="AF343" s="133">
        <v>141</v>
      </c>
      <c r="AG343" s="133"/>
      <c r="AH343" s="133">
        <v>2024</v>
      </c>
      <c r="AI343" s="133"/>
      <c r="AJ343" s="133"/>
      <c r="AK343" s="133"/>
      <c r="AL343" s="133" t="s">
        <v>312</v>
      </c>
      <c r="AM343" s="133"/>
    </row>
    <row r="344" spans="1:39" x14ac:dyDescent="0.35">
      <c r="A344" s="130" t="s">
        <v>50</v>
      </c>
      <c r="B344" s="130" t="s">
        <v>697</v>
      </c>
      <c r="C344" s="130" t="s">
        <v>857</v>
      </c>
      <c r="D344" s="130" t="s">
        <v>975</v>
      </c>
      <c r="E344" s="130" t="s">
        <v>51</v>
      </c>
      <c r="F344" s="130"/>
      <c r="G344" s="130" t="s">
        <v>862</v>
      </c>
      <c r="H344" s="130" t="s">
        <v>985</v>
      </c>
      <c r="I344" s="130" t="s">
        <v>984</v>
      </c>
      <c r="J344" s="131">
        <v>1</v>
      </c>
      <c r="K344" s="130">
        <v>1</v>
      </c>
      <c r="L344" s="130" t="s">
        <v>54</v>
      </c>
      <c r="M344" s="130" t="s">
        <v>55</v>
      </c>
      <c r="N344" s="130">
        <v>2</v>
      </c>
      <c r="O344" s="130">
        <v>22</v>
      </c>
      <c r="P344" s="130">
        <v>7.5</v>
      </c>
      <c r="Q344" s="132">
        <f t="shared" si="40"/>
        <v>82.833759999999998</v>
      </c>
      <c r="R344" s="132">
        <f t="shared" si="39"/>
        <v>2.75</v>
      </c>
      <c r="S344" s="132">
        <f t="shared" si="36"/>
        <v>227.79283999999998</v>
      </c>
      <c r="T344" s="132"/>
      <c r="U344" s="132">
        <f t="shared" si="32"/>
        <v>227.79283999999998</v>
      </c>
      <c r="V344" s="132">
        <f t="shared" si="33"/>
        <v>227792.84</v>
      </c>
      <c r="W344" s="132">
        <f t="shared" si="34"/>
        <v>18982.736666666668</v>
      </c>
      <c r="X344" s="130" t="s">
        <v>1015</v>
      </c>
      <c r="Y344" s="130" t="s">
        <v>1017</v>
      </c>
      <c r="Z344" s="130">
        <v>3093</v>
      </c>
      <c r="AA344" s="130">
        <v>3094</v>
      </c>
      <c r="AB344" s="130"/>
      <c r="AC344" s="130"/>
      <c r="AD344" s="130"/>
      <c r="AE344" s="130"/>
      <c r="AF344" s="130">
        <v>141</v>
      </c>
      <c r="AG344" s="130"/>
      <c r="AH344" s="130">
        <v>2024</v>
      </c>
      <c r="AI344" s="130"/>
      <c r="AJ344" s="130"/>
      <c r="AK344" s="130"/>
      <c r="AL344" s="130" t="s">
        <v>312</v>
      </c>
      <c r="AM344" s="130"/>
    </row>
    <row r="345" spans="1:39" x14ac:dyDescent="0.35">
      <c r="A345" s="133" t="s">
        <v>50</v>
      </c>
      <c r="B345" s="133" t="s">
        <v>697</v>
      </c>
      <c r="C345" s="133" t="s">
        <v>857</v>
      </c>
      <c r="D345" s="133" t="s">
        <v>975</v>
      </c>
      <c r="E345" s="133" t="s">
        <v>51</v>
      </c>
      <c r="F345" s="133"/>
      <c r="G345" s="133" t="s">
        <v>862</v>
      </c>
      <c r="H345" s="133" t="s">
        <v>987</v>
      </c>
      <c r="I345" s="133" t="s">
        <v>986</v>
      </c>
      <c r="J345" s="134">
        <v>1</v>
      </c>
      <c r="K345" s="133">
        <v>1</v>
      </c>
      <c r="L345" s="133" t="s">
        <v>54</v>
      </c>
      <c r="M345" s="133" t="s">
        <v>69</v>
      </c>
      <c r="N345" s="133">
        <v>1</v>
      </c>
      <c r="O345" s="133">
        <v>24</v>
      </c>
      <c r="P345" s="133">
        <v>7.5</v>
      </c>
      <c r="Q345" s="135">
        <f>81.31466+2.5191</f>
        <v>83.833759999999998</v>
      </c>
      <c r="R345" s="135">
        <f t="shared" si="39"/>
        <v>3</v>
      </c>
      <c r="S345" s="135">
        <f t="shared" si="36"/>
        <v>251.50128000000001</v>
      </c>
      <c r="T345" s="135"/>
      <c r="U345" s="135">
        <f t="shared" si="32"/>
        <v>251.50128000000001</v>
      </c>
      <c r="V345" s="135">
        <f t="shared" si="33"/>
        <v>251501.28</v>
      </c>
      <c r="W345" s="135">
        <f t="shared" si="34"/>
        <v>20958.439999999999</v>
      </c>
      <c r="X345" s="133" t="s">
        <v>1015</v>
      </c>
      <c r="Y345" s="133" t="s">
        <v>1017</v>
      </c>
      <c r="Z345" s="133">
        <v>3093</v>
      </c>
      <c r="AA345" s="133">
        <v>3094</v>
      </c>
      <c r="AB345" s="133"/>
      <c r="AC345" s="133"/>
      <c r="AD345" s="133"/>
      <c r="AE345" s="133"/>
      <c r="AF345" s="133">
        <v>141</v>
      </c>
      <c r="AG345" s="133"/>
      <c r="AH345" s="133">
        <v>2024</v>
      </c>
      <c r="AI345" s="133"/>
      <c r="AJ345" s="133"/>
      <c r="AK345" s="133"/>
      <c r="AL345" s="133" t="s">
        <v>312</v>
      </c>
      <c r="AM345" s="133"/>
    </row>
    <row r="346" spans="1:39" x14ac:dyDescent="0.35">
      <c r="A346" s="130" t="s">
        <v>50</v>
      </c>
      <c r="B346" s="130" t="s">
        <v>697</v>
      </c>
      <c r="C346" s="130" t="s">
        <v>857</v>
      </c>
      <c r="D346" s="130" t="s">
        <v>975</v>
      </c>
      <c r="E346" s="130" t="s">
        <v>51</v>
      </c>
      <c r="F346" s="130"/>
      <c r="G346" s="130" t="s">
        <v>862</v>
      </c>
      <c r="H346" s="130" t="s">
        <v>987</v>
      </c>
      <c r="I346" s="130" t="s">
        <v>986</v>
      </c>
      <c r="J346" s="131">
        <v>1</v>
      </c>
      <c r="K346" s="130">
        <v>1</v>
      </c>
      <c r="L346" s="130" t="s">
        <v>54</v>
      </c>
      <c r="M346" s="130" t="s">
        <v>55</v>
      </c>
      <c r="N346" s="130">
        <v>1</v>
      </c>
      <c r="O346" s="130">
        <v>24</v>
      </c>
      <c r="P346" s="130">
        <v>7.5</v>
      </c>
      <c r="Q346" s="132">
        <f>81.31466+2.5191</f>
        <v>83.833759999999998</v>
      </c>
      <c r="R346" s="132">
        <f t="shared" si="39"/>
        <v>3</v>
      </c>
      <c r="S346" s="132">
        <f t="shared" si="36"/>
        <v>251.50128000000001</v>
      </c>
      <c r="T346" s="132"/>
      <c r="U346" s="132">
        <f t="shared" si="32"/>
        <v>251.50128000000001</v>
      </c>
      <c r="V346" s="132">
        <f t="shared" si="33"/>
        <v>251501.28</v>
      </c>
      <c r="W346" s="132">
        <f t="shared" si="34"/>
        <v>20958.439999999999</v>
      </c>
      <c r="X346" s="130" t="s">
        <v>1015</v>
      </c>
      <c r="Y346" s="130" t="s">
        <v>1017</v>
      </c>
      <c r="Z346" s="130">
        <v>3093</v>
      </c>
      <c r="AA346" s="130">
        <v>3094</v>
      </c>
      <c r="AB346" s="130"/>
      <c r="AC346" s="130"/>
      <c r="AD346" s="130"/>
      <c r="AE346" s="130"/>
      <c r="AF346" s="130">
        <v>141</v>
      </c>
      <c r="AG346" s="130"/>
      <c r="AH346" s="130">
        <v>2024</v>
      </c>
      <c r="AI346" s="130"/>
      <c r="AJ346" s="130"/>
      <c r="AK346" s="130"/>
      <c r="AL346" s="130" t="s">
        <v>312</v>
      </c>
      <c r="AM346" s="130"/>
    </row>
    <row r="347" spans="1:39" x14ac:dyDescent="0.35">
      <c r="A347" s="133" t="s">
        <v>50</v>
      </c>
      <c r="B347" s="133" t="s">
        <v>697</v>
      </c>
      <c r="C347" s="133" t="s">
        <v>857</v>
      </c>
      <c r="D347" s="133" t="s">
        <v>955</v>
      </c>
      <c r="E347" s="133" t="s">
        <v>51</v>
      </c>
      <c r="F347" s="133"/>
      <c r="G347" s="133" t="s">
        <v>312</v>
      </c>
      <c r="H347" s="133" t="s">
        <v>956</v>
      </c>
      <c r="I347" s="133" t="s">
        <v>42</v>
      </c>
      <c r="J347" s="134">
        <v>1</v>
      </c>
      <c r="K347" s="133">
        <v>0.5</v>
      </c>
      <c r="L347" s="133" t="s">
        <v>68</v>
      </c>
      <c r="M347" s="133" t="s">
        <v>55</v>
      </c>
      <c r="N347" s="133">
        <v>4</v>
      </c>
      <c r="O347" s="133">
        <v>16</v>
      </c>
      <c r="P347" s="133">
        <v>7.5</v>
      </c>
      <c r="Q347" s="135">
        <f>63.86466+2.5191</f>
        <v>66.383759999999995</v>
      </c>
      <c r="R347" s="135">
        <f t="shared" si="39"/>
        <v>2</v>
      </c>
      <c r="S347" s="135">
        <f t="shared" si="36"/>
        <v>132.76751999999999</v>
      </c>
      <c r="T347" s="135">
        <v>0</v>
      </c>
      <c r="U347" s="135">
        <f t="shared" si="32"/>
        <v>132.76751999999999</v>
      </c>
      <c r="V347" s="135">
        <f t="shared" si="33"/>
        <v>132767.51999999999</v>
      </c>
      <c r="W347" s="135">
        <f t="shared" si="34"/>
        <v>11063.96</v>
      </c>
      <c r="X347" s="133" t="s">
        <v>42</v>
      </c>
      <c r="Y347" s="133" t="s">
        <v>42</v>
      </c>
      <c r="Z347" s="133">
        <v>3093</v>
      </c>
      <c r="AA347" s="133">
        <v>3094</v>
      </c>
      <c r="AB347" s="133" t="s">
        <v>42</v>
      </c>
      <c r="AC347" s="133" t="s">
        <v>42</v>
      </c>
      <c r="AD347" s="133" t="s">
        <v>42</v>
      </c>
      <c r="AE347" s="133" t="s">
        <v>42</v>
      </c>
      <c r="AF347" s="133">
        <v>141</v>
      </c>
      <c r="AG347" s="133"/>
      <c r="AH347" s="133">
        <v>2024</v>
      </c>
      <c r="AI347" s="133"/>
      <c r="AJ347" s="133"/>
      <c r="AK347" s="133"/>
      <c r="AL347" s="133" t="s">
        <v>312</v>
      </c>
      <c r="AM347" s="133"/>
    </row>
    <row r="348" spans="1:39" x14ac:dyDescent="0.35">
      <c r="A348" s="130" t="s">
        <v>50</v>
      </c>
      <c r="B348" s="130" t="s">
        <v>697</v>
      </c>
      <c r="C348" s="130" t="s">
        <v>857</v>
      </c>
      <c r="D348" s="130" t="s">
        <v>955</v>
      </c>
      <c r="E348" s="130" t="s">
        <v>51</v>
      </c>
      <c r="F348" s="130"/>
      <c r="G348" s="130" t="s">
        <v>312</v>
      </c>
      <c r="H348" s="130" t="s">
        <v>958</v>
      </c>
      <c r="I348" s="130" t="s">
        <v>957</v>
      </c>
      <c r="J348" s="131">
        <v>1</v>
      </c>
      <c r="K348" s="130">
        <v>0.5</v>
      </c>
      <c r="L348" s="130" t="s">
        <v>54</v>
      </c>
      <c r="M348" s="130" t="s">
        <v>69</v>
      </c>
      <c r="N348" s="130">
        <v>3</v>
      </c>
      <c r="O348" s="130">
        <v>21</v>
      </c>
      <c r="P348" s="130">
        <v>7.5</v>
      </c>
      <c r="Q348" s="132">
        <f>63.86+2.5191</f>
        <v>66.379099999999994</v>
      </c>
      <c r="R348" s="132">
        <f t="shared" si="39"/>
        <v>2.625</v>
      </c>
      <c r="S348" s="132">
        <f t="shared" si="36"/>
        <v>174.2451375</v>
      </c>
      <c r="T348" s="132">
        <v>0</v>
      </c>
      <c r="U348" s="132">
        <f t="shared" si="32"/>
        <v>174.2451375</v>
      </c>
      <c r="V348" s="132">
        <f t="shared" si="33"/>
        <v>174245.13750000001</v>
      </c>
      <c r="W348" s="132">
        <f t="shared" si="34"/>
        <v>14520.428125</v>
      </c>
      <c r="X348" s="130" t="s">
        <v>42</v>
      </c>
      <c r="Y348" s="130" t="s">
        <v>42</v>
      </c>
      <c r="Z348" s="130">
        <v>3093</v>
      </c>
      <c r="AA348" s="130">
        <v>3094</v>
      </c>
      <c r="AB348" s="130" t="s">
        <v>42</v>
      </c>
      <c r="AC348" s="130" t="s">
        <v>42</v>
      </c>
      <c r="AD348" s="130" t="s">
        <v>42</v>
      </c>
      <c r="AE348" s="130" t="s">
        <v>42</v>
      </c>
      <c r="AF348" s="130">
        <v>141</v>
      </c>
      <c r="AG348" s="130"/>
      <c r="AH348" s="130">
        <v>2024</v>
      </c>
      <c r="AI348" s="130"/>
      <c r="AJ348" s="130"/>
      <c r="AK348" s="130"/>
      <c r="AL348" s="130" t="s">
        <v>312</v>
      </c>
      <c r="AM348" s="130"/>
    </row>
    <row r="349" spans="1:39" x14ac:dyDescent="0.35">
      <c r="A349" s="133" t="s">
        <v>50</v>
      </c>
      <c r="B349" s="133" t="s">
        <v>697</v>
      </c>
      <c r="C349" s="133" t="s">
        <v>857</v>
      </c>
      <c r="D349" s="133" t="s">
        <v>955</v>
      </c>
      <c r="E349" s="133" t="s">
        <v>51</v>
      </c>
      <c r="F349" s="133"/>
      <c r="G349" s="133" t="s">
        <v>312</v>
      </c>
      <c r="H349" s="133" t="s">
        <v>960</v>
      </c>
      <c r="I349" s="133" t="s">
        <v>959</v>
      </c>
      <c r="J349" s="134">
        <v>1</v>
      </c>
      <c r="K349" s="133">
        <v>0.5</v>
      </c>
      <c r="L349" s="133" t="s">
        <v>54</v>
      </c>
      <c r="M349" s="133" t="s">
        <v>55</v>
      </c>
      <c r="N349" s="133">
        <v>4</v>
      </c>
      <c r="O349" s="133">
        <v>2</v>
      </c>
      <c r="P349" s="133">
        <v>7.5</v>
      </c>
      <c r="Q349" s="135">
        <f>68.86466+2.5191</f>
        <v>71.383759999999995</v>
      </c>
      <c r="R349" s="135">
        <f t="shared" si="39"/>
        <v>0.25</v>
      </c>
      <c r="S349" s="135">
        <f t="shared" si="36"/>
        <v>17.845939999999999</v>
      </c>
      <c r="T349" s="135">
        <v>0</v>
      </c>
      <c r="U349" s="135">
        <f t="shared" ref="U349:U412" si="41">S349+T349</f>
        <v>17.845939999999999</v>
      </c>
      <c r="V349" s="135">
        <f t="shared" ref="V349:V412" si="42">U349*1000</f>
        <v>17845.939999999999</v>
      </c>
      <c r="W349" s="135">
        <f t="shared" ref="W349:W412" si="43">V349/12</f>
        <v>1487.1616666666666</v>
      </c>
      <c r="X349" s="133" t="s">
        <v>42</v>
      </c>
      <c r="Y349" s="133" t="s">
        <v>42</v>
      </c>
      <c r="Z349" s="133">
        <v>3093</v>
      </c>
      <c r="AA349" s="133">
        <v>3094</v>
      </c>
      <c r="AB349" s="133" t="s">
        <v>42</v>
      </c>
      <c r="AC349" s="133" t="s">
        <v>42</v>
      </c>
      <c r="AD349" s="133" t="s">
        <v>42</v>
      </c>
      <c r="AE349" s="133" t="s">
        <v>42</v>
      </c>
      <c r="AF349" s="133">
        <v>141</v>
      </c>
      <c r="AG349" s="133"/>
      <c r="AH349" s="133">
        <v>2024</v>
      </c>
      <c r="AI349" s="133"/>
      <c r="AJ349" s="133"/>
      <c r="AK349" s="133"/>
      <c r="AL349" s="133" t="s">
        <v>312</v>
      </c>
      <c r="AM349" s="133"/>
    </row>
    <row r="350" spans="1:39" x14ac:dyDescent="0.35">
      <c r="A350" s="130" t="s">
        <v>50</v>
      </c>
      <c r="B350" s="130" t="s">
        <v>697</v>
      </c>
      <c r="C350" s="130" t="s">
        <v>857</v>
      </c>
      <c r="D350" s="130" t="s">
        <v>955</v>
      </c>
      <c r="E350" s="130" t="s">
        <v>51</v>
      </c>
      <c r="F350" s="130"/>
      <c r="G350" s="130" t="s">
        <v>312</v>
      </c>
      <c r="H350" s="130" t="s">
        <v>962</v>
      </c>
      <c r="I350" s="130" t="s">
        <v>961</v>
      </c>
      <c r="J350" s="131">
        <v>1</v>
      </c>
      <c r="K350" s="130">
        <v>0.5</v>
      </c>
      <c r="L350" s="130" t="s">
        <v>54</v>
      </c>
      <c r="M350" s="130" t="s">
        <v>55</v>
      </c>
      <c r="N350" s="130">
        <v>2</v>
      </c>
      <c r="O350" s="130">
        <v>23</v>
      </c>
      <c r="P350" s="130">
        <v>7.5</v>
      </c>
      <c r="Q350" s="132">
        <f>70.86466+2.5191</f>
        <v>73.383759999999995</v>
      </c>
      <c r="R350" s="132">
        <f t="shared" si="39"/>
        <v>2.875</v>
      </c>
      <c r="S350" s="132">
        <f t="shared" si="36"/>
        <v>210.97830999999999</v>
      </c>
      <c r="T350" s="132">
        <v>0</v>
      </c>
      <c r="U350" s="132">
        <f t="shared" si="41"/>
        <v>210.97830999999999</v>
      </c>
      <c r="V350" s="132">
        <f t="shared" si="42"/>
        <v>210978.31</v>
      </c>
      <c r="W350" s="132">
        <f t="shared" si="43"/>
        <v>17581.525833333333</v>
      </c>
      <c r="X350" s="130" t="s">
        <v>42</v>
      </c>
      <c r="Y350" s="130" t="s">
        <v>42</v>
      </c>
      <c r="Z350" s="130">
        <v>3093</v>
      </c>
      <c r="AA350" s="130">
        <v>3094</v>
      </c>
      <c r="AB350" s="130" t="s">
        <v>42</v>
      </c>
      <c r="AC350" s="130" t="s">
        <v>42</v>
      </c>
      <c r="AD350" s="130" t="s">
        <v>42</v>
      </c>
      <c r="AE350" s="130" t="s">
        <v>42</v>
      </c>
      <c r="AF350" s="130">
        <v>141</v>
      </c>
      <c r="AG350" s="130"/>
      <c r="AH350" s="130">
        <v>2024</v>
      </c>
      <c r="AI350" s="130"/>
      <c r="AJ350" s="130"/>
      <c r="AK350" s="130"/>
      <c r="AL350" s="130" t="s">
        <v>312</v>
      </c>
      <c r="AM350" s="130"/>
    </row>
    <row r="351" spans="1:39" x14ac:dyDescent="0.35">
      <c r="A351" s="133" t="s">
        <v>50</v>
      </c>
      <c r="B351" s="133" t="s">
        <v>697</v>
      </c>
      <c r="C351" s="133" t="s">
        <v>857</v>
      </c>
      <c r="D351" s="133" t="s">
        <v>955</v>
      </c>
      <c r="E351" s="133" t="s">
        <v>51</v>
      </c>
      <c r="F351" s="133"/>
      <c r="G351" s="133" t="s">
        <v>312</v>
      </c>
      <c r="H351" s="133" t="s">
        <v>965</v>
      </c>
      <c r="I351" s="133" t="s">
        <v>963</v>
      </c>
      <c r="J351" s="134">
        <v>1</v>
      </c>
      <c r="K351" s="133">
        <v>0.5</v>
      </c>
      <c r="L351" s="133" t="s">
        <v>54</v>
      </c>
      <c r="M351" s="133" t="s">
        <v>69</v>
      </c>
      <c r="N351" s="133">
        <v>3</v>
      </c>
      <c r="O351" s="133">
        <v>21</v>
      </c>
      <c r="P351" s="133">
        <v>7.5</v>
      </c>
      <c r="Q351" s="135">
        <f>71.86466+2.5191</f>
        <v>74.383759999999995</v>
      </c>
      <c r="R351" s="135">
        <f t="shared" si="39"/>
        <v>2.625</v>
      </c>
      <c r="S351" s="135">
        <f t="shared" si="36"/>
        <v>195.25736999999998</v>
      </c>
      <c r="T351" s="135">
        <v>0</v>
      </c>
      <c r="U351" s="135">
        <f t="shared" si="41"/>
        <v>195.25736999999998</v>
      </c>
      <c r="V351" s="135">
        <f t="shared" si="42"/>
        <v>195257.36999999997</v>
      </c>
      <c r="W351" s="135">
        <f t="shared" si="43"/>
        <v>16271.447499999997</v>
      </c>
      <c r="X351" s="133" t="s">
        <v>42</v>
      </c>
      <c r="Y351" s="133" t="s">
        <v>42</v>
      </c>
      <c r="Z351" s="133">
        <v>3093</v>
      </c>
      <c r="AA351" s="133">
        <v>3094</v>
      </c>
      <c r="AB351" s="133" t="s">
        <v>42</v>
      </c>
      <c r="AC351" s="133" t="s">
        <v>42</v>
      </c>
      <c r="AD351" s="133" t="s">
        <v>42</v>
      </c>
      <c r="AE351" s="133" t="s">
        <v>42</v>
      </c>
      <c r="AF351" s="133">
        <v>141</v>
      </c>
      <c r="AG351" s="133"/>
      <c r="AH351" s="133">
        <v>2024</v>
      </c>
      <c r="AI351" s="133"/>
      <c r="AJ351" s="133"/>
      <c r="AK351" s="133"/>
      <c r="AL351" s="133" t="s">
        <v>312</v>
      </c>
      <c r="AM351" s="133"/>
    </row>
    <row r="352" spans="1:39" x14ac:dyDescent="0.35">
      <c r="A352" s="130" t="s">
        <v>50</v>
      </c>
      <c r="B352" s="130" t="s">
        <v>697</v>
      </c>
      <c r="C352" s="130" t="s">
        <v>857</v>
      </c>
      <c r="D352" s="130" t="s">
        <v>955</v>
      </c>
      <c r="E352" s="130" t="s">
        <v>51</v>
      </c>
      <c r="F352" s="130"/>
      <c r="G352" s="130" t="s">
        <v>312</v>
      </c>
      <c r="H352" s="130" t="s">
        <v>966</v>
      </c>
      <c r="I352" s="130" t="s">
        <v>963</v>
      </c>
      <c r="J352" s="131">
        <v>1</v>
      </c>
      <c r="K352" s="130">
        <v>0.5</v>
      </c>
      <c r="L352" s="130" t="s">
        <v>54</v>
      </c>
      <c r="M352" s="130" t="s">
        <v>69</v>
      </c>
      <c r="N352" s="130">
        <v>3</v>
      </c>
      <c r="O352" s="130">
        <v>4</v>
      </c>
      <c r="P352" s="130">
        <v>7.5</v>
      </c>
      <c r="Q352" s="132">
        <f>71.86466+2.5191</f>
        <v>74.383759999999995</v>
      </c>
      <c r="R352" s="132">
        <f t="shared" si="39"/>
        <v>0.5</v>
      </c>
      <c r="S352" s="132">
        <f t="shared" si="36"/>
        <v>37.191879999999998</v>
      </c>
      <c r="T352" s="132">
        <v>0</v>
      </c>
      <c r="U352" s="132">
        <f t="shared" si="41"/>
        <v>37.191879999999998</v>
      </c>
      <c r="V352" s="132">
        <f t="shared" si="42"/>
        <v>37191.879999999997</v>
      </c>
      <c r="W352" s="132">
        <f t="shared" si="43"/>
        <v>3099.3233333333333</v>
      </c>
      <c r="X352" s="130" t="s">
        <v>42</v>
      </c>
      <c r="Y352" s="130" t="s">
        <v>42</v>
      </c>
      <c r="Z352" s="130">
        <v>3093</v>
      </c>
      <c r="AA352" s="130">
        <v>3094</v>
      </c>
      <c r="AB352" s="130" t="s">
        <v>42</v>
      </c>
      <c r="AC352" s="130" t="s">
        <v>42</v>
      </c>
      <c r="AD352" s="130" t="s">
        <v>42</v>
      </c>
      <c r="AE352" s="130" t="s">
        <v>42</v>
      </c>
      <c r="AF352" s="130">
        <v>141</v>
      </c>
      <c r="AG352" s="130"/>
      <c r="AH352" s="130">
        <v>2024</v>
      </c>
      <c r="AI352" s="130"/>
      <c r="AJ352" s="130"/>
      <c r="AK352" s="130"/>
      <c r="AL352" s="130" t="s">
        <v>312</v>
      </c>
      <c r="AM352" s="130"/>
    </row>
    <row r="353" spans="1:39" x14ac:dyDescent="0.35">
      <c r="A353" s="133" t="s">
        <v>50</v>
      </c>
      <c r="B353" s="133" t="s">
        <v>697</v>
      </c>
      <c r="C353" s="133" t="s">
        <v>857</v>
      </c>
      <c r="D353" s="133" t="s">
        <v>955</v>
      </c>
      <c r="E353" s="133" t="s">
        <v>51</v>
      </c>
      <c r="F353" s="133"/>
      <c r="G353" s="133" t="s">
        <v>312</v>
      </c>
      <c r="H353" s="133" t="s">
        <v>964</v>
      </c>
      <c r="I353" s="133" t="s">
        <v>963</v>
      </c>
      <c r="J353" s="134">
        <v>1</v>
      </c>
      <c r="K353" s="133">
        <v>0.5</v>
      </c>
      <c r="L353" s="133" t="s">
        <v>54</v>
      </c>
      <c r="M353" s="133" t="s">
        <v>55</v>
      </c>
      <c r="N353" s="133">
        <v>4</v>
      </c>
      <c r="O353" s="133">
        <v>2</v>
      </c>
      <c r="P353" s="133">
        <v>7.5</v>
      </c>
      <c r="Q353" s="135">
        <f>71.86466+2.5191</f>
        <v>74.383759999999995</v>
      </c>
      <c r="R353" s="135">
        <f t="shared" si="39"/>
        <v>0.25</v>
      </c>
      <c r="S353" s="135">
        <f t="shared" si="36"/>
        <v>18.595939999999999</v>
      </c>
      <c r="T353" s="135">
        <v>0</v>
      </c>
      <c r="U353" s="135">
        <f t="shared" si="41"/>
        <v>18.595939999999999</v>
      </c>
      <c r="V353" s="135">
        <f t="shared" si="42"/>
        <v>18595.939999999999</v>
      </c>
      <c r="W353" s="135">
        <f t="shared" si="43"/>
        <v>1549.6616666666666</v>
      </c>
      <c r="X353" s="133" t="s">
        <v>42</v>
      </c>
      <c r="Y353" s="133" t="s">
        <v>42</v>
      </c>
      <c r="Z353" s="133">
        <v>3093</v>
      </c>
      <c r="AA353" s="133">
        <v>3094</v>
      </c>
      <c r="AB353" s="133" t="s">
        <v>42</v>
      </c>
      <c r="AC353" s="133" t="s">
        <v>42</v>
      </c>
      <c r="AD353" s="133" t="s">
        <v>42</v>
      </c>
      <c r="AE353" s="133" t="s">
        <v>42</v>
      </c>
      <c r="AF353" s="133">
        <v>141</v>
      </c>
      <c r="AG353" s="133"/>
      <c r="AH353" s="133">
        <v>2024</v>
      </c>
      <c r="AI353" s="133"/>
      <c r="AJ353" s="133"/>
      <c r="AK353" s="133"/>
      <c r="AL353" s="133" t="s">
        <v>312</v>
      </c>
      <c r="AM353" s="133"/>
    </row>
    <row r="354" spans="1:39" x14ac:dyDescent="0.35">
      <c r="A354" s="130" t="s">
        <v>50</v>
      </c>
      <c r="B354" s="130" t="s">
        <v>697</v>
      </c>
      <c r="C354" s="130" t="s">
        <v>857</v>
      </c>
      <c r="D354" s="130" t="s">
        <v>955</v>
      </c>
      <c r="E354" s="130" t="s">
        <v>51</v>
      </c>
      <c r="F354" s="130"/>
      <c r="G354" s="130" t="s">
        <v>312</v>
      </c>
      <c r="H354" s="130" t="s">
        <v>965</v>
      </c>
      <c r="I354" s="130" t="s">
        <v>963</v>
      </c>
      <c r="J354" s="131">
        <v>1</v>
      </c>
      <c r="K354" s="130">
        <v>0.5</v>
      </c>
      <c r="L354" s="130" t="s">
        <v>54</v>
      </c>
      <c r="M354" s="130" t="s">
        <v>55</v>
      </c>
      <c r="N354" s="130">
        <v>4</v>
      </c>
      <c r="O354" s="130">
        <v>15</v>
      </c>
      <c r="P354" s="130">
        <v>7.5</v>
      </c>
      <c r="Q354" s="132">
        <f>71.86466+2.5191</f>
        <v>74.383759999999995</v>
      </c>
      <c r="R354" s="132">
        <f t="shared" si="39"/>
        <v>1.875</v>
      </c>
      <c r="S354" s="132">
        <f t="shared" si="36"/>
        <v>139.46955</v>
      </c>
      <c r="T354" s="132">
        <v>0</v>
      </c>
      <c r="U354" s="132">
        <f t="shared" si="41"/>
        <v>139.46955</v>
      </c>
      <c r="V354" s="132">
        <f t="shared" si="42"/>
        <v>139469.54999999999</v>
      </c>
      <c r="W354" s="132">
        <f t="shared" si="43"/>
        <v>11622.4625</v>
      </c>
      <c r="X354" s="130" t="s">
        <v>42</v>
      </c>
      <c r="Y354" s="130" t="s">
        <v>42</v>
      </c>
      <c r="Z354" s="130">
        <v>3093</v>
      </c>
      <c r="AA354" s="130">
        <v>3094</v>
      </c>
      <c r="AB354" s="130" t="s">
        <v>42</v>
      </c>
      <c r="AC354" s="130" t="s">
        <v>42</v>
      </c>
      <c r="AD354" s="130" t="s">
        <v>42</v>
      </c>
      <c r="AE354" s="130" t="s">
        <v>42</v>
      </c>
      <c r="AF354" s="130">
        <v>141</v>
      </c>
      <c r="AG354" s="130"/>
      <c r="AH354" s="130">
        <v>2024</v>
      </c>
      <c r="AI354" s="130"/>
      <c r="AJ354" s="130"/>
      <c r="AK354" s="130"/>
      <c r="AL354" s="130" t="s">
        <v>312</v>
      </c>
      <c r="AM354" s="130"/>
    </row>
    <row r="355" spans="1:39" x14ac:dyDescent="0.35">
      <c r="A355" s="133" t="s">
        <v>50</v>
      </c>
      <c r="B355" s="133" t="s">
        <v>697</v>
      </c>
      <c r="C355" s="133" t="s">
        <v>857</v>
      </c>
      <c r="D355" s="133" t="s">
        <v>955</v>
      </c>
      <c r="E355" s="133" t="s">
        <v>51</v>
      </c>
      <c r="F355" s="133"/>
      <c r="G355" s="133" t="s">
        <v>312</v>
      </c>
      <c r="H355" s="133" t="s">
        <v>968</v>
      </c>
      <c r="I355" s="133" t="s">
        <v>967</v>
      </c>
      <c r="J355" s="134">
        <v>1</v>
      </c>
      <c r="K355" s="133">
        <v>0.5</v>
      </c>
      <c r="L355" s="133" t="s">
        <v>54</v>
      </c>
      <c r="M355" s="133" t="s">
        <v>69</v>
      </c>
      <c r="N355" s="133">
        <v>1</v>
      </c>
      <c r="O355" s="133">
        <v>26</v>
      </c>
      <c r="P355" s="133">
        <v>7.5</v>
      </c>
      <c r="Q355" s="135">
        <f>68.86466+2.5191</f>
        <v>71.383759999999995</v>
      </c>
      <c r="R355" s="135">
        <f t="shared" si="39"/>
        <v>3.25</v>
      </c>
      <c r="S355" s="135">
        <f t="shared" ref="S355:S418" si="44">Q355*R355</f>
        <v>231.99721999999997</v>
      </c>
      <c r="T355" s="135">
        <v>0</v>
      </c>
      <c r="U355" s="135">
        <f t="shared" si="41"/>
        <v>231.99721999999997</v>
      </c>
      <c r="V355" s="135">
        <f t="shared" si="42"/>
        <v>231997.21999999997</v>
      </c>
      <c r="W355" s="135">
        <f t="shared" si="43"/>
        <v>19333.101666666666</v>
      </c>
      <c r="X355" s="133" t="s">
        <v>42</v>
      </c>
      <c r="Y355" s="133" t="s">
        <v>42</v>
      </c>
      <c r="Z355" s="133">
        <v>3093</v>
      </c>
      <c r="AA355" s="133">
        <v>3094</v>
      </c>
      <c r="AB355" s="133" t="s">
        <v>42</v>
      </c>
      <c r="AC355" s="133" t="s">
        <v>42</v>
      </c>
      <c r="AD355" s="133" t="s">
        <v>42</v>
      </c>
      <c r="AE355" s="133" t="s">
        <v>42</v>
      </c>
      <c r="AF355" s="133">
        <v>141</v>
      </c>
      <c r="AG355" s="133"/>
      <c r="AH355" s="133">
        <v>2024</v>
      </c>
      <c r="AI355" s="133"/>
      <c r="AJ355" s="133"/>
      <c r="AK355" s="133"/>
      <c r="AL355" s="133" t="s">
        <v>312</v>
      </c>
      <c r="AM355" s="133"/>
    </row>
    <row r="356" spans="1:39" x14ac:dyDescent="0.35">
      <c r="A356" s="130" t="s">
        <v>50</v>
      </c>
      <c r="B356" s="130" t="s">
        <v>697</v>
      </c>
      <c r="C356" s="130" t="s">
        <v>857</v>
      </c>
      <c r="D356" s="130" t="s">
        <v>955</v>
      </c>
      <c r="E356" s="130" t="s">
        <v>51</v>
      </c>
      <c r="F356" s="130"/>
      <c r="G356" s="130" t="s">
        <v>312</v>
      </c>
      <c r="H356" s="130" t="s">
        <v>969</v>
      </c>
      <c r="I356" s="130" t="s">
        <v>967</v>
      </c>
      <c r="J356" s="131">
        <v>1</v>
      </c>
      <c r="K356" s="130">
        <v>0.5</v>
      </c>
      <c r="L356" s="130" t="s">
        <v>54</v>
      </c>
      <c r="M356" s="130" t="s">
        <v>69</v>
      </c>
      <c r="N356" s="130">
        <v>1</v>
      </c>
      <c r="O356" s="130">
        <v>4</v>
      </c>
      <c r="P356" s="130">
        <v>7.5</v>
      </c>
      <c r="Q356" s="132">
        <f>68.86466+2.5191</f>
        <v>71.383759999999995</v>
      </c>
      <c r="R356" s="132">
        <f t="shared" si="39"/>
        <v>0.5</v>
      </c>
      <c r="S356" s="132">
        <f t="shared" si="44"/>
        <v>35.691879999999998</v>
      </c>
      <c r="T356" s="132">
        <v>0</v>
      </c>
      <c r="U356" s="132">
        <f t="shared" si="41"/>
        <v>35.691879999999998</v>
      </c>
      <c r="V356" s="132">
        <f t="shared" si="42"/>
        <v>35691.879999999997</v>
      </c>
      <c r="W356" s="132">
        <f t="shared" si="43"/>
        <v>2974.3233333333333</v>
      </c>
      <c r="X356" s="130" t="s">
        <v>42</v>
      </c>
      <c r="Y356" s="130" t="s">
        <v>42</v>
      </c>
      <c r="Z356" s="130">
        <v>3093</v>
      </c>
      <c r="AA356" s="130">
        <v>3094</v>
      </c>
      <c r="AB356" s="130" t="s">
        <v>42</v>
      </c>
      <c r="AC356" s="130" t="s">
        <v>42</v>
      </c>
      <c r="AD356" s="130" t="s">
        <v>42</v>
      </c>
      <c r="AE356" s="130" t="s">
        <v>42</v>
      </c>
      <c r="AF356" s="130">
        <v>141</v>
      </c>
      <c r="AG356" s="130"/>
      <c r="AH356" s="130">
        <v>2024</v>
      </c>
      <c r="AI356" s="130"/>
      <c r="AJ356" s="130"/>
      <c r="AK356" s="130"/>
      <c r="AL356" s="130" t="s">
        <v>312</v>
      </c>
      <c r="AM356" s="130"/>
    </row>
    <row r="357" spans="1:39" x14ac:dyDescent="0.35">
      <c r="A357" s="133" t="s">
        <v>50</v>
      </c>
      <c r="B357" s="133" t="s">
        <v>697</v>
      </c>
      <c r="C357" s="133" t="s">
        <v>857</v>
      </c>
      <c r="D357" s="133" t="s">
        <v>955</v>
      </c>
      <c r="E357" s="133" t="s">
        <v>51</v>
      </c>
      <c r="F357" s="133"/>
      <c r="G357" s="133" t="s">
        <v>312</v>
      </c>
      <c r="H357" s="133" t="s">
        <v>968</v>
      </c>
      <c r="I357" s="133" t="s">
        <v>967</v>
      </c>
      <c r="J357" s="134">
        <v>1</v>
      </c>
      <c r="K357" s="133">
        <v>0.5</v>
      </c>
      <c r="L357" s="133" t="s">
        <v>54</v>
      </c>
      <c r="M357" s="133" t="s">
        <v>55</v>
      </c>
      <c r="N357" s="133">
        <v>2</v>
      </c>
      <c r="O357" s="133">
        <v>23</v>
      </c>
      <c r="P357" s="133">
        <v>7.5</v>
      </c>
      <c r="Q357" s="135">
        <f>68.86466+2.5191</f>
        <v>71.383759999999995</v>
      </c>
      <c r="R357" s="135">
        <f t="shared" si="39"/>
        <v>2.875</v>
      </c>
      <c r="S357" s="135">
        <f t="shared" si="44"/>
        <v>205.22830999999999</v>
      </c>
      <c r="T357" s="135">
        <v>0</v>
      </c>
      <c r="U357" s="135">
        <f t="shared" si="41"/>
        <v>205.22830999999999</v>
      </c>
      <c r="V357" s="135">
        <f t="shared" si="42"/>
        <v>205228.31</v>
      </c>
      <c r="W357" s="135">
        <f t="shared" si="43"/>
        <v>17102.359166666665</v>
      </c>
      <c r="X357" s="133" t="s">
        <v>42</v>
      </c>
      <c r="Y357" s="133" t="s">
        <v>42</v>
      </c>
      <c r="Z357" s="133">
        <v>3093</v>
      </c>
      <c r="AA357" s="133">
        <v>3094</v>
      </c>
      <c r="AB357" s="133" t="s">
        <v>42</v>
      </c>
      <c r="AC357" s="133" t="s">
        <v>42</v>
      </c>
      <c r="AD357" s="133" t="s">
        <v>42</v>
      </c>
      <c r="AE357" s="133" t="s">
        <v>42</v>
      </c>
      <c r="AF357" s="133">
        <v>141</v>
      </c>
      <c r="AG357" s="133"/>
      <c r="AH357" s="133">
        <v>2024</v>
      </c>
      <c r="AI357" s="133"/>
      <c r="AJ357" s="133"/>
      <c r="AK357" s="133"/>
      <c r="AL357" s="133" t="s">
        <v>312</v>
      </c>
      <c r="AM357" s="133"/>
    </row>
    <row r="358" spans="1:39" x14ac:dyDescent="0.35">
      <c r="A358" s="130" t="s">
        <v>50</v>
      </c>
      <c r="B358" s="130" t="s">
        <v>697</v>
      </c>
      <c r="C358" s="130" t="s">
        <v>857</v>
      </c>
      <c r="D358" s="130" t="s">
        <v>955</v>
      </c>
      <c r="E358" s="130" t="s">
        <v>51</v>
      </c>
      <c r="F358" s="130"/>
      <c r="G358" s="130" t="s">
        <v>312</v>
      </c>
      <c r="H358" s="130" t="s">
        <v>969</v>
      </c>
      <c r="I358" s="130" t="s">
        <v>967</v>
      </c>
      <c r="J358" s="131">
        <v>1</v>
      </c>
      <c r="K358" s="130">
        <v>0.5</v>
      </c>
      <c r="L358" s="130" t="s">
        <v>54</v>
      </c>
      <c r="M358" s="130" t="s">
        <v>55</v>
      </c>
      <c r="N358" s="130">
        <v>2</v>
      </c>
      <c r="O358" s="130">
        <v>3</v>
      </c>
      <c r="P358" s="130">
        <v>7.5</v>
      </c>
      <c r="Q358" s="132">
        <f>68.86466+2.5191</f>
        <v>71.383759999999995</v>
      </c>
      <c r="R358" s="132">
        <f t="shared" si="39"/>
        <v>0.375</v>
      </c>
      <c r="S358" s="132">
        <f t="shared" si="44"/>
        <v>26.768909999999998</v>
      </c>
      <c r="T358" s="132">
        <v>0</v>
      </c>
      <c r="U358" s="132">
        <f t="shared" si="41"/>
        <v>26.768909999999998</v>
      </c>
      <c r="V358" s="132">
        <f t="shared" si="42"/>
        <v>26768.91</v>
      </c>
      <c r="W358" s="132">
        <f t="shared" si="43"/>
        <v>2230.7424999999998</v>
      </c>
      <c r="X358" s="130" t="s">
        <v>42</v>
      </c>
      <c r="Y358" s="130" t="s">
        <v>42</v>
      </c>
      <c r="Z358" s="130">
        <v>3093</v>
      </c>
      <c r="AA358" s="130">
        <v>3094</v>
      </c>
      <c r="AB358" s="130" t="s">
        <v>42</v>
      </c>
      <c r="AC358" s="130" t="s">
        <v>42</v>
      </c>
      <c r="AD358" s="130" t="s">
        <v>42</v>
      </c>
      <c r="AE358" s="130" t="s">
        <v>42</v>
      </c>
      <c r="AF358" s="130">
        <v>141</v>
      </c>
      <c r="AG358" s="130"/>
      <c r="AH358" s="130">
        <v>2024</v>
      </c>
      <c r="AI358" s="130"/>
      <c r="AJ358" s="130"/>
      <c r="AK358" s="130"/>
      <c r="AL358" s="130" t="s">
        <v>312</v>
      </c>
      <c r="AM358" s="130"/>
    </row>
    <row r="359" spans="1:39" x14ac:dyDescent="0.35">
      <c r="A359" s="133" t="s">
        <v>50</v>
      </c>
      <c r="B359" s="133" t="s">
        <v>697</v>
      </c>
      <c r="C359" s="133" t="s">
        <v>857</v>
      </c>
      <c r="D359" s="133" t="s">
        <v>955</v>
      </c>
      <c r="E359" s="133" t="s">
        <v>51</v>
      </c>
      <c r="F359" s="133"/>
      <c r="G359" s="133" t="s">
        <v>312</v>
      </c>
      <c r="H359" s="133" t="s">
        <v>971</v>
      </c>
      <c r="I359" s="133" t="s">
        <v>970</v>
      </c>
      <c r="J359" s="134">
        <v>1</v>
      </c>
      <c r="K359" s="133">
        <v>0.5</v>
      </c>
      <c r="L359" s="133" t="s">
        <v>54</v>
      </c>
      <c r="M359" s="133" t="s">
        <v>55</v>
      </c>
      <c r="N359" s="133">
        <v>2</v>
      </c>
      <c r="O359" s="133">
        <v>3</v>
      </c>
      <c r="P359" s="133">
        <v>7.5</v>
      </c>
      <c r="Q359" s="135">
        <f>70.86466+2.5191</f>
        <v>73.383759999999995</v>
      </c>
      <c r="R359" s="135">
        <f t="shared" si="39"/>
        <v>0.375</v>
      </c>
      <c r="S359" s="135">
        <f t="shared" si="44"/>
        <v>27.518909999999998</v>
      </c>
      <c r="T359" s="135">
        <v>0</v>
      </c>
      <c r="U359" s="135">
        <f t="shared" si="41"/>
        <v>27.518909999999998</v>
      </c>
      <c r="V359" s="135">
        <f t="shared" si="42"/>
        <v>27518.91</v>
      </c>
      <c r="W359" s="135">
        <f t="shared" si="43"/>
        <v>2293.2424999999998</v>
      </c>
      <c r="X359" s="133" t="s">
        <v>42</v>
      </c>
      <c r="Y359" s="133" t="s">
        <v>42</v>
      </c>
      <c r="Z359" s="133">
        <v>3093</v>
      </c>
      <c r="AA359" s="133">
        <v>3094</v>
      </c>
      <c r="AB359" s="133" t="s">
        <v>42</v>
      </c>
      <c r="AC359" s="133" t="s">
        <v>42</v>
      </c>
      <c r="AD359" s="133" t="s">
        <v>42</v>
      </c>
      <c r="AE359" s="133" t="s">
        <v>42</v>
      </c>
      <c r="AF359" s="133">
        <v>141</v>
      </c>
      <c r="AG359" s="133"/>
      <c r="AH359" s="133">
        <v>2024</v>
      </c>
      <c r="AI359" s="133"/>
      <c r="AJ359" s="133"/>
      <c r="AK359" s="133"/>
      <c r="AL359" s="133" t="s">
        <v>312</v>
      </c>
      <c r="AM359" s="133"/>
    </row>
    <row r="360" spans="1:39" x14ac:dyDescent="0.35">
      <c r="A360" s="130" t="s">
        <v>50</v>
      </c>
      <c r="B360" s="130" t="s">
        <v>697</v>
      </c>
      <c r="C360" s="130" t="s">
        <v>857</v>
      </c>
      <c r="D360" s="130" t="s">
        <v>955</v>
      </c>
      <c r="E360" s="130" t="s">
        <v>51</v>
      </c>
      <c r="F360" s="130"/>
      <c r="G360" s="130" t="s">
        <v>312</v>
      </c>
      <c r="H360" s="130" t="s">
        <v>971</v>
      </c>
      <c r="I360" s="130" t="s">
        <v>970</v>
      </c>
      <c r="J360" s="131">
        <v>1</v>
      </c>
      <c r="K360" s="130">
        <v>0.5</v>
      </c>
      <c r="L360" s="130" t="s">
        <v>54</v>
      </c>
      <c r="M360" s="130" t="s">
        <v>69</v>
      </c>
      <c r="N360" s="130">
        <v>3</v>
      </c>
      <c r="O360" s="130">
        <v>4</v>
      </c>
      <c r="P360" s="130">
        <v>7.5</v>
      </c>
      <c r="Q360" s="132">
        <f>70.86466+2.5191</f>
        <v>73.383759999999995</v>
      </c>
      <c r="R360" s="132">
        <f t="shared" si="39"/>
        <v>0.5</v>
      </c>
      <c r="S360" s="132">
        <f t="shared" si="44"/>
        <v>36.691879999999998</v>
      </c>
      <c r="T360" s="132">
        <v>0</v>
      </c>
      <c r="U360" s="132">
        <f t="shared" si="41"/>
        <v>36.691879999999998</v>
      </c>
      <c r="V360" s="132">
        <f t="shared" si="42"/>
        <v>36691.879999999997</v>
      </c>
      <c r="W360" s="132">
        <f t="shared" si="43"/>
        <v>3057.6566666666663</v>
      </c>
      <c r="X360" s="130" t="s">
        <v>42</v>
      </c>
      <c r="Y360" s="130" t="s">
        <v>42</v>
      </c>
      <c r="Z360" s="130">
        <v>3093</v>
      </c>
      <c r="AA360" s="130">
        <v>3094</v>
      </c>
      <c r="AB360" s="130" t="s">
        <v>42</v>
      </c>
      <c r="AC360" s="130" t="s">
        <v>42</v>
      </c>
      <c r="AD360" s="130" t="s">
        <v>42</v>
      </c>
      <c r="AE360" s="130" t="s">
        <v>42</v>
      </c>
      <c r="AF360" s="130">
        <v>141</v>
      </c>
      <c r="AG360" s="130"/>
      <c r="AH360" s="130">
        <v>2024</v>
      </c>
      <c r="AI360" s="130"/>
      <c r="AJ360" s="130"/>
      <c r="AK360" s="130"/>
      <c r="AL360" s="130" t="s">
        <v>312</v>
      </c>
      <c r="AM360" s="130"/>
    </row>
    <row r="361" spans="1:39" x14ac:dyDescent="0.35">
      <c r="A361" s="133" t="s">
        <v>50</v>
      </c>
      <c r="B361" s="133" t="s">
        <v>697</v>
      </c>
      <c r="C361" s="133" t="s">
        <v>857</v>
      </c>
      <c r="D361" s="133" t="s">
        <v>955</v>
      </c>
      <c r="E361" s="133" t="s">
        <v>51</v>
      </c>
      <c r="F361" s="133"/>
      <c r="G361" s="133" t="s">
        <v>312</v>
      </c>
      <c r="H361" s="133" t="s">
        <v>972</v>
      </c>
      <c r="I361" s="133" t="s">
        <v>881</v>
      </c>
      <c r="J361" s="134">
        <v>1</v>
      </c>
      <c r="K361" s="133">
        <v>0.5</v>
      </c>
      <c r="L361" s="133" t="s">
        <v>54</v>
      </c>
      <c r="M361" s="133" t="s">
        <v>69</v>
      </c>
      <c r="N361" s="133">
        <v>1</v>
      </c>
      <c r="O361" s="133">
        <v>26</v>
      </c>
      <c r="P361" s="133">
        <v>7.5</v>
      </c>
      <c r="Q361" s="135">
        <f>71.86466+2.5191</f>
        <v>74.383759999999995</v>
      </c>
      <c r="R361" s="135">
        <f t="shared" si="39"/>
        <v>3.25</v>
      </c>
      <c r="S361" s="135">
        <f t="shared" si="44"/>
        <v>241.74721999999997</v>
      </c>
      <c r="T361" s="135">
        <v>0</v>
      </c>
      <c r="U361" s="135">
        <f t="shared" si="41"/>
        <v>241.74721999999997</v>
      </c>
      <c r="V361" s="135">
        <f t="shared" si="42"/>
        <v>241747.21999999997</v>
      </c>
      <c r="W361" s="135">
        <f t="shared" si="43"/>
        <v>20145.601666666666</v>
      </c>
      <c r="X361" s="133" t="s">
        <v>42</v>
      </c>
      <c r="Y361" s="133" t="s">
        <v>42</v>
      </c>
      <c r="Z361" s="133">
        <v>3093</v>
      </c>
      <c r="AA361" s="133">
        <v>3094</v>
      </c>
      <c r="AB361" s="133" t="s">
        <v>42</v>
      </c>
      <c r="AC361" s="133" t="s">
        <v>42</v>
      </c>
      <c r="AD361" s="133" t="s">
        <v>42</v>
      </c>
      <c r="AE361" s="133" t="s">
        <v>42</v>
      </c>
      <c r="AF361" s="133">
        <v>141</v>
      </c>
      <c r="AG361" s="133"/>
      <c r="AH361" s="133">
        <v>2024</v>
      </c>
      <c r="AI361" s="133"/>
      <c r="AJ361" s="133"/>
      <c r="AK361" s="133"/>
      <c r="AL361" s="133" t="s">
        <v>312</v>
      </c>
      <c r="AM361" s="133"/>
    </row>
    <row r="362" spans="1:39" x14ac:dyDescent="0.35">
      <c r="A362" s="130" t="s">
        <v>50</v>
      </c>
      <c r="B362" s="130" t="s">
        <v>697</v>
      </c>
      <c r="C362" s="130" t="s">
        <v>857</v>
      </c>
      <c r="D362" s="130" t="s">
        <v>955</v>
      </c>
      <c r="E362" s="130" t="s">
        <v>51</v>
      </c>
      <c r="F362" s="130"/>
      <c r="G362" s="130" t="s">
        <v>312</v>
      </c>
      <c r="H362" s="130" t="s">
        <v>973</v>
      </c>
      <c r="I362" s="130" t="s">
        <v>881</v>
      </c>
      <c r="J362" s="131">
        <v>1</v>
      </c>
      <c r="K362" s="130">
        <v>0.5</v>
      </c>
      <c r="L362" s="130" t="s">
        <v>54</v>
      </c>
      <c r="M362" s="130" t="s">
        <v>69</v>
      </c>
      <c r="N362" s="130">
        <v>1</v>
      </c>
      <c r="O362" s="130">
        <v>4</v>
      </c>
      <c r="P362" s="130">
        <v>7.5</v>
      </c>
      <c r="Q362" s="132">
        <f>71.86466+2.5191</f>
        <v>74.383759999999995</v>
      </c>
      <c r="R362" s="132">
        <f t="shared" si="39"/>
        <v>0.5</v>
      </c>
      <c r="S362" s="132">
        <f t="shared" si="44"/>
        <v>37.191879999999998</v>
      </c>
      <c r="T362" s="132">
        <v>0</v>
      </c>
      <c r="U362" s="132">
        <f t="shared" si="41"/>
        <v>37.191879999999998</v>
      </c>
      <c r="V362" s="132">
        <f t="shared" si="42"/>
        <v>37191.879999999997</v>
      </c>
      <c r="W362" s="132">
        <f t="shared" si="43"/>
        <v>3099.3233333333333</v>
      </c>
      <c r="X362" s="130" t="s">
        <v>42</v>
      </c>
      <c r="Y362" s="130" t="s">
        <v>42</v>
      </c>
      <c r="Z362" s="130">
        <v>3093</v>
      </c>
      <c r="AA362" s="130">
        <v>3094</v>
      </c>
      <c r="AB362" s="130" t="s">
        <v>42</v>
      </c>
      <c r="AC362" s="130" t="s">
        <v>42</v>
      </c>
      <c r="AD362" s="130" t="s">
        <v>42</v>
      </c>
      <c r="AE362" s="130" t="s">
        <v>42</v>
      </c>
      <c r="AF362" s="130">
        <v>141</v>
      </c>
      <c r="AG362" s="130"/>
      <c r="AH362" s="130">
        <v>2024</v>
      </c>
      <c r="AI362" s="130"/>
      <c r="AJ362" s="130"/>
      <c r="AK362" s="130"/>
      <c r="AL362" s="130" t="s">
        <v>312</v>
      </c>
      <c r="AM362" s="130"/>
    </row>
    <row r="363" spans="1:39" x14ac:dyDescent="0.35">
      <c r="A363" s="133" t="s">
        <v>50</v>
      </c>
      <c r="B363" s="133" t="s">
        <v>697</v>
      </c>
      <c r="C363" s="133" t="s">
        <v>857</v>
      </c>
      <c r="D363" s="133" t="s">
        <v>947</v>
      </c>
      <c r="E363" s="133" t="s">
        <v>51</v>
      </c>
      <c r="F363" s="133"/>
      <c r="G363" s="133" t="s">
        <v>312</v>
      </c>
      <c r="H363" s="133" t="s">
        <v>736</v>
      </c>
      <c r="I363" s="133" t="s">
        <v>42</v>
      </c>
      <c r="J363" s="134">
        <v>1</v>
      </c>
      <c r="K363" s="133">
        <v>0.5</v>
      </c>
      <c r="L363" s="133" t="s">
        <v>68</v>
      </c>
      <c r="M363" s="133" t="s">
        <v>69</v>
      </c>
      <c r="N363" s="133">
        <v>4</v>
      </c>
      <c r="O363" s="133">
        <v>18</v>
      </c>
      <c r="P363" s="133">
        <v>7.5</v>
      </c>
      <c r="Q363" s="135">
        <f>63.86466+2.5191</f>
        <v>66.383759999999995</v>
      </c>
      <c r="R363" s="135">
        <f t="shared" si="39"/>
        <v>2.25</v>
      </c>
      <c r="S363" s="135">
        <f t="shared" si="44"/>
        <v>149.36345999999998</v>
      </c>
      <c r="T363" s="135">
        <v>0</v>
      </c>
      <c r="U363" s="135">
        <f t="shared" si="41"/>
        <v>149.36345999999998</v>
      </c>
      <c r="V363" s="135">
        <f t="shared" si="42"/>
        <v>149363.45999999996</v>
      </c>
      <c r="W363" s="135">
        <f t="shared" si="43"/>
        <v>12446.954999999996</v>
      </c>
      <c r="X363" s="133" t="s">
        <v>42</v>
      </c>
      <c r="Y363" s="133" t="s">
        <v>42</v>
      </c>
      <c r="Z363" s="133">
        <v>3093</v>
      </c>
      <c r="AA363" s="133">
        <v>3094</v>
      </c>
      <c r="AB363" s="133" t="s">
        <v>42</v>
      </c>
      <c r="AC363" s="133" t="s">
        <v>42</v>
      </c>
      <c r="AD363" s="133" t="s">
        <v>42</v>
      </c>
      <c r="AE363" s="133" t="s">
        <v>42</v>
      </c>
      <c r="AF363" s="133">
        <v>141</v>
      </c>
      <c r="AG363" s="133"/>
      <c r="AH363" s="133">
        <v>2024</v>
      </c>
      <c r="AI363" s="133"/>
      <c r="AJ363" s="133"/>
      <c r="AK363" s="133"/>
      <c r="AL363" s="133" t="s">
        <v>312</v>
      </c>
      <c r="AM363" s="133"/>
    </row>
    <row r="364" spans="1:39" x14ac:dyDescent="0.35">
      <c r="A364" s="130" t="s">
        <v>50</v>
      </c>
      <c r="B364" s="130" t="s">
        <v>697</v>
      </c>
      <c r="C364" s="130" t="s">
        <v>857</v>
      </c>
      <c r="D364" s="130" t="s">
        <v>947</v>
      </c>
      <c r="E364" s="130" t="s">
        <v>51</v>
      </c>
      <c r="F364" s="130"/>
      <c r="G364" s="130" t="s">
        <v>862</v>
      </c>
      <c r="H364" s="130" t="s">
        <v>949</v>
      </c>
      <c r="I364" s="130" t="s">
        <v>948</v>
      </c>
      <c r="J364" s="131">
        <v>1</v>
      </c>
      <c r="K364" s="130">
        <v>0.5</v>
      </c>
      <c r="L364" s="130" t="s">
        <v>54</v>
      </c>
      <c r="M364" s="130" t="s">
        <v>69</v>
      </c>
      <c r="N364" s="130">
        <v>2</v>
      </c>
      <c r="O364" s="130">
        <v>20</v>
      </c>
      <c r="P364" s="130">
        <v>15</v>
      </c>
      <c r="Q364" s="132">
        <f>78.31466+2.5191</f>
        <v>80.833759999999998</v>
      </c>
      <c r="R364" s="132">
        <f t="shared" si="39"/>
        <v>5</v>
      </c>
      <c r="S364" s="132">
        <f t="shared" si="44"/>
        <v>404.16879999999998</v>
      </c>
      <c r="T364" s="132">
        <v>0</v>
      </c>
      <c r="U364" s="132">
        <f t="shared" si="41"/>
        <v>404.16879999999998</v>
      </c>
      <c r="V364" s="132">
        <f t="shared" si="42"/>
        <v>404168.8</v>
      </c>
      <c r="W364" s="132">
        <f t="shared" si="43"/>
        <v>33680.73333333333</v>
      </c>
      <c r="X364" s="130" t="s">
        <v>1015</v>
      </c>
      <c r="Y364" s="130" t="s">
        <v>1017</v>
      </c>
      <c r="Z364" s="130">
        <v>3093</v>
      </c>
      <c r="AA364" s="130">
        <v>3094</v>
      </c>
      <c r="AB364" s="130" t="s">
        <v>42</v>
      </c>
      <c r="AC364" s="130" t="s">
        <v>42</v>
      </c>
      <c r="AD364" s="130" t="s">
        <v>42</v>
      </c>
      <c r="AE364" s="130" t="s">
        <v>42</v>
      </c>
      <c r="AF364" s="130">
        <v>141</v>
      </c>
      <c r="AG364" s="130"/>
      <c r="AH364" s="130">
        <v>2024</v>
      </c>
      <c r="AI364" s="130"/>
      <c r="AJ364" s="130"/>
      <c r="AK364" s="130"/>
      <c r="AL364" s="130" t="s">
        <v>312</v>
      </c>
      <c r="AM364" s="130"/>
    </row>
    <row r="365" spans="1:39" x14ac:dyDescent="0.35">
      <c r="A365" s="133" t="s">
        <v>50</v>
      </c>
      <c r="B365" s="133" t="s">
        <v>697</v>
      </c>
      <c r="C365" s="133" t="s">
        <v>857</v>
      </c>
      <c r="D365" s="133" t="s">
        <v>947</v>
      </c>
      <c r="E365" s="133" t="s">
        <v>51</v>
      </c>
      <c r="F365" s="133"/>
      <c r="G365" s="133" t="s">
        <v>862</v>
      </c>
      <c r="H365" s="133" t="s">
        <v>951</v>
      </c>
      <c r="I365" s="133" t="s">
        <v>950</v>
      </c>
      <c r="J365" s="134">
        <v>1</v>
      </c>
      <c r="K365" s="133">
        <v>0.5</v>
      </c>
      <c r="L365" s="133" t="s">
        <v>54</v>
      </c>
      <c r="M365" s="133" t="s">
        <v>55</v>
      </c>
      <c r="N365" s="133">
        <v>3</v>
      </c>
      <c r="O365" s="133">
        <v>16</v>
      </c>
      <c r="P365" s="133">
        <v>7.5</v>
      </c>
      <c r="Q365" s="135">
        <f>68.86466+2.5191</f>
        <v>71.383759999999995</v>
      </c>
      <c r="R365" s="135">
        <f t="shared" si="39"/>
        <v>2</v>
      </c>
      <c r="S365" s="135">
        <f t="shared" si="44"/>
        <v>142.76751999999999</v>
      </c>
      <c r="T365" s="135"/>
      <c r="U365" s="135">
        <f t="shared" si="41"/>
        <v>142.76751999999999</v>
      </c>
      <c r="V365" s="135">
        <f t="shared" si="42"/>
        <v>142767.51999999999</v>
      </c>
      <c r="W365" s="135">
        <f t="shared" si="43"/>
        <v>11897.293333333333</v>
      </c>
      <c r="X365" s="133" t="s">
        <v>1015</v>
      </c>
      <c r="Y365" s="133" t="s">
        <v>1017</v>
      </c>
      <c r="Z365" s="133">
        <v>3093</v>
      </c>
      <c r="AA365" s="133">
        <v>3094</v>
      </c>
      <c r="AB365" s="133"/>
      <c r="AC365" s="133"/>
      <c r="AD365" s="133"/>
      <c r="AE365" s="133"/>
      <c r="AF365" s="133">
        <v>141</v>
      </c>
      <c r="AG365" s="133"/>
      <c r="AH365" s="133">
        <v>2024</v>
      </c>
      <c r="AI365" s="133"/>
      <c r="AJ365" s="133"/>
      <c r="AK365" s="133"/>
      <c r="AL365" s="133" t="s">
        <v>312</v>
      </c>
      <c r="AM365" s="133"/>
    </row>
    <row r="366" spans="1:39" x14ac:dyDescent="0.35">
      <c r="A366" s="130" t="s">
        <v>50</v>
      </c>
      <c r="B366" s="130" t="s">
        <v>697</v>
      </c>
      <c r="C366" s="130" t="s">
        <v>857</v>
      </c>
      <c r="D366" s="130" t="s">
        <v>947</v>
      </c>
      <c r="E366" s="130" t="s">
        <v>51</v>
      </c>
      <c r="F366" s="130"/>
      <c r="G366" s="130" t="s">
        <v>862</v>
      </c>
      <c r="H366" s="130" t="s">
        <v>953</v>
      </c>
      <c r="I366" s="130" t="s">
        <v>952</v>
      </c>
      <c r="J366" s="131">
        <v>1</v>
      </c>
      <c r="K366" s="130">
        <v>0.5</v>
      </c>
      <c r="L366" s="130" t="s">
        <v>54</v>
      </c>
      <c r="M366" s="130" t="s">
        <v>55</v>
      </c>
      <c r="N366" s="130">
        <v>3</v>
      </c>
      <c r="O366" s="130">
        <v>16</v>
      </c>
      <c r="P366" s="130">
        <v>7.5</v>
      </c>
      <c r="Q366" s="132">
        <f>71.86466+2.5191</f>
        <v>74.383759999999995</v>
      </c>
      <c r="R366" s="132">
        <f t="shared" si="39"/>
        <v>2</v>
      </c>
      <c r="S366" s="132">
        <f t="shared" si="44"/>
        <v>148.76751999999999</v>
      </c>
      <c r="T366" s="132">
        <v>0</v>
      </c>
      <c r="U366" s="132">
        <f t="shared" si="41"/>
        <v>148.76751999999999</v>
      </c>
      <c r="V366" s="132">
        <f t="shared" si="42"/>
        <v>148767.51999999999</v>
      </c>
      <c r="W366" s="132">
        <f t="shared" si="43"/>
        <v>12397.293333333333</v>
      </c>
      <c r="X366" s="130" t="s">
        <v>1015</v>
      </c>
      <c r="Y366" s="130" t="s">
        <v>1017</v>
      </c>
      <c r="Z366" s="130">
        <v>3093</v>
      </c>
      <c r="AA366" s="130">
        <v>3094</v>
      </c>
      <c r="AB366" s="130" t="s">
        <v>42</v>
      </c>
      <c r="AC366" s="130" t="s">
        <v>42</v>
      </c>
      <c r="AD366" s="130" t="s">
        <v>42</v>
      </c>
      <c r="AE366" s="130" t="s">
        <v>42</v>
      </c>
      <c r="AF366" s="130">
        <v>141</v>
      </c>
      <c r="AG366" s="130"/>
      <c r="AH366" s="130">
        <v>2024</v>
      </c>
      <c r="AI366" s="130"/>
      <c r="AJ366" s="130"/>
      <c r="AK366" s="130"/>
      <c r="AL366" s="130" t="s">
        <v>312</v>
      </c>
      <c r="AM366" s="130"/>
    </row>
    <row r="367" spans="1:39" x14ac:dyDescent="0.35">
      <c r="A367" s="133" t="s">
        <v>50</v>
      </c>
      <c r="B367" s="133" t="s">
        <v>697</v>
      </c>
      <c r="C367" s="133" t="s">
        <v>857</v>
      </c>
      <c r="D367" s="133" t="s">
        <v>947</v>
      </c>
      <c r="E367" s="133" t="s">
        <v>51</v>
      </c>
      <c r="F367" s="133"/>
      <c r="G367" s="133" t="s">
        <v>862</v>
      </c>
      <c r="H367" s="133" t="s">
        <v>953</v>
      </c>
      <c r="I367" s="133" t="s">
        <v>952</v>
      </c>
      <c r="J367" s="134">
        <v>1</v>
      </c>
      <c r="K367" s="133">
        <v>0.5</v>
      </c>
      <c r="L367" s="133" t="s">
        <v>54</v>
      </c>
      <c r="M367" s="133" t="s">
        <v>69</v>
      </c>
      <c r="N367" s="133">
        <v>4</v>
      </c>
      <c r="O367" s="133">
        <v>17</v>
      </c>
      <c r="P367" s="133">
        <v>7.5</v>
      </c>
      <c r="Q367" s="135">
        <f>71.86466+2.5191</f>
        <v>74.383759999999995</v>
      </c>
      <c r="R367" s="135">
        <f t="shared" si="39"/>
        <v>2.125</v>
      </c>
      <c r="S367" s="135">
        <f t="shared" si="44"/>
        <v>158.06548999999998</v>
      </c>
      <c r="T367" s="135">
        <v>0</v>
      </c>
      <c r="U367" s="135">
        <f t="shared" si="41"/>
        <v>158.06548999999998</v>
      </c>
      <c r="V367" s="135">
        <f t="shared" si="42"/>
        <v>158065.49</v>
      </c>
      <c r="W367" s="135">
        <f t="shared" si="43"/>
        <v>13172.124166666666</v>
      </c>
      <c r="X367" s="133" t="s">
        <v>1015</v>
      </c>
      <c r="Y367" s="133" t="s">
        <v>1017</v>
      </c>
      <c r="Z367" s="133">
        <v>3093</v>
      </c>
      <c r="AA367" s="133">
        <v>3094</v>
      </c>
      <c r="AB367" s="133" t="s">
        <v>42</v>
      </c>
      <c r="AC367" s="133" t="s">
        <v>42</v>
      </c>
      <c r="AD367" s="133" t="s">
        <v>42</v>
      </c>
      <c r="AE367" s="133" t="s">
        <v>42</v>
      </c>
      <c r="AF367" s="133">
        <v>141</v>
      </c>
      <c r="AG367" s="133"/>
      <c r="AH367" s="133">
        <v>2024</v>
      </c>
      <c r="AI367" s="133"/>
      <c r="AJ367" s="133"/>
      <c r="AK367" s="133"/>
      <c r="AL367" s="133" t="s">
        <v>312</v>
      </c>
      <c r="AM367" s="133"/>
    </row>
    <row r="368" spans="1:39" x14ac:dyDescent="0.35">
      <c r="A368" s="130" t="s">
        <v>50</v>
      </c>
      <c r="B368" s="130" t="s">
        <v>697</v>
      </c>
      <c r="C368" s="130" t="s">
        <v>857</v>
      </c>
      <c r="D368" s="130" t="s">
        <v>947</v>
      </c>
      <c r="E368" s="130" t="s">
        <v>51</v>
      </c>
      <c r="F368" s="130"/>
      <c r="G368" s="130" t="s">
        <v>312</v>
      </c>
      <c r="H368" s="130" t="s">
        <v>937</v>
      </c>
      <c r="I368" s="130" t="s">
        <v>936</v>
      </c>
      <c r="J368" s="131">
        <v>1</v>
      </c>
      <c r="K368" s="130">
        <v>0.5</v>
      </c>
      <c r="L368" s="130" t="s">
        <v>54</v>
      </c>
      <c r="M368" s="130" t="s">
        <v>55</v>
      </c>
      <c r="N368" s="130">
        <v>1</v>
      </c>
      <c r="O368" s="130">
        <v>22</v>
      </c>
      <c r="P368" s="130">
        <v>7.5</v>
      </c>
      <c r="Q368" s="132">
        <f>70.86466+2.5191</f>
        <v>73.383759999999995</v>
      </c>
      <c r="R368" s="132">
        <f t="shared" si="39"/>
        <v>2.75</v>
      </c>
      <c r="S368" s="132">
        <f t="shared" si="44"/>
        <v>201.80534</v>
      </c>
      <c r="T368" s="132">
        <v>0</v>
      </c>
      <c r="U368" s="132">
        <f t="shared" si="41"/>
        <v>201.80534</v>
      </c>
      <c r="V368" s="132">
        <f t="shared" si="42"/>
        <v>201805.34</v>
      </c>
      <c r="W368" s="132">
        <f t="shared" si="43"/>
        <v>16817.111666666668</v>
      </c>
      <c r="X368" s="130" t="s">
        <v>42</v>
      </c>
      <c r="Y368" s="130" t="s">
        <v>42</v>
      </c>
      <c r="Z368" s="130">
        <v>3093</v>
      </c>
      <c r="AA368" s="130">
        <v>3094</v>
      </c>
      <c r="AB368" s="130" t="s">
        <v>42</v>
      </c>
      <c r="AC368" s="130" t="s">
        <v>42</v>
      </c>
      <c r="AD368" s="130" t="s">
        <v>42</v>
      </c>
      <c r="AE368" s="130" t="s">
        <v>42</v>
      </c>
      <c r="AF368" s="130">
        <v>141</v>
      </c>
      <c r="AG368" s="130"/>
      <c r="AH368" s="130">
        <v>2024</v>
      </c>
      <c r="AI368" s="130"/>
      <c r="AJ368" s="130"/>
      <c r="AK368" s="130"/>
      <c r="AL368" s="130" t="s">
        <v>312</v>
      </c>
      <c r="AM368" s="130"/>
    </row>
    <row r="369" spans="1:39" x14ac:dyDescent="0.35">
      <c r="A369" s="133" t="s">
        <v>50</v>
      </c>
      <c r="B369" s="133" t="s">
        <v>697</v>
      </c>
      <c r="C369" s="133" t="s">
        <v>857</v>
      </c>
      <c r="D369" s="133" t="s">
        <v>947</v>
      </c>
      <c r="E369" s="133" t="s">
        <v>51</v>
      </c>
      <c r="F369" s="133"/>
      <c r="G369" s="133" t="s">
        <v>312</v>
      </c>
      <c r="H369" s="133" t="s">
        <v>868</v>
      </c>
      <c r="I369" s="133" t="s">
        <v>881</v>
      </c>
      <c r="J369" s="134">
        <v>1</v>
      </c>
      <c r="K369" s="133">
        <v>0.5</v>
      </c>
      <c r="L369" s="133" t="s">
        <v>54</v>
      </c>
      <c r="M369" s="133" t="s">
        <v>55</v>
      </c>
      <c r="N369" s="133">
        <v>1</v>
      </c>
      <c r="O369" s="133">
        <v>22</v>
      </c>
      <c r="P369" s="133">
        <v>7.5</v>
      </c>
      <c r="Q369" s="135">
        <f>71.86466+2.5191</f>
        <v>74.383759999999995</v>
      </c>
      <c r="R369" s="135">
        <f t="shared" si="39"/>
        <v>2.75</v>
      </c>
      <c r="S369" s="135">
        <f t="shared" si="44"/>
        <v>204.55534</v>
      </c>
      <c r="T369" s="135">
        <v>0</v>
      </c>
      <c r="U369" s="135">
        <f t="shared" si="41"/>
        <v>204.55534</v>
      </c>
      <c r="V369" s="135">
        <f t="shared" si="42"/>
        <v>204555.34</v>
      </c>
      <c r="W369" s="135">
        <f t="shared" si="43"/>
        <v>17046.278333333332</v>
      </c>
      <c r="X369" s="133" t="s">
        <v>42</v>
      </c>
      <c r="Y369" s="133" t="s">
        <v>42</v>
      </c>
      <c r="Z369" s="133">
        <v>3093</v>
      </c>
      <c r="AA369" s="133">
        <v>3094</v>
      </c>
      <c r="AB369" s="133" t="s">
        <v>42</v>
      </c>
      <c r="AC369" s="133" t="s">
        <v>42</v>
      </c>
      <c r="AD369" s="133" t="s">
        <v>42</v>
      </c>
      <c r="AE369" s="133" t="s">
        <v>42</v>
      </c>
      <c r="AF369" s="133">
        <v>141</v>
      </c>
      <c r="AG369" s="133"/>
      <c r="AH369" s="133">
        <v>2024</v>
      </c>
      <c r="AI369" s="133"/>
      <c r="AJ369" s="133"/>
      <c r="AK369" s="133"/>
      <c r="AL369" s="133" t="s">
        <v>312</v>
      </c>
      <c r="AM369" s="133"/>
    </row>
    <row r="370" spans="1:39" x14ac:dyDescent="0.35">
      <c r="A370" s="130" t="s">
        <v>50</v>
      </c>
      <c r="B370" s="130" t="s">
        <v>697</v>
      </c>
      <c r="C370" s="130" t="s">
        <v>857</v>
      </c>
      <c r="D370" s="130" t="s">
        <v>935</v>
      </c>
      <c r="E370" s="130" t="s">
        <v>51</v>
      </c>
      <c r="F370" s="130"/>
      <c r="G370" s="130" t="s">
        <v>862</v>
      </c>
      <c r="H370" s="130" t="s">
        <v>939</v>
      </c>
      <c r="I370" s="130" t="s">
        <v>938</v>
      </c>
      <c r="J370" s="131">
        <v>1</v>
      </c>
      <c r="K370" s="130">
        <v>0.5</v>
      </c>
      <c r="L370" s="130" t="s">
        <v>54</v>
      </c>
      <c r="M370" s="130" t="s">
        <v>69</v>
      </c>
      <c r="N370" s="130">
        <v>2</v>
      </c>
      <c r="O370" s="130">
        <v>20</v>
      </c>
      <c r="P370" s="130">
        <v>15</v>
      </c>
      <c r="Q370" s="132">
        <f>79.31466+2.5191</f>
        <v>81.833759999999998</v>
      </c>
      <c r="R370" s="132">
        <f t="shared" si="39"/>
        <v>5</v>
      </c>
      <c r="S370" s="132">
        <f t="shared" si="44"/>
        <v>409.16879999999998</v>
      </c>
      <c r="T370" s="132">
        <v>0</v>
      </c>
      <c r="U370" s="132">
        <f t="shared" si="41"/>
        <v>409.16879999999998</v>
      </c>
      <c r="V370" s="132">
        <f t="shared" si="42"/>
        <v>409168.8</v>
      </c>
      <c r="W370" s="132">
        <f t="shared" si="43"/>
        <v>34097.4</v>
      </c>
      <c r="X370" s="130" t="s">
        <v>1015</v>
      </c>
      <c r="Y370" s="130" t="s">
        <v>1017</v>
      </c>
      <c r="Z370" s="130">
        <v>3093</v>
      </c>
      <c r="AA370" s="130">
        <v>3094</v>
      </c>
      <c r="AB370" s="130" t="s">
        <v>42</v>
      </c>
      <c r="AC370" s="130" t="s">
        <v>42</v>
      </c>
      <c r="AD370" s="130" t="s">
        <v>42</v>
      </c>
      <c r="AE370" s="130" t="s">
        <v>42</v>
      </c>
      <c r="AF370" s="130">
        <v>141</v>
      </c>
      <c r="AG370" s="130"/>
      <c r="AH370" s="130">
        <v>2024</v>
      </c>
      <c r="AI370" s="130"/>
      <c r="AJ370" s="130"/>
      <c r="AK370" s="130"/>
      <c r="AL370" s="130" t="s">
        <v>312</v>
      </c>
      <c r="AM370" s="130"/>
    </row>
    <row r="371" spans="1:39" x14ac:dyDescent="0.35">
      <c r="A371" s="133" t="s">
        <v>50</v>
      </c>
      <c r="B371" s="133" t="s">
        <v>697</v>
      </c>
      <c r="C371" s="133" t="s">
        <v>857</v>
      </c>
      <c r="D371" s="133" t="s">
        <v>935</v>
      </c>
      <c r="E371" s="133" t="s">
        <v>51</v>
      </c>
      <c r="F371" s="133"/>
      <c r="G371" s="133" t="s">
        <v>862</v>
      </c>
      <c r="H371" s="133" t="s">
        <v>941</v>
      </c>
      <c r="I371" s="133" t="s">
        <v>940</v>
      </c>
      <c r="J371" s="134">
        <v>1</v>
      </c>
      <c r="K371" s="133">
        <v>0.5</v>
      </c>
      <c r="L371" s="133" t="s">
        <v>54</v>
      </c>
      <c r="M371" s="133" t="s">
        <v>55</v>
      </c>
      <c r="N371" s="133">
        <v>3</v>
      </c>
      <c r="O371" s="133">
        <v>16</v>
      </c>
      <c r="P371" s="133">
        <v>7.5</v>
      </c>
      <c r="Q371" s="135">
        <f>69.86466+2.5191</f>
        <v>72.383759999999995</v>
      </c>
      <c r="R371" s="135">
        <f t="shared" si="39"/>
        <v>2</v>
      </c>
      <c r="S371" s="135">
        <f t="shared" si="44"/>
        <v>144.76751999999999</v>
      </c>
      <c r="T371" s="135"/>
      <c r="U371" s="135">
        <f t="shared" si="41"/>
        <v>144.76751999999999</v>
      </c>
      <c r="V371" s="135">
        <f t="shared" si="42"/>
        <v>144767.51999999999</v>
      </c>
      <c r="W371" s="135">
        <f t="shared" si="43"/>
        <v>12063.96</v>
      </c>
      <c r="X371" s="133" t="s">
        <v>1015</v>
      </c>
      <c r="Y371" s="133" t="s">
        <v>1017</v>
      </c>
      <c r="Z371" s="133">
        <v>3093</v>
      </c>
      <c r="AA371" s="133">
        <v>3094</v>
      </c>
      <c r="AB371" s="133"/>
      <c r="AC371" s="133"/>
      <c r="AD371" s="133"/>
      <c r="AE371" s="133"/>
      <c r="AF371" s="133">
        <v>141</v>
      </c>
      <c r="AG371" s="133"/>
      <c r="AH371" s="133">
        <v>2024</v>
      </c>
      <c r="AI371" s="133"/>
      <c r="AJ371" s="133"/>
      <c r="AK371" s="133"/>
      <c r="AL371" s="133" t="s">
        <v>312</v>
      </c>
      <c r="AM371" s="133"/>
    </row>
    <row r="372" spans="1:39" x14ac:dyDescent="0.35">
      <c r="A372" s="130" t="s">
        <v>50</v>
      </c>
      <c r="B372" s="130" t="s">
        <v>697</v>
      </c>
      <c r="C372" s="130" t="s">
        <v>857</v>
      </c>
      <c r="D372" s="130" t="s">
        <v>935</v>
      </c>
      <c r="E372" s="130" t="s">
        <v>51</v>
      </c>
      <c r="F372" s="130"/>
      <c r="G372" s="130" t="s">
        <v>862</v>
      </c>
      <c r="H372" s="130" t="s">
        <v>943</v>
      </c>
      <c r="I372" s="130" t="s">
        <v>942</v>
      </c>
      <c r="J372" s="131">
        <v>1</v>
      </c>
      <c r="K372" s="130">
        <v>0.5</v>
      </c>
      <c r="L372" s="130" t="s">
        <v>54</v>
      </c>
      <c r="M372" s="130" t="s">
        <v>55</v>
      </c>
      <c r="N372" s="130">
        <v>3</v>
      </c>
      <c r="O372" s="130">
        <v>16</v>
      </c>
      <c r="P372" s="130">
        <v>7.5</v>
      </c>
      <c r="Q372" s="132">
        <f>71.86466+2.5191</f>
        <v>74.383759999999995</v>
      </c>
      <c r="R372" s="132">
        <f t="shared" si="39"/>
        <v>2</v>
      </c>
      <c r="S372" s="132">
        <f t="shared" si="44"/>
        <v>148.76751999999999</v>
      </c>
      <c r="T372" s="132"/>
      <c r="U372" s="132">
        <f t="shared" si="41"/>
        <v>148.76751999999999</v>
      </c>
      <c r="V372" s="132">
        <f t="shared" si="42"/>
        <v>148767.51999999999</v>
      </c>
      <c r="W372" s="132">
        <f t="shared" si="43"/>
        <v>12397.293333333333</v>
      </c>
      <c r="X372" s="130" t="s">
        <v>1015</v>
      </c>
      <c r="Y372" s="130" t="s">
        <v>1017</v>
      </c>
      <c r="Z372" s="130">
        <v>3093</v>
      </c>
      <c r="AA372" s="130">
        <v>3094</v>
      </c>
      <c r="AB372" s="130"/>
      <c r="AC372" s="130"/>
      <c r="AD372" s="130"/>
      <c r="AE372" s="130"/>
      <c r="AF372" s="130">
        <v>141</v>
      </c>
      <c r="AG372" s="130"/>
      <c r="AH372" s="130">
        <v>2024</v>
      </c>
      <c r="AI372" s="130"/>
      <c r="AJ372" s="130"/>
      <c r="AK372" s="130"/>
      <c r="AL372" s="130" t="s">
        <v>312</v>
      </c>
      <c r="AM372" s="130"/>
    </row>
    <row r="373" spans="1:39" x14ac:dyDescent="0.35">
      <c r="A373" s="133" t="s">
        <v>50</v>
      </c>
      <c r="B373" s="133" t="s">
        <v>697</v>
      </c>
      <c r="C373" s="133" t="s">
        <v>857</v>
      </c>
      <c r="D373" s="133" t="s">
        <v>935</v>
      </c>
      <c r="E373" s="133" t="s">
        <v>51</v>
      </c>
      <c r="F373" s="133"/>
      <c r="G373" s="133" t="s">
        <v>862</v>
      </c>
      <c r="H373" s="133" t="s">
        <v>945</v>
      </c>
      <c r="I373" s="133" t="s">
        <v>944</v>
      </c>
      <c r="J373" s="134">
        <v>1</v>
      </c>
      <c r="K373" s="133">
        <v>0.5</v>
      </c>
      <c r="L373" s="133" t="s">
        <v>54</v>
      </c>
      <c r="M373" s="133" t="s">
        <v>69</v>
      </c>
      <c r="N373" s="133">
        <v>4</v>
      </c>
      <c r="O373" s="133">
        <v>17</v>
      </c>
      <c r="P373" s="133">
        <v>15</v>
      </c>
      <c r="Q373" s="135">
        <f>71.86466+2.5191</f>
        <v>74.383759999999995</v>
      </c>
      <c r="R373" s="135">
        <f t="shared" si="39"/>
        <v>4.25</v>
      </c>
      <c r="S373" s="135">
        <f t="shared" si="44"/>
        <v>316.13097999999997</v>
      </c>
      <c r="T373" s="135">
        <v>0</v>
      </c>
      <c r="U373" s="135">
        <f t="shared" si="41"/>
        <v>316.13097999999997</v>
      </c>
      <c r="V373" s="135">
        <f t="shared" si="42"/>
        <v>316130.98</v>
      </c>
      <c r="W373" s="135">
        <f t="shared" si="43"/>
        <v>26344.248333333333</v>
      </c>
      <c r="X373" s="133" t="s">
        <v>42</v>
      </c>
      <c r="Y373" s="133" t="s">
        <v>42</v>
      </c>
      <c r="Z373" s="133">
        <v>3093</v>
      </c>
      <c r="AA373" s="133">
        <v>3094</v>
      </c>
      <c r="AB373" s="133" t="s">
        <v>42</v>
      </c>
      <c r="AC373" s="133" t="s">
        <v>42</v>
      </c>
      <c r="AD373" s="133" t="s">
        <v>42</v>
      </c>
      <c r="AE373" s="133" t="s">
        <v>42</v>
      </c>
      <c r="AF373" s="133">
        <v>141</v>
      </c>
      <c r="AG373" s="133"/>
      <c r="AH373" s="133">
        <v>2024</v>
      </c>
      <c r="AI373" s="133"/>
      <c r="AJ373" s="133"/>
      <c r="AK373" s="133"/>
      <c r="AL373" s="133" t="s">
        <v>312</v>
      </c>
      <c r="AM373" s="133"/>
    </row>
    <row r="374" spans="1:39" x14ac:dyDescent="0.35">
      <c r="A374" s="130" t="s">
        <v>50</v>
      </c>
      <c r="B374" s="130" t="s">
        <v>697</v>
      </c>
      <c r="C374" s="130" t="s">
        <v>857</v>
      </c>
      <c r="D374" s="130" t="s">
        <v>935</v>
      </c>
      <c r="E374" s="130" t="s">
        <v>51</v>
      </c>
      <c r="F374" s="130"/>
      <c r="G374" s="130" t="s">
        <v>312</v>
      </c>
      <c r="H374" s="130" t="s">
        <v>937</v>
      </c>
      <c r="I374" s="130" t="s">
        <v>936</v>
      </c>
      <c r="J374" s="131">
        <v>1</v>
      </c>
      <c r="K374" s="130">
        <v>0.5</v>
      </c>
      <c r="L374" s="130" t="s">
        <v>54</v>
      </c>
      <c r="M374" s="130" t="s">
        <v>55</v>
      </c>
      <c r="N374" s="130">
        <v>1</v>
      </c>
      <c r="O374" s="130">
        <v>22</v>
      </c>
      <c r="P374" s="130">
        <v>7.5</v>
      </c>
      <c r="Q374" s="132">
        <f>70.86466+2.5191</f>
        <v>73.383759999999995</v>
      </c>
      <c r="R374" s="132">
        <f t="shared" si="39"/>
        <v>2.75</v>
      </c>
      <c r="S374" s="132">
        <f t="shared" si="44"/>
        <v>201.80534</v>
      </c>
      <c r="T374" s="132">
        <v>0</v>
      </c>
      <c r="U374" s="132">
        <f t="shared" si="41"/>
        <v>201.80534</v>
      </c>
      <c r="V374" s="132">
        <f t="shared" si="42"/>
        <v>201805.34</v>
      </c>
      <c r="W374" s="132">
        <f t="shared" si="43"/>
        <v>16817.111666666668</v>
      </c>
      <c r="X374" s="130" t="s">
        <v>42</v>
      </c>
      <c r="Y374" s="130" t="s">
        <v>42</v>
      </c>
      <c r="Z374" s="130">
        <v>3093</v>
      </c>
      <c r="AA374" s="130">
        <v>3094</v>
      </c>
      <c r="AB374" s="130" t="s">
        <v>42</v>
      </c>
      <c r="AC374" s="130" t="s">
        <v>42</v>
      </c>
      <c r="AD374" s="130" t="s">
        <v>42</v>
      </c>
      <c r="AE374" s="130" t="s">
        <v>42</v>
      </c>
      <c r="AF374" s="130">
        <v>141</v>
      </c>
      <c r="AG374" s="130"/>
      <c r="AH374" s="130">
        <v>2024</v>
      </c>
      <c r="AI374" s="130"/>
      <c r="AJ374" s="130"/>
      <c r="AK374" s="130"/>
      <c r="AL374" s="130" t="s">
        <v>312</v>
      </c>
      <c r="AM374" s="130"/>
    </row>
    <row r="375" spans="1:39" x14ac:dyDescent="0.35">
      <c r="A375" s="133" t="s">
        <v>50</v>
      </c>
      <c r="B375" s="133" t="s">
        <v>697</v>
      </c>
      <c r="C375" s="133" t="s">
        <v>857</v>
      </c>
      <c r="D375" s="133" t="s">
        <v>935</v>
      </c>
      <c r="E375" s="133" t="s">
        <v>51</v>
      </c>
      <c r="F375" s="133"/>
      <c r="G375" s="133" t="s">
        <v>312</v>
      </c>
      <c r="H375" s="133" t="s">
        <v>868</v>
      </c>
      <c r="I375" s="133" t="s">
        <v>881</v>
      </c>
      <c r="J375" s="134">
        <v>1</v>
      </c>
      <c r="K375" s="133">
        <v>0.5</v>
      </c>
      <c r="L375" s="133" t="s">
        <v>54</v>
      </c>
      <c r="M375" s="133" t="s">
        <v>55</v>
      </c>
      <c r="N375" s="133">
        <v>1</v>
      </c>
      <c r="O375" s="133">
        <v>22</v>
      </c>
      <c r="P375" s="133">
        <v>7.5</v>
      </c>
      <c r="Q375" s="135">
        <f>71.86466+2.5191</f>
        <v>74.383759999999995</v>
      </c>
      <c r="R375" s="135">
        <f t="shared" si="39"/>
        <v>2.75</v>
      </c>
      <c r="S375" s="135">
        <f t="shared" si="44"/>
        <v>204.55534</v>
      </c>
      <c r="T375" s="135">
        <v>0</v>
      </c>
      <c r="U375" s="135">
        <f t="shared" si="41"/>
        <v>204.55534</v>
      </c>
      <c r="V375" s="135">
        <f t="shared" si="42"/>
        <v>204555.34</v>
      </c>
      <c r="W375" s="135">
        <f t="shared" si="43"/>
        <v>17046.278333333332</v>
      </c>
      <c r="X375" s="133" t="s">
        <v>42</v>
      </c>
      <c r="Y375" s="133" t="s">
        <v>42</v>
      </c>
      <c r="Z375" s="133">
        <v>3093</v>
      </c>
      <c r="AA375" s="133">
        <v>3094</v>
      </c>
      <c r="AB375" s="133" t="s">
        <v>42</v>
      </c>
      <c r="AC375" s="133" t="s">
        <v>42</v>
      </c>
      <c r="AD375" s="133" t="s">
        <v>42</v>
      </c>
      <c r="AE375" s="133" t="s">
        <v>42</v>
      </c>
      <c r="AF375" s="133">
        <v>141</v>
      </c>
      <c r="AG375" s="133"/>
      <c r="AH375" s="133">
        <v>2024</v>
      </c>
      <c r="AI375" s="133"/>
      <c r="AJ375" s="133"/>
      <c r="AK375" s="133"/>
      <c r="AL375" s="133" t="s">
        <v>312</v>
      </c>
      <c r="AM375" s="133"/>
    </row>
    <row r="376" spans="1:39" x14ac:dyDescent="0.35">
      <c r="A376" s="130" t="s">
        <v>50</v>
      </c>
      <c r="B376" s="130" t="s">
        <v>697</v>
      </c>
      <c r="C376" s="130" t="s">
        <v>857</v>
      </c>
      <c r="D376" s="130" t="s">
        <v>925</v>
      </c>
      <c r="E376" s="130" t="s">
        <v>51</v>
      </c>
      <c r="F376" s="130"/>
      <c r="G376" s="130" t="s">
        <v>312</v>
      </c>
      <c r="H376" s="130" t="s">
        <v>927</v>
      </c>
      <c r="I376" s="130" t="s">
        <v>926</v>
      </c>
      <c r="J376" s="131">
        <v>1</v>
      </c>
      <c r="K376" s="130">
        <v>1</v>
      </c>
      <c r="L376" s="130" t="s">
        <v>54</v>
      </c>
      <c r="M376" s="130" t="s">
        <v>69</v>
      </c>
      <c r="N376" s="130">
        <v>1</v>
      </c>
      <c r="O376" s="130">
        <v>20</v>
      </c>
      <c r="P376" s="130">
        <v>15</v>
      </c>
      <c r="Q376" s="132">
        <f t="shared" ref="Q376:Q381" si="45">69.86466+2.5191</f>
        <v>72.383759999999995</v>
      </c>
      <c r="R376" s="132">
        <f t="shared" si="39"/>
        <v>5</v>
      </c>
      <c r="S376" s="132">
        <f t="shared" si="44"/>
        <v>361.91879999999998</v>
      </c>
      <c r="T376" s="132">
        <v>0</v>
      </c>
      <c r="U376" s="132">
        <f t="shared" si="41"/>
        <v>361.91879999999998</v>
      </c>
      <c r="V376" s="132">
        <f t="shared" si="42"/>
        <v>361918.8</v>
      </c>
      <c r="W376" s="132">
        <f t="shared" si="43"/>
        <v>30159.899999999998</v>
      </c>
      <c r="X376" s="130" t="s">
        <v>42</v>
      </c>
      <c r="Y376" s="130" t="s">
        <v>42</v>
      </c>
      <c r="Z376" s="130">
        <v>3093</v>
      </c>
      <c r="AA376" s="130">
        <v>3094</v>
      </c>
      <c r="AB376" s="130" t="s">
        <v>42</v>
      </c>
      <c r="AC376" s="130" t="s">
        <v>42</v>
      </c>
      <c r="AD376" s="130" t="s">
        <v>42</v>
      </c>
      <c r="AE376" s="130" t="s">
        <v>42</v>
      </c>
      <c r="AF376" s="130">
        <v>141</v>
      </c>
      <c r="AG376" s="130"/>
      <c r="AH376" s="130">
        <v>2024</v>
      </c>
      <c r="AI376" s="130"/>
      <c r="AJ376" s="130"/>
      <c r="AK376" s="130"/>
      <c r="AL376" s="130" t="s">
        <v>312</v>
      </c>
      <c r="AM376" s="130"/>
    </row>
    <row r="377" spans="1:39" x14ac:dyDescent="0.35">
      <c r="A377" s="133" t="s">
        <v>50</v>
      </c>
      <c r="B377" s="133" t="s">
        <v>697</v>
      </c>
      <c r="C377" s="133" t="s">
        <v>857</v>
      </c>
      <c r="D377" s="133" t="s">
        <v>925</v>
      </c>
      <c r="E377" s="133" t="s">
        <v>51</v>
      </c>
      <c r="F377" s="133"/>
      <c r="G377" s="133" t="s">
        <v>312</v>
      </c>
      <c r="H377" s="133" t="s">
        <v>927</v>
      </c>
      <c r="I377" s="133" t="s">
        <v>926</v>
      </c>
      <c r="J377" s="134">
        <v>1</v>
      </c>
      <c r="K377" s="133">
        <v>1</v>
      </c>
      <c r="L377" s="133" t="s">
        <v>54</v>
      </c>
      <c r="M377" s="133" t="s">
        <v>55</v>
      </c>
      <c r="N377" s="133">
        <v>1</v>
      </c>
      <c r="O377" s="133">
        <v>20</v>
      </c>
      <c r="P377" s="133">
        <v>15</v>
      </c>
      <c r="Q377" s="135">
        <f t="shared" si="45"/>
        <v>72.383759999999995</v>
      </c>
      <c r="R377" s="135">
        <f t="shared" si="39"/>
        <v>5</v>
      </c>
      <c r="S377" s="135">
        <f t="shared" si="44"/>
        <v>361.91879999999998</v>
      </c>
      <c r="T377" s="135">
        <v>0</v>
      </c>
      <c r="U377" s="135">
        <f t="shared" si="41"/>
        <v>361.91879999999998</v>
      </c>
      <c r="V377" s="135">
        <f t="shared" si="42"/>
        <v>361918.8</v>
      </c>
      <c r="W377" s="135">
        <f t="shared" si="43"/>
        <v>30159.899999999998</v>
      </c>
      <c r="X377" s="133" t="s">
        <v>42</v>
      </c>
      <c r="Y377" s="133" t="s">
        <v>42</v>
      </c>
      <c r="Z377" s="133">
        <v>3093</v>
      </c>
      <c r="AA377" s="133">
        <v>3094</v>
      </c>
      <c r="AB377" s="133" t="s">
        <v>42</v>
      </c>
      <c r="AC377" s="133" t="s">
        <v>42</v>
      </c>
      <c r="AD377" s="133" t="s">
        <v>42</v>
      </c>
      <c r="AE377" s="133" t="s">
        <v>42</v>
      </c>
      <c r="AF377" s="133">
        <v>141</v>
      </c>
      <c r="AG377" s="133"/>
      <c r="AH377" s="133">
        <v>2024</v>
      </c>
      <c r="AI377" s="133"/>
      <c r="AJ377" s="133"/>
      <c r="AK377" s="133"/>
      <c r="AL377" s="133" t="s">
        <v>312</v>
      </c>
      <c r="AM377" s="133"/>
    </row>
    <row r="378" spans="1:39" x14ac:dyDescent="0.35">
      <c r="A378" s="130" t="s">
        <v>50</v>
      </c>
      <c r="B378" s="130" t="s">
        <v>697</v>
      </c>
      <c r="C378" s="130" t="s">
        <v>857</v>
      </c>
      <c r="D378" s="130" t="s">
        <v>925</v>
      </c>
      <c r="E378" s="130" t="s">
        <v>51</v>
      </c>
      <c r="F378" s="130"/>
      <c r="G378" s="130" t="s">
        <v>312</v>
      </c>
      <c r="H378" s="130" t="s">
        <v>929</v>
      </c>
      <c r="I378" s="130" t="s">
        <v>928</v>
      </c>
      <c r="J378" s="131">
        <v>1</v>
      </c>
      <c r="K378" s="130">
        <v>1</v>
      </c>
      <c r="L378" s="130" t="s">
        <v>54</v>
      </c>
      <c r="M378" s="130" t="s">
        <v>69</v>
      </c>
      <c r="N378" s="130">
        <v>2</v>
      </c>
      <c r="O378" s="130">
        <v>18</v>
      </c>
      <c r="P378" s="130">
        <v>7.5</v>
      </c>
      <c r="Q378" s="132">
        <f t="shared" si="45"/>
        <v>72.383759999999995</v>
      </c>
      <c r="R378" s="132">
        <f t="shared" si="39"/>
        <v>2.25</v>
      </c>
      <c r="S378" s="132">
        <f t="shared" si="44"/>
        <v>162.86345999999998</v>
      </c>
      <c r="T378" s="132">
        <v>0</v>
      </c>
      <c r="U378" s="132">
        <f t="shared" si="41"/>
        <v>162.86345999999998</v>
      </c>
      <c r="V378" s="132">
        <f t="shared" si="42"/>
        <v>162863.45999999996</v>
      </c>
      <c r="W378" s="132">
        <f t="shared" si="43"/>
        <v>13571.954999999996</v>
      </c>
      <c r="X378" s="130" t="s">
        <v>42</v>
      </c>
      <c r="Y378" s="130" t="s">
        <v>42</v>
      </c>
      <c r="Z378" s="130">
        <v>3093</v>
      </c>
      <c r="AA378" s="130">
        <v>3094</v>
      </c>
      <c r="AB378" s="130" t="s">
        <v>42</v>
      </c>
      <c r="AC378" s="130" t="s">
        <v>42</v>
      </c>
      <c r="AD378" s="130" t="s">
        <v>42</v>
      </c>
      <c r="AE378" s="130" t="s">
        <v>42</v>
      </c>
      <c r="AF378" s="130">
        <v>141</v>
      </c>
      <c r="AG378" s="130"/>
      <c r="AH378" s="130">
        <v>2024</v>
      </c>
      <c r="AI378" s="130"/>
      <c r="AJ378" s="130"/>
      <c r="AK378" s="130"/>
      <c r="AL378" s="130" t="s">
        <v>312</v>
      </c>
      <c r="AM378" s="130"/>
    </row>
    <row r="379" spans="1:39" x14ac:dyDescent="0.35">
      <c r="A379" s="133" t="s">
        <v>50</v>
      </c>
      <c r="B379" s="133" t="s">
        <v>697</v>
      </c>
      <c r="C379" s="133" t="s">
        <v>857</v>
      </c>
      <c r="D379" s="133" t="s">
        <v>925</v>
      </c>
      <c r="E379" s="133" t="s">
        <v>51</v>
      </c>
      <c r="F379" s="133"/>
      <c r="G379" s="133" t="s">
        <v>312</v>
      </c>
      <c r="H379" s="133" t="s">
        <v>929</v>
      </c>
      <c r="I379" s="133" t="s">
        <v>928</v>
      </c>
      <c r="J379" s="134">
        <v>1</v>
      </c>
      <c r="K379" s="133">
        <v>1</v>
      </c>
      <c r="L379" s="133" t="s">
        <v>54</v>
      </c>
      <c r="M379" s="133" t="s">
        <v>55</v>
      </c>
      <c r="N379" s="133">
        <v>2</v>
      </c>
      <c r="O379" s="133">
        <v>18</v>
      </c>
      <c r="P379" s="133">
        <v>7.5</v>
      </c>
      <c r="Q379" s="135">
        <f t="shared" si="45"/>
        <v>72.383759999999995</v>
      </c>
      <c r="R379" s="135">
        <f t="shared" si="39"/>
        <v>2.25</v>
      </c>
      <c r="S379" s="135">
        <f t="shared" si="44"/>
        <v>162.86345999999998</v>
      </c>
      <c r="T379" s="135">
        <v>0</v>
      </c>
      <c r="U379" s="135">
        <f t="shared" si="41"/>
        <v>162.86345999999998</v>
      </c>
      <c r="V379" s="135">
        <f t="shared" si="42"/>
        <v>162863.45999999996</v>
      </c>
      <c r="W379" s="135">
        <f t="shared" si="43"/>
        <v>13571.954999999996</v>
      </c>
      <c r="X379" s="133" t="s">
        <v>42</v>
      </c>
      <c r="Y379" s="133" t="s">
        <v>42</v>
      </c>
      <c r="Z379" s="133">
        <v>3093</v>
      </c>
      <c r="AA379" s="133">
        <v>3094</v>
      </c>
      <c r="AB379" s="133" t="s">
        <v>42</v>
      </c>
      <c r="AC379" s="133" t="s">
        <v>42</v>
      </c>
      <c r="AD379" s="133" t="s">
        <v>42</v>
      </c>
      <c r="AE379" s="133" t="s">
        <v>42</v>
      </c>
      <c r="AF379" s="133">
        <v>141</v>
      </c>
      <c r="AG379" s="133"/>
      <c r="AH379" s="133">
        <v>2024</v>
      </c>
      <c r="AI379" s="133"/>
      <c r="AJ379" s="133"/>
      <c r="AK379" s="133"/>
      <c r="AL379" s="133" t="s">
        <v>312</v>
      </c>
      <c r="AM379" s="133"/>
    </row>
    <row r="380" spans="1:39" x14ac:dyDescent="0.35">
      <c r="A380" s="130" t="s">
        <v>50</v>
      </c>
      <c r="B380" s="130" t="s">
        <v>697</v>
      </c>
      <c r="C380" s="130" t="s">
        <v>857</v>
      </c>
      <c r="D380" s="130" t="s">
        <v>925</v>
      </c>
      <c r="E380" s="130" t="s">
        <v>51</v>
      </c>
      <c r="F380" s="130"/>
      <c r="G380" s="130" t="s">
        <v>312</v>
      </c>
      <c r="H380" s="130" t="s">
        <v>931</v>
      </c>
      <c r="I380" s="130" t="s">
        <v>930</v>
      </c>
      <c r="J380" s="131">
        <v>1</v>
      </c>
      <c r="K380" s="130">
        <v>1</v>
      </c>
      <c r="L380" s="130" t="s">
        <v>54</v>
      </c>
      <c r="M380" s="130" t="s">
        <v>69</v>
      </c>
      <c r="N380" s="130">
        <v>2</v>
      </c>
      <c r="O380" s="130">
        <v>18</v>
      </c>
      <c r="P380" s="130">
        <v>7.5</v>
      </c>
      <c r="Q380" s="132">
        <f t="shared" si="45"/>
        <v>72.383759999999995</v>
      </c>
      <c r="R380" s="132">
        <f t="shared" si="39"/>
        <v>2.25</v>
      </c>
      <c r="S380" s="132">
        <f t="shared" si="44"/>
        <v>162.86345999999998</v>
      </c>
      <c r="T380" s="132">
        <v>0</v>
      </c>
      <c r="U380" s="132">
        <f t="shared" si="41"/>
        <v>162.86345999999998</v>
      </c>
      <c r="V380" s="132">
        <f t="shared" si="42"/>
        <v>162863.45999999996</v>
      </c>
      <c r="W380" s="132">
        <f t="shared" si="43"/>
        <v>13571.954999999996</v>
      </c>
      <c r="X380" s="130" t="s">
        <v>42</v>
      </c>
      <c r="Y380" s="130" t="s">
        <v>42</v>
      </c>
      <c r="Z380" s="130">
        <v>3093</v>
      </c>
      <c r="AA380" s="130">
        <v>3094</v>
      </c>
      <c r="AB380" s="130" t="s">
        <v>42</v>
      </c>
      <c r="AC380" s="130" t="s">
        <v>42</v>
      </c>
      <c r="AD380" s="130" t="s">
        <v>42</v>
      </c>
      <c r="AE380" s="130" t="s">
        <v>42</v>
      </c>
      <c r="AF380" s="130">
        <v>141</v>
      </c>
      <c r="AG380" s="130"/>
      <c r="AH380" s="130">
        <v>2024</v>
      </c>
      <c r="AI380" s="130"/>
      <c r="AJ380" s="130"/>
      <c r="AK380" s="130"/>
      <c r="AL380" s="130" t="s">
        <v>312</v>
      </c>
      <c r="AM380" s="130"/>
    </row>
    <row r="381" spans="1:39" x14ac:dyDescent="0.35">
      <c r="A381" s="133" t="s">
        <v>50</v>
      </c>
      <c r="B381" s="133" t="s">
        <v>697</v>
      </c>
      <c r="C381" s="133" t="s">
        <v>857</v>
      </c>
      <c r="D381" s="133" t="s">
        <v>925</v>
      </c>
      <c r="E381" s="133" t="s">
        <v>51</v>
      </c>
      <c r="F381" s="133"/>
      <c r="G381" s="133" t="s">
        <v>312</v>
      </c>
      <c r="H381" s="133" t="s">
        <v>931</v>
      </c>
      <c r="I381" s="133" t="s">
        <v>930</v>
      </c>
      <c r="J381" s="134">
        <v>1</v>
      </c>
      <c r="K381" s="133">
        <v>1</v>
      </c>
      <c r="L381" s="133" t="s">
        <v>54</v>
      </c>
      <c r="M381" s="133" t="s">
        <v>55</v>
      </c>
      <c r="N381" s="133">
        <v>2</v>
      </c>
      <c r="O381" s="133">
        <v>18</v>
      </c>
      <c r="P381" s="133">
        <v>7.5</v>
      </c>
      <c r="Q381" s="135">
        <f t="shared" si="45"/>
        <v>72.383759999999995</v>
      </c>
      <c r="R381" s="135">
        <f t="shared" si="39"/>
        <v>2.25</v>
      </c>
      <c r="S381" s="135">
        <f t="shared" si="44"/>
        <v>162.86345999999998</v>
      </c>
      <c r="T381" s="135">
        <v>0</v>
      </c>
      <c r="U381" s="135">
        <f t="shared" si="41"/>
        <v>162.86345999999998</v>
      </c>
      <c r="V381" s="135">
        <f t="shared" si="42"/>
        <v>162863.45999999996</v>
      </c>
      <c r="W381" s="135">
        <f t="shared" si="43"/>
        <v>13571.954999999996</v>
      </c>
      <c r="X381" s="133" t="s">
        <v>42</v>
      </c>
      <c r="Y381" s="133" t="s">
        <v>42</v>
      </c>
      <c r="Z381" s="133">
        <v>3093</v>
      </c>
      <c r="AA381" s="133">
        <v>3094</v>
      </c>
      <c r="AB381" s="133" t="s">
        <v>42</v>
      </c>
      <c r="AC381" s="133" t="s">
        <v>42</v>
      </c>
      <c r="AD381" s="133" t="s">
        <v>42</v>
      </c>
      <c r="AE381" s="133" t="s">
        <v>42</v>
      </c>
      <c r="AF381" s="133">
        <v>141</v>
      </c>
      <c r="AG381" s="133"/>
      <c r="AH381" s="133">
        <v>2024</v>
      </c>
      <c r="AI381" s="133"/>
      <c r="AJ381" s="133"/>
      <c r="AK381" s="133"/>
      <c r="AL381" s="133" t="s">
        <v>312</v>
      </c>
      <c r="AM381" s="133"/>
    </row>
    <row r="382" spans="1:39" x14ac:dyDescent="0.35">
      <c r="A382" s="130" t="s">
        <v>50</v>
      </c>
      <c r="B382" s="130" t="s">
        <v>697</v>
      </c>
      <c r="C382" s="130" t="s">
        <v>857</v>
      </c>
      <c r="D382" s="130" t="s">
        <v>925</v>
      </c>
      <c r="E382" s="130" t="s">
        <v>51</v>
      </c>
      <c r="F382" s="130"/>
      <c r="G382" s="130" t="s">
        <v>312</v>
      </c>
      <c r="H382" s="130" t="s">
        <v>933</v>
      </c>
      <c r="I382" s="130" t="s">
        <v>932</v>
      </c>
      <c r="J382" s="131">
        <v>1</v>
      </c>
      <c r="K382" s="130">
        <v>1</v>
      </c>
      <c r="L382" s="130" t="s">
        <v>54</v>
      </c>
      <c r="M382" s="130" t="s">
        <v>69</v>
      </c>
      <c r="N382" s="130">
        <v>2</v>
      </c>
      <c r="O382" s="130">
        <v>18</v>
      </c>
      <c r="P382" s="130">
        <v>15</v>
      </c>
      <c r="Q382" s="132">
        <f>71.86466+2.9151</f>
        <v>74.779759999999996</v>
      </c>
      <c r="R382" s="132">
        <f t="shared" si="39"/>
        <v>4.5</v>
      </c>
      <c r="S382" s="132">
        <f t="shared" si="44"/>
        <v>336.50891999999999</v>
      </c>
      <c r="T382" s="132">
        <v>0</v>
      </c>
      <c r="U382" s="132">
        <f t="shared" si="41"/>
        <v>336.50891999999999</v>
      </c>
      <c r="V382" s="132">
        <f t="shared" si="42"/>
        <v>336508.92</v>
      </c>
      <c r="W382" s="132">
        <f t="shared" si="43"/>
        <v>28042.41</v>
      </c>
      <c r="X382" s="130" t="s">
        <v>42</v>
      </c>
      <c r="Y382" s="130" t="s">
        <v>42</v>
      </c>
      <c r="Z382" s="130">
        <v>3093</v>
      </c>
      <c r="AA382" s="130">
        <v>3094</v>
      </c>
      <c r="AB382" s="130" t="s">
        <v>42</v>
      </c>
      <c r="AC382" s="130" t="s">
        <v>42</v>
      </c>
      <c r="AD382" s="130" t="s">
        <v>42</v>
      </c>
      <c r="AE382" s="130" t="s">
        <v>42</v>
      </c>
      <c r="AF382" s="130">
        <v>141</v>
      </c>
      <c r="AG382" s="130"/>
      <c r="AH382" s="130">
        <v>2024</v>
      </c>
      <c r="AI382" s="130"/>
      <c r="AJ382" s="130"/>
      <c r="AK382" s="130"/>
      <c r="AL382" s="130" t="s">
        <v>312</v>
      </c>
      <c r="AM382" s="130"/>
    </row>
    <row r="383" spans="1:39" x14ac:dyDescent="0.35">
      <c r="A383" s="133" t="s">
        <v>50</v>
      </c>
      <c r="B383" s="133" t="s">
        <v>697</v>
      </c>
      <c r="C383" s="133" t="s">
        <v>857</v>
      </c>
      <c r="D383" s="133" t="s">
        <v>925</v>
      </c>
      <c r="E383" s="133" t="s">
        <v>51</v>
      </c>
      <c r="F383" s="133"/>
      <c r="G383" s="133" t="s">
        <v>312</v>
      </c>
      <c r="H383" s="133" t="s">
        <v>933</v>
      </c>
      <c r="I383" s="133" t="s">
        <v>932</v>
      </c>
      <c r="J383" s="134">
        <v>1</v>
      </c>
      <c r="K383" s="133">
        <v>1</v>
      </c>
      <c r="L383" s="133" t="s">
        <v>54</v>
      </c>
      <c r="M383" s="133" t="s">
        <v>55</v>
      </c>
      <c r="N383" s="133">
        <v>2</v>
      </c>
      <c r="O383" s="133">
        <v>18</v>
      </c>
      <c r="P383" s="133">
        <v>15</v>
      </c>
      <c r="Q383" s="135">
        <f>71.86466+2.9151</f>
        <v>74.779759999999996</v>
      </c>
      <c r="R383" s="135">
        <f t="shared" ref="R383:R427" si="46">(O383*P383)/60</f>
        <v>4.5</v>
      </c>
      <c r="S383" s="135">
        <f t="shared" si="44"/>
        <v>336.50891999999999</v>
      </c>
      <c r="T383" s="135">
        <v>0</v>
      </c>
      <c r="U383" s="135">
        <f t="shared" si="41"/>
        <v>336.50891999999999</v>
      </c>
      <c r="V383" s="135">
        <f t="shared" si="42"/>
        <v>336508.92</v>
      </c>
      <c r="W383" s="135">
        <f t="shared" si="43"/>
        <v>28042.41</v>
      </c>
      <c r="X383" s="133" t="s">
        <v>42</v>
      </c>
      <c r="Y383" s="133" t="s">
        <v>42</v>
      </c>
      <c r="Z383" s="133">
        <v>3093</v>
      </c>
      <c r="AA383" s="133">
        <v>3094</v>
      </c>
      <c r="AB383" s="133" t="s">
        <v>42</v>
      </c>
      <c r="AC383" s="133" t="s">
        <v>42</v>
      </c>
      <c r="AD383" s="133" t="s">
        <v>42</v>
      </c>
      <c r="AE383" s="133" t="s">
        <v>42</v>
      </c>
      <c r="AF383" s="133">
        <v>141</v>
      </c>
      <c r="AG383" s="133"/>
      <c r="AH383" s="133">
        <v>2024</v>
      </c>
      <c r="AI383" s="133"/>
      <c r="AJ383" s="133"/>
      <c r="AK383" s="133"/>
      <c r="AL383" s="133" t="s">
        <v>312</v>
      </c>
      <c r="AM383" s="133"/>
    </row>
    <row r="384" spans="1:39" x14ac:dyDescent="0.35">
      <c r="A384" s="130" t="s">
        <v>50</v>
      </c>
      <c r="B384" s="130" t="s">
        <v>697</v>
      </c>
      <c r="C384" s="130" t="s">
        <v>857</v>
      </c>
      <c r="D384" s="130" t="s">
        <v>925</v>
      </c>
      <c r="E384" s="130" t="s">
        <v>51</v>
      </c>
      <c r="F384" s="130"/>
      <c r="G384" s="130" t="s">
        <v>312</v>
      </c>
      <c r="H384" s="130" t="s">
        <v>868</v>
      </c>
      <c r="I384" s="130" t="s">
        <v>881</v>
      </c>
      <c r="J384" s="131">
        <v>1</v>
      </c>
      <c r="K384" s="130">
        <v>1</v>
      </c>
      <c r="L384" s="130" t="s">
        <v>54</v>
      </c>
      <c r="M384" s="130" t="s">
        <v>69</v>
      </c>
      <c r="N384" s="130">
        <v>1</v>
      </c>
      <c r="O384" s="130">
        <v>20</v>
      </c>
      <c r="P384" s="130">
        <v>7.5</v>
      </c>
      <c r="Q384" s="132">
        <f>71.86466+2.5191</f>
        <v>74.383759999999995</v>
      </c>
      <c r="R384" s="132">
        <f t="shared" si="46"/>
        <v>2.5</v>
      </c>
      <c r="S384" s="132">
        <f t="shared" si="44"/>
        <v>185.95939999999999</v>
      </c>
      <c r="T384" s="132">
        <v>0</v>
      </c>
      <c r="U384" s="132">
        <f t="shared" si="41"/>
        <v>185.95939999999999</v>
      </c>
      <c r="V384" s="132">
        <f t="shared" si="42"/>
        <v>185959.4</v>
      </c>
      <c r="W384" s="132">
        <f t="shared" si="43"/>
        <v>15496.616666666667</v>
      </c>
      <c r="X384" s="130" t="s">
        <v>42</v>
      </c>
      <c r="Y384" s="130" t="s">
        <v>42</v>
      </c>
      <c r="Z384" s="130">
        <v>3093</v>
      </c>
      <c r="AA384" s="130">
        <v>3094</v>
      </c>
      <c r="AB384" s="130" t="s">
        <v>42</v>
      </c>
      <c r="AC384" s="130" t="s">
        <v>42</v>
      </c>
      <c r="AD384" s="130" t="s">
        <v>42</v>
      </c>
      <c r="AE384" s="130" t="s">
        <v>42</v>
      </c>
      <c r="AF384" s="130">
        <v>141</v>
      </c>
      <c r="AG384" s="130"/>
      <c r="AH384" s="130">
        <v>2024</v>
      </c>
      <c r="AI384" s="130"/>
      <c r="AJ384" s="130"/>
      <c r="AK384" s="130"/>
      <c r="AL384" s="130" t="s">
        <v>312</v>
      </c>
      <c r="AM384" s="130"/>
    </row>
    <row r="385" spans="1:39" x14ac:dyDescent="0.35">
      <c r="A385" s="133" t="s">
        <v>50</v>
      </c>
      <c r="B385" s="133" t="s">
        <v>697</v>
      </c>
      <c r="C385" s="133" t="s">
        <v>857</v>
      </c>
      <c r="D385" s="133" t="s">
        <v>925</v>
      </c>
      <c r="E385" s="133" t="s">
        <v>51</v>
      </c>
      <c r="F385" s="133"/>
      <c r="G385" s="133" t="s">
        <v>312</v>
      </c>
      <c r="H385" s="133" t="s">
        <v>868</v>
      </c>
      <c r="I385" s="133" t="s">
        <v>881</v>
      </c>
      <c r="J385" s="134">
        <v>1</v>
      </c>
      <c r="K385" s="133">
        <v>1</v>
      </c>
      <c r="L385" s="133" t="s">
        <v>54</v>
      </c>
      <c r="M385" s="133" t="s">
        <v>55</v>
      </c>
      <c r="N385" s="133">
        <v>1</v>
      </c>
      <c r="O385" s="133">
        <v>20</v>
      </c>
      <c r="P385" s="133">
        <v>7.5</v>
      </c>
      <c r="Q385" s="135">
        <f>71.86466+2.5191</f>
        <v>74.383759999999995</v>
      </c>
      <c r="R385" s="135">
        <f t="shared" si="46"/>
        <v>2.5</v>
      </c>
      <c r="S385" s="135">
        <f t="shared" si="44"/>
        <v>185.95939999999999</v>
      </c>
      <c r="T385" s="135">
        <v>0</v>
      </c>
      <c r="U385" s="135">
        <f t="shared" si="41"/>
        <v>185.95939999999999</v>
      </c>
      <c r="V385" s="135">
        <f t="shared" si="42"/>
        <v>185959.4</v>
      </c>
      <c r="W385" s="135">
        <f t="shared" si="43"/>
        <v>15496.616666666667</v>
      </c>
      <c r="X385" s="133" t="s">
        <v>42</v>
      </c>
      <c r="Y385" s="133" t="s">
        <v>42</v>
      </c>
      <c r="Z385" s="133">
        <v>3093</v>
      </c>
      <c r="AA385" s="133">
        <v>3094</v>
      </c>
      <c r="AB385" s="133" t="s">
        <v>42</v>
      </c>
      <c r="AC385" s="133" t="s">
        <v>42</v>
      </c>
      <c r="AD385" s="133" t="s">
        <v>42</v>
      </c>
      <c r="AE385" s="133" t="s">
        <v>42</v>
      </c>
      <c r="AF385" s="133">
        <v>141</v>
      </c>
      <c r="AG385" s="133"/>
      <c r="AH385" s="133">
        <v>2024</v>
      </c>
      <c r="AI385" s="133"/>
      <c r="AJ385" s="133"/>
      <c r="AK385" s="133"/>
      <c r="AL385" s="133" t="s">
        <v>312</v>
      </c>
      <c r="AM385" s="133"/>
    </row>
    <row r="386" spans="1:39" x14ac:dyDescent="0.35">
      <c r="A386" s="130" t="s">
        <v>50</v>
      </c>
      <c r="B386" s="130" t="s">
        <v>697</v>
      </c>
      <c r="C386" s="130" t="s">
        <v>857</v>
      </c>
      <c r="D386" s="130" t="s">
        <v>925</v>
      </c>
      <c r="E386" s="130" t="s">
        <v>51</v>
      </c>
      <c r="F386" s="130"/>
      <c r="G386" s="130" t="s">
        <v>316</v>
      </c>
      <c r="H386" s="130" t="s">
        <v>861</v>
      </c>
      <c r="I386" s="130" t="s">
        <v>860</v>
      </c>
      <c r="J386" s="131">
        <v>1</v>
      </c>
      <c r="K386" s="130">
        <v>1</v>
      </c>
      <c r="L386" s="130" t="s">
        <v>54</v>
      </c>
      <c r="M386" s="130" t="s">
        <v>69</v>
      </c>
      <c r="N386" s="130">
        <v>1</v>
      </c>
      <c r="O386" s="130">
        <v>20</v>
      </c>
      <c r="P386" s="130">
        <v>7.5</v>
      </c>
      <c r="Q386" s="132">
        <f>80.21476+2.5191</f>
        <v>82.733859999999993</v>
      </c>
      <c r="R386" s="132">
        <f t="shared" si="46"/>
        <v>2.5</v>
      </c>
      <c r="S386" s="132">
        <f t="shared" si="44"/>
        <v>206.83464999999998</v>
      </c>
      <c r="T386" s="132">
        <v>0</v>
      </c>
      <c r="U386" s="132">
        <f t="shared" si="41"/>
        <v>206.83464999999998</v>
      </c>
      <c r="V386" s="132">
        <f t="shared" si="42"/>
        <v>206834.65</v>
      </c>
      <c r="W386" s="132">
        <f t="shared" si="43"/>
        <v>17236.220833333333</v>
      </c>
      <c r="X386" s="130" t="s">
        <v>1015</v>
      </c>
      <c r="Y386" s="130" t="s">
        <v>1016</v>
      </c>
      <c r="Z386" s="130">
        <v>3093</v>
      </c>
      <c r="AA386" s="130">
        <v>3094</v>
      </c>
      <c r="AB386" s="130" t="s">
        <v>42</v>
      </c>
      <c r="AC386" s="130" t="s">
        <v>42</v>
      </c>
      <c r="AD386" s="130" t="s">
        <v>42</v>
      </c>
      <c r="AE386" s="130" t="s">
        <v>42</v>
      </c>
      <c r="AF386" s="130">
        <v>141</v>
      </c>
      <c r="AG386" s="130"/>
      <c r="AH386" s="130">
        <v>2024</v>
      </c>
      <c r="AI386" s="130"/>
      <c r="AJ386" s="130"/>
      <c r="AK386" s="130"/>
      <c r="AL386" s="130" t="s">
        <v>312</v>
      </c>
      <c r="AM386" s="130"/>
    </row>
    <row r="387" spans="1:39" x14ac:dyDescent="0.35">
      <c r="A387" s="133" t="s">
        <v>50</v>
      </c>
      <c r="B387" s="133" t="s">
        <v>697</v>
      </c>
      <c r="C387" s="133" t="s">
        <v>857</v>
      </c>
      <c r="D387" s="133" t="s">
        <v>925</v>
      </c>
      <c r="E387" s="133" t="s">
        <v>51</v>
      </c>
      <c r="F387" s="133"/>
      <c r="G387" s="133" t="s">
        <v>316</v>
      </c>
      <c r="H387" s="133" t="s">
        <v>861</v>
      </c>
      <c r="I387" s="133" t="s">
        <v>860</v>
      </c>
      <c r="J387" s="134">
        <v>1</v>
      </c>
      <c r="K387" s="133">
        <v>1</v>
      </c>
      <c r="L387" s="133" t="s">
        <v>54</v>
      </c>
      <c r="M387" s="133" t="s">
        <v>55</v>
      </c>
      <c r="N387" s="133">
        <v>1</v>
      </c>
      <c r="O387" s="133">
        <v>20</v>
      </c>
      <c r="P387" s="133">
        <v>7.5</v>
      </c>
      <c r="Q387" s="135">
        <f>80.21476+2.5191</f>
        <v>82.733859999999993</v>
      </c>
      <c r="R387" s="135">
        <f t="shared" si="46"/>
        <v>2.5</v>
      </c>
      <c r="S387" s="135">
        <f t="shared" si="44"/>
        <v>206.83464999999998</v>
      </c>
      <c r="T387" s="135">
        <v>0</v>
      </c>
      <c r="U387" s="135">
        <f t="shared" si="41"/>
        <v>206.83464999999998</v>
      </c>
      <c r="V387" s="135">
        <f t="shared" si="42"/>
        <v>206834.65</v>
      </c>
      <c r="W387" s="135">
        <f t="shared" si="43"/>
        <v>17236.220833333333</v>
      </c>
      <c r="X387" s="133" t="s">
        <v>1015</v>
      </c>
      <c r="Y387" s="133" t="s">
        <v>1016</v>
      </c>
      <c r="Z387" s="133">
        <v>3093</v>
      </c>
      <c r="AA387" s="133">
        <v>3094</v>
      </c>
      <c r="AB387" s="133" t="s">
        <v>42</v>
      </c>
      <c r="AC387" s="133" t="s">
        <v>42</v>
      </c>
      <c r="AD387" s="133" t="s">
        <v>42</v>
      </c>
      <c r="AE387" s="133" t="s">
        <v>42</v>
      </c>
      <c r="AF387" s="133">
        <v>141</v>
      </c>
      <c r="AG387" s="133"/>
      <c r="AH387" s="133">
        <v>2024</v>
      </c>
      <c r="AI387" s="133"/>
      <c r="AJ387" s="133"/>
      <c r="AK387" s="133"/>
      <c r="AL387" s="133" t="s">
        <v>312</v>
      </c>
      <c r="AM387" s="133"/>
    </row>
    <row r="388" spans="1:39" x14ac:dyDescent="0.35">
      <c r="A388" s="130" t="s">
        <v>50</v>
      </c>
      <c r="B388" s="130" t="s">
        <v>697</v>
      </c>
      <c r="C388" s="130" t="s">
        <v>857</v>
      </c>
      <c r="D388" s="130" t="s">
        <v>903</v>
      </c>
      <c r="E388" s="130" t="s">
        <v>51</v>
      </c>
      <c r="F388" s="130"/>
      <c r="G388" s="130" t="s">
        <v>316</v>
      </c>
      <c r="H388" s="130" t="s">
        <v>921</v>
      </c>
      <c r="I388" s="130" t="s">
        <v>920</v>
      </c>
      <c r="J388" s="131">
        <v>1</v>
      </c>
      <c r="K388" s="130">
        <v>1</v>
      </c>
      <c r="L388" s="130" t="s">
        <v>54</v>
      </c>
      <c r="M388" s="130" t="s">
        <v>69</v>
      </c>
      <c r="N388" s="130">
        <v>3</v>
      </c>
      <c r="O388" s="130">
        <v>31</v>
      </c>
      <c r="P388" s="130">
        <v>7.5</v>
      </c>
      <c r="Q388" s="132">
        <f>81.31466+2.5191</f>
        <v>83.833759999999998</v>
      </c>
      <c r="R388" s="132">
        <f t="shared" si="46"/>
        <v>3.875</v>
      </c>
      <c r="S388" s="132">
        <f t="shared" si="44"/>
        <v>324.85581999999999</v>
      </c>
      <c r="T388" s="132"/>
      <c r="U388" s="132">
        <f t="shared" si="41"/>
        <v>324.85581999999999</v>
      </c>
      <c r="V388" s="132">
        <f t="shared" si="42"/>
        <v>324855.82</v>
      </c>
      <c r="W388" s="132">
        <f t="shared" si="43"/>
        <v>27071.318333333333</v>
      </c>
      <c r="X388" s="130" t="s">
        <v>1015</v>
      </c>
      <c r="Y388" s="130" t="s">
        <v>1016</v>
      </c>
      <c r="Z388" s="130">
        <v>3093</v>
      </c>
      <c r="AA388" s="130">
        <v>3094</v>
      </c>
      <c r="AB388" s="130"/>
      <c r="AC388" s="130"/>
      <c r="AD388" s="130"/>
      <c r="AE388" s="130"/>
      <c r="AF388" s="130">
        <v>141</v>
      </c>
      <c r="AG388" s="130"/>
      <c r="AH388" s="130">
        <v>2024</v>
      </c>
      <c r="AI388" s="130"/>
      <c r="AJ388" s="130"/>
      <c r="AK388" s="130"/>
      <c r="AL388" s="130" t="s">
        <v>312</v>
      </c>
      <c r="AM388" s="130"/>
    </row>
    <row r="389" spans="1:39" x14ac:dyDescent="0.35">
      <c r="A389" s="133" t="s">
        <v>50</v>
      </c>
      <c r="B389" s="133" t="s">
        <v>697</v>
      </c>
      <c r="C389" s="133" t="s">
        <v>857</v>
      </c>
      <c r="D389" s="133" t="s">
        <v>903</v>
      </c>
      <c r="E389" s="133" t="s">
        <v>51</v>
      </c>
      <c r="F389" s="133"/>
      <c r="G389" s="133" t="s">
        <v>316</v>
      </c>
      <c r="H389" s="133" t="s">
        <v>921</v>
      </c>
      <c r="I389" s="133" t="s">
        <v>920</v>
      </c>
      <c r="J389" s="134">
        <v>1</v>
      </c>
      <c r="K389" s="133">
        <v>1</v>
      </c>
      <c r="L389" s="133" t="s">
        <v>54</v>
      </c>
      <c r="M389" s="133" t="s">
        <v>55</v>
      </c>
      <c r="N389" s="133">
        <v>3</v>
      </c>
      <c r="O389" s="133">
        <v>29</v>
      </c>
      <c r="P389" s="133">
        <v>7.5</v>
      </c>
      <c r="Q389" s="135">
        <f>81.31466+2.5191</f>
        <v>83.833759999999998</v>
      </c>
      <c r="R389" s="135">
        <f t="shared" si="46"/>
        <v>3.625</v>
      </c>
      <c r="S389" s="135">
        <f t="shared" si="44"/>
        <v>303.89738</v>
      </c>
      <c r="T389" s="135"/>
      <c r="U389" s="135">
        <f t="shared" si="41"/>
        <v>303.89738</v>
      </c>
      <c r="V389" s="135">
        <f t="shared" si="42"/>
        <v>303897.38</v>
      </c>
      <c r="W389" s="135">
        <f t="shared" si="43"/>
        <v>25324.781666666666</v>
      </c>
      <c r="X389" s="133" t="s">
        <v>1015</v>
      </c>
      <c r="Y389" s="133" t="s">
        <v>1016</v>
      </c>
      <c r="Z389" s="133">
        <v>3093</v>
      </c>
      <c r="AA389" s="133">
        <v>3094</v>
      </c>
      <c r="AB389" s="133"/>
      <c r="AC389" s="133"/>
      <c r="AD389" s="133"/>
      <c r="AE389" s="133"/>
      <c r="AF389" s="133">
        <v>141</v>
      </c>
      <c r="AG389" s="133"/>
      <c r="AH389" s="133">
        <v>2024</v>
      </c>
      <c r="AI389" s="133"/>
      <c r="AJ389" s="133"/>
      <c r="AK389" s="133"/>
      <c r="AL389" s="133" t="s">
        <v>312</v>
      </c>
      <c r="AM389" s="133"/>
    </row>
    <row r="390" spans="1:39" x14ac:dyDescent="0.35">
      <c r="A390" s="130" t="s">
        <v>50</v>
      </c>
      <c r="B390" s="130" t="s">
        <v>697</v>
      </c>
      <c r="C390" s="130" t="s">
        <v>857</v>
      </c>
      <c r="D390" s="130" t="s">
        <v>903</v>
      </c>
      <c r="E390" s="130" t="s">
        <v>51</v>
      </c>
      <c r="F390" s="130"/>
      <c r="G390" s="130" t="s">
        <v>316</v>
      </c>
      <c r="H390" s="130" t="s">
        <v>921</v>
      </c>
      <c r="I390" s="130" t="s">
        <v>920</v>
      </c>
      <c r="J390" s="131">
        <v>1</v>
      </c>
      <c r="K390" s="130">
        <v>0.5</v>
      </c>
      <c r="L390" s="130" t="s">
        <v>54</v>
      </c>
      <c r="M390" s="130" t="s">
        <v>69</v>
      </c>
      <c r="N390" s="130">
        <v>5</v>
      </c>
      <c r="O390" s="130">
        <v>28</v>
      </c>
      <c r="P390" s="130">
        <v>7.5</v>
      </c>
      <c r="Q390" s="132">
        <f>81.31466+2.5191</f>
        <v>83.833759999999998</v>
      </c>
      <c r="R390" s="132">
        <f t="shared" si="46"/>
        <v>3.5</v>
      </c>
      <c r="S390" s="132">
        <f t="shared" si="44"/>
        <v>293.41816</v>
      </c>
      <c r="T390" s="132"/>
      <c r="U390" s="132">
        <f t="shared" si="41"/>
        <v>293.41816</v>
      </c>
      <c r="V390" s="132">
        <f t="shared" si="42"/>
        <v>293418.15999999997</v>
      </c>
      <c r="W390" s="132">
        <f t="shared" si="43"/>
        <v>24451.513333333332</v>
      </c>
      <c r="X390" s="130" t="s">
        <v>1015</v>
      </c>
      <c r="Y390" s="130" t="s">
        <v>1016</v>
      </c>
      <c r="Z390" s="130">
        <v>3093</v>
      </c>
      <c r="AA390" s="130">
        <v>3094</v>
      </c>
      <c r="AB390" s="130"/>
      <c r="AC390" s="130"/>
      <c r="AD390" s="130"/>
      <c r="AE390" s="130"/>
      <c r="AF390" s="130">
        <v>141</v>
      </c>
      <c r="AG390" s="130"/>
      <c r="AH390" s="130">
        <v>2024</v>
      </c>
      <c r="AI390" s="130"/>
      <c r="AJ390" s="130"/>
      <c r="AK390" s="130"/>
      <c r="AL390" s="130" t="s">
        <v>312</v>
      </c>
      <c r="AM390" s="130"/>
    </row>
    <row r="391" spans="1:39" x14ac:dyDescent="0.35">
      <c r="A391" s="133" t="s">
        <v>50</v>
      </c>
      <c r="B391" s="133" t="s">
        <v>697</v>
      </c>
      <c r="C391" s="133" t="s">
        <v>857</v>
      </c>
      <c r="D391" s="133" t="s">
        <v>903</v>
      </c>
      <c r="E391" s="133" t="s">
        <v>51</v>
      </c>
      <c r="F391" s="133"/>
      <c r="G391" s="133" t="s">
        <v>316</v>
      </c>
      <c r="H391" s="133" t="s">
        <v>921</v>
      </c>
      <c r="I391" s="133" t="s">
        <v>920</v>
      </c>
      <c r="J391" s="134">
        <v>1</v>
      </c>
      <c r="K391" s="133">
        <v>0.5</v>
      </c>
      <c r="L391" s="133" t="s">
        <v>54</v>
      </c>
      <c r="M391" s="133" t="s">
        <v>55</v>
      </c>
      <c r="N391" s="133">
        <v>5</v>
      </c>
      <c r="O391" s="133">
        <v>28</v>
      </c>
      <c r="P391" s="133">
        <v>7.5</v>
      </c>
      <c r="Q391" s="135">
        <f>81.31466+2.5191</f>
        <v>83.833759999999998</v>
      </c>
      <c r="R391" s="135">
        <f t="shared" si="46"/>
        <v>3.5</v>
      </c>
      <c r="S391" s="135">
        <f t="shared" si="44"/>
        <v>293.41816</v>
      </c>
      <c r="T391" s="135"/>
      <c r="U391" s="135">
        <f t="shared" si="41"/>
        <v>293.41816</v>
      </c>
      <c r="V391" s="135">
        <f t="shared" si="42"/>
        <v>293418.15999999997</v>
      </c>
      <c r="W391" s="135">
        <f t="shared" si="43"/>
        <v>24451.513333333332</v>
      </c>
      <c r="X391" s="133" t="s">
        <v>1015</v>
      </c>
      <c r="Y391" s="133" t="s">
        <v>1016</v>
      </c>
      <c r="Z391" s="133">
        <v>3093</v>
      </c>
      <c r="AA391" s="133">
        <v>3094</v>
      </c>
      <c r="AB391" s="133"/>
      <c r="AC391" s="133"/>
      <c r="AD391" s="133"/>
      <c r="AE391" s="133"/>
      <c r="AF391" s="133">
        <v>141</v>
      </c>
      <c r="AG391" s="133"/>
      <c r="AH391" s="133">
        <v>2024</v>
      </c>
      <c r="AI391" s="133"/>
      <c r="AJ391" s="133"/>
      <c r="AK391" s="133"/>
      <c r="AL391" s="133" t="s">
        <v>312</v>
      </c>
      <c r="AM391" s="133"/>
    </row>
    <row r="392" spans="1:39" x14ac:dyDescent="0.35">
      <c r="A392" s="130" t="s">
        <v>50</v>
      </c>
      <c r="B392" s="130" t="s">
        <v>697</v>
      </c>
      <c r="C392" s="130" t="s">
        <v>857</v>
      </c>
      <c r="D392" s="130" t="s">
        <v>903</v>
      </c>
      <c r="E392" s="130" t="s">
        <v>51</v>
      </c>
      <c r="F392" s="130"/>
      <c r="G392" s="130" t="s">
        <v>312</v>
      </c>
      <c r="H392" s="130" t="s">
        <v>905</v>
      </c>
      <c r="I392" s="130" t="s">
        <v>904</v>
      </c>
      <c r="J392" s="131">
        <v>1</v>
      </c>
      <c r="K392" s="130">
        <v>1</v>
      </c>
      <c r="L392" s="130" t="s">
        <v>54</v>
      </c>
      <c r="M392" s="130" t="s">
        <v>69</v>
      </c>
      <c r="N392" s="130">
        <v>1</v>
      </c>
      <c r="O392" s="130">
        <v>34</v>
      </c>
      <c r="P392" s="130">
        <v>7.5</v>
      </c>
      <c r="Q392" s="132">
        <f>71.86+2.5191</f>
        <v>74.379099999999994</v>
      </c>
      <c r="R392" s="132">
        <f t="shared" si="46"/>
        <v>4.25</v>
      </c>
      <c r="S392" s="132">
        <f t="shared" si="44"/>
        <v>316.111175</v>
      </c>
      <c r="T392" s="132">
        <v>0</v>
      </c>
      <c r="U392" s="132">
        <f t="shared" si="41"/>
        <v>316.111175</v>
      </c>
      <c r="V392" s="132">
        <f t="shared" si="42"/>
        <v>316111.17499999999</v>
      </c>
      <c r="W392" s="132">
        <f t="shared" si="43"/>
        <v>26342.597916666666</v>
      </c>
      <c r="X392" s="130" t="s">
        <v>42</v>
      </c>
      <c r="Y392" s="130" t="s">
        <v>42</v>
      </c>
      <c r="Z392" s="130">
        <v>3093</v>
      </c>
      <c r="AA392" s="130">
        <v>3094</v>
      </c>
      <c r="AB392" s="130" t="s">
        <v>42</v>
      </c>
      <c r="AC392" s="130" t="s">
        <v>42</v>
      </c>
      <c r="AD392" s="130" t="s">
        <v>42</v>
      </c>
      <c r="AE392" s="130" t="s">
        <v>42</v>
      </c>
      <c r="AF392" s="130">
        <v>141</v>
      </c>
      <c r="AG392" s="130"/>
      <c r="AH392" s="130">
        <v>2024</v>
      </c>
      <c r="AI392" s="130"/>
      <c r="AJ392" s="130"/>
      <c r="AK392" s="130"/>
      <c r="AL392" s="130" t="s">
        <v>312</v>
      </c>
      <c r="AM392" s="130"/>
    </row>
    <row r="393" spans="1:39" x14ac:dyDescent="0.35">
      <c r="A393" s="133" t="s">
        <v>50</v>
      </c>
      <c r="B393" s="133" t="s">
        <v>697</v>
      </c>
      <c r="C393" s="133" t="s">
        <v>857</v>
      </c>
      <c r="D393" s="133" t="s">
        <v>903</v>
      </c>
      <c r="E393" s="133" t="s">
        <v>51</v>
      </c>
      <c r="F393" s="133"/>
      <c r="G393" s="133" t="s">
        <v>312</v>
      </c>
      <c r="H393" s="133" t="s">
        <v>905</v>
      </c>
      <c r="I393" s="133" t="s">
        <v>904</v>
      </c>
      <c r="J393" s="134">
        <v>1</v>
      </c>
      <c r="K393" s="133">
        <v>1</v>
      </c>
      <c r="L393" s="133" t="s">
        <v>54</v>
      </c>
      <c r="M393" s="133" t="s">
        <v>55</v>
      </c>
      <c r="N393" s="133">
        <v>1</v>
      </c>
      <c r="O393" s="133">
        <v>34</v>
      </c>
      <c r="P393" s="133">
        <v>7.5</v>
      </c>
      <c r="Q393" s="135">
        <f>71.86+2.5191</f>
        <v>74.379099999999994</v>
      </c>
      <c r="R393" s="135">
        <f t="shared" si="46"/>
        <v>4.25</v>
      </c>
      <c r="S393" s="135">
        <f t="shared" si="44"/>
        <v>316.111175</v>
      </c>
      <c r="T393" s="135">
        <v>0</v>
      </c>
      <c r="U393" s="135">
        <f t="shared" si="41"/>
        <v>316.111175</v>
      </c>
      <c r="V393" s="135">
        <f t="shared" si="42"/>
        <v>316111.17499999999</v>
      </c>
      <c r="W393" s="135">
        <f t="shared" si="43"/>
        <v>26342.597916666666</v>
      </c>
      <c r="X393" s="133" t="s">
        <v>42</v>
      </c>
      <c r="Y393" s="133" t="s">
        <v>42</v>
      </c>
      <c r="Z393" s="133">
        <v>3093</v>
      </c>
      <c r="AA393" s="133">
        <v>3094</v>
      </c>
      <c r="AB393" s="133" t="s">
        <v>42</v>
      </c>
      <c r="AC393" s="133" t="s">
        <v>42</v>
      </c>
      <c r="AD393" s="133" t="s">
        <v>42</v>
      </c>
      <c r="AE393" s="133" t="s">
        <v>42</v>
      </c>
      <c r="AF393" s="133">
        <v>141</v>
      </c>
      <c r="AG393" s="133"/>
      <c r="AH393" s="133">
        <v>2024</v>
      </c>
      <c r="AI393" s="133"/>
      <c r="AJ393" s="133"/>
      <c r="AK393" s="133"/>
      <c r="AL393" s="133" t="s">
        <v>312</v>
      </c>
      <c r="AM393" s="133"/>
    </row>
    <row r="394" spans="1:39" x14ac:dyDescent="0.35">
      <c r="A394" s="130" t="s">
        <v>50</v>
      </c>
      <c r="B394" s="130" t="s">
        <v>697</v>
      </c>
      <c r="C394" s="130" t="s">
        <v>857</v>
      </c>
      <c r="D394" s="130" t="s">
        <v>903</v>
      </c>
      <c r="E394" s="130" t="s">
        <v>51</v>
      </c>
      <c r="F394" s="130"/>
      <c r="G394" s="130" t="s">
        <v>312</v>
      </c>
      <c r="H394" s="130" t="s">
        <v>905</v>
      </c>
      <c r="I394" s="130" t="s">
        <v>904</v>
      </c>
      <c r="J394" s="131">
        <v>1</v>
      </c>
      <c r="K394" s="130">
        <v>0.5</v>
      </c>
      <c r="L394" s="130" t="s">
        <v>54</v>
      </c>
      <c r="M394" s="130" t="s">
        <v>69</v>
      </c>
      <c r="N394" s="130">
        <v>2</v>
      </c>
      <c r="O394" s="130">
        <v>34</v>
      </c>
      <c r="P394" s="130">
        <v>7.5</v>
      </c>
      <c r="Q394" s="132">
        <f>71.86+2.5191</f>
        <v>74.379099999999994</v>
      </c>
      <c r="R394" s="132">
        <f t="shared" si="46"/>
        <v>4.25</v>
      </c>
      <c r="S394" s="132">
        <f t="shared" si="44"/>
        <v>316.111175</v>
      </c>
      <c r="T394" s="132">
        <v>0</v>
      </c>
      <c r="U394" s="132">
        <f t="shared" si="41"/>
        <v>316.111175</v>
      </c>
      <c r="V394" s="132">
        <f t="shared" si="42"/>
        <v>316111.17499999999</v>
      </c>
      <c r="W394" s="132">
        <f t="shared" si="43"/>
        <v>26342.597916666666</v>
      </c>
      <c r="X394" s="130" t="s">
        <v>42</v>
      </c>
      <c r="Y394" s="130" t="s">
        <v>42</v>
      </c>
      <c r="Z394" s="130">
        <v>3093</v>
      </c>
      <c r="AA394" s="130">
        <v>3094</v>
      </c>
      <c r="AB394" s="130" t="s">
        <v>42</v>
      </c>
      <c r="AC394" s="130" t="s">
        <v>42</v>
      </c>
      <c r="AD394" s="130" t="s">
        <v>42</v>
      </c>
      <c r="AE394" s="130" t="s">
        <v>42</v>
      </c>
      <c r="AF394" s="130">
        <v>141</v>
      </c>
      <c r="AG394" s="130"/>
      <c r="AH394" s="130">
        <v>2024</v>
      </c>
      <c r="AI394" s="130"/>
      <c r="AJ394" s="130"/>
      <c r="AK394" s="130"/>
      <c r="AL394" s="130" t="s">
        <v>312</v>
      </c>
      <c r="AM394" s="130"/>
    </row>
    <row r="395" spans="1:39" x14ac:dyDescent="0.35">
      <c r="A395" s="133" t="s">
        <v>50</v>
      </c>
      <c r="B395" s="133" t="s">
        <v>697</v>
      </c>
      <c r="C395" s="133" t="s">
        <v>857</v>
      </c>
      <c r="D395" s="133" t="s">
        <v>903</v>
      </c>
      <c r="E395" s="133" t="s">
        <v>51</v>
      </c>
      <c r="F395" s="133"/>
      <c r="G395" s="133" t="s">
        <v>312</v>
      </c>
      <c r="H395" s="133" t="s">
        <v>905</v>
      </c>
      <c r="I395" s="133" t="s">
        <v>904</v>
      </c>
      <c r="J395" s="134">
        <v>1</v>
      </c>
      <c r="K395" s="133">
        <v>0.5</v>
      </c>
      <c r="L395" s="133" t="s">
        <v>54</v>
      </c>
      <c r="M395" s="133" t="s">
        <v>55</v>
      </c>
      <c r="N395" s="133">
        <v>2</v>
      </c>
      <c r="O395" s="133">
        <v>34</v>
      </c>
      <c r="P395" s="133">
        <v>7.5</v>
      </c>
      <c r="Q395" s="135">
        <f>71.86+2.5191</f>
        <v>74.379099999999994</v>
      </c>
      <c r="R395" s="135">
        <f t="shared" si="46"/>
        <v>4.25</v>
      </c>
      <c r="S395" s="135">
        <f t="shared" si="44"/>
        <v>316.111175</v>
      </c>
      <c r="T395" s="135">
        <v>0</v>
      </c>
      <c r="U395" s="135">
        <f t="shared" si="41"/>
        <v>316.111175</v>
      </c>
      <c r="V395" s="135">
        <f t="shared" si="42"/>
        <v>316111.17499999999</v>
      </c>
      <c r="W395" s="135">
        <f t="shared" si="43"/>
        <v>26342.597916666666</v>
      </c>
      <c r="X395" s="133" t="s">
        <v>42</v>
      </c>
      <c r="Y395" s="133" t="s">
        <v>42</v>
      </c>
      <c r="Z395" s="133">
        <v>3093</v>
      </c>
      <c r="AA395" s="133">
        <v>3094</v>
      </c>
      <c r="AB395" s="133" t="s">
        <v>42</v>
      </c>
      <c r="AC395" s="133" t="s">
        <v>42</v>
      </c>
      <c r="AD395" s="133" t="s">
        <v>42</v>
      </c>
      <c r="AE395" s="133" t="s">
        <v>42</v>
      </c>
      <c r="AF395" s="133">
        <v>141</v>
      </c>
      <c r="AG395" s="133"/>
      <c r="AH395" s="133">
        <v>2024</v>
      </c>
      <c r="AI395" s="133"/>
      <c r="AJ395" s="133"/>
      <c r="AK395" s="133"/>
      <c r="AL395" s="133" t="s">
        <v>312</v>
      </c>
      <c r="AM395" s="133"/>
    </row>
    <row r="396" spans="1:39" x14ac:dyDescent="0.35">
      <c r="A396" s="130" t="s">
        <v>50</v>
      </c>
      <c r="B396" s="130" t="s">
        <v>697</v>
      </c>
      <c r="C396" s="130" t="s">
        <v>857</v>
      </c>
      <c r="D396" s="130" t="s">
        <v>903</v>
      </c>
      <c r="E396" s="130" t="s">
        <v>51</v>
      </c>
      <c r="F396" s="130"/>
      <c r="G396" s="130" t="s">
        <v>312</v>
      </c>
      <c r="H396" s="130" t="s">
        <v>907</v>
      </c>
      <c r="I396" s="130" t="s">
        <v>906</v>
      </c>
      <c r="J396" s="131">
        <v>1</v>
      </c>
      <c r="K396" s="130">
        <v>1</v>
      </c>
      <c r="L396" s="130" t="s">
        <v>54</v>
      </c>
      <c r="M396" s="130" t="s">
        <v>69</v>
      </c>
      <c r="N396" s="130">
        <v>2</v>
      </c>
      <c r="O396" s="130">
        <v>32</v>
      </c>
      <c r="P396" s="130">
        <v>15</v>
      </c>
      <c r="Q396" s="132">
        <f>71.86466+2.5191</f>
        <v>74.383759999999995</v>
      </c>
      <c r="R396" s="132">
        <f t="shared" si="46"/>
        <v>8</v>
      </c>
      <c r="S396" s="132">
        <f t="shared" si="44"/>
        <v>595.07007999999996</v>
      </c>
      <c r="T396" s="132"/>
      <c r="U396" s="132">
        <f t="shared" si="41"/>
        <v>595.07007999999996</v>
      </c>
      <c r="V396" s="132">
        <f t="shared" si="42"/>
        <v>595070.07999999996</v>
      </c>
      <c r="W396" s="132">
        <f t="shared" si="43"/>
        <v>49589.173333333332</v>
      </c>
      <c r="X396" s="130"/>
      <c r="Y396" s="130"/>
      <c r="Z396" s="130">
        <v>3093</v>
      </c>
      <c r="AA396" s="130">
        <v>3094</v>
      </c>
      <c r="AB396" s="130"/>
      <c r="AC396" s="130"/>
      <c r="AD396" s="130"/>
      <c r="AE396" s="130"/>
      <c r="AF396" s="130">
        <v>141</v>
      </c>
      <c r="AG396" s="130"/>
      <c r="AH396" s="130">
        <v>2024</v>
      </c>
      <c r="AI396" s="130"/>
      <c r="AJ396" s="130"/>
      <c r="AK396" s="130"/>
      <c r="AL396" s="130" t="s">
        <v>312</v>
      </c>
      <c r="AM396" s="130"/>
    </row>
    <row r="397" spans="1:39" x14ac:dyDescent="0.35">
      <c r="A397" s="133" t="s">
        <v>50</v>
      </c>
      <c r="B397" s="133" t="s">
        <v>697</v>
      </c>
      <c r="C397" s="133" t="s">
        <v>857</v>
      </c>
      <c r="D397" s="133" t="s">
        <v>903</v>
      </c>
      <c r="E397" s="133" t="s">
        <v>51</v>
      </c>
      <c r="F397" s="133"/>
      <c r="G397" s="133" t="s">
        <v>312</v>
      </c>
      <c r="H397" s="133" t="s">
        <v>907</v>
      </c>
      <c r="I397" s="133" t="s">
        <v>906</v>
      </c>
      <c r="J397" s="134">
        <v>1</v>
      </c>
      <c r="K397" s="133">
        <v>1</v>
      </c>
      <c r="L397" s="133" t="s">
        <v>54</v>
      </c>
      <c r="M397" s="133" t="s">
        <v>55</v>
      </c>
      <c r="N397" s="133">
        <v>2</v>
      </c>
      <c r="O397" s="133">
        <v>32</v>
      </c>
      <c r="P397" s="133">
        <v>15</v>
      </c>
      <c r="Q397" s="135">
        <f>71.86466+2.5191</f>
        <v>74.383759999999995</v>
      </c>
      <c r="R397" s="135">
        <f t="shared" si="46"/>
        <v>8</v>
      </c>
      <c r="S397" s="135">
        <f t="shared" si="44"/>
        <v>595.07007999999996</v>
      </c>
      <c r="T397" s="135">
        <v>0</v>
      </c>
      <c r="U397" s="135">
        <f t="shared" si="41"/>
        <v>595.07007999999996</v>
      </c>
      <c r="V397" s="135">
        <f t="shared" si="42"/>
        <v>595070.07999999996</v>
      </c>
      <c r="W397" s="135">
        <f t="shared" si="43"/>
        <v>49589.173333333332</v>
      </c>
      <c r="X397" s="133" t="s">
        <v>42</v>
      </c>
      <c r="Y397" s="133" t="s">
        <v>42</v>
      </c>
      <c r="Z397" s="133">
        <v>3093</v>
      </c>
      <c r="AA397" s="133">
        <v>3094</v>
      </c>
      <c r="AB397" s="133" t="s">
        <v>42</v>
      </c>
      <c r="AC397" s="133" t="s">
        <v>42</v>
      </c>
      <c r="AD397" s="133" t="s">
        <v>42</v>
      </c>
      <c r="AE397" s="133" t="s">
        <v>42</v>
      </c>
      <c r="AF397" s="133">
        <v>141</v>
      </c>
      <c r="AG397" s="133"/>
      <c r="AH397" s="133">
        <v>2024</v>
      </c>
      <c r="AI397" s="133"/>
      <c r="AJ397" s="133"/>
      <c r="AK397" s="133"/>
      <c r="AL397" s="133" t="s">
        <v>312</v>
      </c>
      <c r="AM397" s="133"/>
    </row>
    <row r="398" spans="1:39" x14ac:dyDescent="0.35">
      <c r="A398" s="130" t="s">
        <v>50</v>
      </c>
      <c r="B398" s="130" t="s">
        <v>697</v>
      </c>
      <c r="C398" s="130" t="s">
        <v>857</v>
      </c>
      <c r="D398" s="130" t="s">
        <v>903</v>
      </c>
      <c r="E398" s="130" t="s">
        <v>51</v>
      </c>
      <c r="F398" s="130"/>
      <c r="G398" s="130" t="s">
        <v>312</v>
      </c>
      <c r="H398" s="130" t="s">
        <v>907</v>
      </c>
      <c r="I398" s="130" t="s">
        <v>906</v>
      </c>
      <c r="J398" s="131">
        <v>1</v>
      </c>
      <c r="K398" s="130">
        <v>0.5</v>
      </c>
      <c r="L398" s="130" t="s">
        <v>54</v>
      </c>
      <c r="M398" s="130" t="s">
        <v>69</v>
      </c>
      <c r="N398" s="130">
        <v>4</v>
      </c>
      <c r="O398" s="130">
        <v>27</v>
      </c>
      <c r="P398" s="130">
        <v>15</v>
      </c>
      <c r="Q398" s="132">
        <f>71.86466+2.5191</f>
        <v>74.383759999999995</v>
      </c>
      <c r="R398" s="132">
        <f t="shared" si="46"/>
        <v>6.75</v>
      </c>
      <c r="S398" s="132">
        <f t="shared" si="44"/>
        <v>502.09037999999998</v>
      </c>
      <c r="T398" s="132">
        <v>0</v>
      </c>
      <c r="U398" s="132">
        <f t="shared" si="41"/>
        <v>502.09037999999998</v>
      </c>
      <c r="V398" s="132">
        <f t="shared" si="42"/>
        <v>502090.38</v>
      </c>
      <c r="W398" s="132">
        <f t="shared" si="43"/>
        <v>41840.864999999998</v>
      </c>
      <c r="X398" s="130" t="s">
        <v>42</v>
      </c>
      <c r="Y398" s="130" t="s">
        <v>42</v>
      </c>
      <c r="Z398" s="130">
        <v>3093</v>
      </c>
      <c r="AA398" s="130">
        <v>3094</v>
      </c>
      <c r="AB398" s="130" t="s">
        <v>42</v>
      </c>
      <c r="AC398" s="130" t="s">
        <v>42</v>
      </c>
      <c r="AD398" s="130" t="s">
        <v>42</v>
      </c>
      <c r="AE398" s="130" t="s">
        <v>42</v>
      </c>
      <c r="AF398" s="130">
        <v>141</v>
      </c>
      <c r="AG398" s="130"/>
      <c r="AH398" s="130">
        <v>2024</v>
      </c>
      <c r="AI398" s="130"/>
      <c r="AJ398" s="130"/>
      <c r="AK398" s="130"/>
      <c r="AL398" s="130" t="s">
        <v>312</v>
      </c>
      <c r="AM398" s="130"/>
    </row>
    <row r="399" spans="1:39" x14ac:dyDescent="0.35">
      <c r="A399" s="133" t="s">
        <v>50</v>
      </c>
      <c r="B399" s="133" t="s">
        <v>697</v>
      </c>
      <c r="C399" s="133" t="s">
        <v>857</v>
      </c>
      <c r="D399" s="133" t="s">
        <v>903</v>
      </c>
      <c r="E399" s="133" t="s">
        <v>51</v>
      </c>
      <c r="F399" s="133"/>
      <c r="G399" s="133" t="s">
        <v>312</v>
      </c>
      <c r="H399" s="133" t="s">
        <v>907</v>
      </c>
      <c r="I399" s="133" t="s">
        <v>906</v>
      </c>
      <c r="J399" s="134">
        <v>1</v>
      </c>
      <c r="K399" s="133">
        <v>0.5</v>
      </c>
      <c r="L399" s="133" t="s">
        <v>54</v>
      </c>
      <c r="M399" s="133" t="s">
        <v>375</v>
      </c>
      <c r="N399" s="133">
        <v>4</v>
      </c>
      <c r="O399" s="133">
        <v>28</v>
      </c>
      <c r="P399" s="133">
        <v>15</v>
      </c>
      <c r="Q399" s="135">
        <f>71.86466+2.5191</f>
        <v>74.383759999999995</v>
      </c>
      <c r="R399" s="135">
        <f t="shared" si="46"/>
        <v>7</v>
      </c>
      <c r="S399" s="135">
        <f t="shared" si="44"/>
        <v>520.68632000000002</v>
      </c>
      <c r="T399" s="135"/>
      <c r="U399" s="135">
        <f t="shared" si="41"/>
        <v>520.68632000000002</v>
      </c>
      <c r="V399" s="135">
        <f t="shared" si="42"/>
        <v>520686.32</v>
      </c>
      <c r="W399" s="135">
        <f t="shared" si="43"/>
        <v>43390.526666666665</v>
      </c>
      <c r="X399" s="133"/>
      <c r="Y399" s="133"/>
      <c r="Z399" s="133">
        <v>3093</v>
      </c>
      <c r="AA399" s="133">
        <v>3094</v>
      </c>
      <c r="AB399" s="133"/>
      <c r="AC399" s="133"/>
      <c r="AD399" s="133"/>
      <c r="AE399" s="133"/>
      <c r="AF399" s="133">
        <v>141</v>
      </c>
      <c r="AG399" s="133"/>
      <c r="AH399" s="133">
        <v>2024</v>
      </c>
      <c r="AI399" s="133"/>
      <c r="AJ399" s="133"/>
      <c r="AK399" s="133"/>
      <c r="AL399" s="133" t="s">
        <v>312</v>
      </c>
      <c r="AM399" s="133"/>
    </row>
    <row r="400" spans="1:39" x14ac:dyDescent="0.35">
      <c r="A400" s="130" t="s">
        <v>50</v>
      </c>
      <c r="B400" s="130" t="s">
        <v>697</v>
      </c>
      <c r="C400" s="130" t="s">
        <v>857</v>
      </c>
      <c r="D400" s="130" t="s">
        <v>903</v>
      </c>
      <c r="E400" s="130" t="s">
        <v>51</v>
      </c>
      <c r="F400" s="130"/>
      <c r="G400" s="130" t="s">
        <v>312</v>
      </c>
      <c r="H400" s="130" t="s">
        <v>909</v>
      </c>
      <c r="I400" s="130" t="s">
        <v>908</v>
      </c>
      <c r="J400" s="131">
        <v>1</v>
      </c>
      <c r="K400" s="130">
        <v>1</v>
      </c>
      <c r="L400" s="130" t="s">
        <v>54</v>
      </c>
      <c r="M400" s="130" t="s">
        <v>69</v>
      </c>
      <c r="N400" s="130">
        <v>1</v>
      </c>
      <c r="O400" s="130">
        <v>34</v>
      </c>
      <c r="P400" s="130">
        <v>7.5</v>
      </c>
      <c r="Q400" s="132">
        <f>71.86+2.5191</f>
        <v>74.379099999999994</v>
      </c>
      <c r="R400" s="132">
        <f t="shared" si="46"/>
        <v>4.25</v>
      </c>
      <c r="S400" s="132">
        <f t="shared" si="44"/>
        <v>316.111175</v>
      </c>
      <c r="T400" s="132">
        <v>0</v>
      </c>
      <c r="U400" s="132">
        <f t="shared" si="41"/>
        <v>316.111175</v>
      </c>
      <c r="V400" s="132">
        <f t="shared" si="42"/>
        <v>316111.17499999999</v>
      </c>
      <c r="W400" s="132">
        <f t="shared" si="43"/>
        <v>26342.597916666666</v>
      </c>
      <c r="X400" s="130"/>
      <c r="Y400" s="130"/>
      <c r="Z400" s="130">
        <v>3093</v>
      </c>
      <c r="AA400" s="130">
        <v>3094</v>
      </c>
      <c r="AB400" s="130"/>
      <c r="AC400" s="130"/>
      <c r="AD400" s="130"/>
      <c r="AE400" s="130"/>
      <c r="AF400" s="130">
        <v>141</v>
      </c>
      <c r="AG400" s="130"/>
      <c r="AH400" s="130">
        <v>2024</v>
      </c>
      <c r="AI400" s="130"/>
      <c r="AJ400" s="130"/>
      <c r="AK400" s="130"/>
      <c r="AL400" s="130" t="s">
        <v>312</v>
      </c>
      <c r="AM400" s="130"/>
    </row>
    <row r="401" spans="1:39" x14ac:dyDescent="0.35">
      <c r="A401" s="133" t="s">
        <v>50</v>
      </c>
      <c r="B401" s="133" t="s">
        <v>697</v>
      </c>
      <c r="C401" s="133" t="s">
        <v>857</v>
      </c>
      <c r="D401" s="133" t="s">
        <v>903</v>
      </c>
      <c r="E401" s="133" t="s">
        <v>51</v>
      </c>
      <c r="F401" s="133"/>
      <c r="G401" s="133" t="s">
        <v>312</v>
      </c>
      <c r="H401" s="133" t="s">
        <v>909</v>
      </c>
      <c r="I401" s="133" t="s">
        <v>908</v>
      </c>
      <c r="J401" s="134">
        <v>1</v>
      </c>
      <c r="K401" s="133">
        <v>1</v>
      </c>
      <c r="L401" s="133" t="s">
        <v>54</v>
      </c>
      <c r="M401" s="133" t="s">
        <v>373</v>
      </c>
      <c r="N401" s="133">
        <v>1</v>
      </c>
      <c r="O401" s="133">
        <v>34</v>
      </c>
      <c r="P401" s="133">
        <v>7.5</v>
      </c>
      <c r="Q401" s="135">
        <f>71.86+2.5191</f>
        <v>74.379099999999994</v>
      </c>
      <c r="R401" s="135">
        <f t="shared" si="46"/>
        <v>4.25</v>
      </c>
      <c r="S401" s="135">
        <f t="shared" si="44"/>
        <v>316.111175</v>
      </c>
      <c r="T401" s="135">
        <v>0</v>
      </c>
      <c r="U401" s="135">
        <f t="shared" si="41"/>
        <v>316.111175</v>
      </c>
      <c r="V401" s="135">
        <f t="shared" si="42"/>
        <v>316111.17499999999</v>
      </c>
      <c r="W401" s="135">
        <f t="shared" si="43"/>
        <v>26342.597916666666</v>
      </c>
      <c r="X401" s="133"/>
      <c r="Y401" s="133"/>
      <c r="Z401" s="133">
        <v>3093</v>
      </c>
      <c r="AA401" s="133">
        <v>3094</v>
      </c>
      <c r="AB401" s="133"/>
      <c r="AC401" s="133"/>
      <c r="AD401" s="133"/>
      <c r="AE401" s="133"/>
      <c r="AF401" s="133">
        <v>141</v>
      </c>
      <c r="AG401" s="133"/>
      <c r="AH401" s="133">
        <v>2024</v>
      </c>
      <c r="AI401" s="133"/>
      <c r="AJ401" s="133"/>
      <c r="AK401" s="133"/>
      <c r="AL401" s="133" t="s">
        <v>312</v>
      </c>
      <c r="AM401" s="133"/>
    </row>
    <row r="402" spans="1:39" x14ac:dyDescent="0.35">
      <c r="A402" s="130" t="s">
        <v>50</v>
      </c>
      <c r="B402" s="130" t="s">
        <v>697</v>
      </c>
      <c r="C402" s="130" t="s">
        <v>857</v>
      </c>
      <c r="D402" s="130" t="s">
        <v>903</v>
      </c>
      <c r="E402" s="130" t="s">
        <v>51</v>
      </c>
      <c r="F402" s="130"/>
      <c r="G402" s="130" t="s">
        <v>312</v>
      </c>
      <c r="H402" s="130" t="s">
        <v>910</v>
      </c>
      <c r="I402" s="130" t="s">
        <v>908</v>
      </c>
      <c r="J402" s="131">
        <v>1</v>
      </c>
      <c r="K402" s="130">
        <v>0.5</v>
      </c>
      <c r="L402" s="130" t="s">
        <v>54</v>
      </c>
      <c r="M402" s="130" t="s">
        <v>377</v>
      </c>
      <c r="N402" s="130">
        <v>2</v>
      </c>
      <c r="O402" s="130">
        <v>34</v>
      </c>
      <c r="P402" s="130">
        <v>7.5</v>
      </c>
      <c r="Q402" s="132">
        <f>71.86+2.5191</f>
        <v>74.379099999999994</v>
      </c>
      <c r="R402" s="132">
        <f t="shared" si="46"/>
        <v>4.25</v>
      </c>
      <c r="S402" s="132">
        <f t="shared" si="44"/>
        <v>316.111175</v>
      </c>
      <c r="T402" s="132">
        <v>0</v>
      </c>
      <c r="U402" s="132">
        <f t="shared" si="41"/>
        <v>316.111175</v>
      </c>
      <c r="V402" s="132">
        <f t="shared" si="42"/>
        <v>316111.17499999999</v>
      </c>
      <c r="W402" s="132">
        <f t="shared" si="43"/>
        <v>26342.597916666666</v>
      </c>
      <c r="X402" s="130"/>
      <c r="Y402" s="130"/>
      <c r="Z402" s="130">
        <v>3093</v>
      </c>
      <c r="AA402" s="130">
        <v>3094</v>
      </c>
      <c r="AB402" s="130"/>
      <c r="AC402" s="130"/>
      <c r="AD402" s="130"/>
      <c r="AE402" s="130"/>
      <c r="AF402" s="130">
        <v>141</v>
      </c>
      <c r="AG402" s="130"/>
      <c r="AH402" s="130">
        <v>2024</v>
      </c>
      <c r="AI402" s="130"/>
      <c r="AJ402" s="130"/>
      <c r="AK402" s="130"/>
      <c r="AL402" s="130" t="s">
        <v>312</v>
      </c>
      <c r="AM402" s="130"/>
    </row>
    <row r="403" spans="1:39" x14ac:dyDescent="0.35">
      <c r="A403" s="133" t="s">
        <v>50</v>
      </c>
      <c r="B403" s="133" t="s">
        <v>697</v>
      </c>
      <c r="C403" s="133" t="s">
        <v>857</v>
      </c>
      <c r="D403" s="133" t="s">
        <v>903</v>
      </c>
      <c r="E403" s="133" t="s">
        <v>51</v>
      </c>
      <c r="F403" s="133"/>
      <c r="G403" s="133" t="s">
        <v>312</v>
      </c>
      <c r="H403" s="133" t="s">
        <v>910</v>
      </c>
      <c r="I403" s="133" t="s">
        <v>908</v>
      </c>
      <c r="J403" s="134">
        <v>1</v>
      </c>
      <c r="K403" s="133">
        <v>0.5</v>
      </c>
      <c r="L403" s="133" t="s">
        <v>54</v>
      </c>
      <c r="M403" s="133" t="s">
        <v>373</v>
      </c>
      <c r="N403" s="133">
        <v>2</v>
      </c>
      <c r="O403" s="133">
        <v>34</v>
      </c>
      <c r="P403" s="133">
        <v>7.5</v>
      </c>
      <c r="Q403" s="135">
        <f>71.86+2.5191</f>
        <v>74.379099999999994</v>
      </c>
      <c r="R403" s="135">
        <f t="shared" si="46"/>
        <v>4.25</v>
      </c>
      <c r="S403" s="135">
        <f t="shared" si="44"/>
        <v>316.111175</v>
      </c>
      <c r="T403" s="135">
        <v>0</v>
      </c>
      <c r="U403" s="135">
        <f t="shared" si="41"/>
        <v>316.111175</v>
      </c>
      <c r="V403" s="135">
        <f t="shared" si="42"/>
        <v>316111.17499999999</v>
      </c>
      <c r="W403" s="135">
        <f t="shared" si="43"/>
        <v>26342.597916666666</v>
      </c>
      <c r="X403" s="133"/>
      <c r="Y403" s="133"/>
      <c r="Z403" s="133">
        <v>3093</v>
      </c>
      <c r="AA403" s="133">
        <v>3094</v>
      </c>
      <c r="AB403" s="133"/>
      <c r="AC403" s="133"/>
      <c r="AD403" s="133"/>
      <c r="AE403" s="133"/>
      <c r="AF403" s="133">
        <v>141</v>
      </c>
      <c r="AG403" s="133"/>
      <c r="AH403" s="133">
        <v>2024</v>
      </c>
      <c r="AI403" s="133"/>
      <c r="AJ403" s="133"/>
      <c r="AK403" s="133"/>
      <c r="AL403" s="133" t="s">
        <v>312</v>
      </c>
      <c r="AM403" s="133"/>
    </row>
    <row r="404" spans="1:39" x14ac:dyDescent="0.35">
      <c r="A404" s="130" t="s">
        <v>50</v>
      </c>
      <c r="B404" s="130" t="s">
        <v>697</v>
      </c>
      <c r="C404" s="130" t="s">
        <v>857</v>
      </c>
      <c r="D404" s="130" t="s">
        <v>903</v>
      </c>
      <c r="E404" s="130" t="s">
        <v>51</v>
      </c>
      <c r="F404" s="130"/>
      <c r="G404" s="130" t="s">
        <v>312</v>
      </c>
      <c r="H404" s="130" t="s">
        <v>912</v>
      </c>
      <c r="I404" s="130" t="s">
        <v>911</v>
      </c>
      <c r="J404" s="131">
        <v>1</v>
      </c>
      <c r="K404" s="130">
        <v>1</v>
      </c>
      <c r="L404" s="130" t="s">
        <v>54</v>
      </c>
      <c r="M404" s="130" t="s">
        <v>377</v>
      </c>
      <c r="N404" s="130">
        <v>2</v>
      </c>
      <c r="O404" s="130">
        <v>32</v>
      </c>
      <c r="P404" s="130">
        <v>7.5</v>
      </c>
      <c r="Q404" s="132">
        <f t="shared" ref="Q404:Q411" si="47">69.86466+2.5191</f>
        <v>72.383759999999995</v>
      </c>
      <c r="R404" s="132">
        <f t="shared" si="46"/>
        <v>4</v>
      </c>
      <c r="S404" s="132">
        <f t="shared" si="44"/>
        <v>289.53503999999998</v>
      </c>
      <c r="T404" s="132">
        <v>0</v>
      </c>
      <c r="U404" s="132">
        <f t="shared" si="41"/>
        <v>289.53503999999998</v>
      </c>
      <c r="V404" s="132">
        <f t="shared" si="42"/>
        <v>289535.03999999998</v>
      </c>
      <c r="W404" s="132">
        <f t="shared" si="43"/>
        <v>24127.919999999998</v>
      </c>
      <c r="X404" s="130"/>
      <c r="Y404" s="130"/>
      <c r="Z404" s="130">
        <v>3093</v>
      </c>
      <c r="AA404" s="130">
        <v>3094</v>
      </c>
      <c r="AB404" s="130"/>
      <c r="AC404" s="130"/>
      <c r="AD404" s="130"/>
      <c r="AE404" s="130"/>
      <c r="AF404" s="130">
        <v>141</v>
      </c>
      <c r="AG404" s="130"/>
      <c r="AH404" s="130">
        <v>2024</v>
      </c>
      <c r="AI404" s="130"/>
      <c r="AJ404" s="130"/>
      <c r="AK404" s="130"/>
      <c r="AL404" s="130" t="s">
        <v>312</v>
      </c>
      <c r="AM404" s="130"/>
    </row>
    <row r="405" spans="1:39" x14ac:dyDescent="0.35">
      <c r="A405" s="133" t="s">
        <v>50</v>
      </c>
      <c r="B405" s="133" t="s">
        <v>697</v>
      </c>
      <c r="C405" s="133" t="s">
        <v>857</v>
      </c>
      <c r="D405" s="133" t="s">
        <v>903</v>
      </c>
      <c r="E405" s="133" t="s">
        <v>51</v>
      </c>
      <c r="F405" s="133"/>
      <c r="G405" s="133" t="s">
        <v>312</v>
      </c>
      <c r="H405" s="133" t="s">
        <v>912</v>
      </c>
      <c r="I405" s="133" t="s">
        <v>911</v>
      </c>
      <c r="J405" s="134">
        <v>1</v>
      </c>
      <c r="K405" s="133">
        <v>1</v>
      </c>
      <c r="L405" s="133" t="s">
        <v>54</v>
      </c>
      <c r="M405" s="133" t="s">
        <v>55</v>
      </c>
      <c r="N405" s="133">
        <v>2</v>
      </c>
      <c r="O405" s="133">
        <v>32</v>
      </c>
      <c r="P405" s="133">
        <v>7.5</v>
      </c>
      <c r="Q405" s="135">
        <f t="shared" si="47"/>
        <v>72.383759999999995</v>
      </c>
      <c r="R405" s="135">
        <f t="shared" si="46"/>
        <v>4</v>
      </c>
      <c r="S405" s="135">
        <f t="shared" si="44"/>
        <v>289.53503999999998</v>
      </c>
      <c r="T405" s="135">
        <v>0</v>
      </c>
      <c r="U405" s="135">
        <f t="shared" si="41"/>
        <v>289.53503999999998</v>
      </c>
      <c r="V405" s="135">
        <f t="shared" si="42"/>
        <v>289535.03999999998</v>
      </c>
      <c r="W405" s="135">
        <f t="shared" si="43"/>
        <v>24127.919999999998</v>
      </c>
      <c r="X405" s="133"/>
      <c r="Y405" s="133"/>
      <c r="Z405" s="133">
        <v>3093</v>
      </c>
      <c r="AA405" s="133">
        <v>3094</v>
      </c>
      <c r="AB405" s="133"/>
      <c r="AC405" s="133"/>
      <c r="AD405" s="133"/>
      <c r="AE405" s="133"/>
      <c r="AF405" s="133">
        <v>141</v>
      </c>
      <c r="AG405" s="133"/>
      <c r="AH405" s="133">
        <v>2024</v>
      </c>
      <c r="AI405" s="133"/>
      <c r="AJ405" s="133"/>
      <c r="AK405" s="133"/>
      <c r="AL405" s="133" t="s">
        <v>312</v>
      </c>
      <c r="AM405" s="133"/>
    </row>
    <row r="406" spans="1:39" x14ac:dyDescent="0.35">
      <c r="A406" s="130" t="s">
        <v>50</v>
      </c>
      <c r="B406" s="130" t="s">
        <v>697</v>
      </c>
      <c r="C406" s="130" t="s">
        <v>857</v>
      </c>
      <c r="D406" s="130" t="s">
        <v>903</v>
      </c>
      <c r="E406" s="130" t="s">
        <v>51</v>
      </c>
      <c r="F406" s="130"/>
      <c r="G406" s="130" t="s">
        <v>312</v>
      </c>
      <c r="H406" s="130" t="s">
        <v>912</v>
      </c>
      <c r="I406" s="130" t="s">
        <v>911</v>
      </c>
      <c r="J406" s="131">
        <v>1</v>
      </c>
      <c r="K406" s="130">
        <v>0.5</v>
      </c>
      <c r="L406" s="130" t="s">
        <v>54</v>
      </c>
      <c r="M406" s="130" t="s">
        <v>377</v>
      </c>
      <c r="N406" s="130">
        <v>3</v>
      </c>
      <c r="O406" s="130">
        <v>31</v>
      </c>
      <c r="P406" s="130">
        <v>7.5</v>
      </c>
      <c r="Q406" s="132">
        <f t="shared" si="47"/>
        <v>72.383759999999995</v>
      </c>
      <c r="R406" s="132">
        <f t="shared" si="46"/>
        <v>3.875</v>
      </c>
      <c r="S406" s="132">
        <f t="shared" si="44"/>
        <v>280.48706999999996</v>
      </c>
      <c r="T406" s="132"/>
      <c r="U406" s="132">
        <f t="shared" si="41"/>
        <v>280.48706999999996</v>
      </c>
      <c r="V406" s="132">
        <f t="shared" si="42"/>
        <v>280487.06999999995</v>
      </c>
      <c r="W406" s="132">
        <f t="shared" si="43"/>
        <v>23373.922499999997</v>
      </c>
      <c r="X406" s="130"/>
      <c r="Y406" s="130"/>
      <c r="Z406" s="130">
        <v>3093</v>
      </c>
      <c r="AA406" s="130">
        <v>3094</v>
      </c>
      <c r="AB406" s="130"/>
      <c r="AC406" s="130"/>
      <c r="AD406" s="130"/>
      <c r="AE406" s="130"/>
      <c r="AF406" s="130">
        <v>141</v>
      </c>
      <c r="AG406" s="130"/>
      <c r="AH406" s="130">
        <v>2024</v>
      </c>
      <c r="AI406" s="130"/>
      <c r="AJ406" s="130"/>
      <c r="AK406" s="130"/>
      <c r="AL406" s="130" t="s">
        <v>312</v>
      </c>
      <c r="AM406" s="130"/>
    </row>
    <row r="407" spans="1:39" x14ac:dyDescent="0.35">
      <c r="A407" s="133" t="s">
        <v>50</v>
      </c>
      <c r="B407" s="133" t="s">
        <v>697</v>
      </c>
      <c r="C407" s="133" t="s">
        <v>857</v>
      </c>
      <c r="D407" s="133" t="s">
        <v>903</v>
      </c>
      <c r="E407" s="133" t="s">
        <v>51</v>
      </c>
      <c r="F407" s="133"/>
      <c r="G407" s="133" t="s">
        <v>312</v>
      </c>
      <c r="H407" s="133" t="s">
        <v>912</v>
      </c>
      <c r="I407" s="133" t="s">
        <v>911</v>
      </c>
      <c r="J407" s="134">
        <v>1</v>
      </c>
      <c r="K407" s="133">
        <v>0.5</v>
      </c>
      <c r="L407" s="133" t="s">
        <v>54</v>
      </c>
      <c r="M407" s="133" t="s">
        <v>373</v>
      </c>
      <c r="N407" s="133">
        <v>3</v>
      </c>
      <c r="O407" s="133">
        <v>32</v>
      </c>
      <c r="P407" s="133">
        <v>7.5</v>
      </c>
      <c r="Q407" s="135">
        <f t="shared" si="47"/>
        <v>72.383759999999995</v>
      </c>
      <c r="R407" s="135">
        <f t="shared" si="46"/>
        <v>4</v>
      </c>
      <c r="S407" s="135">
        <f t="shared" si="44"/>
        <v>289.53503999999998</v>
      </c>
      <c r="T407" s="135">
        <v>0</v>
      </c>
      <c r="U407" s="135">
        <f t="shared" si="41"/>
        <v>289.53503999999998</v>
      </c>
      <c r="V407" s="135">
        <f t="shared" si="42"/>
        <v>289535.03999999998</v>
      </c>
      <c r="W407" s="135">
        <f t="shared" si="43"/>
        <v>24127.919999999998</v>
      </c>
      <c r="X407" s="133"/>
      <c r="Y407" s="133"/>
      <c r="Z407" s="133">
        <v>3093</v>
      </c>
      <c r="AA407" s="133">
        <v>3094</v>
      </c>
      <c r="AB407" s="133"/>
      <c r="AC407" s="133"/>
      <c r="AD407" s="133"/>
      <c r="AE407" s="133"/>
      <c r="AF407" s="133">
        <v>141</v>
      </c>
      <c r="AG407" s="133"/>
      <c r="AH407" s="133">
        <v>2024</v>
      </c>
      <c r="AI407" s="133"/>
      <c r="AJ407" s="133"/>
      <c r="AK407" s="133"/>
      <c r="AL407" s="133" t="s">
        <v>312</v>
      </c>
      <c r="AM407" s="133"/>
    </row>
    <row r="408" spans="1:39" x14ac:dyDescent="0.35">
      <c r="A408" s="130" t="s">
        <v>50</v>
      </c>
      <c r="B408" s="130" t="s">
        <v>697</v>
      </c>
      <c r="C408" s="130" t="s">
        <v>857</v>
      </c>
      <c r="D408" s="130" t="s">
        <v>903</v>
      </c>
      <c r="E408" s="130" t="s">
        <v>51</v>
      </c>
      <c r="F408" s="130"/>
      <c r="G408" s="130" t="s">
        <v>312</v>
      </c>
      <c r="H408" s="130" t="s">
        <v>915</v>
      </c>
      <c r="I408" s="130" t="s">
        <v>913</v>
      </c>
      <c r="J408" s="131">
        <v>1</v>
      </c>
      <c r="K408" s="130">
        <v>1</v>
      </c>
      <c r="L408" s="130" t="s">
        <v>54</v>
      </c>
      <c r="M408" s="130" t="s">
        <v>69</v>
      </c>
      <c r="N408" s="130">
        <v>2</v>
      </c>
      <c r="O408" s="130">
        <v>32</v>
      </c>
      <c r="P408" s="130">
        <v>7.5</v>
      </c>
      <c r="Q408" s="132">
        <f t="shared" si="47"/>
        <v>72.383759999999995</v>
      </c>
      <c r="R408" s="132">
        <f t="shared" si="46"/>
        <v>4</v>
      </c>
      <c r="S408" s="132">
        <f t="shared" si="44"/>
        <v>289.53503999999998</v>
      </c>
      <c r="T408" s="132">
        <v>0</v>
      </c>
      <c r="U408" s="132">
        <f t="shared" si="41"/>
        <v>289.53503999999998</v>
      </c>
      <c r="V408" s="132">
        <f t="shared" si="42"/>
        <v>289535.03999999998</v>
      </c>
      <c r="W408" s="132">
        <f t="shared" si="43"/>
        <v>24127.919999999998</v>
      </c>
      <c r="X408" s="130"/>
      <c r="Y408" s="130"/>
      <c r="Z408" s="130">
        <v>3093</v>
      </c>
      <c r="AA408" s="130">
        <v>3094</v>
      </c>
      <c r="AB408" s="130"/>
      <c r="AC408" s="130"/>
      <c r="AD408" s="130"/>
      <c r="AE408" s="130"/>
      <c r="AF408" s="130">
        <v>141</v>
      </c>
      <c r="AG408" s="130"/>
      <c r="AH408" s="130">
        <v>2024</v>
      </c>
      <c r="AI408" s="130"/>
      <c r="AJ408" s="130"/>
      <c r="AK408" s="130"/>
      <c r="AL408" s="130" t="s">
        <v>312</v>
      </c>
      <c r="AM408" s="130"/>
    </row>
    <row r="409" spans="1:39" x14ac:dyDescent="0.35">
      <c r="A409" s="133" t="s">
        <v>50</v>
      </c>
      <c r="B409" s="133" t="s">
        <v>697</v>
      </c>
      <c r="C409" s="133" t="s">
        <v>857</v>
      </c>
      <c r="D409" s="133" t="s">
        <v>903</v>
      </c>
      <c r="E409" s="133" t="s">
        <v>51</v>
      </c>
      <c r="F409" s="133"/>
      <c r="G409" s="133" t="s">
        <v>312</v>
      </c>
      <c r="H409" s="133" t="s">
        <v>915</v>
      </c>
      <c r="I409" s="133" t="s">
        <v>913</v>
      </c>
      <c r="J409" s="134">
        <v>1</v>
      </c>
      <c r="K409" s="133">
        <v>1</v>
      </c>
      <c r="L409" s="133" t="s">
        <v>54</v>
      </c>
      <c r="M409" s="133" t="s">
        <v>373</v>
      </c>
      <c r="N409" s="133">
        <v>2</v>
      </c>
      <c r="O409" s="133">
        <v>32</v>
      </c>
      <c r="P409" s="133">
        <v>7.5</v>
      </c>
      <c r="Q409" s="135">
        <f t="shared" si="47"/>
        <v>72.383759999999995</v>
      </c>
      <c r="R409" s="135">
        <f t="shared" si="46"/>
        <v>4</v>
      </c>
      <c r="S409" s="135">
        <f t="shared" si="44"/>
        <v>289.53503999999998</v>
      </c>
      <c r="T409" s="135">
        <v>0</v>
      </c>
      <c r="U409" s="135">
        <f t="shared" si="41"/>
        <v>289.53503999999998</v>
      </c>
      <c r="V409" s="135">
        <f t="shared" si="42"/>
        <v>289535.03999999998</v>
      </c>
      <c r="W409" s="135">
        <f t="shared" si="43"/>
        <v>24127.919999999998</v>
      </c>
      <c r="X409" s="133"/>
      <c r="Y409" s="133"/>
      <c r="Z409" s="133">
        <v>3093</v>
      </c>
      <c r="AA409" s="133">
        <v>3094</v>
      </c>
      <c r="AB409" s="133"/>
      <c r="AC409" s="133"/>
      <c r="AD409" s="133"/>
      <c r="AE409" s="133"/>
      <c r="AF409" s="133">
        <v>141</v>
      </c>
      <c r="AG409" s="133"/>
      <c r="AH409" s="133">
        <v>2024</v>
      </c>
      <c r="AI409" s="133"/>
      <c r="AJ409" s="133"/>
      <c r="AK409" s="133"/>
      <c r="AL409" s="133" t="s">
        <v>312</v>
      </c>
      <c r="AM409" s="133"/>
    </row>
    <row r="410" spans="1:39" x14ac:dyDescent="0.35">
      <c r="A410" s="130" t="s">
        <v>50</v>
      </c>
      <c r="B410" s="130" t="s">
        <v>697</v>
      </c>
      <c r="C410" s="130" t="s">
        <v>857</v>
      </c>
      <c r="D410" s="130" t="s">
        <v>903</v>
      </c>
      <c r="E410" s="130" t="s">
        <v>51</v>
      </c>
      <c r="F410" s="130"/>
      <c r="G410" s="130" t="s">
        <v>312</v>
      </c>
      <c r="H410" s="130" t="s">
        <v>914</v>
      </c>
      <c r="I410" s="130" t="s">
        <v>913</v>
      </c>
      <c r="J410" s="131">
        <v>1</v>
      </c>
      <c r="K410" s="130">
        <v>0.5</v>
      </c>
      <c r="L410" s="130" t="s">
        <v>54</v>
      </c>
      <c r="M410" s="130" t="s">
        <v>377</v>
      </c>
      <c r="N410" s="130">
        <v>3</v>
      </c>
      <c r="O410" s="130">
        <v>31</v>
      </c>
      <c r="P410" s="130">
        <v>7.5</v>
      </c>
      <c r="Q410" s="132">
        <f t="shared" si="47"/>
        <v>72.383759999999995</v>
      </c>
      <c r="R410" s="132">
        <f t="shared" si="46"/>
        <v>3.875</v>
      </c>
      <c r="S410" s="132">
        <f t="shared" si="44"/>
        <v>280.48706999999996</v>
      </c>
      <c r="T410" s="132"/>
      <c r="U410" s="132">
        <f t="shared" si="41"/>
        <v>280.48706999999996</v>
      </c>
      <c r="V410" s="132">
        <f t="shared" si="42"/>
        <v>280487.06999999995</v>
      </c>
      <c r="W410" s="132">
        <f t="shared" si="43"/>
        <v>23373.922499999997</v>
      </c>
      <c r="X410" s="130"/>
      <c r="Y410" s="130"/>
      <c r="Z410" s="130">
        <v>3093</v>
      </c>
      <c r="AA410" s="130">
        <v>3094</v>
      </c>
      <c r="AB410" s="130"/>
      <c r="AC410" s="130"/>
      <c r="AD410" s="130"/>
      <c r="AE410" s="130"/>
      <c r="AF410" s="130">
        <v>141</v>
      </c>
      <c r="AG410" s="130"/>
      <c r="AH410" s="130">
        <v>2024</v>
      </c>
      <c r="AI410" s="130"/>
      <c r="AJ410" s="130"/>
      <c r="AK410" s="130"/>
      <c r="AL410" s="130" t="s">
        <v>312</v>
      </c>
      <c r="AM410" s="130"/>
    </row>
    <row r="411" spans="1:39" x14ac:dyDescent="0.35">
      <c r="A411" s="133" t="s">
        <v>50</v>
      </c>
      <c r="B411" s="133" t="s">
        <v>697</v>
      </c>
      <c r="C411" s="133" t="s">
        <v>857</v>
      </c>
      <c r="D411" s="133" t="s">
        <v>903</v>
      </c>
      <c r="E411" s="133" t="s">
        <v>51</v>
      </c>
      <c r="F411" s="133"/>
      <c r="G411" s="133" t="s">
        <v>312</v>
      </c>
      <c r="H411" s="133" t="s">
        <v>914</v>
      </c>
      <c r="I411" s="133" t="s">
        <v>913</v>
      </c>
      <c r="J411" s="134">
        <v>1</v>
      </c>
      <c r="K411" s="133">
        <v>0.5</v>
      </c>
      <c r="L411" s="133" t="s">
        <v>54</v>
      </c>
      <c r="M411" s="133" t="s">
        <v>373</v>
      </c>
      <c r="N411" s="133">
        <v>3</v>
      </c>
      <c r="O411" s="133">
        <v>32</v>
      </c>
      <c r="P411" s="133">
        <v>7.5</v>
      </c>
      <c r="Q411" s="135">
        <f t="shared" si="47"/>
        <v>72.383759999999995</v>
      </c>
      <c r="R411" s="135">
        <f t="shared" si="46"/>
        <v>4</v>
      </c>
      <c r="S411" s="135">
        <f t="shared" si="44"/>
        <v>289.53503999999998</v>
      </c>
      <c r="T411" s="135">
        <v>0</v>
      </c>
      <c r="U411" s="135">
        <f t="shared" si="41"/>
        <v>289.53503999999998</v>
      </c>
      <c r="V411" s="135">
        <f t="shared" si="42"/>
        <v>289535.03999999998</v>
      </c>
      <c r="W411" s="135">
        <f t="shared" si="43"/>
        <v>24127.919999999998</v>
      </c>
      <c r="X411" s="133"/>
      <c r="Y411" s="133"/>
      <c r="Z411" s="133">
        <v>3093</v>
      </c>
      <c r="AA411" s="133">
        <v>3094</v>
      </c>
      <c r="AB411" s="133"/>
      <c r="AC411" s="133"/>
      <c r="AD411" s="133"/>
      <c r="AE411" s="133"/>
      <c r="AF411" s="133">
        <v>141</v>
      </c>
      <c r="AG411" s="133"/>
      <c r="AH411" s="133">
        <v>2024</v>
      </c>
      <c r="AI411" s="133"/>
      <c r="AJ411" s="133"/>
      <c r="AK411" s="133"/>
      <c r="AL411" s="133" t="s">
        <v>312</v>
      </c>
      <c r="AM411" s="133"/>
    </row>
    <row r="412" spans="1:39" x14ac:dyDescent="0.35">
      <c r="A412" s="130" t="s">
        <v>50</v>
      </c>
      <c r="B412" s="130" t="s">
        <v>697</v>
      </c>
      <c r="C412" s="130" t="s">
        <v>857</v>
      </c>
      <c r="D412" s="130" t="s">
        <v>903</v>
      </c>
      <c r="E412" s="130" t="s">
        <v>51</v>
      </c>
      <c r="F412" s="130"/>
      <c r="G412" s="130" t="s">
        <v>312</v>
      </c>
      <c r="H412" s="130" t="s">
        <v>917</v>
      </c>
      <c r="I412" s="130" t="s">
        <v>916</v>
      </c>
      <c r="J412" s="131">
        <v>1</v>
      </c>
      <c r="K412" s="130">
        <v>1</v>
      </c>
      <c r="L412" s="130" t="s">
        <v>54</v>
      </c>
      <c r="M412" s="130" t="s">
        <v>377</v>
      </c>
      <c r="N412" s="130">
        <v>3</v>
      </c>
      <c r="O412" s="130">
        <v>31</v>
      </c>
      <c r="P412" s="130">
        <v>4.5</v>
      </c>
      <c r="Q412" s="132">
        <f>71.86466+2.5191</f>
        <v>74.383759999999995</v>
      </c>
      <c r="R412" s="132">
        <f t="shared" si="46"/>
        <v>2.3250000000000002</v>
      </c>
      <c r="S412" s="132">
        <f t="shared" si="44"/>
        <v>172.94224199999999</v>
      </c>
      <c r="T412" s="132"/>
      <c r="U412" s="132">
        <f t="shared" si="41"/>
        <v>172.94224199999999</v>
      </c>
      <c r="V412" s="132">
        <f t="shared" si="42"/>
        <v>172942.242</v>
      </c>
      <c r="W412" s="132">
        <f t="shared" si="43"/>
        <v>14411.853499999999</v>
      </c>
      <c r="X412" s="130"/>
      <c r="Y412" s="130"/>
      <c r="Z412" s="130">
        <v>3093</v>
      </c>
      <c r="AA412" s="130">
        <v>3094</v>
      </c>
      <c r="AB412" s="130"/>
      <c r="AC412" s="130"/>
      <c r="AD412" s="130"/>
      <c r="AE412" s="130"/>
      <c r="AF412" s="130">
        <v>141</v>
      </c>
      <c r="AG412" s="130"/>
      <c r="AH412" s="130">
        <v>2024</v>
      </c>
      <c r="AI412" s="130"/>
      <c r="AJ412" s="130"/>
      <c r="AK412" s="130"/>
      <c r="AL412" s="130" t="s">
        <v>312</v>
      </c>
      <c r="AM412" s="130"/>
    </row>
    <row r="413" spans="1:39" x14ac:dyDescent="0.35">
      <c r="A413" s="133" t="s">
        <v>50</v>
      </c>
      <c r="B413" s="133" t="s">
        <v>697</v>
      </c>
      <c r="C413" s="133" t="s">
        <v>857</v>
      </c>
      <c r="D413" s="133" t="s">
        <v>903</v>
      </c>
      <c r="E413" s="133" t="s">
        <v>51</v>
      </c>
      <c r="F413" s="133"/>
      <c r="G413" s="133" t="s">
        <v>312</v>
      </c>
      <c r="H413" s="133" t="s">
        <v>917</v>
      </c>
      <c r="I413" s="133" t="s">
        <v>916</v>
      </c>
      <c r="J413" s="134">
        <v>1</v>
      </c>
      <c r="K413" s="133">
        <v>1</v>
      </c>
      <c r="L413" s="133" t="s">
        <v>54</v>
      </c>
      <c r="M413" s="133" t="s">
        <v>55</v>
      </c>
      <c r="N413" s="133">
        <v>3</v>
      </c>
      <c r="O413" s="133">
        <v>29</v>
      </c>
      <c r="P413" s="133">
        <v>4.5</v>
      </c>
      <c r="Q413" s="135">
        <f>71.86466+2.5191</f>
        <v>74.383759999999995</v>
      </c>
      <c r="R413" s="135">
        <f t="shared" si="46"/>
        <v>2.1749999999999998</v>
      </c>
      <c r="S413" s="135">
        <f t="shared" si="44"/>
        <v>161.78467799999999</v>
      </c>
      <c r="T413" s="135"/>
      <c r="U413" s="135">
        <f t="shared" ref="U413:U476" si="48">S413+T413</f>
        <v>161.78467799999999</v>
      </c>
      <c r="V413" s="135">
        <f t="shared" ref="V413:V476" si="49">U413*1000</f>
        <v>161784.67799999999</v>
      </c>
      <c r="W413" s="135">
        <f t="shared" ref="W413:W476" si="50">V413/12</f>
        <v>13482.056499999999</v>
      </c>
      <c r="X413" s="133"/>
      <c r="Y413" s="133"/>
      <c r="Z413" s="133">
        <v>3093</v>
      </c>
      <c r="AA413" s="133">
        <v>3094</v>
      </c>
      <c r="AB413" s="133"/>
      <c r="AC413" s="133"/>
      <c r="AD413" s="133"/>
      <c r="AE413" s="133"/>
      <c r="AF413" s="133">
        <v>141</v>
      </c>
      <c r="AG413" s="133"/>
      <c r="AH413" s="133">
        <v>2024</v>
      </c>
      <c r="AI413" s="133"/>
      <c r="AJ413" s="133"/>
      <c r="AK413" s="133"/>
      <c r="AL413" s="133" t="s">
        <v>312</v>
      </c>
      <c r="AM413" s="133"/>
    </row>
    <row r="414" spans="1:39" x14ac:dyDescent="0.35">
      <c r="A414" s="130" t="s">
        <v>50</v>
      </c>
      <c r="B414" s="130" t="s">
        <v>697</v>
      </c>
      <c r="C414" s="130" t="s">
        <v>857</v>
      </c>
      <c r="D414" s="130" t="s">
        <v>903</v>
      </c>
      <c r="E414" s="130" t="s">
        <v>51</v>
      </c>
      <c r="F414" s="130"/>
      <c r="G414" s="130" t="s">
        <v>312</v>
      </c>
      <c r="H414" s="130" t="s">
        <v>917</v>
      </c>
      <c r="I414" s="130" t="s">
        <v>916</v>
      </c>
      <c r="J414" s="131">
        <v>1</v>
      </c>
      <c r="K414" s="130">
        <v>0.5</v>
      </c>
      <c r="L414" s="130" t="s">
        <v>54</v>
      </c>
      <c r="M414" s="130" t="s">
        <v>377</v>
      </c>
      <c r="N414" s="130">
        <v>5</v>
      </c>
      <c r="O414" s="130">
        <v>28</v>
      </c>
      <c r="P414" s="130">
        <v>4.5</v>
      </c>
      <c r="Q414" s="132">
        <f>71.86466+2.5191</f>
        <v>74.383759999999995</v>
      </c>
      <c r="R414" s="132">
        <f t="shared" si="46"/>
        <v>2.1</v>
      </c>
      <c r="S414" s="132">
        <f t="shared" si="44"/>
        <v>156.205896</v>
      </c>
      <c r="T414" s="132"/>
      <c r="U414" s="132">
        <f t="shared" si="48"/>
        <v>156.205896</v>
      </c>
      <c r="V414" s="132">
        <f t="shared" si="49"/>
        <v>156205.89600000001</v>
      </c>
      <c r="W414" s="132">
        <f t="shared" si="50"/>
        <v>13017.158000000001</v>
      </c>
      <c r="X414" s="130"/>
      <c r="Y414" s="130"/>
      <c r="Z414" s="130">
        <v>3093</v>
      </c>
      <c r="AA414" s="130">
        <v>3094</v>
      </c>
      <c r="AB414" s="130"/>
      <c r="AC414" s="130"/>
      <c r="AD414" s="130"/>
      <c r="AE414" s="130"/>
      <c r="AF414" s="130">
        <v>141</v>
      </c>
      <c r="AG414" s="130"/>
      <c r="AH414" s="130">
        <v>2024</v>
      </c>
      <c r="AI414" s="130"/>
      <c r="AJ414" s="130"/>
      <c r="AK414" s="130"/>
      <c r="AL414" s="130" t="s">
        <v>312</v>
      </c>
      <c r="AM414" s="130"/>
    </row>
    <row r="415" spans="1:39" x14ac:dyDescent="0.35">
      <c r="A415" s="133" t="s">
        <v>50</v>
      </c>
      <c r="B415" s="133" t="s">
        <v>697</v>
      </c>
      <c r="C415" s="133" t="s">
        <v>857</v>
      </c>
      <c r="D415" s="133" t="s">
        <v>903</v>
      </c>
      <c r="E415" s="133" t="s">
        <v>51</v>
      </c>
      <c r="F415" s="133"/>
      <c r="G415" s="133" t="s">
        <v>312</v>
      </c>
      <c r="H415" s="133" t="s">
        <v>917</v>
      </c>
      <c r="I415" s="133" t="s">
        <v>916</v>
      </c>
      <c r="J415" s="134">
        <v>1</v>
      </c>
      <c r="K415" s="133">
        <v>0.5</v>
      </c>
      <c r="L415" s="133" t="s">
        <v>54</v>
      </c>
      <c r="M415" s="133" t="s">
        <v>55</v>
      </c>
      <c r="N415" s="133">
        <v>5</v>
      </c>
      <c r="O415" s="133">
        <v>28</v>
      </c>
      <c r="P415" s="133">
        <v>4.5</v>
      </c>
      <c r="Q415" s="135">
        <f>71.86466+2.5191</f>
        <v>74.383759999999995</v>
      </c>
      <c r="R415" s="135">
        <f t="shared" si="46"/>
        <v>2.1</v>
      </c>
      <c r="S415" s="135">
        <f t="shared" si="44"/>
        <v>156.205896</v>
      </c>
      <c r="T415" s="135"/>
      <c r="U415" s="135">
        <f t="shared" si="48"/>
        <v>156.205896</v>
      </c>
      <c r="V415" s="135">
        <f t="shared" si="49"/>
        <v>156205.89600000001</v>
      </c>
      <c r="W415" s="135">
        <f t="shared" si="50"/>
        <v>13017.158000000001</v>
      </c>
      <c r="X415" s="133"/>
      <c r="Y415" s="133"/>
      <c r="Z415" s="133">
        <v>3093</v>
      </c>
      <c r="AA415" s="133">
        <v>3094</v>
      </c>
      <c r="AB415" s="133"/>
      <c r="AC415" s="133"/>
      <c r="AD415" s="133"/>
      <c r="AE415" s="133"/>
      <c r="AF415" s="133">
        <v>141</v>
      </c>
      <c r="AG415" s="133"/>
      <c r="AH415" s="133">
        <v>2024</v>
      </c>
      <c r="AI415" s="133"/>
      <c r="AJ415" s="133"/>
      <c r="AK415" s="133"/>
      <c r="AL415" s="133" t="s">
        <v>312</v>
      </c>
      <c r="AM415" s="133"/>
    </row>
    <row r="416" spans="1:39" x14ac:dyDescent="0.35">
      <c r="A416" s="130" t="s">
        <v>50</v>
      </c>
      <c r="B416" s="130" t="s">
        <v>697</v>
      </c>
      <c r="C416" s="130" t="s">
        <v>857</v>
      </c>
      <c r="D416" s="130" t="s">
        <v>903</v>
      </c>
      <c r="E416" s="130" t="s">
        <v>51</v>
      </c>
      <c r="F416" s="130"/>
      <c r="G416" s="130" t="s">
        <v>316</v>
      </c>
      <c r="H416" s="130" t="s">
        <v>923</v>
      </c>
      <c r="I416" s="130" t="s">
        <v>922</v>
      </c>
      <c r="J416" s="131">
        <v>1</v>
      </c>
      <c r="K416" s="130">
        <v>0.5</v>
      </c>
      <c r="L416" s="130" t="s">
        <v>54</v>
      </c>
      <c r="M416" s="130" t="s">
        <v>69</v>
      </c>
      <c r="N416" s="130">
        <v>1</v>
      </c>
      <c r="O416" s="130">
        <v>36</v>
      </c>
      <c r="P416" s="130">
        <v>7.5</v>
      </c>
      <c r="Q416" s="132">
        <f>81.31+2.5191</f>
        <v>83.829099999999997</v>
      </c>
      <c r="R416" s="132">
        <f t="shared" si="46"/>
        <v>4.5</v>
      </c>
      <c r="S416" s="132">
        <f t="shared" si="44"/>
        <v>377.23095000000001</v>
      </c>
      <c r="T416" s="132">
        <v>0</v>
      </c>
      <c r="U416" s="132">
        <f t="shared" si="48"/>
        <v>377.23095000000001</v>
      </c>
      <c r="V416" s="132">
        <f t="shared" si="49"/>
        <v>377230.95</v>
      </c>
      <c r="W416" s="132">
        <f t="shared" si="50"/>
        <v>31435.912500000002</v>
      </c>
      <c r="X416" s="130" t="s">
        <v>1015</v>
      </c>
      <c r="Y416" s="130" t="s">
        <v>1016</v>
      </c>
      <c r="Z416" s="130">
        <v>3093</v>
      </c>
      <c r="AA416" s="130">
        <v>3094</v>
      </c>
      <c r="AB416" s="130" t="s">
        <v>42</v>
      </c>
      <c r="AC416" s="130" t="s">
        <v>42</v>
      </c>
      <c r="AD416" s="130" t="s">
        <v>42</v>
      </c>
      <c r="AE416" s="130" t="s">
        <v>42</v>
      </c>
      <c r="AF416" s="130">
        <v>141</v>
      </c>
      <c r="AG416" s="130"/>
      <c r="AH416" s="130">
        <v>2024</v>
      </c>
      <c r="AI416" s="130"/>
      <c r="AJ416" s="130"/>
      <c r="AK416" s="130"/>
      <c r="AL416" s="130" t="s">
        <v>312</v>
      </c>
      <c r="AM416" s="130"/>
    </row>
    <row r="417" spans="1:39" x14ac:dyDescent="0.35">
      <c r="A417" s="133" t="s">
        <v>50</v>
      </c>
      <c r="B417" s="133" t="s">
        <v>697</v>
      </c>
      <c r="C417" s="133" t="s">
        <v>857</v>
      </c>
      <c r="D417" s="133" t="s">
        <v>903</v>
      </c>
      <c r="E417" s="133" t="s">
        <v>51</v>
      </c>
      <c r="F417" s="133"/>
      <c r="G417" s="133" t="s">
        <v>316</v>
      </c>
      <c r="H417" s="133" t="s">
        <v>923</v>
      </c>
      <c r="I417" s="133" t="s">
        <v>922</v>
      </c>
      <c r="J417" s="134">
        <v>1</v>
      </c>
      <c r="K417" s="133">
        <v>1</v>
      </c>
      <c r="L417" s="133" t="s">
        <v>54</v>
      </c>
      <c r="M417" s="133" t="s">
        <v>69</v>
      </c>
      <c r="N417" s="133">
        <v>1</v>
      </c>
      <c r="O417" s="133">
        <v>34</v>
      </c>
      <c r="P417" s="133">
        <v>7.5</v>
      </c>
      <c r="Q417" s="135">
        <f>81.31+2.5191</f>
        <v>83.829099999999997</v>
      </c>
      <c r="R417" s="135">
        <f t="shared" si="46"/>
        <v>4.25</v>
      </c>
      <c r="S417" s="135">
        <f t="shared" si="44"/>
        <v>356.27367499999997</v>
      </c>
      <c r="T417" s="135">
        <v>0</v>
      </c>
      <c r="U417" s="135">
        <f t="shared" si="48"/>
        <v>356.27367499999997</v>
      </c>
      <c r="V417" s="135">
        <f t="shared" si="49"/>
        <v>356273.67499999999</v>
      </c>
      <c r="W417" s="135">
        <f t="shared" si="50"/>
        <v>29689.472916666666</v>
      </c>
      <c r="X417" s="133" t="s">
        <v>1015</v>
      </c>
      <c r="Y417" s="133" t="s">
        <v>1016</v>
      </c>
      <c r="Z417" s="133">
        <v>3093</v>
      </c>
      <c r="AA417" s="133">
        <v>3094</v>
      </c>
      <c r="AB417" s="133" t="s">
        <v>42</v>
      </c>
      <c r="AC417" s="133" t="s">
        <v>42</v>
      </c>
      <c r="AD417" s="133" t="s">
        <v>42</v>
      </c>
      <c r="AE417" s="133" t="s">
        <v>42</v>
      </c>
      <c r="AF417" s="133">
        <v>141</v>
      </c>
      <c r="AG417" s="133"/>
      <c r="AH417" s="133">
        <v>2024</v>
      </c>
      <c r="AI417" s="133"/>
      <c r="AJ417" s="133"/>
      <c r="AK417" s="133"/>
      <c r="AL417" s="133" t="s">
        <v>312</v>
      </c>
      <c r="AM417" s="133"/>
    </row>
    <row r="418" spans="1:39" x14ac:dyDescent="0.35">
      <c r="A418" s="130" t="s">
        <v>50</v>
      </c>
      <c r="B418" s="130" t="s">
        <v>697</v>
      </c>
      <c r="C418" s="130" t="s">
        <v>857</v>
      </c>
      <c r="D418" s="130" t="s">
        <v>903</v>
      </c>
      <c r="E418" s="130" t="s">
        <v>51</v>
      </c>
      <c r="F418" s="130"/>
      <c r="G418" s="130" t="s">
        <v>316</v>
      </c>
      <c r="H418" s="130" t="s">
        <v>923</v>
      </c>
      <c r="I418" s="130" t="s">
        <v>922</v>
      </c>
      <c r="J418" s="131">
        <v>1</v>
      </c>
      <c r="K418" s="130">
        <v>0.5</v>
      </c>
      <c r="L418" s="130" t="s">
        <v>54</v>
      </c>
      <c r="M418" s="130" t="s">
        <v>55</v>
      </c>
      <c r="N418" s="130">
        <v>1</v>
      </c>
      <c r="O418" s="130">
        <v>36</v>
      </c>
      <c r="P418" s="130">
        <v>7.5</v>
      </c>
      <c r="Q418" s="132">
        <f>81.31+2.5191</f>
        <v>83.829099999999997</v>
      </c>
      <c r="R418" s="132">
        <f t="shared" si="46"/>
        <v>4.5</v>
      </c>
      <c r="S418" s="132">
        <f t="shared" si="44"/>
        <v>377.23095000000001</v>
      </c>
      <c r="T418" s="132">
        <v>0</v>
      </c>
      <c r="U418" s="132">
        <f t="shared" si="48"/>
        <v>377.23095000000001</v>
      </c>
      <c r="V418" s="132">
        <f t="shared" si="49"/>
        <v>377230.95</v>
      </c>
      <c r="W418" s="132">
        <f t="shared" si="50"/>
        <v>31435.912500000002</v>
      </c>
      <c r="X418" s="130" t="s">
        <v>1015</v>
      </c>
      <c r="Y418" s="130" t="s">
        <v>1016</v>
      </c>
      <c r="Z418" s="130">
        <v>3093</v>
      </c>
      <c r="AA418" s="130">
        <v>3094</v>
      </c>
      <c r="AB418" s="130" t="s">
        <v>42</v>
      </c>
      <c r="AC418" s="130" t="s">
        <v>42</v>
      </c>
      <c r="AD418" s="130" t="s">
        <v>42</v>
      </c>
      <c r="AE418" s="130" t="s">
        <v>42</v>
      </c>
      <c r="AF418" s="130">
        <v>141</v>
      </c>
      <c r="AG418" s="130"/>
      <c r="AH418" s="130">
        <v>2024</v>
      </c>
      <c r="AI418" s="130"/>
      <c r="AJ418" s="130"/>
      <c r="AK418" s="130"/>
      <c r="AL418" s="130" t="s">
        <v>312</v>
      </c>
      <c r="AM418" s="130"/>
    </row>
    <row r="419" spans="1:39" x14ac:dyDescent="0.35">
      <c r="A419" s="133" t="s">
        <v>50</v>
      </c>
      <c r="B419" s="133" t="s">
        <v>697</v>
      </c>
      <c r="C419" s="133" t="s">
        <v>857</v>
      </c>
      <c r="D419" s="133" t="s">
        <v>903</v>
      </c>
      <c r="E419" s="133" t="s">
        <v>51</v>
      </c>
      <c r="F419" s="133"/>
      <c r="G419" s="133" t="s">
        <v>316</v>
      </c>
      <c r="H419" s="133" t="s">
        <v>923</v>
      </c>
      <c r="I419" s="133" t="s">
        <v>922</v>
      </c>
      <c r="J419" s="134">
        <v>1</v>
      </c>
      <c r="K419" s="133">
        <v>1</v>
      </c>
      <c r="L419" s="133" t="s">
        <v>54</v>
      </c>
      <c r="M419" s="133" t="s">
        <v>55</v>
      </c>
      <c r="N419" s="133">
        <v>1</v>
      </c>
      <c r="O419" s="133">
        <v>34</v>
      </c>
      <c r="P419" s="133">
        <v>7.5</v>
      </c>
      <c r="Q419" s="135">
        <f>81.31+2.5191</f>
        <v>83.829099999999997</v>
      </c>
      <c r="R419" s="135">
        <f t="shared" si="46"/>
        <v>4.25</v>
      </c>
      <c r="S419" s="135">
        <f t="shared" ref="S419:S475" si="51">Q419*R419</f>
        <v>356.27367499999997</v>
      </c>
      <c r="T419" s="135">
        <v>0</v>
      </c>
      <c r="U419" s="135">
        <f t="shared" si="48"/>
        <v>356.27367499999997</v>
      </c>
      <c r="V419" s="135">
        <f t="shared" si="49"/>
        <v>356273.67499999999</v>
      </c>
      <c r="W419" s="135">
        <f t="shared" si="50"/>
        <v>29689.472916666666</v>
      </c>
      <c r="X419" s="133" t="s">
        <v>1015</v>
      </c>
      <c r="Y419" s="133" t="s">
        <v>1016</v>
      </c>
      <c r="Z419" s="133">
        <v>3093</v>
      </c>
      <c r="AA419" s="133">
        <v>3094</v>
      </c>
      <c r="AB419" s="133" t="s">
        <v>42</v>
      </c>
      <c r="AC419" s="133" t="s">
        <v>42</v>
      </c>
      <c r="AD419" s="133" t="s">
        <v>42</v>
      </c>
      <c r="AE419" s="133" t="s">
        <v>42</v>
      </c>
      <c r="AF419" s="133">
        <v>141</v>
      </c>
      <c r="AG419" s="133"/>
      <c r="AH419" s="133">
        <v>2024</v>
      </c>
      <c r="AI419" s="133"/>
      <c r="AJ419" s="133"/>
      <c r="AK419" s="133"/>
      <c r="AL419" s="133" t="s">
        <v>312</v>
      </c>
      <c r="AM419" s="133"/>
    </row>
    <row r="420" spans="1:39" x14ac:dyDescent="0.35">
      <c r="A420" s="130" t="s">
        <v>50</v>
      </c>
      <c r="B420" s="130" t="s">
        <v>697</v>
      </c>
      <c r="C420" s="130" t="s">
        <v>857</v>
      </c>
      <c r="D420" s="130" t="s">
        <v>903</v>
      </c>
      <c r="E420" s="130" t="s">
        <v>51</v>
      </c>
      <c r="F420" s="130"/>
      <c r="G420" s="130" t="s">
        <v>312</v>
      </c>
      <c r="H420" s="130" t="s">
        <v>868</v>
      </c>
      <c r="I420" s="130" t="s">
        <v>881</v>
      </c>
      <c r="J420" s="131">
        <v>1</v>
      </c>
      <c r="K420" s="130">
        <v>0.5</v>
      </c>
      <c r="L420" s="130" t="s">
        <v>54</v>
      </c>
      <c r="M420" s="130" t="s">
        <v>69</v>
      </c>
      <c r="N420" s="130">
        <v>1</v>
      </c>
      <c r="O420" s="130">
        <v>36</v>
      </c>
      <c r="P420" s="130">
        <v>7.5</v>
      </c>
      <c r="Q420" s="132">
        <f t="shared" ref="Q420:Q429" si="52">71.86466+2.5191</f>
        <v>74.383759999999995</v>
      </c>
      <c r="R420" s="132">
        <f t="shared" si="46"/>
        <v>4.5</v>
      </c>
      <c r="S420" s="132">
        <f t="shared" si="51"/>
        <v>334.72691999999995</v>
      </c>
      <c r="T420" s="132">
        <v>0</v>
      </c>
      <c r="U420" s="132">
        <f t="shared" si="48"/>
        <v>334.72691999999995</v>
      </c>
      <c r="V420" s="132">
        <f t="shared" si="49"/>
        <v>334726.91999999993</v>
      </c>
      <c r="W420" s="132">
        <f t="shared" si="50"/>
        <v>27893.909999999993</v>
      </c>
      <c r="X420" s="130" t="s">
        <v>42</v>
      </c>
      <c r="Y420" s="130" t="s">
        <v>42</v>
      </c>
      <c r="Z420" s="130">
        <v>3093</v>
      </c>
      <c r="AA420" s="130">
        <v>3094</v>
      </c>
      <c r="AB420" s="130" t="s">
        <v>42</v>
      </c>
      <c r="AC420" s="130" t="s">
        <v>42</v>
      </c>
      <c r="AD420" s="130" t="s">
        <v>42</v>
      </c>
      <c r="AE420" s="130" t="s">
        <v>42</v>
      </c>
      <c r="AF420" s="130">
        <v>141</v>
      </c>
      <c r="AG420" s="130"/>
      <c r="AH420" s="130">
        <v>2024</v>
      </c>
      <c r="AI420" s="130"/>
      <c r="AJ420" s="130"/>
      <c r="AK420" s="130"/>
      <c r="AL420" s="130" t="s">
        <v>312</v>
      </c>
      <c r="AM420" s="130"/>
    </row>
    <row r="421" spans="1:39" x14ac:dyDescent="0.35">
      <c r="A421" s="133" t="s">
        <v>50</v>
      </c>
      <c r="B421" s="133" t="s">
        <v>697</v>
      </c>
      <c r="C421" s="133" t="s">
        <v>857</v>
      </c>
      <c r="D421" s="133" t="s">
        <v>903</v>
      </c>
      <c r="E421" s="133" t="s">
        <v>51</v>
      </c>
      <c r="F421" s="133"/>
      <c r="G421" s="133" t="s">
        <v>312</v>
      </c>
      <c r="H421" s="133" t="s">
        <v>868</v>
      </c>
      <c r="I421" s="133" t="s">
        <v>881</v>
      </c>
      <c r="J421" s="134">
        <v>1</v>
      </c>
      <c r="K421" s="133">
        <v>1</v>
      </c>
      <c r="L421" s="133" t="s">
        <v>54</v>
      </c>
      <c r="M421" s="133" t="s">
        <v>69</v>
      </c>
      <c r="N421" s="133">
        <v>1</v>
      </c>
      <c r="O421" s="133">
        <v>34</v>
      </c>
      <c r="P421" s="133">
        <v>7.5</v>
      </c>
      <c r="Q421" s="135">
        <f t="shared" si="52"/>
        <v>74.383759999999995</v>
      </c>
      <c r="R421" s="135">
        <f t="shared" si="46"/>
        <v>4.25</v>
      </c>
      <c r="S421" s="135">
        <f t="shared" si="51"/>
        <v>316.13097999999997</v>
      </c>
      <c r="T421" s="135">
        <v>0</v>
      </c>
      <c r="U421" s="135">
        <f t="shared" si="48"/>
        <v>316.13097999999997</v>
      </c>
      <c r="V421" s="135">
        <f t="shared" si="49"/>
        <v>316130.98</v>
      </c>
      <c r="W421" s="135">
        <f t="shared" si="50"/>
        <v>26344.248333333333</v>
      </c>
      <c r="X421" s="133" t="s">
        <v>42</v>
      </c>
      <c r="Y421" s="133" t="s">
        <v>42</v>
      </c>
      <c r="Z421" s="133">
        <v>3093</v>
      </c>
      <c r="AA421" s="133">
        <v>3094</v>
      </c>
      <c r="AB421" s="133" t="s">
        <v>42</v>
      </c>
      <c r="AC421" s="133" t="s">
        <v>42</v>
      </c>
      <c r="AD421" s="133" t="s">
        <v>42</v>
      </c>
      <c r="AE421" s="133" t="s">
        <v>42</v>
      </c>
      <c r="AF421" s="133">
        <v>141</v>
      </c>
      <c r="AG421" s="133"/>
      <c r="AH421" s="133">
        <v>2024</v>
      </c>
      <c r="AI421" s="133"/>
      <c r="AJ421" s="133"/>
      <c r="AK421" s="133"/>
      <c r="AL421" s="133" t="s">
        <v>312</v>
      </c>
      <c r="AM421" s="133"/>
    </row>
    <row r="422" spans="1:39" x14ac:dyDescent="0.35">
      <c r="A422" s="130" t="s">
        <v>50</v>
      </c>
      <c r="B422" s="130" t="s">
        <v>697</v>
      </c>
      <c r="C422" s="130" t="s">
        <v>857</v>
      </c>
      <c r="D422" s="130" t="s">
        <v>903</v>
      </c>
      <c r="E422" s="130" t="s">
        <v>51</v>
      </c>
      <c r="F422" s="130"/>
      <c r="G422" s="130" t="s">
        <v>312</v>
      </c>
      <c r="H422" s="130" t="s">
        <v>868</v>
      </c>
      <c r="I422" s="130" t="s">
        <v>881</v>
      </c>
      <c r="J422" s="131">
        <v>1</v>
      </c>
      <c r="K422" s="130">
        <v>0.5</v>
      </c>
      <c r="L422" s="130" t="s">
        <v>54</v>
      </c>
      <c r="M422" s="130" t="s">
        <v>55</v>
      </c>
      <c r="N422" s="130">
        <v>1</v>
      </c>
      <c r="O422" s="130">
        <v>36</v>
      </c>
      <c r="P422" s="130">
        <v>7.5</v>
      </c>
      <c r="Q422" s="132">
        <f t="shared" si="52"/>
        <v>74.383759999999995</v>
      </c>
      <c r="R422" s="132">
        <f t="shared" si="46"/>
        <v>4.5</v>
      </c>
      <c r="S422" s="132">
        <f t="shared" si="51"/>
        <v>334.72691999999995</v>
      </c>
      <c r="T422" s="132">
        <v>0</v>
      </c>
      <c r="U422" s="132">
        <f t="shared" si="48"/>
        <v>334.72691999999995</v>
      </c>
      <c r="V422" s="132">
        <f t="shared" si="49"/>
        <v>334726.91999999993</v>
      </c>
      <c r="W422" s="132">
        <f t="shared" si="50"/>
        <v>27893.909999999993</v>
      </c>
      <c r="X422" s="130" t="s">
        <v>42</v>
      </c>
      <c r="Y422" s="130" t="s">
        <v>42</v>
      </c>
      <c r="Z422" s="130">
        <v>3093</v>
      </c>
      <c r="AA422" s="130">
        <v>3094</v>
      </c>
      <c r="AB422" s="130" t="s">
        <v>42</v>
      </c>
      <c r="AC422" s="130" t="s">
        <v>42</v>
      </c>
      <c r="AD422" s="130" t="s">
        <v>42</v>
      </c>
      <c r="AE422" s="130" t="s">
        <v>42</v>
      </c>
      <c r="AF422" s="130">
        <v>141</v>
      </c>
      <c r="AG422" s="130"/>
      <c r="AH422" s="130">
        <v>2024</v>
      </c>
      <c r="AI422" s="130"/>
      <c r="AJ422" s="130"/>
      <c r="AK422" s="130"/>
      <c r="AL422" s="130" t="s">
        <v>312</v>
      </c>
      <c r="AM422" s="130"/>
    </row>
    <row r="423" spans="1:39" x14ac:dyDescent="0.35">
      <c r="A423" s="133" t="s">
        <v>50</v>
      </c>
      <c r="B423" s="133" t="s">
        <v>697</v>
      </c>
      <c r="C423" s="133" t="s">
        <v>857</v>
      </c>
      <c r="D423" s="133" t="s">
        <v>903</v>
      </c>
      <c r="E423" s="133" t="s">
        <v>51</v>
      </c>
      <c r="F423" s="133"/>
      <c r="G423" s="133" t="s">
        <v>312</v>
      </c>
      <c r="H423" s="133" t="s">
        <v>868</v>
      </c>
      <c r="I423" s="133" t="s">
        <v>881</v>
      </c>
      <c r="J423" s="134">
        <v>1</v>
      </c>
      <c r="K423" s="133">
        <v>1</v>
      </c>
      <c r="L423" s="133" t="s">
        <v>54</v>
      </c>
      <c r="M423" s="133" t="s">
        <v>55</v>
      </c>
      <c r="N423" s="133">
        <v>1</v>
      </c>
      <c r="O423" s="133">
        <v>34</v>
      </c>
      <c r="P423" s="133">
        <v>7.5</v>
      </c>
      <c r="Q423" s="135">
        <f t="shared" si="52"/>
        <v>74.383759999999995</v>
      </c>
      <c r="R423" s="135">
        <f t="shared" si="46"/>
        <v>4.25</v>
      </c>
      <c r="S423" s="135">
        <f t="shared" si="51"/>
        <v>316.13097999999997</v>
      </c>
      <c r="T423" s="135">
        <v>0</v>
      </c>
      <c r="U423" s="135">
        <f t="shared" si="48"/>
        <v>316.13097999999997</v>
      </c>
      <c r="V423" s="135">
        <f t="shared" si="49"/>
        <v>316130.98</v>
      </c>
      <c r="W423" s="135">
        <f t="shared" si="50"/>
        <v>26344.248333333333</v>
      </c>
      <c r="X423" s="133" t="s">
        <v>42</v>
      </c>
      <c r="Y423" s="133" t="s">
        <v>42</v>
      </c>
      <c r="Z423" s="133">
        <v>3093</v>
      </c>
      <c r="AA423" s="133">
        <v>3094</v>
      </c>
      <c r="AB423" s="133" t="s">
        <v>42</v>
      </c>
      <c r="AC423" s="133" t="s">
        <v>42</v>
      </c>
      <c r="AD423" s="133" t="s">
        <v>42</v>
      </c>
      <c r="AE423" s="133" t="s">
        <v>42</v>
      </c>
      <c r="AF423" s="133">
        <v>141</v>
      </c>
      <c r="AG423" s="133"/>
      <c r="AH423" s="133">
        <v>2024</v>
      </c>
      <c r="AI423" s="133"/>
      <c r="AJ423" s="133"/>
      <c r="AK423" s="133"/>
      <c r="AL423" s="133" t="s">
        <v>312</v>
      </c>
      <c r="AM423" s="133"/>
    </row>
    <row r="424" spans="1:39" x14ac:dyDescent="0.35">
      <c r="A424" s="130" t="s">
        <v>50</v>
      </c>
      <c r="B424" s="130" t="s">
        <v>697</v>
      </c>
      <c r="C424" s="130" t="s">
        <v>857</v>
      </c>
      <c r="D424" s="130" t="s">
        <v>903</v>
      </c>
      <c r="E424" s="130" t="s">
        <v>51</v>
      </c>
      <c r="F424" s="130"/>
      <c r="G424" s="130" t="s">
        <v>312</v>
      </c>
      <c r="H424" s="130" t="s">
        <v>919</v>
      </c>
      <c r="I424" s="130" t="s">
        <v>918</v>
      </c>
      <c r="J424" s="131">
        <v>1</v>
      </c>
      <c r="K424" s="130">
        <v>1</v>
      </c>
      <c r="L424" s="130" t="s">
        <v>54</v>
      </c>
      <c r="M424" s="130" t="s">
        <v>69</v>
      </c>
      <c r="N424" s="130">
        <v>3</v>
      </c>
      <c r="O424" s="130">
        <v>31</v>
      </c>
      <c r="P424" s="130">
        <v>3</v>
      </c>
      <c r="Q424" s="132">
        <f t="shared" si="52"/>
        <v>74.383759999999995</v>
      </c>
      <c r="R424" s="132">
        <f t="shared" si="46"/>
        <v>1.55</v>
      </c>
      <c r="S424" s="132">
        <f t="shared" si="51"/>
        <v>115.294828</v>
      </c>
      <c r="T424" s="132"/>
      <c r="U424" s="132">
        <f t="shared" si="48"/>
        <v>115.294828</v>
      </c>
      <c r="V424" s="132">
        <f t="shared" si="49"/>
        <v>115294.82799999999</v>
      </c>
      <c r="W424" s="132">
        <f t="shared" si="50"/>
        <v>9607.9023333333334</v>
      </c>
      <c r="X424" s="130"/>
      <c r="Y424" s="130"/>
      <c r="Z424" s="130">
        <v>3093</v>
      </c>
      <c r="AA424" s="130">
        <v>3094</v>
      </c>
      <c r="AB424" s="130"/>
      <c r="AC424" s="130"/>
      <c r="AD424" s="130"/>
      <c r="AE424" s="130"/>
      <c r="AF424" s="130">
        <v>141</v>
      </c>
      <c r="AG424" s="130"/>
      <c r="AH424" s="130">
        <v>2024</v>
      </c>
      <c r="AI424" s="130"/>
      <c r="AJ424" s="130"/>
      <c r="AK424" s="130"/>
      <c r="AL424" s="130" t="s">
        <v>312</v>
      </c>
      <c r="AM424" s="130"/>
    </row>
    <row r="425" spans="1:39" x14ac:dyDescent="0.35">
      <c r="A425" s="133" t="s">
        <v>50</v>
      </c>
      <c r="B425" s="133" t="s">
        <v>697</v>
      </c>
      <c r="C425" s="133" t="s">
        <v>857</v>
      </c>
      <c r="D425" s="133" t="s">
        <v>903</v>
      </c>
      <c r="E425" s="133" t="s">
        <v>51</v>
      </c>
      <c r="F425" s="133"/>
      <c r="G425" s="133" t="s">
        <v>312</v>
      </c>
      <c r="H425" s="133" t="s">
        <v>919</v>
      </c>
      <c r="I425" s="133" t="s">
        <v>918</v>
      </c>
      <c r="J425" s="134">
        <v>1</v>
      </c>
      <c r="K425" s="133">
        <v>1</v>
      </c>
      <c r="L425" s="133" t="s">
        <v>54</v>
      </c>
      <c r="M425" s="133" t="s">
        <v>55</v>
      </c>
      <c r="N425" s="133">
        <v>3</v>
      </c>
      <c r="O425" s="133">
        <v>29</v>
      </c>
      <c r="P425" s="133">
        <v>3</v>
      </c>
      <c r="Q425" s="135">
        <f t="shared" si="52"/>
        <v>74.383759999999995</v>
      </c>
      <c r="R425" s="135">
        <f t="shared" si="46"/>
        <v>1.45</v>
      </c>
      <c r="S425" s="135">
        <f t="shared" si="51"/>
        <v>107.85645199999999</v>
      </c>
      <c r="T425" s="135"/>
      <c r="U425" s="135">
        <f t="shared" si="48"/>
        <v>107.85645199999999</v>
      </c>
      <c r="V425" s="135">
        <f t="shared" si="49"/>
        <v>107856.45199999999</v>
      </c>
      <c r="W425" s="135">
        <f t="shared" si="50"/>
        <v>8988.0376666666652</v>
      </c>
      <c r="X425" s="133"/>
      <c r="Y425" s="133"/>
      <c r="Z425" s="133">
        <v>3093</v>
      </c>
      <c r="AA425" s="133">
        <v>3094</v>
      </c>
      <c r="AB425" s="133"/>
      <c r="AC425" s="133"/>
      <c r="AD425" s="133"/>
      <c r="AE425" s="133"/>
      <c r="AF425" s="133">
        <v>141</v>
      </c>
      <c r="AG425" s="133"/>
      <c r="AH425" s="133">
        <v>2024</v>
      </c>
      <c r="AI425" s="133"/>
      <c r="AJ425" s="133"/>
      <c r="AK425" s="133"/>
      <c r="AL425" s="133" t="s">
        <v>312</v>
      </c>
      <c r="AM425" s="133"/>
    </row>
    <row r="426" spans="1:39" x14ac:dyDescent="0.35">
      <c r="A426" s="130" t="s">
        <v>50</v>
      </c>
      <c r="B426" s="130" t="s">
        <v>697</v>
      </c>
      <c r="C426" s="130" t="s">
        <v>857</v>
      </c>
      <c r="D426" s="130" t="s">
        <v>903</v>
      </c>
      <c r="E426" s="130" t="s">
        <v>51</v>
      </c>
      <c r="F426" s="130"/>
      <c r="G426" s="130" t="s">
        <v>312</v>
      </c>
      <c r="H426" s="130" t="s">
        <v>919</v>
      </c>
      <c r="I426" s="130" t="s">
        <v>918</v>
      </c>
      <c r="J426" s="131">
        <v>1</v>
      </c>
      <c r="K426" s="130">
        <v>0.5</v>
      </c>
      <c r="L426" s="130" t="s">
        <v>54</v>
      </c>
      <c r="M426" s="130" t="s">
        <v>69</v>
      </c>
      <c r="N426" s="130">
        <v>5</v>
      </c>
      <c r="O426" s="130">
        <v>28</v>
      </c>
      <c r="P426" s="130">
        <v>3</v>
      </c>
      <c r="Q426" s="132">
        <f t="shared" si="52"/>
        <v>74.383759999999995</v>
      </c>
      <c r="R426" s="132">
        <f t="shared" si="46"/>
        <v>1.4</v>
      </c>
      <c r="S426" s="132">
        <f t="shared" si="51"/>
        <v>104.13726399999999</v>
      </c>
      <c r="T426" s="132"/>
      <c r="U426" s="132">
        <f t="shared" si="48"/>
        <v>104.13726399999999</v>
      </c>
      <c r="V426" s="132">
        <f t="shared" si="49"/>
        <v>104137.26399999998</v>
      </c>
      <c r="W426" s="132">
        <f t="shared" si="50"/>
        <v>8678.1053333333311</v>
      </c>
      <c r="X426" s="130"/>
      <c r="Y426" s="130"/>
      <c r="Z426" s="130">
        <v>3093</v>
      </c>
      <c r="AA426" s="130">
        <v>3094</v>
      </c>
      <c r="AB426" s="130"/>
      <c r="AC426" s="130"/>
      <c r="AD426" s="130"/>
      <c r="AE426" s="130"/>
      <c r="AF426" s="130">
        <v>141</v>
      </c>
      <c r="AG426" s="130"/>
      <c r="AH426" s="130">
        <v>2024</v>
      </c>
      <c r="AI426" s="130"/>
      <c r="AJ426" s="130"/>
      <c r="AK426" s="130"/>
      <c r="AL426" s="130" t="s">
        <v>312</v>
      </c>
      <c r="AM426" s="130"/>
    </row>
    <row r="427" spans="1:39" x14ac:dyDescent="0.35">
      <c r="A427" s="133" t="s">
        <v>50</v>
      </c>
      <c r="B427" s="133" t="s">
        <v>697</v>
      </c>
      <c r="C427" s="133" t="s">
        <v>857</v>
      </c>
      <c r="D427" s="133" t="s">
        <v>903</v>
      </c>
      <c r="E427" s="133" t="s">
        <v>51</v>
      </c>
      <c r="F427" s="133"/>
      <c r="G427" s="133" t="s">
        <v>312</v>
      </c>
      <c r="H427" s="133" t="s">
        <v>919</v>
      </c>
      <c r="I427" s="133" t="s">
        <v>918</v>
      </c>
      <c r="J427" s="134">
        <v>1</v>
      </c>
      <c r="K427" s="133">
        <v>0.5</v>
      </c>
      <c r="L427" s="133" t="s">
        <v>54</v>
      </c>
      <c r="M427" s="133" t="s">
        <v>55</v>
      </c>
      <c r="N427" s="133">
        <v>5</v>
      </c>
      <c r="O427" s="133">
        <v>28</v>
      </c>
      <c r="P427" s="133">
        <v>3</v>
      </c>
      <c r="Q427" s="135">
        <f t="shared" si="52"/>
        <v>74.383759999999995</v>
      </c>
      <c r="R427" s="135">
        <f t="shared" si="46"/>
        <v>1.4</v>
      </c>
      <c r="S427" s="135">
        <f t="shared" si="51"/>
        <v>104.13726399999999</v>
      </c>
      <c r="T427" s="135"/>
      <c r="U427" s="135">
        <f t="shared" si="48"/>
        <v>104.13726399999999</v>
      </c>
      <c r="V427" s="135">
        <f t="shared" si="49"/>
        <v>104137.26399999998</v>
      </c>
      <c r="W427" s="135">
        <f t="shared" si="50"/>
        <v>8678.1053333333311</v>
      </c>
      <c r="X427" s="133"/>
      <c r="Y427" s="133"/>
      <c r="Z427" s="133">
        <v>3093</v>
      </c>
      <c r="AA427" s="133">
        <v>3094</v>
      </c>
      <c r="AB427" s="133"/>
      <c r="AC427" s="133"/>
      <c r="AD427" s="133"/>
      <c r="AE427" s="133"/>
      <c r="AF427" s="133">
        <v>141</v>
      </c>
      <c r="AG427" s="133"/>
      <c r="AH427" s="133">
        <v>2024</v>
      </c>
      <c r="AI427" s="133"/>
      <c r="AJ427" s="133"/>
      <c r="AK427" s="133"/>
      <c r="AL427" s="133" t="s">
        <v>312</v>
      </c>
      <c r="AM427" s="133"/>
    </row>
    <row r="428" spans="1:39" x14ac:dyDescent="0.35">
      <c r="A428" s="130" t="s">
        <v>50</v>
      </c>
      <c r="B428" s="130" t="s">
        <v>697</v>
      </c>
      <c r="C428" s="130" t="s">
        <v>857</v>
      </c>
      <c r="D428" s="130" t="s">
        <v>883</v>
      </c>
      <c r="E428" s="130" t="s">
        <v>51</v>
      </c>
      <c r="F428" s="130"/>
      <c r="G428" s="130" t="s">
        <v>312</v>
      </c>
      <c r="H428" s="130" t="s">
        <v>885</v>
      </c>
      <c r="I428" s="130" t="s">
        <v>884</v>
      </c>
      <c r="J428" s="131">
        <v>0.5</v>
      </c>
      <c r="K428" s="130">
        <v>0.5</v>
      </c>
      <c r="L428" s="130" t="s">
        <v>54</v>
      </c>
      <c r="M428" s="130" t="s">
        <v>69</v>
      </c>
      <c r="N428" s="130">
        <v>3</v>
      </c>
      <c r="O428" s="130">
        <v>46</v>
      </c>
      <c r="P428" s="130">
        <v>15</v>
      </c>
      <c r="Q428" s="132">
        <f t="shared" si="52"/>
        <v>74.383759999999995</v>
      </c>
      <c r="R428" s="132">
        <f t="shared" ref="R428:R449" si="53">(J428*O428*P428)/60</f>
        <v>5.75</v>
      </c>
      <c r="S428" s="132">
        <f t="shared" si="51"/>
        <v>427.70661999999999</v>
      </c>
      <c r="T428" s="132">
        <v>0</v>
      </c>
      <c r="U428" s="132">
        <f t="shared" si="48"/>
        <v>427.70661999999999</v>
      </c>
      <c r="V428" s="132">
        <f t="shared" si="49"/>
        <v>427706.62</v>
      </c>
      <c r="W428" s="132">
        <f t="shared" si="50"/>
        <v>35642.218333333331</v>
      </c>
      <c r="X428" s="130" t="s">
        <v>42</v>
      </c>
      <c r="Y428" s="130" t="s">
        <v>42</v>
      </c>
      <c r="Z428" s="130">
        <v>3093</v>
      </c>
      <c r="AA428" s="130">
        <v>3094</v>
      </c>
      <c r="AB428" s="130" t="s">
        <v>42</v>
      </c>
      <c r="AC428" s="130" t="s">
        <v>42</v>
      </c>
      <c r="AD428" s="130" t="s">
        <v>42</v>
      </c>
      <c r="AE428" s="130" t="s">
        <v>42</v>
      </c>
      <c r="AF428" s="130">
        <v>141</v>
      </c>
      <c r="AG428" s="130"/>
      <c r="AH428" s="130">
        <v>2024</v>
      </c>
      <c r="AI428" s="130"/>
      <c r="AJ428" s="130"/>
      <c r="AK428" s="130"/>
      <c r="AL428" s="130" t="s">
        <v>312</v>
      </c>
      <c r="AM428" s="130"/>
    </row>
    <row r="429" spans="1:39" x14ac:dyDescent="0.35">
      <c r="A429" s="133" t="s">
        <v>50</v>
      </c>
      <c r="B429" s="133" t="s">
        <v>697</v>
      </c>
      <c r="C429" s="133" t="s">
        <v>857</v>
      </c>
      <c r="D429" s="133" t="s">
        <v>883</v>
      </c>
      <c r="E429" s="133" t="s">
        <v>51</v>
      </c>
      <c r="F429" s="133"/>
      <c r="G429" s="133" t="s">
        <v>312</v>
      </c>
      <c r="H429" s="133" t="s">
        <v>885</v>
      </c>
      <c r="I429" s="133" t="s">
        <v>884</v>
      </c>
      <c r="J429" s="134">
        <v>0.5</v>
      </c>
      <c r="K429" s="133">
        <v>0.5</v>
      </c>
      <c r="L429" s="133" t="s">
        <v>54</v>
      </c>
      <c r="M429" s="133" t="s">
        <v>55</v>
      </c>
      <c r="N429" s="133">
        <v>3</v>
      </c>
      <c r="O429" s="133">
        <v>47</v>
      </c>
      <c r="P429" s="133">
        <v>15</v>
      </c>
      <c r="Q429" s="135">
        <f t="shared" si="52"/>
        <v>74.383759999999995</v>
      </c>
      <c r="R429" s="135">
        <f t="shared" si="53"/>
        <v>5.875</v>
      </c>
      <c r="S429" s="135">
        <f t="shared" si="51"/>
        <v>437.00458999999995</v>
      </c>
      <c r="T429" s="135">
        <v>0</v>
      </c>
      <c r="U429" s="135">
        <f t="shared" si="48"/>
        <v>437.00458999999995</v>
      </c>
      <c r="V429" s="135">
        <f t="shared" si="49"/>
        <v>437004.58999999997</v>
      </c>
      <c r="W429" s="135">
        <f t="shared" si="50"/>
        <v>36417.049166666664</v>
      </c>
      <c r="X429" s="133" t="s">
        <v>42</v>
      </c>
      <c r="Y429" s="133" t="s">
        <v>42</v>
      </c>
      <c r="Z429" s="133">
        <v>3093</v>
      </c>
      <c r="AA429" s="133">
        <v>3094</v>
      </c>
      <c r="AB429" s="133" t="s">
        <v>42</v>
      </c>
      <c r="AC429" s="133" t="s">
        <v>42</v>
      </c>
      <c r="AD429" s="133" t="s">
        <v>42</v>
      </c>
      <c r="AE429" s="133" t="s">
        <v>42</v>
      </c>
      <c r="AF429" s="133">
        <v>141</v>
      </c>
      <c r="AG429" s="133"/>
      <c r="AH429" s="133">
        <v>2024</v>
      </c>
      <c r="AI429" s="133"/>
      <c r="AJ429" s="133"/>
      <c r="AK429" s="133"/>
      <c r="AL429" s="133" t="s">
        <v>312</v>
      </c>
      <c r="AM429" s="133"/>
    </row>
    <row r="430" spans="1:39" x14ac:dyDescent="0.35">
      <c r="A430" s="130" t="s">
        <v>50</v>
      </c>
      <c r="B430" s="130" t="s">
        <v>697</v>
      </c>
      <c r="C430" s="130" t="s">
        <v>857</v>
      </c>
      <c r="D430" s="130" t="s">
        <v>883</v>
      </c>
      <c r="E430" s="130" t="s">
        <v>51</v>
      </c>
      <c r="F430" s="130"/>
      <c r="G430" s="130" t="s">
        <v>656</v>
      </c>
      <c r="H430" s="130" t="s">
        <v>885</v>
      </c>
      <c r="I430" s="130" t="s">
        <v>893</v>
      </c>
      <c r="J430" s="131">
        <v>0.5</v>
      </c>
      <c r="K430" s="130">
        <v>0.5</v>
      </c>
      <c r="L430" s="130" t="s">
        <v>54</v>
      </c>
      <c r="M430" s="130" t="s">
        <v>69</v>
      </c>
      <c r="N430" s="130">
        <v>3</v>
      </c>
      <c r="O430" s="130">
        <v>46</v>
      </c>
      <c r="P430" s="130">
        <v>15</v>
      </c>
      <c r="Q430" s="132">
        <f>81.31466+2.5191</f>
        <v>83.833759999999998</v>
      </c>
      <c r="R430" s="132">
        <f t="shared" si="53"/>
        <v>5.75</v>
      </c>
      <c r="S430" s="132">
        <f t="shared" si="51"/>
        <v>482.04411999999996</v>
      </c>
      <c r="T430" s="132">
        <v>0</v>
      </c>
      <c r="U430" s="132">
        <f t="shared" si="48"/>
        <v>482.04411999999996</v>
      </c>
      <c r="V430" s="132">
        <f t="shared" si="49"/>
        <v>482044.11999999994</v>
      </c>
      <c r="W430" s="132">
        <f t="shared" si="50"/>
        <v>40170.343333333331</v>
      </c>
      <c r="X430" s="130" t="s">
        <v>1015</v>
      </c>
      <c r="Y430" s="130" t="s">
        <v>1018</v>
      </c>
      <c r="Z430" s="130">
        <v>3093</v>
      </c>
      <c r="AA430" s="130">
        <v>3094</v>
      </c>
      <c r="AB430" s="130" t="s">
        <v>42</v>
      </c>
      <c r="AC430" s="130" t="s">
        <v>42</v>
      </c>
      <c r="AD430" s="130" t="s">
        <v>42</v>
      </c>
      <c r="AE430" s="130" t="s">
        <v>42</v>
      </c>
      <c r="AF430" s="130">
        <v>141</v>
      </c>
      <c r="AG430" s="130"/>
      <c r="AH430" s="130">
        <v>2024</v>
      </c>
      <c r="AI430" s="130"/>
      <c r="AJ430" s="130"/>
      <c r="AK430" s="130"/>
      <c r="AL430" s="130" t="s">
        <v>312</v>
      </c>
      <c r="AM430" s="130"/>
    </row>
    <row r="431" spans="1:39" x14ac:dyDescent="0.35">
      <c r="A431" s="133" t="s">
        <v>50</v>
      </c>
      <c r="B431" s="133" t="s">
        <v>697</v>
      </c>
      <c r="C431" s="133" t="s">
        <v>857</v>
      </c>
      <c r="D431" s="133" t="s">
        <v>883</v>
      </c>
      <c r="E431" s="133" t="s">
        <v>51</v>
      </c>
      <c r="F431" s="133"/>
      <c r="G431" s="133" t="s">
        <v>656</v>
      </c>
      <c r="H431" s="133" t="s">
        <v>885</v>
      </c>
      <c r="I431" s="133" t="s">
        <v>893</v>
      </c>
      <c r="J431" s="134">
        <v>0.5</v>
      </c>
      <c r="K431" s="133">
        <v>0.5</v>
      </c>
      <c r="L431" s="133" t="s">
        <v>54</v>
      </c>
      <c r="M431" s="133" t="s">
        <v>55</v>
      </c>
      <c r="N431" s="133">
        <v>3</v>
      </c>
      <c r="O431" s="133">
        <v>47</v>
      </c>
      <c r="P431" s="133">
        <v>15</v>
      </c>
      <c r="Q431" s="135">
        <f>81.31466+2.5191</f>
        <v>83.833759999999998</v>
      </c>
      <c r="R431" s="135">
        <f t="shared" si="53"/>
        <v>5.875</v>
      </c>
      <c r="S431" s="135">
        <f t="shared" si="51"/>
        <v>492.52333999999996</v>
      </c>
      <c r="T431" s="135">
        <v>0</v>
      </c>
      <c r="U431" s="135">
        <f t="shared" si="48"/>
        <v>492.52333999999996</v>
      </c>
      <c r="V431" s="135">
        <f t="shared" si="49"/>
        <v>492523.33999999997</v>
      </c>
      <c r="W431" s="135">
        <f t="shared" si="50"/>
        <v>41043.611666666664</v>
      </c>
      <c r="X431" s="133" t="s">
        <v>1015</v>
      </c>
      <c r="Y431" s="133" t="s">
        <v>1018</v>
      </c>
      <c r="Z431" s="133">
        <v>3093</v>
      </c>
      <c r="AA431" s="133">
        <v>3094</v>
      </c>
      <c r="AB431" s="133" t="s">
        <v>42</v>
      </c>
      <c r="AC431" s="133" t="s">
        <v>42</v>
      </c>
      <c r="AD431" s="133" t="s">
        <v>42</v>
      </c>
      <c r="AE431" s="133" t="s">
        <v>42</v>
      </c>
      <c r="AF431" s="133">
        <v>141</v>
      </c>
      <c r="AG431" s="133"/>
      <c r="AH431" s="133">
        <v>2024</v>
      </c>
      <c r="AI431" s="133"/>
      <c r="AJ431" s="133"/>
      <c r="AK431" s="133"/>
      <c r="AL431" s="133" t="s">
        <v>312</v>
      </c>
      <c r="AM431" s="133"/>
    </row>
    <row r="432" spans="1:39" x14ac:dyDescent="0.35">
      <c r="A432" s="130" t="s">
        <v>50</v>
      </c>
      <c r="B432" s="130" t="s">
        <v>697</v>
      </c>
      <c r="C432" s="130" t="s">
        <v>857</v>
      </c>
      <c r="D432" s="130" t="s">
        <v>883</v>
      </c>
      <c r="E432" s="130" t="s">
        <v>51</v>
      </c>
      <c r="F432" s="130"/>
      <c r="G432" s="130" t="s">
        <v>656</v>
      </c>
      <c r="H432" s="130" t="s">
        <v>895</v>
      </c>
      <c r="I432" s="130" t="s">
        <v>894</v>
      </c>
      <c r="J432" s="131">
        <v>1</v>
      </c>
      <c r="K432" s="130">
        <v>0.5</v>
      </c>
      <c r="L432" s="130" t="s">
        <v>54</v>
      </c>
      <c r="M432" s="130" t="s">
        <v>377</v>
      </c>
      <c r="N432" s="130">
        <v>2</v>
      </c>
      <c r="O432" s="130">
        <v>54</v>
      </c>
      <c r="P432" s="130">
        <v>7.5</v>
      </c>
      <c r="Q432" s="132">
        <f>81.31466+2.5191</f>
        <v>83.833759999999998</v>
      </c>
      <c r="R432" s="132">
        <f t="shared" si="53"/>
        <v>6.75</v>
      </c>
      <c r="S432" s="132">
        <f t="shared" si="51"/>
        <v>565.87788</v>
      </c>
      <c r="T432" s="132"/>
      <c r="U432" s="132">
        <f t="shared" si="48"/>
        <v>565.87788</v>
      </c>
      <c r="V432" s="132">
        <f t="shared" si="49"/>
        <v>565877.88</v>
      </c>
      <c r="W432" s="132">
        <f t="shared" si="50"/>
        <v>47156.49</v>
      </c>
      <c r="X432" s="130" t="s">
        <v>1015</v>
      </c>
      <c r="Y432" s="130" t="s">
        <v>1018</v>
      </c>
      <c r="Z432" s="130">
        <v>3093</v>
      </c>
      <c r="AA432" s="130">
        <v>3094</v>
      </c>
      <c r="AB432" s="130"/>
      <c r="AC432" s="130"/>
      <c r="AD432" s="130"/>
      <c r="AE432" s="130"/>
      <c r="AF432" s="130">
        <v>141</v>
      </c>
      <c r="AG432" s="130"/>
      <c r="AH432" s="130">
        <v>2024</v>
      </c>
      <c r="AI432" s="130"/>
      <c r="AJ432" s="130"/>
      <c r="AK432" s="130"/>
      <c r="AL432" s="130" t="s">
        <v>312</v>
      </c>
      <c r="AM432" s="130"/>
    </row>
    <row r="433" spans="1:39" x14ac:dyDescent="0.35">
      <c r="A433" s="133" t="s">
        <v>50</v>
      </c>
      <c r="B433" s="133" t="s">
        <v>697</v>
      </c>
      <c r="C433" s="133" t="s">
        <v>857</v>
      </c>
      <c r="D433" s="133" t="s">
        <v>883</v>
      </c>
      <c r="E433" s="133" t="s">
        <v>51</v>
      </c>
      <c r="F433" s="133"/>
      <c r="G433" s="133" t="s">
        <v>656</v>
      </c>
      <c r="H433" s="133" t="s">
        <v>895</v>
      </c>
      <c r="I433" s="133" t="s">
        <v>894</v>
      </c>
      <c r="J433" s="134">
        <v>1</v>
      </c>
      <c r="K433" s="133">
        <v>0.5</v>
      </c>
      <c r="L433" s="133" t="s">
        <v>54</v>
      </c>
      <c r="M433" s="133" t="s">
        <v>373</v>
      </c>
      <c r="N433" s="133">
        <v>2</v>
      </c>
      <c r="O433" s="133">
        <v>50</v>
      </c>
      <c r="P433" s="133">
        <v>7.5</v>
      </c>
      <c r="Q433" s="135">
        <f>81.31466+2.5191</f>
        <v>83.833759999999998</v>
      </c>
      <c r="R433" s="135">
        <f t="shared" si="53"/>
        <v>6.25</v>
      </c>
      <c r="S433" s="135">
        <f t="shared" si="51"/>
        <v>523.96100000000001</v>
      </c>
      <c r="T433" s="135"/>
      <c r="U433" s="135">
        <f t="shared" si="48"/>
        <v>523.96100000000001</v>
      </c>
      <c r="V433" s="135">
        <f t="shared" si="49"/>
        <v>523961</v>
      </c>
      <c r="W433" s="135">
        <f t="shared" si="50"/>
        <v>43663.416666666664</v>
      </c>
      <c r="X433" s="133" t="s">
        <v>1015</v>
      </c>
      <c r="Y433" s="133" t="s">
        <v>1018</v>
      </c>
      <c r="Z433" s="133">
        <v>3093</v>
      </c>
      <c r="AA433" s="133">
        <v>3094</v>
      </c>
      <c r="AB433" s="133"/>
      <c r="AC433" s="133"/>
      <c r="AD433" s="133"/>
      <c r="AE433" s="133"/>
      <c r="AF433" s="133">
        <v>141</v>
      </c>
      <c r="AG433" s="133"/>
      <c r="AH433" s="133">
        <v>2024</v>
      </c>
      <c r="AI433" s="133"/>
      <c r="AJ433" s="133"/>
      <c r="AK433" s="133"/>
      <c r="AL433" s="133" t="s">
        <v>312</v>
      </c>
      <c r="AM433" s="133"/>
    </row>
    <row r="434" spans="1:39" x14ac:dyDescent="0.35">
      <c r="A434" s="130" t="s">
        <v>50</v>
      </c>
      <c r="B434" s="130" t="s">
        <v>697</v>
      </c>
      <c r="C434" s="130" t="s">
        <v>857</v>
      </c>
      <c r="D434" s="130" t="s">
        <v>883</v>
      </c>
      <c r="E434" s="130" t="s">
        <v>51</v>
      </c>
      <c r="F434" s="130"/>
      <c r="G434" s="130" t="s">
        <v>656</v>
      </c>
      <c r="H434" s="130" t="s">
        <v>897</v>
      </c>
      <c r="I434" s="130" t="s">
        <v>896</v>
      </c>
      <c r="J434" s="131">
        <v>1</v>
      </c>
      <c r="K434" s="130">
        <v>0.5</v>
      </c>
      <c r="L434" s="130" t="s">
        <v>54</v>
      </c>
      <c r="M434" s="130" t="s">
        <v>377</v>
      </c>
      <c r="N434" s="130">
        <v>2</v>
      </c>
      <c r="O434" s="130">
        <v>54</v>
      </c>
      <c r="P434" s="130">
        <v>7.5</v>
      </c>
      <c r="Q434" s="132">
        <f t="shared" ref="Q434:Q439" si="54">80.31466+2.5191</f>
        <v>82.833759999999998</v>
      </c>
      <c r="R434" s="132">
        <f t="shared" si="53"/>
        <v>6.75</v>
      </c>
      <c r="S434" s="132">
        <f t="shared" si="51"/>
        <v>559.12788</v>
      </c>
      <c r="T434" s="132"/>
      <c r="U434" s="132">
        <f t="shared" si="48"/>
        <v>559.12788</v>
      </c>
      <c r="V434" s="132">
        <f t="shared" si="49"/>
        <v>559127.88</v>
      </c>
      <c r="W434" s="132">
        <f t="shared" si="50"/>
        <v>46593.99</v>
      </c>
      <c r="X434" s="130" t="s">
        <v>1015</v>
      </c>
      <c r="Y434" s="130" t="s">
        <v>1018</v>
      </c>
      <c r="Z434" s="130">
        <v>3093</v>
      </c>
      <c r="AA434" s="130">
        <v>3094</v>
      </c>
      <c r="AB434" s="130"/>
      <c r="AC434" s="130"/>
      <c r="AD434" s="130"/>
      <c r="AE434" s="130"/>
      <c r="AF434" s="130">
        <v>141</v>
      </c>
      <c r="AG434" s="130"/>
      <c r="AH434" s="130">
        <v>2024</v>
      </c>
      <c r="AI434" s="130"/>
      <c r="AJ434" s="130"/>
      <c r="AK434" s="130"/>
      <c r="AL434" s="130" t="s">
        <v>312</v>
      </c>
      <c r="AM434" s="130"/>
    </row>
    <row r="435" spans="1:39" x14ac:dyDescent="0.35">
      <c r="A435" s="133" t="s">
        <v>50</v>
      </c>
      <c r="B435" s="133" t="s">
        <v>697</v>
      </c>
      <c r="C435" s="133" t="s">
        <v>857</v>
      </c>
      <c r="D435" s="133" t="s">
        <v>883</v>
      </c>
      <c r="E435" s="133" t="s">
        <v>51</v>
      </c>
      <c r="F435" s="133"/>
      <c r="G435" s="133" t="s">
        <v>656</v>
      </c>
      <c r="H435" s="133" t="s">
        <v>897</v>
      </c>
      <c r="I435" s="133" t="s">
        <v>896</v>
      </c>
      <c r="J435" s="134">
        <v>1</v>
      </c>
      <c r="K435" s="133">
        <v>0.5</v>
      </c>
      <c r="L435" s="133" t="s">
        <v>54</v>
      </c>
      <c r="M435" s="133" t="s">
        <v>373</v>
      </c>
      <c r="N435" s="133">
        <v>2</v>
      </c>
      <c r="O435" s="133">
        <v>50</v>
      </c>
      <c r="P435" s="133">
        <v>7.5</v>
      </c>
      <c r="Q435" s="135">
        <f t="shared" si="54"/>
        <v>82.833759999999998</v>
      </c>
      <c r="R435" s="135">
        <f t="shared" si="53"/>
        <v>6.25</v>
      </c>
      <c r="S435" s="135">
        <f t="shared" si="51"/>
        <v>517.71100000000001</v>
      </c>
      <c r="T435" s="135"/>
      <c r="U435" s="135">
        <f t="shared" si="48"/>
        <v>517.71100000000001</v>
      </c>
      <c r="V435" s="135">
        <f t="shared" si="49"/>
        <v>517711</v>
      </c>
      <c r="W435" s="135">
        <f t="shared" si="50"/>
        <v>43142.583333333336</v>
      </c>
      <c r="X435" s="133" t="s">
        <v>1015</v>
      </c>
      <c r="Y435" s="133" t="s">
        <v>1018</v>
      </c>
      <c r="Z435" s="133">
        <v>3093</v>
      </c>
      <c r="AA435" s="133">
        <v>3094</v>
      </c>
      <c r="AB435" s="133"/>
      <c r="AC435" s="133"/>
      <c r="AD435" s="133"/>
      <c r="AE435" s="133"/>
      <c r="AF435" s="133">
        <v>141</v>
      </c>
      <c r="AG435" s="133"/>
      <c r="AH435" s="133">
        <v>2024</v>
      </c>
      <c r="AI435" s="133"/>
      <c r="AJ435" s="133"/>
      <c r="AK435" s="133"/>
      <c r="AL435" s="133" t="s">
        <v>312</v>
      </c>
      <c r="AM435" s="133"/>
    </row>
    <row r="436" spans="1:39" x14ac:dyDescent="0.35">
      <c r="A436" s="130" t="s">
        <v>50</v>
      </c>
      <c r="B436" s="130" t="s">
        <v>697</v>
      </c>
      <c r="C436" s="130" t="s">
        <v>857</v>
      </c>
      <c r="D436" s="130" t="s">
        <v>883</v>
      </c>
      <c r="E436" s="130" t="s">
        <v>51</v>
      </c>
      <c r="F436" s="130"/>
      <c r="G436" s="130" t="s">
        <v>656</v>
      </c>
      <c r="H436" s="130" t="s">
        <v>899</v>
      </c>
      <c r="I436" s="130" t="s">
        <v>898</v>
      </c>
      <c r="J436" s="131">
        <v>0.33333333333333331</v>
      </c>
      <c r="K436" s="130">
        <v>0.5</v>
      </c>
      <c r="L436" s="130" t="s">
        <v>54</v>
      </c>
      <c r="M436" s="130" t="s">
        <v>69</v>
      </c>
      <c r="N436" s="130">
        <v>4</v>
      </c>
      <c r="O436" s="130">
        <v>51</v>
      </c>
      <c r="P436" s="130">
        <v>7.5</v>
      </c>
      <c r="Q436" s="132">
        <f t="shared" si="54"/>
        <v>82.833759999999998</v>
      </c>
      <c r="R436" s="132">
        <f t="shared" si="53"/>
        <v>2.125</v>
      </c>
      <c r="S436" s="132">
        <f t="shared" si="51"/>
        <v>176.02173999999999</v>
      </c>
      <c r="T436" s="132"/>
      <c r="U436" s="132">
        <f t="shared" si="48"/>
        <v>176.02173999999999</v>
      </c>
      <c r="V436" s="132">
        <f t="shared" si="49"/>
        <v>176021.74</v>
      </c>
      <c r="W436" s="132">
        <f t="shared" si="50"/>
        <v>14668.478333333333</v>
      </c>
      <c r="X436" s="130" t="s">
        <v>1015</v>
      </c>
      <c r="Y436" s="130" t="s">
        <v>1018</v>
      </c>
      <c r="Z436" s="130">
        <v>3093</v>
      </c>
      <c r="AA436" s="130">
        <v>3094</v>
      </c>
      <c r="AB436" s="130"/>
      <c r="AC436" s="130"/>
      <c r="AD436" s="130"/>
      <c r="AE436" s="130"/>
      <c r="AF436" s="130">
        <v>141</v>
      </c>
      <c r="AG436" s="130"/>
      <c r="AH436" s="130">
        <v>2024</v>
      </c>
      <c r="AI436" s="130"/>
      <c r="AJ436" s="130"/>
      <c r="AK436" s="130"/>
      <c r="AL436" s="130" t="s">
        <v>312</v>
      </c>
      <c r="AM436" s="130"/>
    </row>
    <row r="437" spans="1:39" x14ac:dyDescent="0.35">
      <c r="A437" s="133" t="s">
        <v>50</v>
      </c>
      <c r="B437" s="133" t="s">
        <v>697</v>
      </c>
      <c r="C437" s="133" t="s">
        <v>857</v>
      </c>
      <c r="D437" s="133" t="s">
        <v>883</v>
      </c>
      <c r="E437" s="133" t="s">
        <v>51</v>
      </c>
      <c r="F437" s="133"/>
      <c r="G437" s="133" t="s">
        <v>656</v>
      </c>
      <c r="H437" s="133" t="s">
        <v>899</v>
      </c>
      <c r="I437" s="133" t="s">
        <v>898</v>
      </c>
      <c r="J437" s="134">
        <v>0.33333333333333331</v>
      </c>
      <c r="K437" s="133">
        <v>0.5</v>
      </c>
      <c r="L437" s="133" t="s">
        <v>54</v>
      </c>
      <c r="M437" s="133" t="s">
        <v>55</v>
      </c>
      <c r="N437" s="133">
        <v>4</v>
      </c>
      <c r="O437" s="133">
        <v>43</v>
      </c>
      <c r="P437" s="133">
        <v>7.5</v>
      </c>
      <c r="Q437" s="135">
        <f t="shared" si="54"/>
        <v>82.833759999999998</v>
      </c>
      <c r="R437" s="135">
        <f t="shared" si="53"/>
        <v>1.7916666666666665</v>
      </c>
      <c r="S437" s="135">
        <f t="shared" si="51"/>
        <v>148.41048666666666</v>
      </c>
      <c r="T437" s="135"/>
      <c r="U437" s="135">
        <f t="shared" si="48"/>
        <v>148.41048666666666</v>
      </c>
      <c r="V437" s="135">
        <f t="shared" si="49"/>
        <v>148410.48666666666</v>
      </c>
      <c r="W437" s="135">
        <f t="shared" si="50"/>
        <v>12367.540555555555</v>
      </c>
      <c r="X437" s="133" t="s">
        <v>1015</v>
      </c>
      <c r="Y437" s="133" t="s">
        <v>1018</v>
      </c>
      <c r="Z437" s="133">
        <v>3093</v>
      </c>
      <c r="AA437" s="133">
        <v>3094</v>
      </c>
      <c r="AB437" s="133"/>
      <c r="AC437" s="133"/>
      <c r="AD437" s="133"/>
      <c r="AE437" s="133"/>
      <c r="AF437" s="133">
        <v>141</v>
      </c>
      <c r="AG437" s="133"/>
      <c r="AH437" s="133">
        <v>2024</v>
      </c>
      <c r="AI437" s="133"/>
      <c r="AJ437" s="133"/>
      <c r="AK437" s="133"/>
      <c r="AL437" s="133" t="s">
        <v>312</v>
      </c>
      <c r="AM437" s="133"/>
    </row>
    <row r="438" spans="1:39" x14ac:dyDescent="0.35">
      <c r="A438" s="130" t="s">
        <v>50</v>
      </c>
      <c r="B438" s="130" t="s">
        <v>697</v>
      </c>
      <c r="C438" s="130" t="s">
        <v>857</v>
      </c>
      <c r="D438" s="130" t="s">
        <v>883</v>
      </c>
      <c r="E438" s="130" t="s">
        <v>51</v>
      </c>
      <c r="F438" s="130"/>
      <c r="G438" s="130" t="s">
        <v>656</v>
      </c>
      <c r="H438" s="130" t="s">
        <v>901</v>
      </c>
      <c r="I438" s="130" t="s">
        <v>900</v>
      </c>
      <c r="J438" s="131">
        <v>0.33333333333333331</v>
      </c>
      <c r="K438" s="130">
        <v>0.5</v>
      </c>
      <c r="L438" s="130" t="s">
        <v>54</v>
      </c>
      <c r="M438" s="130" t="s">
        <v>69</v>
      </c>
      <c r="N438" s="130">
        <v>4</v>
      </c>
      <c r="O438" s="130">
        <v>51</v>
      </c>
      <c r="P438" s="130">
        <v>7.5</v>
      </c>
      <c r="Q438" s="132">
        <f t="shared" si="54"/>
        <v>82.833759999999998</v>
      </c>
      <c r="R438" s="132">
        <f t="shared" si="53"/>
        <v>2.125</v>
      </c>
      <c r="S438" s="132">
        <f t="shared" si="51"/>
        <v>176.02173999999999</v>
      </c>
      <c r="T438" s="132"/>
      <c r="U438" s="132">
        <f t="shared" si="48"/>
        <v>176.02173999999999</v>
      </c>
      <c r="V438" s="132">
        <f t="shared" si="49"/>
        <v>176021.74</v>
      </c>
      <c r="W438" s="132">
        <f t="shared" si="50"/>
        <v>14668.478333333333</v>
      </c>
      <c r="X438" s="130" t="s">
        <v>1015</v>
      </c>
      <c r="Y438" s="130" t="s">
        <v>1018</v>
      </c>
      <c r="Z438" s="130">
        <v>3093</v>
      </c>
      <c r="AA438" s="130">
        <v>3094</v>
      </c>
      <c r="AB438" s="130"/>
      <c r="AC438" s="130"/>
      <c r="AD438" s="130"/>
      <c r="AE438" s="130"/>
      <c r="AF438" s="130">
        <v>141</v>
      </c>
      <c r="AG438" s="130"/>
      <c r="AH438" s="130">
        <v>2024</v>
      </c>
      <c r="AI438" s="130"/>
      <c r="AJ438" s="130"/>
      <c r="AK438" s="130"/>
      <c r="AL438" s="130" t="s">
        <v>312</v>
      </c>
      <c r="AM438" s="130"/>
    </row>
    <row r="439" spans="1:39" x14ac:dyDescent="0.35">
      <c r="A439" s="133" t="s">
        <v>50</v>
      </c>
      <c r="B439" s="133" t="s">
        <v>697</v>
      </c>
      <c r="C439" s="133" t="s">
        <v>857</v>
      </c>
      <c r="D439" s="133" t="s">
        <v>883</v>
      </c>
      <c r="E439" s="133" t="s">
        <v>51</v>
      </c>
      <c r="F439" s="133"/>
      <c r="G439" s="133" t="s">
        <v>656</v>
      </c>
      <c r="H439" s="133" t="s">
        <v>901</v>
      </c>
      <c r="I439" s="133" t="s">
        <v>900</v>
      </c>
      <c r="J439" s="134">
        <v>0.33333333333333331</v>
      </c>
      <c r="K439" s="133">
        <v>0.5</v>
      </c>
      <c r="L439" s="133" t="s">
        <v>54</v>
      </c>
      <c r="M439" s="133" t="s">
        <v>55</v>
      </c>
      <c r="N439" s="133">
        <v>4</v>
      </c>
      <c r="O439" s="133">
        <v>43</v>
      </c>
      <c r="P439" s="133">
        <v>7.5</v>
      </c>
      <c r="Q439" s="135">
        <f t="shared" si="54"/>
        <v>82.833759999999998</v>
      </c>
      <c r="R439" s="135">
        <f t="shared" si="53"/>
        <v>1.7916666666666665</v>
      </c>
      <c r="S439" s="135">
        <f t="shared" si="51"/>
        <v>148.41048666666666</v>
      </c>
      <c r="T439" s="135"/>
      <c r="U439" s="135">
        <f t="shared" si="48"/>
        <v>148.41048666666666</v>
      </c>
      <c r="V439" s="135">
        <f t="shared" si="49"/>
        <v>148410.48666666666</v>
      </c>
      <c r="W439" s="135">
        <f t="shared" si="50"/>
        <v>12367.540555555555</v>
      </c>
      <c r="X439" s="133" t="s">
        <v>1015</v>
      </c>
      <c r="Y439" s="133" t="s">
        <v>1018</v>
      </c>
      <c r="Z439" s="133">
        <v>3093</v>
      </c>
      <c r="AA439" s="133">
        <v>3094</v>
      </c>
      <c r="AB439" s="133"/>
      <c r="AC439" s="133"/>
      <c r="AD439" s="133"/>
      <c r="AE439" s="133"/>
      <c r="AF439" s="133">
        <v>141</v>
      </c>
      <c r="AG439" s="133"/>
      <c r="AH439" s="133">
        <v>2024</v>
      </c>
      <c r="AI439" s="133"/>
      <c r="AJ439" s="133"/>
      <c r="AK439" s="133"/>
      <c r="AL439" s="133" t="s">
        <v>312</v>
      </c>
      <c r="AM439" s="133"/>
    </row>
    <row r="440" spans="1:39" x14ac:dyDescent="0.35">
      <c r="A440" s="130" t="s">
        <v>50</v>
      </c>
      <c r="B440" s="130" t="s">
        <v>697</v>
      </c>
      <c r="C440" s="130" t="s">
        <v>857</v>
      </c>
      <c r="D440" s="130" t="s">
        <v>883</v>
      </c>
      <c r="E440" s="130" t="s">
        <v>51</v>
      </c>
      <c r="F440" s="130"/>
      <c r="G440" s="130" t="s">
        <v>312</v>
      </c>
      <c r="H440" s="130" t="s">
        <v>887</v>
      </c>
      <c r="I440" s="130" t="s">
        <v>886</v>
      </c>
      <c r="J440" s="131">
        <v>1</v>
      </c>
      <c r="K440" s="130">
        <v>0.5</v>
      </c>
      <c r="L440" s="130" t="s">
        <v>54</v>
      </c>
      <c r="M440" s="130" t="s">
        <v>377</v>
      </c>
      <c r="N440" s="130">
        <v>1</v>
      </c>
      <c r="O440" s="130">
        <v>58</v>
      </c>
      <c r="P440" s="130">
        <v>7.5</v>
      </c>
      <c r="Q440" s="132">
        <f>71.86+2.5191</f>
        <v>74.379099999999994</v>
      </c>
      <c r="R440" s="132">
        <f t="shared" si="53"/>
        <v>7.25</v>
      </c>
      <c r="S440" s="132">
        <f t="shared" si="51"/>
        <v>539.24847499999998</v>
      </c>
      <c r="T440" s="132"/>
      <c r="U440" s="132">
        <f t="shared" si="48"/>
        <v>539.24847499999998</v>
      </c>
      <c r="V440" s="132">
        <f t="shared" si="49"/>
        <v>539248.47499999998</v>
      </c>
      <c r="W440" s="132">
        <f t="shared" si="50"/>
        <v>44937.372916666667</v>
      </c>
      <c r="X440" s="130"/>
      <c r="Y440" s="130"/>
      <c r="Z440" s="130">
        <v>3093</v>
      </c>
      <c r="AA440" s="130">
        <v>3094</v>
      </c>
      <c r="AB440" s="130"/>
      <c r="AC440" s="130"/>
      <c r="AD440" s="130"/>
      <c r="AE440" s="130"/>
      <c r="AF440" s="130">
        <v>141</v>
      </c>
      <c r="AG440" s="130"/>
      <c r="AH440" s="130">
        <v>2024</v>
      </c>
      <c r="AI440" s="130"/>
      <c r="AJ440" s="130"/>
      <c r="AK440" s="130"/>
      <c r="AL440" s="130" t="s">
        <v>312</v>
      </c>
      <c r="AM440" s="130"/>
    </row>
    <row r="441" spans="1:39" x14ac:dyDescent="0.35">
      <c r="A441" s="133" t="s">
        <v>50</v>
      </c>
      <c r="B441" s="133" t="s">
        <v>697</v>
      </c>
      <c r="C441" s="133" t="s">
        <v>857</v>
      </c>
      <c r="D441" s="133" t="s">
        <v>883</v>
      </c>
      <c r="E441" s="133" t="s">
        <v>51</v>
      </c>
      <c r="F441" s="133"/>
      <c r="G441" s="133" t="s">
        <v>312</v>
      </c>
      <c r="H441" s="133" t="s">
        <v>887</v>
      </c>
      <c r="I441" s="133" t="s">
        <v>886</v>
      </c>
      <c r="J441" s="134">
        <v>1</v>
      </c>
      <c r="K441" s="133">
        <v>0.5</v>
      </c>
      <c r="L441" s="133" t="s">
        <v>54</v>
      </c>
      <c r="M441" s="133" t="s">
        <v>373</v>
      </c>
      <c r="N441" s="133">
        <v>1</v>
      </c>
      <c r="O441" s="133">
        <v>58</v>
      </c>
      <c r="P441" s="133">
        <v>7.5</v>
      </c>
      <c r="Q441" s="135">
        <f>71.86+2.5191</f>
        <v>74.379099999999994</v>
      </c>
      <c r="R441" s="135">
        <f t="shared" si="53"/>
        <v>7.25</v>
      </c>
      <c r="S441" s="135">
        <f t="shared" si="51"/>
        <v>539.24847499999998</v>
      </c>
      <c r="T441" s="135"/>
      <c r="U441" s="135">
        <f t="shared" si="48"/>
        <v>539.24847499999998</v>
      </c>
      <c r="V441" s="135">
        <f t="shared" si="49"/>
        <v>539248.47499999998</v>
      </c>
      <c r="W441" s="135">
        <f t="shared" si="50"/>
        <v>44937.372916666667</v>
      </c>
      <c r="X441" s="133"/>
      <c r="Y441" s="133"/>
      <c r="Z441" s="133">
        <v>3093</v>
      </c>
      <c r="AA441" s="133">
        <v>3094</v>
      </c>
      <c r="AB441" s="133"/>
      <c r="AC441" s="133"/>
      <c r="AD441" s="133"/>
      <c r="AE441" s="133"/>
      <c r="AF441" s="133">
        <v>141</v>
      </c>
      <c r="AG441" s="133"/>
      <c r="AH441" s="133">
        <v>2024</v>
      </c>
      <c r="AI441" s="133"/>
      <c r="AJ441" s="133"/>
      <c r="AK441" s="133"/>
      <c r="AL441" s="133" t="s">
        <v>312</v>
      </c>
      <c r="AM441" s="133"/>
    </row>
    <row r="442" spans="1:39" x14ac:dyDescent="0.35">
      <c r="A442" s="130" t="s">
        <v>50</v>
      </c>
      <c r="B442" s="130" t="s">
        <v>697</v>
      </c>
      <c r="C442" s="130" t="s">
        <v>857</v>
      </c>
      <c r="D442" s="130" t="s">
        <v>883</v>
      </c>
      <c r="E442" s="130" t="s">
        <v>51</v>
      </c>
      <c r="F442" s="130"/>
      <c r="G442" s="130" t="s">
        <v>312</v>
      </c>
      <c r="H442" s="130" t="s">
        <v>889</v>
      </c>
      <c r="I442" s="130" t="s">
        <v>888</v>
      </c>
      <c r="J442" s="131">
        <v>1</v>
      </c>
      <c r="K442" s="130">
        <v>0.5</v>
      </c>
      <c r="L442" s="130" t="s">
        <v>54</v>
      </c>
      <c r="M442" s="130" t="s">
        <v>377</v>
      </c>
      <c r="N442" s="130">
        <v>1</v>
      </c>
      <c r="O442" s="130">
        <v>58</v>
      </c>
      <c r="P442" s="130">
        <v>7.5</v>
      </c>
      <c r="Q442" s="132">
        <f>71.86+2.5191</f>
        <v>74.379099999999994</v>
      </c>
      <c r="R442" s="132">
        <f t="shared" si="53"/>
        <v>7.25</v>
      </c>
      <c r="S442" s="132">
        <f t="shared" si="51"/>
        <v>539.24847499999998</v>
      </c>
      <c r="T442" s="132"/>
      <c r="U442" s="132">
        <f t="shared" si="48"/>
        <v>539.24847499999998</v>
      </c>
      <c r="V442" s="132">
        <f t="shared" si="49"/>
        <v>539248.47499999998</v>
      </c>
      <c r="W442" s="132">
        <f t="shared" si="50"/>
        <v>44937.372916666667</v>
      </c>
      <c r="X442" s="130"/>
      <c r="Y442" s="130"/>
      <c r="Z442" s="130">
        <v>3093</v>
      </c>
      <c r="AA442" s="130">
        <v>3094</v>
      </c>
      <c r="AB442" s="130"/>
      <c r="AC442" s="130"/>
      <c r="AD442" s="130"/>
      <c r="AE442" s="130"/>
      <c r="AF442" s="130">
        <v>141</v>
      </c>
      <c r="AG442" s="130"/>
      <c r="AH442" s="130">
        <v>2024</v>
      </c>
      <c r="AI442" s="130"/>
      <c r="AJ442" s="130"/>
      <c r="AK442" s="130"/>
      <c r="AL442" s="130" t="s">
        <v>312</v>
      </c>
      <c r="AM442" s="130"/>
    </row>
    <row r="443" spans="1:39" x14ac:dyDescent="0.35">
      <c r="A443" s="133" t="s">
        <v>50</v>
      </c>
      <c r="B443" s="133" t="s">
        <v>697</v>
      </c>
      <c r="C443" s="133" t="s">
        <v>857</v>
      </c>
      <c r="D443" s="133" t="s">
        <v>883</v>
      </c>
      <c r="E443" s="133" t="s">
        <v>51</v>
      </c>
      <c r="F443" s="133"/>
      <c r="G443" s="133" t="s">
        <v>312</v>
      </c>
      <c r="H443" s="133" t="s">
        <v>889</v>
      </c>
      <c r="I443" s="133" t="s">
        <v>888</v>
      </c>
      <c r="J443" s="134">
        <v>1</v>
      </c>
      <c r="K443" s="133">
        <v>0.5</v>
      </c>
      <c r="L443" s="133" t="s">
        <v>54</v>
      </c>
      <c r="M443" s="133" t="s">
        <v>373</v>
      </c>
      <c r="N443" s="133">
        <v>1</v>
      </c>
      <c r="O443" s="133">
        <v>58</v>
      </c>
      <c r="P443" s="133">
        <v>7.5</v>
      </c>
      <c r="Q443" s="135">
        <f>71.86+2.5191</f>
        <v>74.379099999999994</v>
      </c>
      <c r="R443" s="135">
        <f t="shared" si="53"/>
        <v>7.25</v>
      </c>
      <c r="S443" s="135">
        <f t="shared" si="51"/>
        <v>539.24847499999998</v>
      </c>
      <c r="T443" s="135"/>
      <c r="U443" s="135">
        <f t="shared" si="48"/>
        <v>539.24847499999998</v>
      </c>
      <c r="V443" s="135">
        <f t="shared" si="49"/>
        <v>539248.47499999998</v>
      </c>
      <c r="W443" s="135">
        <f t="shared" si="50"/>
        <v>44937.372916666667</v>
      </c>
      <c r="X443" s="133"/>
      <c r="Y443" s="133"/>
      <c r="Z443" s="133">
        <v>3093</v>
      </c>
      <c r="AA443" s="133">
        <v>3094</v>
      </c>
      <c r="AB443" s="133"/>
      <c r="AC443" s="133"/>
      <c r="AD443" s="133"/>
      <c r="AE443" s="133"/>
      <c r="AF443" s="133">
        <v>141</v>
      </c>
      <c r="AG443" s="133"/>
      <c r="AH443" s="133">
        <v>2024</v>
      </c>
      <c r="AI443" s="133"/>
      <c r="AJ443" s="133"/>
      <c r="AK443" s="133"/>
      <c r="AL443" s="133" t="s">
        <v>312</v>
      </c>
      <c r="AM443" s="133"/>
    </row>
    <row r="444" spans="1:39" x14ac:dyDescent="0.35">
      <c r="A444" s="130" t="s">
        <v>50</v>
      </c>
      <c r="B444" s="130" t="s">
        <v>697</v>
      </c>
      <c r="C444" s="130" t="s">
        <v>857</v>
      </c>
      <c r="D444" s="130" t="s">
        <v>883</v>
      </c>
      <c r="E444" s="130" t="s">
        <v>51</v>
      </c>
      <c r="F444" s="130"/>
      <c r="G444" s="130" t="s">
        <v>312</v>
      </c>
      <c r="H444" s="130" t="s">
        <v>891</v>
      </c>
      <c r="I444" s="130" t="s">
        <v>890</v>
      </c>
      <c r="J444" s="131">
        <v>0.33333333333333331</v>
      </c>
      <c r="K444" s="130">
        <v>0.5</v>
      </c>
      <c r="L444" s="130" t="s">
        <v>54</v>
      </c>
      <c r="M444" s="130" t="s">
        <v>69</v>
      </c>
      <c r="N444" s="130">
        <v>4</v>
      </c>
      <c r="O444" s="130">
        <v>51</v>
      </c>
      <c r="P444" s="130">
        <v>7.5</v>
      </c>
      <c r="Q444" s="132">
        <f>71.86466+2.5191</f>
        <v>74.383759999999995</v>
      </c>
      <c r="R444" s="132">
        <f t="shared" si="53"/>
        <v>2.125</v>
      </c>
      <c r="S444" s="132">
        <f t="shared" si="51"/>
        <v>158.06548999999998</v>
      </c>
      <c r="T444" s="132"/>
      <c r="U444" s="132">
        <f t="shared" si="48"/>
        <v>158.06548999999998</v>
      </c>
      <c r="V444" s="132">
        <f t="shared" si="49"/>
        <v>158065.49</v>
      </c>
      <c r="W444" s="132">
        <f t="shared" si="50"/>
        <v>13172.124166666666</v>
      </c>
      <c r="X444" s="130"/>
      <c r="Y444" s="130"/>
      <c r="Z444" s="130">
        <v>3093</v>
      </c>
      <c r="AA444" s="130">
        <v>3094</v>
      </c>
      <c r="AB444" s="130"/>
      <c r="AC444" s="130"/>
      <c r="AD444" s="130"/>
      <c r="AE444" s="130"/>
      <c r="AF444" s="130">
        <v>141</v>
      </c>
      <c r="AG444" s="130"/>
      <c r="AH444" s="130">
        <v>2024</v>
      </c>
      <c r="AI444" s="130"/>
      <c r="AJ444" s="130"/>
      <c r="AK444" s="130"/>
      <c r="AL444" s="130" t="s">
        <v>312</v>
      </c>
      <c r="AM444" s="130"/>
    </row>
    <row r="445" spans="1:39" x14ac:dyDescent="0.35">
      <c r="A445" s="133" t="s">
        <v>50</v>
      </c>
      <c r="B445" s="133" t="s">
        <v>697</v>
      </c>
      <c r="C445" s="133" t="s">
        <v>857</v>
      </c>
      <c r="D445" s="133" t="s">
        <v>883</v>
      </c>
      <c r="E445" s="133" t="s">
        <v>51</v>
      </c>
      <c r="F445" s="133"/>
      <c r="G445" s="133" t="s">
        <v>312</v>
      </c>
      <c r="H445" s="133" t="s">
        <v>891</v>
      </c>
      <c r="I445" s="133" t="s">
        <v>890</v>
      </c>
      <c r="J445" s="134">
        <v>0.33333333333333331</v>
      </c>
      <c r="K445" s="133">
        <v>0.5</v>
      </c>
      <c r="L445" s="133" t="s">
        <v>54</v>
      </c>
      <c r="M445" s="133" t="s">
        <v>55</v>
      </c>
      <c r="N445" s="133">
        <v>4</v>
      </c>
      <c r="O445" s="133">
        <v>43</v>
      </c>
      <c r="P445" s="133">
        <v>7.5</v>
      </c>
      <c r="Q445" s="135">
        <f>71.86466+2.5191</f>
        <v>74.383759999999995</v>
      </c>
      <c r="R445" s="135">
        <f t="shared" si="53"/>
        <v>1.7916666666666665</v>
      </c>
      <c r="S445" s="135">
        <f t="shared" si="51"/>
        <v>133.27090333333331</v>
      </c>
      <c r="T445" s="135"/>
      <c r="U445" s="135">
        <f t="shared" si="48"/>
        <v>133.27090333333331</v>
      </c>
      <c r="V445" s="135">
        <f t="shared" si="49"/>
        <v>133270.90333333332</v>
      </c>
      <c r="W445" s="135">
        <f t="shared" si="50"/>
        <v>11105.90861111111</v>
      </c>
      <c r="X445" s="133"/>
      <c r="Y445" s="133"/>
      <c r="Z445" s="133">
        <v>3093</v>
      </c>
      <c r="AA445" s="133">
        <v>3094</v>
      </c>
      <c r="AB445" s="133"/>
      <c r="AC445" s="133"/>
      <c r="AD445" s="133"/>
      <c r="AE445" s="133"/>
      <c r="AF445" s="133">
        <v>141</v>
      </c>
      <c r="AG445" s="133"/>
      <c r="AH445" s="133">
        <v>2024</v>
      </c>
      <c r="AI445" s="133"/>
      <c r="AJ445" s="133"/>
      <c r="AK445" s="133"/>
      <c r="AL445" s="133" t="s">
        <v>312</v>
      </c>
      <c r="AM445" s="133"/>
    </row>
    <row r="446" spans="1:39" x14ac:dyDescent="0.35">
      <c r="A446" s="130" t="s">
        <v>50</v>
      </c>
      <c r="B446" s="130" t="s">
        <v>697</v>
      </c>
      <c r="C446" s="130" t="s">
        <v>857</v>
      </c>
      <c r="D446" s="130" t="s">
        <v>883</v>
      </c>
      <c r="E446" s="130" t="s">
        <v>51</v>
      </c>
      <c r="F446" s="130"/>
      <c r="G446" s="130" t="s">
        <v>312</v>
      </c>
      <c r="H446" s="130" t="s">
        <v>868</v>
      </c>
      <c r="I446" s="130" t="s">
        <v>892</v>
      </c>
      <c r="J446" s="131">
        <v>1</v>
      </c>
      <c r="K446" s="130">
        <v>0.5</v>
      </c>
      <c r="L446" s="130" t="s">
        <v>54</v>
      </c>
      <c r="M446" s="130" t="s">
        <v>377</v>
      </c>
      <c r="N446" s="130">
        <v>1</v>
      </c>
      <c r="O446" s="130">
        <v>58</v>
      </c>
      <c r="P446" s="130">
        <v>4</v>
      </c>
      <c r="Q446" s="132">
        <f>71.86+2.5191</f>
        <v>74.379099999999994</v>
      </c>
      <c r="R446" s="132">
        <f t="shared" si="53"/>
        <v>3.8666666666666667</v>
      </c>
      <c r="S446" s="132">
        <f t="shared" si="51"/>
        <v>287.59918666666664</v>
      </c>
      <c r="T446" s="132"/>
      <c r="U446" s="132">
        <f t="shared" si="48"/>
        <v>287.59918666666664</v>
      </c>
      <c r="V446" s="132">
        <f t="shared" si="49"/>
        <v>287599.18666666665</v>
      </c>
      <c r="W446" s="132">
        <f t="shared" si="50"/>
        <v>23966.598888888886</v>
      </c>
      <c r="X446" s="130"/>
      <c r="Y446" s="130"/>
      <c r="Z446" s="130">
        <v>3093</v>
      </c>
      <c r="AA446" s="130">
        <v>3094</v>
      </c>
      <c r="AB446" s="130"/>
      <c r="AC446" s="130"/>
      <c r="AD446" s="130"/>
      <c r="AE446" s="130"/>
      <c r="AF446" s="130">
        <v>141</v>
      </c>
      <c r="AG446" s="130"/>
      <c r="AH446" s="130">
        <v>2024</v>
      </c>
      <c r="AI446" s="130"/>
      <c r="AJ446" s="130"/>
      <c r="AK446" s="130"/>
      <c r="AL446" s="130" t="s">
        <v>312</v>
      </c>
      <c r="AM446" s="130"/>
    </row>
    <row r="447" spans="1:39" x14ac:dyDescent="0.35">
      <c r="A447" s="133" t="s">
        <v>50</v>
      </c>
      <c r="B447" s="133" t="s">
        <v>697</v>
      </c>
      <c r="C447" s="133" t="s">
        <v>857</v>
      </c>
      <c r="D447" s="133" t="s">
        <v>883</v>
      </c>
      <c r="E447" s="133" t="s">
        <v>51</v>
      </c>
      <c r="F447" s="133"/>
      <c r="G447" s="133" t="s">
        <v>312</v>
      </c>
      <c r="H447" s="133" t="s">
        <v>868</v>
      </c>
      <c r="I447" s="133" t="s">
        <v>892</v>
      </c>
      <c r="J447" s="134">
        <v>1</v>
      </c>
      <c r="K447" s="133">
        <v>0.5</v>
      </c>
      <c r="L447" s="133" t="s">
        <v>54</v>
      </c>
      <c r="M447" s="133" t="s">
        <v>373</v>
      </c>
      <c r="N447" s="133">
        <v>1</v>
      </c>
      <c r="O447" s="133">
        <v>58</v>
      </c>
      <c r="P447" s="133">
        <v>4</v>
      </c>
      <c r="Q447" s="135">
        <f>71.86+2.5191</f>
        <v>74.379099999999994</v>
      </c>
      <c r="R447" s="135">
        <f t="shared" si="53"/>
        <v>3.8666666666666667</v>
      </c>
      <c r="S447" s="135">
        <f t="shared" si="51"/>
        <v>287.59918666666664</v>
      </c>
      <c r="T447" s="135"/>
      <c r="U447" s="135">
        <f t="shared" si="48"/>
        <v>287.59918666666664</v>
      </c>
      <c r="V447" s="135">
        <f t="shared" si="49"/>
        <v>287599.18666666665</v>
      </c>
      <c r="W447" s="135">
        <f t="shared" si="50"/>
        <v>23966.598888888886</v>
      </c>
      <c r="X447" s="133"/>
      <c r="Y447" s="133"/>
      <c r="Z447" s="133">
        <v>3093</v>
      </c>
      <c r="AA447" s="133">
        <v>3094</v>
      </c>
      <c r="AB447" s="133"/>
      <c r="AC447" s="133"/>
      <c r="AD447" s="133"/>
      <c r="AE447" s="133"/>
      <c r="AF447" s="133">
        <v>141</v>
      </c>
      <c r="AG447" s="133"/>
      <c r="AH447" s="133">
        <v>2024</v>
      </c>
      <c r="AI447" s="133"/>
      <c r="AJ447" s="133"/>
      <c r="AK447" s="133"/>
      <c r="AL447" s="133" t="s">
        <v>312</v>
      </c>
      <c r="AM447" s="133"/>
    </row>
    <row r="448" spans="1:39" x14ac:dyDescent="0.35">
      <c r="A448" s="130" t="s">
        <v>50</v>
      </c>
      <c r="B448" s="130" t="s">
        <v>697</v>
      </c>
      <c r="C448" s="130" t="s">
        <v>857</v>
      </c>
      <c r="D448" s="130" t="s">
        <v>883</v>
      </c>
      <c r="E448" s="130" t="s">
        <v>51</v>
      </c>
      <c r="F448" s="130"/>
      <c r="G448" s="130" t="s">
        <v>312</v>
      </c>
      <c r="H448" s="130" t="s">
        <v>868</v>
      </c>
      <c r="I448" s="130" t="s">
        <v>892</v>
      </c>
      <c r="J448" s="131">
        <v>1</v>
      </c>
      <c r="K448" s="130">
        <v>0.5</v>
      </c>
      <c r="L448" s="130" t="s">
        <v>54</v>
      </c>
      <c r="M448" s="130" t="s">
        <v>377</v>
      </c>
      <c r="N448" s="130">
        <v>2</v>
      </c>
      <c r="O448" s="130">
        <v>54</v>
      </c>
      <c r="P448" s="130">
        <v>3.5</v>
      </c>
      <c r="Q448" s="132">
        <f>71.86+2.5191</f>
        <v>74.379099999999994</v>
      </c>
      <c r="R448" s="132">
        <f t="shared" si="53"/>
        <v>3.15</v>
      </c>
      <c r="S448" s="132">
        <f t="shared" si="51"/>
        <v>234.29416499999996</v>
      </c>
      <c r="T448" s="132"/>
      <c r="U448" s="132">
        <f t="shared" si="48"/>
        <v>234.29416499999996</v>
      </c>
      <c r="V448" s="132">
        <f t="shared" si="49"/>
        <v>234294.16499999995</v>
      </c>
      <c r="W448" s="132">
        <f t="shared" si="50"/>
        <v>19524.513749999995</v>
      </c>
      <c r="X448" s="130"/>
      <c r="Y448" s="130"/>
      <c r="Z448" s="130">
        <v>3093</v>
      </c>
      <c r="AA448" s="130">
        <v>3094</v>
      </c>
      <c r="AB448" s="130"/>
      <c r="AC448" s="130"/>
      <c r="AD448" s="130"/>
      <c r="AE448" s="130"/>
      <c r="AF448" s="130">
        <v>141</v>
      </c>
      <c r="AG448" s="130"/>
      <c r="AH448" s="130">
        <v>2024</v>
      </c>
      <c r="AI448" s="130"/>
      <c r="AJ448" s="130"/>
      <c r="AK448" s="130"/>
      <c r="AL448" s="130" t="s">
        <v>312</v>
      </c>
      <c r="AM448" s="130"/>
    </row>
    <row r="449" spans="1:39" x14ac:dyDescent="0.35">
      <c r="A449" s="133" t="s">
        <v>50</v>
      </c>
      <c r="B449" s="133" t="s">
        <v>697</v>
      </c>
      <c r="C449" s="133" t="s">
        <v>857</v>
      </c>
      <c r="D449" s="133" t="s">
        <v>883</v>
      </c>
      <c r="E449" s="133" t="s">
        <v>51</v>
      </c>
      <c r="F449" s="133"/>
      <c r="G449" s="133" t="s">
        <v>312</v>
      </c>
      <c r="H449" s="133" t="s">
        <v>868</v>
      </c>
      <c r="I449" s="133" t="s">
        <v>892</v>
      </c>
      <c r="J449" s="134">
        <v>1</v>
      </c>
      <c r="K449" s="133">
        <v>0.5</v>
      </c>
      <c r="L449" s="133" t="s">
        <v>54</v>
      </c>
      <c r="M449" s="133" t="s">
        <v>373</v>
      </c>
      <c r="N449" s="133">
        <v>2</v>
      </c>
      <c r="O449" s="133">
        <v>50</v>
      </c>
      <c r="P449" s="133">
        <v>3.5</v>
      </c>
      <c r="Q449" s="135">
        <f>71.86+2.5191</f>
        <v>74.379099999999994</v>
      </c>
      <c r="R449" s="135">
        <f t="shared" si="53"/>
        <v>2.9166666666666665</v>
      </c>
      <c r="S449" s="135">
        <f t="shared" si="51"/>
        <v>216.93904166666664</v>
      </c>
      <c r="T449" s="135"/>
      <c r="U449" s="135">
        <f t="shared" si="48"/>
        <v>216.93904166666664</v>
      </c>
      <c r="V449" s="135">
        <f t="shared" si="49"/>
        <v>216939.04166666663</v>
      </c>
      <c r="W449" s="135">
        <f t="shared" si="50"/>
        <v>18078.253472222219</v>
      </c>
      <c r="X449" s="133"/>
      <c r="Y449" s="133"/>
      <c r="Z449" s="133">
        <v>3093</v>
      </c>
      <c r="AA449" s="133">
        <v>3094</v>
      </c>
      <c r="AB449" s="133"/>
      <c r="AC449" s="133"/>
      <c r="AD449" s="133"/>
      <c r="AE449" s="133"/>
      <c r="AF449" s="133">
        <v>141</v>
      </c>
      <c r="AG449" s="133"/>
      <c r="AH449" s="133">
        <v>2024</v>
      </c>
      <c r="AI449" s="133"/>
      <c r="AJ449" s="133"/>
      <c r="AK449" s="133"/>
      <c r="AL449" s="133" t="s">
        <v>312</v>
      </c>
      <c r="AM449" s="133"/>
    </row>
    <row r="450" spans="1:39" x14ac:dyDescent="0.35">
      <c r="A450" s="130" t="s">
        <v>50</v>
      </c>
      <c r="B450" s="130" t="s">
        <v>697</v>
      </c>
      <c r="C450" s="130" t="s">
        <v>857</v>
      </c>
      <c r="D450" s="130" t="s">
        <v>872</v>
      </c>
      <c r="E450" s="130" t="s">
        <v>51</v>
      </c>
      <c r="F450" s="130"/>
      <c r="G450" s="130" t="s">
        <v>312</v>
      </c>
      <c r="H450" s="130" t="s">
        <v>874</v>
      </c>
      <c r="I450" s="130" t="s">
        <v>873</v>
      </c>
      <c r="J450" s="131">
        <v>1</v>
      </c>
      <c r="K450" s="130">
        <v>1</v>
      </c>
      <c r="L450" s="130" t="s">
        <v>54</v>
      </c>
      <c r="M450" s="130" t="s">
        <v>69</v>
      </c>
      <c r="N450" s="130">
        <v>1</v>
      </c>
      <c r="O450" s="130">
        <v>20</v>
      </c>
      <c r="P450" s="130">
        <v>15</v>
      </c>
      <c r="Q450" s="132">
        <f>68.86+2.5191</f>
        <v>71.379099999999994</v>
      </c>
      <c r="R450" s="132">
        <f t="shared" ref="R450:R475" si="55">(O450*P450)/60</f>
        <v>5</v>
      </c>
      <c r="S450" s="132">
        <f t="shared" si="51"/>
        <v>356.89549999999997</v>
      </c>
      <c r="T450" s="132">
        <v>0</v>
      </c>
      <c r="U450" s="132">
        <f t="shared" si="48"/>
        <v>356.89549999999997</v>
      </c>
      <c r="V450" s="132">
        <f t="shared" si="49"/>
        <v>356895.49999999994</v>
      </c>
      <c r="W450" s="132">
        <f t="shared" si="50"/>
        <v>29741.291666666661</v>
      </c>
      <c r="X450" s="130" t="s">
        <v>42</v>
      </c>
      <c r="Y450" s="130" t="s">
        <v>42</v>
      </c>
      <c r="Z450" s="130">
        <v>3093</v>
      </c>
      <c r="AA450" s="130">
        <v>3094</v>
      </c>
      <c r="AB450" s="130" t="s">
        <v>42</v>
      </c>
      <c r="AC450" s="130" t="s">
        <v>42</v>
      </c>
      <c r="AD450" s="130" t="s">
        <v>42</v>
      </c>
      <c r="AE450" s="130" t="s">
        <v>42</v>
      </c>
      <c r="AF450" s="130">
        <v>141</v>
      </c>
      <c r="AG450" s="130"/>
      <c r="AH450" s="130">
        <v>2024</v>
      </c>
      <c r="AI450" s="130"/>
      <c r="AJ450" s="130"/>
      <c r="AK450" s="130"/>
      <c r="AL450" s="130" t="s">
        <v>312</v>
      </c>
      <c r="AM450" s="130"/>
    </row>
    <row r="451" spans="1:39" x14ac:dyDescent="0.35">
      <c r="A451" s="133" t="s">
        <v>50</v>
      </c>
      <c r="B451" s="133" t="s">
        <v>697</v>
      </c>
      <c r="C451" s="133" t="s">
        <v>857</v>
      </c>
      <c r="D451" s="133" t="s">
        <v>872</v>
      </c>
      <c r="E451" s="133" t="s">
        <v>51</v>
      </c>
      <c r="F451" s="133"/>
      <c r="G451" s="133" t="s">
        <v>312</v>
      </c>
      <c r="H451" s="133" t="s">
        <v>874</v>
      </c>
      <c r="I451" s="133" t="s">
        <v>873</v>
      </c>
      <c r="J451" s="134">
        <v>1</v>
      </c>
      <c r="K451" s="133">
        <v>1</v>
      </c>
      <c r="L451" s="133" t="s">
        <v>54</v>
      </c>
      <c r="M451" s="133" t="s">
        <v>55</v>
      </c>
      <c r="N451" s="133">
        <v>1</v>
      </c>
      <c r="O451" s="133">
        <v>20</v>
      </c>
      <c r="P451" s="133">
        <v>15</v>
      </c>
      <c r="Q451" s="135">
        <f>68.86+2.5191</f>
        <v>71.379099999999994</v>
      </c>
      <c r="R451" s="135">
        <f t="shared" si="55"/>
        <v>5</v>
      </c>
      <c r="S451" s="135">
        <f t="shared" si="51"/>
        <v>356.89549999999997</v>
      </c>
      <c r="T451" s="135">
        <v>0</v>
      </c>
      <c r="U451" s="135">
        <f t="shared" si="48"/>
        <v>356.89549999999997</v>
      </c>
      <c r="V451" s="135">
        <f t="shared" si="49"/>
        <v>356895.49999999994</v>
      </c>
      <c r="W451" s="135">
        <f t="shared" si="50"/>
        <v>29741.291666666661</v>
      </c>
      <c r="X451" s="133" t="s">
        <v>42</v>
      </c>
      <c r="Y451" s="133" t="s">
        <v>42</v>
      </c>
      <c r="Z451" s="133">
        <v>3093</v>
      </c>
      <c r="AA451" s="133">
        <v>3094</v>
      </c>
      <c r="AB451" s="133" t="s">
        <v>42</v>
      </c>
      <c r="AC451" s="133" t="s">
        <v>42</v>
      </c>
      <c r="AD451" s="133" t="s">
        <v>42</v>
      </c>
      <c r="AE451" s="133" t="s">
        <v>42</v>
      </c>
      <c r="AF451" s="133">
        <v>141</v>
      </c>
      <c r="AG451" s="133"/>
      <c r="AH451" s="133">
        <v>2024</v>
      </c>
      <c r="AI451" s="133"/>
      <c r="AJ451" s="133"/>
      <c r="AK451" s="133"/>
      <c r="AL451" s="133" t="s">
        <v>312</v>
      </c>
      <c r="AM451" s="133"/>
    </row>
    <row r="452" spans="1:39" x14ac:dyDescent="0.35">
      <c r="A452" s="130" t="s">
        <v>50</v>
      </c>
      <c r="B452" s="130" t="s">
        <v>697</v>
      </c>
      <c r="C452" s="130" t="s">
        <v>857</v>
      </c>
      <c r="D452" s="130" t="s">
        <v>872</v>
      </c>
      <c r="E452" s="130" t="s">
        <v>51</v>
      </c>
      <c r="F452" s="130"/>
      <c r="G452" s="130" t="s">
        <v>312</v>
      </c>
      <c r="H452" s="130" t="s">
        <v>876</v>
      </c>
      <c r="I452" s="130" t="s">
        <v>875</v>
      </c>
      <c r="J452" s="131">
        <v>1</v>
      </c>
      <c r="K452" s="130">
        <v>1</v>
      </c>
      <c r="L452" s="130" t="s">
        <v>54</v>
      </c>
      <c r="M452" s="130" t="s">
        <v>69</v>
      </c>
      <c r="N452" s="130">
        <v>2</v>
      </c>
      <c r="O452" s="130">
        <v>20</v>
      </c>
      <c r="P452" s="130">
        <v>7.5</v>
      </c>
      <c r="Q452" s="132">
        <f>68.86+2.5191</f>
        <v>71.379099999999994</v>
      </c>
      <c r="R452" s="132">
        <f t="shared" si="55"/>
        <v>2.5</v>
      </c>
      <c r="S452" s="132">
        <f t="shared" si="51"/>
        <v>178.44774999999998</v>
      </c>
      <c r="T452" s="132">
        <v>0</v>
      </c>
      <c r="U452" s="132">
        <f t="shared" si="48"/>
        <v>178.44774999999998</v>
      </c>
      <c r="V452" s="132">
        <f t="shared" si="49"/>
        <v>178447.74999999997</v>
      </c>
      <c r="W452" s="132">
        <f t="shared" si="50"/>
        <v>14870.64583333333</v>
      </c>
      <c r="X452" s="130" t="s">
        <v>42</v>
      </c>
      <c r="Y452" s="130" t="s">
        <v>42</v>
      </c>
      <c r="Z452" s="130">
        <v>3093</v>
      </c>
      <c r="AA452" s="130">
        <v>3094</v>
      </c>
      <c r="AB452" s="130" t="s">
        <v>42</v>
      </c>
      <c r="AC452" s="130" t="s">
        <v>42</v>
      </c>
      <c r="AD452" s="130" t="s">
        <v>42</v>
      </c>
      <c r="AE452" s="130" t="s">
        <v>42</v>
      </c>
      <c r="AF452" s="130">
        <v>141</v>
      </c>
      <c r="AG452" s="130"/>
      <c r="AH452" s="130">
        <v>2024</v>
      </c>
      <c r="AI452" s="130"/>
      <c r="AJ452" s="130"/>
      <c r="AK452" s="130"/>
      <c r="AL452" s="130" t="s">
        <v>312</v>
      </c>
      <c r="AM452" s="130"/>
    </row>
    <row r="453" spans="1:39" x14ac:dyDescent="0.35">
      <c r="A453" s="133" t="s">
        <v>50</v>
      </c>
      <c r="B453" s="133" t="s">
        <v>697</v>
      </c>
      <c r="C453" s="133" t="s">
        <v>857</v>
      </c>
      <c r="D453" s="133" t="s">
        <v>872</v>
      </c>
      <c r="E453" s="133" t="s">
        <v>51</v>
      </c>
      <c r="F453" s="133"/>
      <c r="G453" s="133" t="s">
        <v>312</v>
      </c>
      <c r="H453" s="133" t="s">
        <v>876</v>
      </c>
      <c r="I453" s="133" t="s">
        <v>875</v>
      </c>
      <c r="J453" s="134">
        <v>1</v>
      </c>
      <c r="K453" s="133">
        <v>1</v>
      </c>
      <c r="L453" s="133" t="s">
        <v>54</v>
      </c>
      <c r="M453" s="133" t="s">
        <v>55</v>
      </c>
      <c r="N453" s="133">
        <v>2</v>
      </c>
      <c r="O453" s="133">
        <v>20</v>
      </c>
      <c r="P453" s="133">
        <v>7.5</v>
      </c>
      <c r="Q453" s="135">
        <f>68.86+2.5191</f>
        <v>71.379099999999994</v>
      </c>
      <c r="R453" s="135">
        <f t="shared" si="55"/>
        <v>2.5</v>
      </c>
      <c r="S453" s="135">
        <f t="shared" si="51"/>
        <v>178.44774999999998</v>
      </c>
      <c r="T453" s="135">
        <v>0</v>
      </c>
      <c r="U453" s="135">
        <f t="shared" si="48"/>
        <v>178.44774999999998</v>
      </c>
      <c r="V453" s="135">
        <f t="shared" si="49"/>
        <v>178447.74999999997</v>
      </c>
      <c r="W453" s="135">
        <f t="shared" si="50"/>
        <v>14870.64583333333</v>
      </c>
      <c r="X453" s="133" t="s">
        <v>42</v>
      </c>
      <c r="Y453" s="133" t="s">
        <v>42</v>
      </c>
      <c r="Z453" s="133">
        <v>3093</v>
      </c>
      <c r="AA453" s="133">
        <v>3094</v>
      </c>
      <c r="AB453" s="133" t="s">
        <v>42</v>
      </c>
      <c r="AC453" s="133" t="s">
        <v>42</v>
      </c>
      <c r="AD453" s="133" t="s">
        <v>42</v>
      </c>
      <c r="AE453" s="133" t="s">
        <v>42</v>
      </c>
      <c r="AF453" s="133">
        <v>141</v>
      </c>
      <c r="AG453" s="133"/>
      <c r="AH453" s="133">
        <v>2024</v>
      </c>
      <c r="AI453" s="133"/>
      <c r="AJ453" s="133"/>
      <c r="AK453" s="133"/>
      <c r="AL453" s="133" t="s">
        <v>312</v>
      </c>
      <c r="AM453" s="133"/>
    </row>
    <row r="454" spans="1:39" x14ac:dyDescent="0.35">
      <c r="A454" s="130" t="s">
        <v>50</v>
      </c>
      <c r="B454" s="130" t="s">
        <v>697</v>
      </c>
      <c r="C454" s="130" t="s">
        <v>857</v>
      </c>
      <c r="D454" s="130" t="s">
        <v>872</v>
      </c>
      <c r="E454" s="130" t="s">
        <v>51</v>
      </c>
      <c r="F454" s="130"/>
      <c r="G454" s="130" t="s">
        <v>312</v>
      </c>
      <c r="H454" s="130" t="s">
        <v>878</v>
      </c>
      <c r="I454" s="130" t="s">
        <v>877</v>
      </c>
      <c r="J454" s="131">
        <v>1</v>
      </c>
      <c r="K454" s="130">
        <v>1</v>
      </c>
      <c r="L454" s="130" t="s">
        <v>54</v>
      </c>
      <c r="M454" s="130" t="s">
        <v>69</v>
      </c>
      <c r="N454" s="130">
        <v>2</v>
      </c>
      <c r="O454" s="130">
        <v>20</v>
      </c>
      <c r="P454" s="130">
        <v>7.5</v>
      </c>
      <c r="Q454" s="132">
        <f>69.86+2.5191</f>
        <v>72.379099999999994</v>
      </c>
      <c r="R454" s="132">
        <f t="shared" si="55"/>
        <v>2.5</v>
      </c>
      <c r="S454" s="132">
        <f t="shared" si="51"/>
        <v>180.94774999999998</v>
      </c>
      <c r="T454" s="132">
        <v>0</v>
      </c>
      <c r="U454" s="132">
        <f t="shared" si="48"/>
        <v>180.94774999999998</v>
      </c>
      <c r="V454" s="132">
        <f t="shared" si="49"/>
        <v>180947.74999999997</v>
      </c>
      <c r="W454" s="132">
        <f t="shared" si="50"/>
        <v>15078.979166666664</v>
      </c>
      <c r="X454" s="130" t="s">
        <v>42</v>
      </c>
      <c r="Y454" s="130" t="s">
        <v>42</v>
      </c>
      <c r="Z454" s="130">
        <v>3093</v>
      </c>
      <c r="AA454" s="130">
        <v>3094</v>
      </c>
      <c r="AB454" s="130" t="s">
        <v>42</v>
      </c>
      <c r="AC454" s="130" t="s">
        <v>42</v>
      </c>
      <c r="AD454" s="130" t="s">
        <v>42</v>
      </c>
      <c r="AE454" s="130" t="s">
        <v>42</v>
      </c>
      <c r="AF454" s="130">
        <v>141</v>
      </c>
      <c r="AG454" s="130"/>
      <c r="AH454" s="130">
        <v>2024</v>
      </c>
      <c r="AI454" s="130"/>
      <c r="AJ454" s="130"/>
      <c r="AK454" s="130"/>
      <c r="AL454" s="130" t="s">
        <v>312</v>
      </c>
      <c r="AM454" s="130"/>
    </row>
    <row r="455" spans="1:39" x14ac:dyDescent="0.35">
      <c r="A455" s="133" t="s">
        <v>50</v>
      </c>
      <c r="B455" s="133" t="s">
        <v>697</v>
      </c>
      <c r="C455" s="133" t="s">
        <v>857</v>
      </c>
      <c r="D455" s="133" t="s">
        <v>872</v>
      </c>
      <c r="E455" s="133" t="s">
        <v>51</v>
      </c>
      <c r="F455" s="133"/>
      <c r="G455" s="133" t="s">
        <v>312</v>
      </c>
      <c r="H455" s="133" t="s">
        <v>878</v>
      </c>
      <c r="I455" s="133" t="s">
        <v>877</v>
      </c>
      <c r="J455" s="134">
        <v>1</v>
      </c>
      <c r="K455" s="133">
        <v>1</v>
      </c>
      <c r="L455" s="133" t="s">
        <v>54</v>
      </c>
      <c r="M455" s="133" t="s">
        <v>55</v>
      </c>
      <c r="N455" s="133">
        <v>2</v>
      </c>
      <c r="O455" s="133">
        <v>20</v>
      </c>
      <c r="P455" s="133">
        <v>7.5</v>
      </c>
      <c r="Q455" s="135">
        <f>69.86+2.5191</f>
        <v>72.379099999999994</v>
      </c>
      <c r="R455" s="135">
        <f t="shared" si="55"/>
        <v>2.5</v>
      </c>
      <c r="S455" s="135">
        <f t="shared" si="51"/>
        <v>180.94774999999998</v>
      </c>
      <c r="T455" s="135">
        <v>0</v>
      </c>
      <c r="U455" s="135">
        <f t="shared" si="48"/>
        <v>180.94774999999998</v>
      </c>
      <c r="V455" s="135">
        <f t="shared" si="49"/>
        <v>180947.74999999997</v>
      </c>
      <c r="W455" s="135">
        <f t="shared" si="50"/>
        <v>15078.979166666664</v>
      </c>
      <c r="X455" s="133" t="s">
        <v>42</v>
      </c>
      <c r="Y455" s="133" t="s">
        <v>42</v>
      </c>
      <c r="Z455" s="133">
        <v>3093</v>
      </c>
      <c r="AA455" s="133">
        <v>3094</v>
      </c>
      <c r="AB455" s="133" t="s">
        <v>42</v>
      </c>
      <c r="AC455" s="133" t="s">
        <v>42</v>
      </c>
      <c r="AD455" s="133" t="s">
        <v>42</v>
      </c>
      <c r="AE455" s="133" t="s">
        <v>42</v>
      </c>
      <c r="AF455" s="133">
        <v>141</v>
      </c>
      <c r="AG455" s="133"/>
      <c r="AH455" s="133">
        <v>2024</v>
      </c>
      <c r="AI455" s="133"/>
      <c r="AJ455" s="133"/>
      <c r="AK455" s="133"/>
      <c r="AL455" s="133" t="s">
        <v>312</v>
      </c>
      <c r="AM455" s="133"/>
    </row>
    <row r="456" spans="1:39" x14ac:dyDescent="0.35">
      <c r="A456" s="130" t="s">
        <v>50</v>
      </c>
      <c r="B456" s="130" t="s">
        <v>697</v>
      </c>
      <c r="C456" s="130" t="s">
        <v>857</v>
      </c>
      <c r="D456" s="130" t="s">
        <v>872</v>
      </c>
      <c r="E456" s="130" t="s">
        <v>51</v>
      </c>
      <c r="F456" s="130"/>
      <c r="G456" s="130" t="s">
        <v>312</v>
      </c>
      <c r="H456" s="130" t="s">
        <v>880</v>
      </c>
      <c r="I456" s="130" t="s">
        <v>879</v>
      </c>
      <c r="J456" s="131">
        <v>1</v>
      </c>
      <c r="K456" s="130">
        <v>1</v>
      </c>
      <c r="L456" s="130" t="s">
        <v>54</v>
      </c>
      <c r="M456" s="130" t="s">
        <v>69</v>
      </c>
      <c r="N456" s="130">
        <v>2</v>
      </c>
      <c r="O456" s="130">
        <v>20</v>
      </c>
      <c r="P456" s="130">
        <v>15</v>
      </c>
      <c r="Q456" s="132">
        <f>71.86466+2.5191</f>
        <v>74.383759999999995</v>
      </c>
      <c r="R456" s="132">
        <f t="shared" si="55"/>
        <v>5</v>
      </c>
      <c r="S456" s="132">
        <f t="shared" si="51"/>
        <v>371.91879999999998</v>
      </c>
      <c r="T456" s="132">
        <v>0</v>
      </c>
      <c r="U456" s="132">
        <f t="shared" si="48"/>
        <v>371.91879999999998</v>
      </c>
      <c r="V456" s="132">
        <f t="shared" si="49"/>
        <v>371918.8</v>
      </c>
      <c r="W456" s="132">
        <f t="shared" si="50"/>
        <v>30993.233333333334</v>
      </c>
      <c r="X456" s="130" t="s">
        <v>42</v>
      </c>
      <c r="Y456" s="130" t="s">
        <v>42</v>
      </c>
      <c r="Z456" s="130">
        <v>3093</v>
      </c>
      <c r="AA456" s="130">
        <v>3094</v>
      </c>
      <c r="AB456" s="130" t="s">
        <v>42</v>
      </c>
      <c r="AC456" s="130" t="s">
        <v>42</v>
      </c>
      <c r="AD456" s="130" t="s">
        <v>42</v>
      </c>
      <c r="AE456" s="130" t="s">
        <v>42</v>
      </c>
      <c r="AF456" s="130">
        <v>141</v>
      </c>
      <c r="AG456" s="130"/>
      <c r="AH456" s="130">
        <v>2024</v>
      </c>
      <c r="AI456" s="130"/>
      <c r="AJ456" s="130"/>
      <c r="AK456" s="130"/>
      <c r="AL456" s="130" t="s">
        <v>312</v>
      </c>
      <c r="AM456" s="130"/>
    </row>
    <row r="457" spans="1:39" x14ac:dyDescent="0.35">
      <c r="A457" s="133" t="s">
        <v>50</v>
      </c>
      <c r="B457" s="133" t="s">
        <v>697</v>
      </c>
      <c r="C457" s="133" t="s">
        <v>857</v>
      </c>
      <c r="D457" s="133" t="s">
        <v>872</v>
      </c>
      <c r="E457" s="133" t="s">
        <v>51</v>
      </c>
      <c r="F457" s="133"/>
      <c r="G457" s="133" t="s">
        <v>312</v>
      </c>
      <c r="H457" s="133" t="s">
        <v>880</v>
      </c>
      <c r="I457" s="133" t="s">
        <v>879</v>
      </c>
      <c r="J457" s="134">
        <v>1</v>
      </c>
      <c r="K457" s="133">
        <v>1</v>
      </c>
      <c r="L457" s="133" t="s">
        <v>54</v>
      </c>
      <c r="M457" s="133" t="s">
        <v>55</v>
      </c>
      <c r="N457" s="133">
        <v>2</v>
      </c>
      <c r="O457" s="133">
        <v>20</v>
      </c>
      <c r="P457" s="133">
        <v>15</v>
      </c>
      <c r="Q457" s="135">
        <f>71.86466+2.5191</f>
        <v>74.383759999999995</v>
      </c>
      <c r="R457" s="135">
        <f t="shared" si="55"/>
        <v>5</v>
      </c>
      <c r="S457" s="135">
        <f t="shared" si="51"/>
        <v>371.91879999999998</v>
      </c>
      <c r="T457" s="135">
        <v>0</v>
      </c>
      <c r="U457" s="135">
        <f t="shared" si="48"/>
        <v>371.91879999999998</v>
      </c>
      <c r="V457" s="135">
        <f t="shared" si="49"/>
        <v>371918.8</v>
      </c>
      <c r="W457" s="135">
        <f t="shared" si="50"/>
        <v>30993.233333333334</v>
      </c>
      <c r="X457" s="133" t="s">
        <v>42</v>
      </c>
      <c r="Y457" s="133" t="s">
        <v>42</v>
      </c>
      <c r="Z457" s="133">
        <v>3093</v>
      </c>
      <c r="AA457" s="133">
        <v>3094</v>
      </c>
      <c r="AB457" s="133" t="s">
        <v>42</v>
      </c>
      <c r="AC457" s="133" t="s">
        <v>42</v>
      </c>
      <c r="AD457" s="133" t="s">
        <v>42</v>
      </c>
      <c r="AE457" s="133" t="s">
        <v>42</v>
      </c>
      <c r="AF457" s="133">
        <v>141</v>
      </c>
      <c r="AG457" s="133"/>
      <c r="AH457" s="133">
        <v>2024</v>
      </c>
      <c r="AI457" s="133"/>
      <c r="AJ457" s="133"/>
      <c r="AK457" s="133"/>
      <c r="AL457" s="133" t="s">
        <v>312</v>
      </c>
      <c r="AM457" s="133"/>
    </row>
    <row r="458" spans="1:39" x14ac:dyDescent="0.35">
      <c r="A458" s="130" t="s">
        <v>50</v>
      </c>
      <c r="B458" s="130" t="s">
        <v>697</v>
      </c>
      <c r="C458" s="130" t="s">
        <v>857</v>
      </c>
      <c r="D458" s="130" t="s">
        <v>872</v>
      </c>
      <c r="E458" s="130" t="s">
        <v>51</v>
      </c>
      <c r="F458" s="130"/>
      <c r="G458" s="130" t="s">
        <v>312</v>
      </c>
      <c r="H458" s="130" t="s">
        <v>868</v>
      </c>
      <c r="I458" s="130" t="s">
        <v>881</v>
      </c>
      <c r="J458" s="131">
        <v>1</v>
      </c>
      <c r="K458" s="130">
        <v>1</v>
      </c>
      <c r="L458" s="130" t="s">
        <v>54</v>
      </c>
      <c r="M458" s="130" t="s">
        <v>69</v>
      </c>
      <c r="N458" s="130">
        <v>1</v>
      </c>
      <c r="O458" s="130">
        <v>20</v>
      </c>
      <c r="P458" s="130">
        <v>7.5</v>
      </c>
      <c r="Q458" s="132">
        <f>71.86466+2.5191</f>
        <v>74.383759999999995</v>
      </c>
      <c r="R458" s="132">
        <f t="shared" si="55"/>
        <v>2.5</v>
      </c>
      <c r="S458" s="132">
        <f t="shared" si="51"/>
        <v>185.95939999999999</v>
      </c>
      <c r="T458" s="132">
        <v>0</v>
      </c>
      <c r="U458" s="132">
        <f t="shared" si="48"/>
        <v>185.95939999999999</v>
      </c>
      <c r="V458" s="132">
        <f t="shared" si="49"/>
        <v>185959.4</v>
      </c>
      <c r="W458" s="132">
        <f t="shared" si="50"/>
        <v>15496.616666666667</v>
      </c>
      <c r="X458" s="130" t="s">
        <v>42</v>
      </c>
      <c r="Y458" s="130" t="s">
        <v>42</v>
      </c>
      <c r="Z458" s="130">
        <v>3093</v>
      </c>
      <c r="AA458" s="130">
        <v>3094</v>
      </c>
      <c r="AB458" s="130" t="s">
        <v>42</v>
      </c>
      <c r="AC458" s="130" t="s">
        <v>42</v>
      </c>
      <c r="AD458" s="130" t="s">
        <v>42</v>
      </c>
      <c r="AE458" s="130" t="s">
        <v>42</v>
      </c>
      <c r="AF458" s="130">
        <v>141</v>
      </c>
      <c r="AG458" s="130"/>
      <c r="AH458" s="130">
        <v>2024</v>
      </c>
      <c r="AI458" s="130"/>
      <c r="AJ458" s="130"/>
      <c r="AK458" s="130"/>
      <c r="AL458" s="130" t="s">
        <v>312</v>
      </c>
      <c r="AM458" s="130"/>
    </row>
    <row r="459" spans="1:39" x14ac:dyDescent="0.35">
      <c r="A459" s="133" t="s">
        <v>50</v>
      </c>
      <c r="B459" s="133" t="s">
        <v>697</v>
      </c>
      <c r="C459" s="133" t="s">
        <v>857</v>
      </c>
      <c r="D459" s="133" t="s">
        <v>872</v>
      </c>
      <c r="E459" s="133" t="s">
        <v>51</v>
      </c>
      <c r="F459" s="133"/>
      <c r="G459" s="133" t="s">
        <v>312</v>
      </c>
      <c r="H459" s="133" t="s">
        <v>868</v>
      </c>
      <c r="I459" s="133" t="s">
        <v>881</v>
      </c>
      <c r="J459" s="134">
        <v>1</v>
      </c>
      <c r="K459" s="133">
        <v>1</v>
      </c>
      <c r="L459" s="133" t="s">
        <v>54</v>
      </c>
      <c r="M459" s="133" t="s">
        <v>55</v>
      </c>
      <c r="N459" s="133">
        <v>1</v>
      </c>
      <c r="O459" s="133">
        <v>20</v>
      </c>
      <c r="P459" s="133">
        <v>7.5</v>
      </c>
      <c r="Q459" s="135">
        <f>71.86466+2.5191</f>
        <v>74.383759999999995</v>
      </c>
      <c r="R459" s="135">
        <f t="shared" si="55"/>
        <v>2.5</v>
      </c>
      <c r="S459" s="135">
        <f t="shared" si="51"/>
        <v>185.95939999999999</v>
      </c>
      <c r="T459" s="135">
        <v>0</v>
      </c>
      <c r="U459" s="135">
        <f t="shared" si="48"/>
        <v>185.95939999999999</v>
      </c>
      <c r="V459" s="135">
        <f t="shared" si="49"/>
        <v>185959.4</v>
      </c>
      <c r="W459" s="135">
        <f t="shared" si="50"/>
        <v>15496.616666666667</v>
      </c>
      <c r="X459" s="133" t="s">
        <v>42</v>
      </c>
      <c r="Y459" s="133" t="s">
        <v>42</v>
      </c>
      <c r="Z459" s="133">
        <v>3093</v>
      </c>
      <c r="AA459" s="133">
        <v>3094</v>
      </c>
      <c r="AB459" s="133" t="s">
        <v>42</v>
      </c>
      <c r="AC459" s="133" t="s">
        <v>42</v>
      </c>
      <c r="AD459" s="133" t="s">
        <v>42</v>
      </c>
      <c r="AE459" s="133" t="s">
        <v>42</v>
      </c>
      <c r="AF459" s="133">
        <v>141</v>
      </c>
      <c r="AG459" s="133"/>
      <c r="AH459" s="133">
        <v>2024</v>
      </c>
      <c r="AI459" s="133"/>
      <c r="AJ459" s="133"/>
      <c r="AK459" s="133"/>
      <c r="AL459" s="133" t="s">
        <v>312</v>
      </c>
      <c r="AM459" s="133"/>
    </row>
    <row r="460" spans="1:39" x14ac:dyDescent="0.35">
      <c r="A460" s="130" t="s">
        <v>50</v>
      </c>
      <c r="B460" s="130" t="s">
        <v>697</v>
      </c>
      <c r="C460" s="130" t="s">
        <v>857</v>
      </c>
      <c r="D460" s="130" t="s">
        <v>872</v>
      </c>
      <c r="E460" s="130" t="s">
        <v>51</v>
      </c>
      <c r="F460" s="130"/>
      <c r="G460" s="130" t="s">
        <v>316</v>
      </c>
      <c r="H460" s="130" t="s">
        <v>861</v>
      </c>
      <c r="I460" s="130" t="s">
        <v>860</v>
      </c>
      <c r="J460" s="131">
        <v>1</v>
      </c>
      <c r="K460" s="130">
        <v>1</v>
      </c>
      <c r="L460" s="130" t="s">
        <v>54</v>
      </c>
      <c r="M460" s="130" t="s">
        <v>69</v>
      </c>
      <c r="N460" s="130">
        <v>1</v>
      </c>
      <c r="O460" s="130">
        <v>20</v>
      </c>
      <c r="P460" s="130">
        <v>7.5</v>
      </c>
      <c r="Q460" s="132">
        <f>80.21476+2.5191</f>
        <v>82.733859999999993</v>
      </c>
      <c r="R460" s="132">
        <f t="shared" si="55"/>
        <v>2.5</v>
      </c>
      <c r="S460" s="132">
        <f t="shared" si="51"/>
        <v>206.83464999999998</v>
      </c>
      <c r="T460" s="132">
        <v>0</v>
      </c>
      <c r="U460" s="132">
        <f t="shared" si="48"/>
        <v>206.83464999999998</v>
      </c>
      <c r="V460" s="132">
        <f t="shared" si="49"/>
        <v>206834.65</v>
      </c>
      <c r="W460" s="132">
        <f t="shared" si="50"/>
        <v>17236.220833333333</v>
      </c>
      <c r="X460" s="130" t="s">
        <v>1015</v>
      </c>
      <c r="Y460" s="130" t="s">
        <v>1016</v>
      </c>
      <c r="Z460" s="130">
        <v>3093</v>
      </c>
      <c r="AA460" s="130">
        <v>3094</v>
      </c>
      <c r="AB460" s="130" t="s">
        <v>42</v>
      </c>
      <c r="AC460" s="130" t="s">
        <v>42</v>
      </c>
      <c r="AD460" s="130" t="s">
        <v>42</v>
      </c>
      <c r="AE460" s="130" t="s">
        <v>42</v>
      </c>
      <c r="AF460" s="130">
        <v>141</v>
      </c>
      <c r="AG460" s="130"/>
      <c r="AH460" s="130">
        <v>2024</v>
      </c>
      <c r="AI460" s="130"/>
      <c r="AJ460" s="130"/>
      <c r="AK460" s="130"/>
      <c r="AL460" s="130" t="s">
        <v>312</v>
      </c>
      <c r="AM460" s="130"/>
    </row>
    <row r="461" spans="1:39" x14ac:dyDescent="0.35">
      <c r="A461" s="133" t="s">
        <v>50</v>
      </c>
      <c r="B461" s="133" t="s">
        <v>697</v>
      </c>
      <c r="C461" s="133" t="s">
        <v>857</v>
      </c>
      <c r="D461" s="133" t="s">
        <v>872</v>
      </c>
      <c r="E461" s="133" t="s">
        <v>51</v>
      </c>
      <c r="F461" s="133"/>
      <c r="G461" s="133" t="s">
        <v>316</v>
      </c>
      <c r="H461" s="133" t="s">
        <v>861</v>
      </c>
      <c r="I461" s="133" t="s">
        <v>860</v>
      </c>
      <c r="J461" s="134">
        <v>1</v>
      </c>
      <c r="K461" s="133">
        <v>1</v>
      </c>
      <c r="L461" s="133" t="s">
        <v>54</v>
      </c>
      <c r="M461" s="133" t="s">
        <v>55</v>
      </c>
      <c r="N461" s="133">
        <v>1</v>
      </c>
      <c r="O461" s="133">
        <v>20</v>
      </c>
      <c r="P461" s="133">
        <v>7.5</v>
      </c>
      <c r="Q461" s="135">
        <f>80.21476+2.5191</f>
        <v>82.733859999999993</v>
      </c>
      <c r="R461" s="135">
        <f t="shared" si="55"/>
        <v>2.5</v>
      </c>
      <c r="S461" s="135">
        <f t="shared" si="51"/>
        <v>206.83464999999998</v>
      </c>
      <c r="T461" s="135">
        <v>0</v>
      </c>
      <c r="U461" s="135">
        <f t="shared" si="48"/>
        <v>206.83464999999998</v>
      </c>
      <c r="V461" s="135">
        <f t="shared" si="49"/>
        <v>206834.65</v>
      </c>
      <c r="W461" s="135">
        <f t="shared" si="50"/>
        <v>17236.220833333333</v>
      </c>
      <c r="X461" s="133" t="s">
        <v>1015</v>
      </c>
      <c r="Y461" s="133" t="s">
        <v>1016</v>
      </c>
      <c r="Z461" s="133">
        <v>3093</v>
      </c>
      <c r="AA461" s="133">
        <v>3094</v>
      </c>
      <c r="AB461" s="133" t="s">
        <v>42</v>
      </c>
      <c r="AC461" s="133" t="s">
        <v>42</v>
      </c>
      <c r="AD461" s="133" t="s">
        <v>42</v>
      </c>
      <c r="AE461" s="133" t="s">
        <v>42</v>
      </c>
      <c r="AF461" s="133">
        <v>141</v>
      </c>
      <c r="AG461" s="133"/>
      <c r="AH461" s="133">
        <v>2024</v>
      </c>
      <c r="AI461" s="133"/>
      <c r="AJ461" s="133"/>
      <c r="AK461" s="133"/>
      <c r="AL461" s="133" t="s">
        <v>312</v>
      </c>
      <c r="AM461" s="133"/>
    </row>
    <row r="462" spans="1:39" x14ac:dyDescent="0.35">
      <c r="A462" s="130" t="s">
        <v>50</v>
      </c>
      <c r="B462" s="130" t="s">
        <v>697</v>
      </c>
      <c r="C462" s="130" t="s">
        <v>857</v>
      </c>
      <c r="D462" s="130" t="s">
        <v>859</v>
      </c>
      <c r="E462" s="130" t="s">
        <v>51</v>
      </c>
      <c r="F462" s="130"/>
      <c r="G462" s="130" t="s">
        <v>862</v>
      </c>
      <c r="H462" s="130" t="s">
        <v>864</v>
      </c>
      <c r="I462" s="130" t="s">
        <v>863</v>
      </c>
      <c r="J462" s="131">
        <v>1</v>
      </c>
      <c r="K462" s="130">
        <v>0.75</v>
      </c>
      <c r="L462" s="130" t="s">
        <v>54</v>
      </c>
      <c r="M462" s="130" t="s">
        <v>69</v>
      </c>
      <c r="N462" s="130">
        <v>1</v>
      </c>
      <c r="O462" s="130">
        <v>25</v>
      </c>
      <c r="P462" s="130">
        <v>7.5</v>
      </c>
      <c r="Q462" s="132">
        <f>78.37+2.5191</f>
        <v>80.889099999999999</v>
      </c>
      <c r="R462" s="132">
        <f t="shared" si="55"/>
        <v>3.125</v>
      </c>
      <c r="S462" s="132">
        <f t="shared" si="51"/>
        <v>252.7784375</v>
      </c>
      <c r="T462" s="132">
        <v>0</v>
      </c>
      <c r="U462" s="132">
        <f t="shared" si="48"/>
        <v>252.7784375</v>
      </c>
      <c r="V462" s="132">
        <f t="shared" si="49"/>
        <v>252778.4375</v>
      </c>
      <c r="W462" s="132">
        <f t="shared" si="50"/>
        <v>21064.869791666668</v>
      </c>
      <c r="X462" s="130" t="s">
        <v>1015</v>
      </c>
      <c r="Y462" s="130" t="s">
        <v>1017</v>
      </c>
      <c r="Z462" s="130">
        <v>3093</v>
      </c>
      <c r="AA462" s="130">
        <v>3094</v>
      </c>
      <c r="AB462" s="130" t="s">
        <v>42</v>
      </c>
      <c r="AC462" s="130" t="s">
        <v>42</v>
      </c>
      <c r="AD462" s="130" t="s">
        <v>42</v>
      </c>
      <c r="AE462" s="130" t="s">
        <v>42</v>
      </c>
      <c r="AF462" s="130">
        <v>141</v>
      </c>
      <c r="AG462" s="130"/>
      <c r="AH462" s="130">
        <v>2024</v>
      </c>
      <c r="AI462" s="130"/>
      <c r="AJ462" s="130"/>
      <c r="AK462" s="130"/>
      <c r="AL462" s="130" t="s">
        <v>312</v>
      </c>
      <c r="AM462" s="130"/>
    </row>
    <row r="463" spans="1:39" x14ac:dyDescent="0.35">
      <c r="A463" s="133" t="s">
        <v>50</v>
      </c>
      <c r="B463" s="133" t="s">
        <v>697</v>
      </c>
      <c r="C463" s="133" t="s">
        <v>857</v>
      </c>
      <c r="D463" s="133" t="s">
        <v>859</v>
      </c>
      <c r="E463" s="133" t="s">
        <v>51</v>
      </c>
      <c r="F463" s="133"/>
      <c r="G463" s="133" t="s">
        <v>862</v>
      </c>
      <c r="H463" s="133" t="s">
        <v>864</v>
      </c>
      <c r="I463" s="133" t="s">
        <v>863</v>
      </c>
      <c r="J463" s="134">
        <v>1</v>
      </c>
      <c r="K463" s="133">
        <v>0.75</v>
      </c>
      <c r="L463" s="133" t="s">
        <v>54</v>
      </c>
      <c r="M463" s="133" t="s">
        <v>55</v>
      </c>
      <c r="N463" s="133">
        <v>1</v>
      </c>
      <c r="O463" s="133">
        <v>25</v>
      </c>
      <c r="P463" s="133">
        <v>7.5</v>
      </c>
      <c r="Q463" s="135">
        <f>78.37+2.5191</f>
        <v>80.889099999999999</v>
      </c>
      <c r="R463" s="135">
        <f t="shared" si="55"/>
        <v>3.125</v>
      </c>
      <c r="S463" s="135">
        <f t="shared" si="51"/>
        <v>252.7784375</v>
      </c>
      <c r="T463" s="135">
        <v>0</v>
      </c>
      <c r="U463" s="135">
        <f t="shared" si="48"/>
        <v>252.7784375</v>
      </c>
      <c r="V463" s="135">
        <f t="shared" si="49"/>
        <v>252778.4375</v>
      </c>
      <c r="W463" s="135">
        <f t="shared" si="50"/>
        <v>21064.869791666668</v>
      </c>
      <c r="X463" s="133" t="s">
        <v>1015</v>
      </c>
      <c r="Y463" s="133" t="s">
        <v>1017</v>
      </c>
      <c r="Z463" s="133">
        <v>3093</v>
      </c>
      <c r="AA463" s="133">
        <v>3094</v>
      </c>
      <c r="AB463" s="133" t="s">
        <v>42</v>
      </c>
      <c r="AC463" s="133" t="s">
        <v>42</v>
      </c>
      <c r="AD463" s="133" t="s">
        <v>42</v>
      </c>
      <c r="AE463" s="133" t="s">
        <v>42</v>
      </c>
      <c r="AF463" s="133">
        <v>141</v>
      </c>
      <c r="AG463" s="133"/>
      <c r="AH463" s="133">
        <v>2024</v>
      </c>
      <c r="AI463" s="133"/>
      <c r="AJ463" s="133"/>
      <c r="AK463" s="133"/>
      <c r="AL463" s="133" t="s">
        <v>312</v>
      </c>
      <c r="AM463" s="133"/>
    </row>
    <row r="464" spans="1:39" x14ac:dyDescent="0.35">
      <c r="A464" s="130" t="s">
        <v>50</v>
      </c>
      <c r="B464" s="130" t="s">
        <v>697</v>
      </c>
      <c r="C464" s="130" t="s">
        <v>857</v>
      </c>
      <c r="D464" s="130" t="s">
        <v>859</v>
      </c>
      <c r="E464" s="130" t="s">
        <v>51</v>
      </c>
      <c r="F464" s="130"/>
      <c r="G464" s="130" t="s">
        <v>862</v>
      </c>
      <c r="H464" s="130" t="s">
        <v>864</v>
      </c>
      <c r="I464" s="130" t="s">
        <v>863</v>
      </c>
      <c r="J464" s="131">
        <v>1</v>
      </c>
      <c r="K464" s="130">
        <v>0.75</v>
      </c>
      <c r="L464" s="130" t="s">
        <v>54</v>
      </c>
      <c r="M464" s="130" t="s">
        <v>69</v>
      </c>
      <c r="N464" s="130">
        <v>2</v>
      </c>
      <c r="O464" s="130">
        <v>22</v>
      </c>
      <c r="P464" s="130">
        <v>7.5</v>
      </c>
      <c r="Q464" s="132">
        <f>78.37+2.5191</f>
        <v>80.889099999999999</v>
      </c>
      <c r="R464" s="132">
        <f t="shared" si="55"/>
        <v>2.75</v>
      </c>
      <c r="S464" s="132">
        <f t="shared" si="51"/>
        <v>222.44502499999999</v>
      </c>
      <c r="T464" s="132">
        <v>0</v>
      </c>
      <c r="U464" s="132">
        <f t="shared" si="48"/>
        <v>222.44502499999999</v>
      </c>
      <c r="V464" s="132">
        <f t="shared" si="49"/>
        <v>222445.02499999999</v>
      </c>
      <c r="W464" s="132">
        <f t="shared" si="50"/>
        <v>18537.085416666665</v>
      </c>
      <c r="X464" s="130" t="s">
        <v>1015</v>
      </c>
      <c r="Y464" s="130" t="s">
        <v>1017</v>
      </c>
      <c r="Z464" s="130">
        <v>3093</v>
      </c>
      <c r="AA464" s="130">
        <v>3094</v>
      </c>
      <c r="AB464" s="130" t="s">
        <v>42</v>
      </c>
      <c r="AC464" s="130" t="s">
        <v>42</v>
      </c>
      <c r="AD464" s="130" t="s">
        <v>42</v>
      </c>
      <c r="AE464" s="130" t="s">
        <v>42</v>
      </c>
      <c r="AF464" s="130">
        <v>141</v>
      </c>
      <c r="AG464" s="130"/>
      <c r="AH464" s="130">
        <v>2024</v>
      </c>
      <c r="AI464" s="130"/>
      <c r="AJ464" s="130"/>
      <c r="AK464" s="130"/>
      <c r="AL464" s="130" t="s">
        <v>312</v>
      </c>
      <c r="AM464" s="130"/>
    </row>
    <row r="465" spans="1:39" x14ac:dyDescent="0.35">
      <c r="A465" s="133" t="s">
        <v>50</v>
      </c>
      <c r="B465" s="133" t="s">
        <v>697</v>
      </c>
      <c r="C465" s="133" t="s">
        <v>857</v>
      </c>
      <c r="D465" s="133" t="s">
        <v>859</v>
      </c>
      <c r="E465" s="133" t="s">
        <v>51</v>
      </c>
      <c r="F465" s="133"/>
      <c r="G465" s="133" t="s">
        <v>862</v>
      </c>
      <c r="H465" s="133" t="s">
        <v>864</v>
      </c>
      <c r="I465" s="133" t="s">
        <v>863</v>
      </c>
      <c r="J465" s="134">
        <v>1</v>
      </c>
      <c r="K465" s="133">
        <v>0.75</v>
      </c>
      <c r="L465" s="133" t="s">
        <v>54</v>
      </c>
      <c r="M465" s="133" t="s">
        <v>55</v>
      </c>
      <c r="N465" s="133">
        <v>2</v>
      </c>
      <c r="O465" s="133">
        <v>22</v>
      </c>
      <c r="P465" s="133">
        <v>7.5</v>
      </c>
      <c r="Q465" s="135">
        <f>78.37+2.5191</f>
        <v>80.889099999999999</v>
      </c>
      <c r="R465" s="135">
        <f t="shared" si="55"/>
        <v>2.75</v>
      </c>
      <c r="S465" s="135">
        <f t="shared" si="51"/>
        <v>222.44502499999999</v>
      </c>
      <c r="T465" s="135">
        <v>0</v>
      </c>
      <c r="U465" s="135">
        <f t="shared" si="48"/>
        <v>222.44502499999999</v>
      </c>
      <c r="V465" s="135">
        <f t="shared" si="49"/>
        <v>222445.02499999999</v>
      </c>
      <c r="W465" s="135">
        <f t="shared" si="50"/>
        <v>18537.085416666665</v>
      </c>
      <c r="X465" s="133" t="s">
        <v>1015</v>
      </c>
      <c r="Y465" s="133" t="s">
        <v>1017</v>
      </c>
      <c r="Z465" s="133">
        <v>3093</v>
      </c>
      <c r="AA465" s="133">
        <v>3094</v>
      </c>
      <c r="AB465" s="133" t="s">
        <v>42</v>
      </c>
      <c r="AC465" s="133" t="s">
        <v>42</v>
      </c>
      <c r="AD465" s="133" t="s">
        <v>42</v>
      </c>
      <c r="AE465" s="133" t="s">
        <v>42</v>
      </c>
      <c r="AF465" s="133">
        <v>141</v>
      </c>
      <c r="AG465" s="133"/>
      <c r="AH465" s="133">
        <v>2024</v>
      </c>
      <c r="AI465" s="133"/>
      <c r="AJ465" s="133"/>
      <c r="AK465" s="133"/>
      <c r="AL465" s="133" t="s">
        <v>312</v>
      </c>
      <c r="AM465" s="133"/>
    </row>
    <row r="466" spans="1:39" x14ac:dyDescent="0.35">
      <c r="A466" s="130" t="s">
        <v>50</v>
      </c>
      <c r="B466" s="130" t="s">
        <v>697</v>
      </c>
      <c r="C466" s="130" t="s">
        <v>857</v>
      </c>
      <c r="D466" s="130" t="s">
        <v>859</v>
      </c>
      <c r="E466" s="130" t="s">
        <v>51</v>
      </c>
      <c r="F466" s="130"/>
      <c r="G466" s="130" t="s">
        <v>862</v>
      </c>
      <c r="H466" s="130" t="s">
        <v>866</v>
      </c>
      <c r="I466" s="130" t="s">
        <v>865</v>
      </c>
      <c r="J466" s="131">
        <v>1</v>
      </c>
      <c r="K466" s="130">
        <v>0.75</v>
      </c>
      <c r="L466" s="130" t="s">
        <v>54</v>
      </c>
      <c r="M466" s="130" t="s">
        <v>69</v>
      </c>
      <c r="N466" s="130">
        <v>2</v>
      </c>
      <c r="O466" s="130">
        <v>22</v>
      </c>
      <c r="P466" s="130">
        <v>15</v>
      </c>
      <c r="Q466" s="132">
        <f>78.31466+2.5191</f>
        <v>80.833759999999998</v>
      </c>
      <c r="R466" s="132">
        <f t="shared" si="55"/>
        <v>5.5</v>
      </c>
      <c r="S466" s="132">
        <f t="shared" si="51"/>
        <v>444.58567999999997</v>
      </c>
      <c r="T466" s="132">
        <v>0</v>
      </c>
      <c r="U466" s="132">
        <f t="shared" si="48"/>
        <v>444.58567999999997</v>
      </c>
      <c r="V466" s="132">
        <f t="shared" si="49"/>
        <v>444585.68</v>
      </c>
      <c r="W466" s="132">
        <f t="shared" si="50"/>
        <v>37048.806666666664</v>
      </c>
      <c r="X466" s="130" t="s">
        <v>1015</v>
      </c>
      <c r="Y466" s="130" t="s">
        <v>1017</v>
      </c>
      <c r="Z466" s="130">
        <v>3093</v>
      </c>
      <c r="AA466" s="130">
        <v>3094</v>
      </c>
      <c r="AB466" s="130" t="s">
        <v>42</v>
      </c>
      <c r="AC466" s="130" t="s">
        <v>42</v>
      </c>
      <c r="AD466" s="130" t="s">
        <v>42</v>
      </c>
      <c r="AE466" s="130" t="s">
        <v>42</v>
      </c>
      <c r="AF466" s="130">
        <v>141</v>
      </c>
      <c r="AG466" s="130"/>
      <c r="AH466" s="130">
        <v>2024</v>
      </c>
      <c r="AI466" s="130"/>
      <c r="AJ466" s="130"/>
      <c r="AK466" s="130"/>
      <c r="AL466" s="130" t="s">
        <v>312</v>
      </c>
      <c r="AM466" s="130"/>
    </row>
    <row r="467" spans="1:39" x14ac:dyDescent="0.35">
      <c r="A467" s="133" t="s">
        <v>50</v>
      </c>
      <c r="B467" s="133" t="s">
        <v>697</v>
      </c>
      <c r="C467" s="133" t="s">
        <v>857</v>
      </c>
      <c r="D467" s="133" t="s">
        <v>859</v>
      </c>
      <c r="E467" s="133" t="s">
        <v>51</v>
      </c>
      <c r="F467" s="133"/>
      <c r="G467" s="133" t="s">
        <v>862</v>
      </c>
      <c r="H467" s="133" t="s">
        <v>866</v>
      </c>
      <c r="I467" s="133" t="s">
        <v>865</v>
      </c>
      <c r="J467" s="134">
        <v>1</v>
      </c>
      <c r="K467" s="133">
        <v>0.75</v>
      </c>
      <c r="L467" s="133" t="s">
        <v>54</v>
      </c>
      <c r="M467" s="133" t="s">
        <v>55</v>
      </c>
      <c r="N467" s="133">
        <v>2</v>
      </c>
      <c r="O467" s="133">
        <v>22</v>
      </c>
      <c r="P467" s="133">
        <v>15</v>
      </c>
      <c r="Q467" s="135">
        <f>78.31466+2.5191</f>
        <v>80.833759999999998</v>
      </c>
      <c r="R467" s="135">
        <f t="shared" si="55"/>
        <v>5.5</v>
      </c>
      <c r="S467" s="135">
        <f t="shared" si="51"/>
        <v>444.58567999999997</v>
      </c>
      <c r="T467" s="135">
        <v>0</v>
      </c>
      <c r="U467" s="135">
        <f t="shared" si="48"/>
        <v>444.58567999999997</v>
      </c>
      <c r="V467" s="135">
        <f t="shared" si="49"/>
        <v>444585.68</v>
      </c>
      <c r="W467" s="135">
        <f t="shared" si="50"/>
        <v>37048.806666666664</v>
      </c>
      <c r="X467" s="133" t="s">
        <v>1015</v>
      </c>
      <c r="Y467" s="133" t="s">
        <v>1017</v>
      </c>
      <c r="Z467" s="133">
        <v>3093</v>
      </c>
      <c r="AA467" s="133">
        <v>3094</v>
      </c>
      <c r="AB467" s="133" t="s">
        <v>42</v>
      </c>
      <c r="AC467" s="133" t="s">
        <v>42</v>
      </c>
      <c r="AD467" s="133" t="s">
        <v>42</v>
      </c>
      <c r="AE467" s="133" t="s">
        <v>42</v>
      </c>
      <c r="AF467" s="133">
        <v>141</v>
      </c>
      <c r="AG467" s="133"/>
      <c r="AH467" s="133">
        <v>2024</v>
      </c>
      <c r="AI467" s="133"/>
      <c r="AJ467" s="133"/>
      <c r="AK467" s="133"/>
      <c r="AL467" s="133" t="s">
        <v>312</v>
      </c>
      <c r="AM467" s="133"/>
    </row>
    <row r="468" spans="1:39" x14ac:dyDescent="0.35">
      <c r="A468" s="130" t="s">
        <v>50</v>
      </c>
      <c r="B468" s="130" t="s">
        <v>697</v>
      </c>
      <c r="C468" s="130" t="s">
        <v>857</v>
      </c>
      <c r="D468" s="130" t="s">
        <v>859</v>
      </c>
      <c r="E468" s="130" t="s">
        <v>51</v>
      </c>
      <c r="F468" s="130"/>
      <c r="G468" s="130" t="s">
        <v>862</v>
      </c>
      <c r="H468" s="130" t="s">
        <v>868</v>
      </c>
      <c r="I468" s="130" t="s">
        <v>867</v>
      </c>
      <c r="J468" s="131">
        <v>1</v>
      </c>
      <c r="K468" s="130">
        <v>0.75</v>
      </c>
      <c r="L468" s="130" t="s">
        <v>54</v>
      </c>
      <c r="M468" s="130" t="s">
        <v>69</v>
      </c>
      <c r="N468" s="130">
        <v>1</v>
      </c>
      <c r="O468" s="130">
        <v>25</v>
      </c>
      <c r="P468" s="130">
        <v>3.5</v>
      </c>
      <c r="Q468" s="132">
        <f>81.31+2.5191</f>
        <v>83.829099999999997</v>
      </c>
      <c r="R468" s="132">
        <f t="shared" si="55"/>
        <v>1.4583333333333333</v>
      </c>
      <c r="S468" s="132">
        <f t="shared" si="51"/>
        <v>122.25077083333332</v>
      </c>
      <c r="T468" s="132">
        <v>0</v>
      </c>
      <c r="U468" s="132">
        <f t="shared" si="48"/>
        <v>122.25077083333332</v>
      </c>
      <c r="V468" s="132">
        <f t="shared" si="49"/>
        <v>122250.77083333331</v>
      </c>
      <c r="W468" s="132">
        <f t="shared" si="50"/>
        <v>10187.564236111109</v>
      </c>
      <c r="X468" s="130" t="s">
        <v>1015</v>
      </c>
      <c r="Y468" s="130" t="s">
        <v>1017</v>
      </c>
      <c r="Z468" s="130">
        <v>3093</v>
      </c>
      <c r="AA468" s="130">
        <v>3094</v>
      </c>
      <c r="AB468" s="130" t="s">
        <v>42</v>
      </c>
      <c r="AC468" s="130" t="s">
        <v>42</v>
      </c>
      <c r="AD468" s="130" t="s">
        <v>42</v>
      </c>
      <c r="AE468" s="130" t="s">
        <v>42</v>
      </c>
      <c r="AF468" s="130">
        <v>141</v>
      </c>
      <c r="AG468" s="130"/>
      <c r="AH468" s="130">
        <v>2024</v>
      </c>
      <c r="AI468" s="130"/>
      <c r="AJ468" s="130"/>
      <c r="AK468" s="130"/>
      <c r="AL468" s="130" t="s">
        <v>312</v>
      </c>
      <c r="AM468" s="130"/>
    </row>
    <row r="469" spans="1:39" x14ac:dyDescent="0.35">
      <c r="A469" s="133" t="s">
        <v>50</v>
      </c>
      <c r="B469" s="133" t="s">
        <v>697</v>
      </c>
      <c r="C469" s="133" t="s">
        <v>857</v>
      </c>
      <c r="D469" s="133" t="s">
        <v>859</v>
      </c>
      <c r="E469" s="133" t="s">
        <v>51</v>
      </c>
      <c r="F469" s="133"/>
      <c r="G469" s="133" t="s">
        <v>862</v>
      </c>
      <c r="H469" s="133" t="s">
        <v>868</v>
      </c>
      <c r="I469" s="133" t="s">
        <v>867</v>
      </c>
      <c r="J469" s="134">
        <v>1</v>
      </c>
      <c r="K469" s="133">
        <v>0.75</v>
      </c>
      <c r="L469" s="133" t="s">
        <v>54</v>
      </c>
      <c r="M469" s="133" t="s">
        <v>55</v>
      </c>
      <c r="N469" s="133">
        <v>1</v>
      </c>
      <c r="O469" s="133">
        <v>25</v>
      </c>
      <c r="P469" s="133">
        <v>3.5</v>
      </c>
      <c r="Q469" s="135">
        <f>81.31+2.5191</f>
        <v>83.829099999999997</v>
      </c>
      <c r="R469" s="135">
        <f t="shared" si="55"/>
        <v>1.4583333333333333</v>
      </c>
      <c r="S469" s="135">
        <f t="shared" si="51"/>
        <v>122.25077083333332</v>
      </c>
      <c r="T469" s="135">
        <v>0</v>
      </c>
      <c r="U469" s="135">
        <f t="shared" si="48"/>
        <v>122.25077083333332</v>
      </c>
      <c r="V469" s="135">
        <f t="shared" si="49"/>
        <v>122250.77083333331</v>
      </c>
      <c r="W469" s="135">
        <f t="shared" si="50"/>
        <v>10187.564236111109</v>
      </c>
      <c r="X469" s="133" t="s">
        <v>1015</v>
      </c>
      <c r="Y469" s="133" t="s">
        <v>1017</v>
      </c>
      <c r="Z469" s="133">
        <v>3093</v>
      </c>
      <c r="AA469" s="133">
        <v>3094</v>
      </c>
      <c r="AB469" s="133" t="s">
        <v>42</v>
      </c>
      <c r="AC469" s="133" t="s">
        <v>42</v>
      </c>
      <c r="AD469" s="133" t="s">
        <v>42</v>
      </c>
      <c r="AE469" s="133" t="s">
        <v>42</v>
      </c>
      <c r="AF469" s="133">
        <v>141</v>
      </c>
      <c r="AG469" s="133"/>
      <c r="AH469" s="133">
        <v>2024</v>
      </c>
      <c r="AI469" s="133"/>
      <c r="AJ469" s="133"/>
      <c r="AK469" s="133"/>
      <c r="AL469" s="133" t="s">
        <v>312</v>
      </c>
      <c r="AM469" s="133"/>
    </row>
    <row r="470" spans="1:39" x14ac:dyDescent="0.35">
      <c r="A470" s="130" t="s">
        <v>50</v>
      </c>
      <c r="B470" s="130" t="s">
        <v>697</v>
      </c>
      <c r="C470" s="130" t="s">
        <v>857</v>
      </c>
      <c r="D470" s="130" t="s">
        <v>859</v>
      </c>
      <c r="E470" s="130" t="s">
        <v>51</v>
      </c>
      <c r="F470" s="130"/>
      <c r="G470" s="130" t="s">
        <v>862</v>
      </c>
      <c r="H470" s="130" t="s">
        <v>868</v>
      </c>
      <c r="I470" s="130" t="s">
        <v>867</v>
      </c>
      <c r="J470" s="131">
        <v>1</v>
      </c>
      <c r="K470" s="130">
        <v>0.75</v>
      </c>
      <c r="L470" s="130" t="s">
        <v>54</v>
      </c>
      <c r="M470" s="130" t="s">
        <v>69</v>
      </c>
      <c r="N470" s="130">
        <v>3</v>
      </c>
      <c r="O470" s="130">
        <v>22</v>
      </c>
      <c r="P470" s="130">
        <v>4</v>
      </c>
      <c r="Q470" s="132">
        <f>81.31+2.5191</f>
        <v>83.829099999999997</v>
      </c>
      <c r="R470" s="132">
        <f t="shared" si="55"/>
        <v>1.4666666666666666</v>
      </c>
      <c r="S470" s="132">
        <f t="shared" si="51"/>
        <v>122.94934666666666</v>
      </c>
      <c r="T470" s="132">
        <v>0</v>
      </c>
      <c r="U470" s="132">
        <f t="shared" si="48"/>
        <v>122.94934666666666</v>
      </c>
      <c r="V470" s="132">
        <f t="shared" si="49"/>
        <v>122949.34666666665</v>
      </c>
      <c r="W470" s="132">
        <f t="shared" si="50"/>
        <v>10245.778888888888</v>
      </c>
      <c r="X470" s="130" t="s">
        <v>1015</v>
      </c>
      <c r="Y470" s="130" t="s">
        <v>1017</v>
      </c>
      <c r="Z470" s="130">
        <v>3093</v>
      </c>
      <c r="AA470" s="130">
        <v>3094</v>
      </c>
      <c r="AB470" s="130" t="s">
        <v>42</v>
      </c>
      <c r="AC470" s="130" t="s">
        <v>42</v>
      </c>
      <c r="AD470" s="130" t="s">
        <v>42</v>
      </c>
      <c r="AE470" s="130" t="s">
        <v>42</v>
      </c>
      <c r="AF470" s="130">
        <v>141</v>
      </c>
      <c r="AG470" s="130"/>
      <c r="AH470" s="130">
        <v>2024</v>
      </c>
      <c r="AI470" s="130"/>
      <c r="AJ470" s="130"/>
      <c r="AK470" s="130"/>
      <c r="AL470" s="130" t="s">
        <v>312</v>
      </c>
      <c r="AM470" s="130"/>
    </row>
    <row r="471" spans="1:39" x14ac:dyDescent="0.35">
      <c r="A471" s="133" t="s">
        <v>50</v>
      </c>
      <c r="B471" s="133" t="s">
        <v>697</v>
      </c>
      <c r="C471" s="133" t="s">
        <v>857</v>
      </c>
      <c r="D471" s="133" t="s">
        <v>859</v>
      </c>
      <c r="E471" s="133" t="s">
        <v>51</v>
      </c>
      <c r="F471" s="133"/>
      <c r="G471" s="133" t="s">
        <v>862</v>
      </c>
      <c r="H471" s="133" t="s">
        <v>868</v>
      </c>
      <c r="I471" s="133" t="s">
        <v>867</v>
      </c>
      <c r="J471" s="134">
        <v>1</v>
      </c>
      <c r="K471" s="133">
        <v>0.75</v>
      </c>
      <c r="L471" s="133" t="s">
        <v>54</v>
      </c>
      <c r="M471" s="133" t="s">
        <v>55</v>
      </c>
      <c r="N471" s="133">
        <v>3</v>
      </c>
      <c r="O471" s="133">
        <v>22</v>
      </c>
      <c r="P471" s="133">
        <v>4</v>
      </c>
      <c r="Q471" s="135">
        <f>81.31+2.5191</f>
        <v>83.829099999999997</v>
      </c>
      <c r="R471" s="135">
        <f t="shared" si="55"/>
        <v>1.4666666666666666</v>
      </c>
      <c r="S471" s="135">
        <f t="shared" si="51"/>
        <v>122.94934666666666</v>
      </c>
      <c r="T471" s="135">
        <v>0</v>
      </c>
      <c r="U471" s="135">
        <f t="shared" si="48"/>
        <v>122.94934666666666</v>
      </c>
      <c r="V471" s="135">
        <f t="shared" si="49"/>
        <v>122949.34666666665</v>
      </c>
      <c r="W471" s="135">
        <f t="shared" si="50"/>
        <v>10245.778888888888</v>
      </c>
      <c r="X471" s="133" t="s">
        <v>1015</v>
      </c>
      <c r="Y471" s="133" t="s">
        <v>1017</v>
      </c>
      <c r="Z471" s="133">
        <v>3093</v>
      </c>
      <c r="AA471" s="133">
        <v>3094</v>
      </c>
      <c r="AB471" s="133" t="s">
        <v>42</v>
      </c>
      <c r="AC471" s="133" t="s">
        <v>42</v>
      </c>
      <c r="AD471" s="133" t="s">
        <v>42</v>
      </c>
      <c r="AE471" s="133" t="s">
        <v>42</v>
      </c>
      <c r="AF471" s="133">
        <v>141</v>
      </c>
      <c r="AG471" s="133"/>
      <c r="AH471" s="133">
        <v>2024</v>
      </c>
      <c r="AI471" s="133"/>
      <c r="AJ471" s="133"/>
      <c r="AK471" s="133"/>
      <c r="AL471" s="133" t="s">
        <v>312</v>
      </c>
      <c r="AM471" s="133"/>
    </row>
    <row r="472" spans="1:39" x14ac:dyDescent="0.35">
      <c r="A472" s="130" t="s">
        <v>50</v>
      </c>
      <c r="B472" s="130" t="s">
        <v>697</v>
      </c>
      <c r="C472" s="130" t="s">
        <v>857</v>
      </c>
      <c r="D472" s="130" t="s">
        <v>859</v>
      </c>
      <c r="E472" s="130" t="s">
        <v>51</v>
      </c>
      <c r="F472" s="130"/>
      <c r="G472" s="130" t="s">
        <v>862</v>
      </c>
      <c r="H472" s="130" t="s">
        <v>870</v>
      </c>
      <c r="I472" s="130" t="s">
        <v>869</v>
      </c>
      <c r="J472" s="131">
        <v>1</v>
      </c>
      <c r="K472" s="130">
        <v>0.75</v>
      </c>
      <c r="L472" s="130" t="s">
        <v>54</v>
      </c>
      <c r="M472" s="130" t="s">
        <v>69</v>
      </c>
      <c r="N472" s="130">
        <v>3</v>
      </c>
      <c r="O472" s="130">
        <v>22</v>
      </c>
      <c r="P472" s="130">
        <v>15</v>
      </c>
      <c r="Q472" s="132">
        <f>81.31466+2.5191</f>
        <v>83.833759999999998</v>
      </c>
      <c r="R472" s="132">
        <f t="shared" si="55"/>
        <v>5.5</v>
      </c>
      <c r="S472" s="132">
        <f t="shared" si="51"/>
        <v>461.08567999999997</v>
      </c>
      <c r="T472" s="132">
        <v>0</v>
      </c>
      <c r="U472" s="132">
        <f t="shared" si="48"/>
        <v>461.08567999999997</v>
      </c>
      <c r="V472" s="132">
        <f t="shared" si="49"/>
        <v>461085.68</v>
      </c>
      <c r="W472" s="132">
        <f t="shared" si="50"/>
        <v>38423.806666666664</v>
      </c>
      <c r="X472" s="130" t="s">
        <v>1015</v>
      </c>
      <c r="Y472" s="130" t="s">
        <v>1017</v>
      </c>
      <c r="Z472" s="130">
        <v>3093</v>
      </c>
      <c r="AA472" s="130">
        <v>3094</v>
      </c>
      <c r="AB472" s="130" t="s">
        <v>42</v>
      </c>
      <c r="AC472" s="130" t="s">
        <v>42</v>
      </c>
      <c r="AD472" s="130" t="s">
        <v>42</v>
      </c>
      <c r="AE472" s="130" t="s">
        <v>42</v>
      </c>
      <c r="AF472" s="130">
        <v>141</v>
      </c>
      <c r="AG472" s="130"/>
      <c r="AH472" s="130">
        <v>2024</v>
      </c>
      <c r="AI472" s="130"/>
      <c r="AJ472" s="130"/>
      <c r="AK472" s="130"/>
      <c r="AL472" s="130" t="s">
        <v>312</v>
      </c>
      <c r="AM472" s="130"/>
    </row>
    <row r="473" spans="1:39" x14ac:dyDescent="0.35">
      <c r="A473" s="133" t="s">
        <v>50</v>
      </c>
      <c r="B473" s="133" t="s">
        <v>697</v>
      </c>
      <c r="C473" s="133" t="s">
        <v>857</v>
      </c>
      <c r="D473" s="133" t="s">
        <v>859</v>
      </c>
      <c r="E473" s="133" t="s">
        <v>51</v>
      </c>
      <c r="F473" s="133"/>
      <c r="G473" s="133" t="s">
        <v>862</v>
      </c>
      <c r="H473" s="133" t="s">
        <v>870</v>
      </c>
      <c r="I473" s="133" t="s">
        <v>869</v>
      </c>
      <c r="J473" s="134">
        <v>1</v>
      </c>
      <c r="K473" s="133">
        <v>0.75</v>
      </c>
      <c r="L473" s="133" t="s">
        <v>54</v>
      </c>
      <c r="M473" s="133" t="s">
        <v>55</v>
      </c>
      <c r="N473" s="133">
        <v>3</v>
      </c>
      <c r="O473" s="133">
        <v>22</v>
      </c>
      <c r="P473" s="133">
        <v>15</v>
      </c>
      <c r="Q473" s="135">
        <f>81.31466+2.5191</f>
        <v>83.833759999999998</v>
      </c>
      <c r="R473" s="135">
        <f t="shared" si="55"/>
        <v>5.5</v>
      </c>
      <c r="S473" s="135">
        <f t="shared" si="51"/>
        <v>461.08567999999997</v>
      </c>
      <c r="T473" s="135">
        <v>0</v>
      </c>
      <c r="U473" s="135">
        <f t="shared" si="48"/>
        <v>461.08567999999997</v>
      </c>
      <c r="V473" s="135">
        <f t="shared" si="49"/>
        <v>461085.68</v>
      </c>
      <c r="W473" s="135">
        <f t="shared" si="50"/>
        <v>38423.806666666664</v>
      </c>
      <c r="X473" s="133" t="s">
        <v>1015</v>
      </c>
      <c r="Y473" s="133" t="s">
        <v>1017</v>
      </c>
      <c r="Z473" s="133">
        <v>3093</v>
      </c>
      <c r="AA473" s="133">
        <v>3094</v>
      </c>
      <c r="AB473" s="133" t="s">
        <v>42</v>
      </c>
      <c r="AC473" s="133" t="s">
        <v>42</v>
      </c>
      <c r="AD473" s="133" t="s">
        <v>42</v>
      </c>
      <c r="AE473" s="133" t="s">
        <v>42</v>
      </c>
      <c r="AF473" s="133">
        <v>141</v>
      </c>
      <c r="AG473" s="133"/>
      <c r="AH473" s="133">
        <v>2024</v>
      </c>
      <c r="AI473" s="133"/>
      <c r="AJ473" s="133"/>
      <c r="AK473" s="133"/>
      <c r="AL473" s="133" t="s">
        <v>312</v>
      </c>
      <c r="AM473" s="133"/>
    </row>
    <row r="474" spans="1:39" x14ac:dyDescent="0.35">
      <c r="A474" s="130" t="s">
        <v>50</v>
      </c>
      <c r="B474" s="130" t="s">
        <v>697</v>
      </c>
      <c r="C474" s="130" t="s">
        <v>857</v>
      </c>
      <c r="D474" s="130" t="s">
        <v>859</v>
      </c>
      <c r="E474" s="130" t="s">
        <v>51</v>
      </c>
      <c r="F474" s="130"/>
      <c r="G474" s="130" t="s">
        <v>316</v>
      </c>
      <c r="H474" s="130" t="s">
        <v>861</v>
      </c>
      <c r="I474" s="130" t="s">
        <v>860</v>
      </c>
      <c r="J474" s="131">
        <v>1</v>
      </c>
      <c r="K474" s="130">
        <v>0.75</v>
      </c>
      <c r="L474" s="130" t="s">
        <v>54</v>
      </c>
      <c r="M474" s="130" t="s">
        <v>69</v>
      </c>
      <c r="N474" s="130">
        <v>1</v>
      </c>
      <c r="O474" s="130">
        <v>25</v>
      </c>
      <c r="P474" s="130">
        <v>7.5</v>
      </c>
      <c r="Q474" s="132">
        <f>80.21476+2.5191</f>
        <v>82.733859999999993</v>
      </c>
      <c r="R474" s="132">
        <f t="shared" si="55"/>
        <v>3.125</v>
      </c>
      <c r="S474" s="132">
        <f t="shared" si="51"/>
        <v>258.54331249999996</v>
      </c>
      <c r="T474" s="132">
        <v>0</v>
      </c>
      <c r="U474" s="132">
        <f t="shared" si="48"/>
        <v>258.54331249999996</v>
      </c>
      <c r="V474" s="132">
        <f t="shared" si="49"/>
        <v>258543.31249999994</v>
      </c>
      <c r="W474" s="132">
        <f t="shared" si="50"/>
        <v>21545.276041666661</v>
      </c>
      <c r="X474" s="130" t="s">
        <v>1015</v>
      </c>
      <c r="Y474" s="130" t="s">
        <v>1016</v>
      </c>
      <c r="Z474" s="130">
        <v>3093</v>
      </c>
      <c r="AA474" s="130">
        <v>3094</v>
      </c>
      <c r="AB474" s="130" t="s">
        <v>42</v>
      </c>
      <c r="AC474" s="130" t="s">
        <v>42</v>
      </c>
      <c r="AD474" s="130" t="s">
        <v>42</v>
      </c>
      <c r="AE474" s="130" t="s">
        <v>42</v>
      </c>
      <c r="AF474" s="130">
        <v>141</v>
      </c>
      <c r="AG474" s="130"/>
      <c r="AH474" s="130">
        <v>2024</v>
      </c>
      <c r="AI474" s="130"/>
      <c r="AJ474" s="130"/>
      <c r="AK474" s="130"/>
      <c r="AL474" s="130" t="s">
        <v>312</v>
      </c>
      <c r="AM474" s="130"/>
    </row>
    <row r="475" spans="1:39" x14ac:dyDescent="0.35">
      <c r="A475" s="133" t="s">
        <v>50</v>
      </c>
      <c r="B475" s="133" t="s">
        <v>697</v>
      </c>
      <c r="C475" s="133" t="s">
        <v>857</v>
      </c>
      <c r="D475" s="133" t="s">
        <v>859</v>
      </c>
      <c r="E475" s="133" t="s">
        <v>51</v>
      </c>
      <c r="F475" s="133"/>
      <c r="G475" s="133" t="s">
        <v>316</v>
      </c>
      <c r="H475" s="133" t="s">
        <v>861</v>
      </c>
      <c r="I475" s="133" t="s">
        <v>860</v>
      </c>
      <c r="J475" s="134">
        <v>1</v>
      </c>
      <c r="K475" s="133">
        <v>0.75</v>
      </c>
      <c r="L475" s="133" t="s">
        <v>54</v>
      </c>
      <c r="M475" s="133" t="s">
        <v>55</v>
      </c>
      <c r="N475" s="133">
        <v>1</v>
      </c>
      <c r="O475" s="133">
        <v>25</v>
      </c>
      <c r="P475" s="133">
        <v>7.5</v>
      </c>
      <c r="Q475" s="135">
        <f>80.21476+2.5191</f>
        <v>82.733859999999993</v>
      </c>
      <c r="R475" s="135">
        <f t="shared" si="55"/>
        <v>3.125</v>
      </c>
      <c r="S475" s="135">
        <f t="shared" si="51"/>
        <v>258.54331249999996</v>
      </c>
      <c r="T475" s="135">
        <v>0</v>
      </c>
      <c r="U475" s="135">
        <f t="shared" si="48"/>
        <v>258.54331249999996</v>
      </c>
      <c r="V475" s="135">
        <f t="shared" si="49"/>
        <v>258543.31249999994</v>
      </c>
      <c r="W475" s="135">
        <f t="shared" si="50"/>
        <v>21545.276041666661</v>
      </c>
      <c r="X475" s="133" t="s">
        <v>1015</v>
      </c>
      <c r="Y475" s="133" t="s">
        <v>1016</v>
      </c>
      <c r="Z475" s="133">
        <v>3093</v>
      </c>
      <c r="AA475" s="133">
        <v>3094</v>
      </c>
      <c r="AB475" s="133" t="s">
        <v>42</v>
      </c>
      <c r="AC475" s="133" t="s">
        <v>42</v>
      </c>
      <c r="AD475" s="133" t="s">
        <v>42</v>
      </c>
      <c r="AE475" s="133" t="s">
        <v>42</v>
      </c>
      <c r="AF475" s="133">
        <v>141</v>
      </c>
      <c r="AG475" s="133"/>
      <c r="AH475" s="133">
        <v>2024</v>
      </c>
      <c r="AI475" s="133"/>
      <c r="AJ475" s="133"/>
      <c r="AK475" s="133"/>
      <c r="AL475" s="133" t="s">
        <v>312</v>
      </c>
      <c r="AM475" s="133"/>
    </row>
    <row r="476" spans="1:39" x14ac:dyDescent="0.35">
      <c r="A476" s="130" t="s">
        <v>39</v>
      </c>
      <c r="B476" s="130" t="s">
        <v>697</v>
      </c>
      <c r="C476" s="130" t="s">
        <v>857</v>
      </c>
      <c r="D476" s="130" t="s">
        <v>857</v>
      </c>
      <c r="E476" s="130" t="s">
        <v>42</v>
      </c>
      <c r="F476" s="130"/>
      <c r="G476" s="130" t="s">
        <v>312</v>
      </c>
      <c r="H476" s="130" t="s">
        <v>47</v>
      </c>
      <c r="I476" s="130" t="s">
        <v>42</v>
      </c>
      <c r="J476" s="131">
        <v>1</v>
      </c>
      <c r="K476" s="130"/>
      <c r="L476" s="130" t="s">
        <v>45</v>
      </c>
      <c r="M476" s="130"/>
      <c r="N476" s="130"/>
      <c r="O476" s="130"/>
      <c r="P476" s="130"/>
      <c r="Q476" s="132"/>
      <c r="R476" s="132"/>
      <c r="S476" s="132"/>
      <c r="T476" s="132">
        <v>179</v>
      </c>
      <c r="U476" s="132">
        <f t="shared" si="48"/>
        <v>179</v>
      </c>
      <c r="V476" s="132">
        <f t="shared" si="49"/>
        <v>179000</v>
      </c>
      <c r="W476" s="132">
        <f t="shared" si="50"/>
        <v>14916.666666666666</v>
      </c>
      <c r="X476" s="130" t="s">
        <v>42</v>
      </c>
      <c r="Y476" s="130" t="s">
        <v>42</v>
      </c>
      <c r="Z476" s="130">
        <v>3093</v>
      </c>
      <c r="AA476" s="130">
        <v>3094</v>
      </c>
      <c r="AB476" s="130" t="s">
        <v>42</v>
      </c>
      <c r="AC476" s="130" t="s">
        <v>42</v>
      </c>
      <c r="AD476" s="130" t="s">
        <v>42</v>
      </c>
      <c r="AE476" s="130" t="s">
        <v>42</v>
      </c>
      <c r="AF476" s="130">
        <v>141</v>
      </c>
      <c r="AG476" s="130"/>
      <c r="AH476" s="130">
        <v>2024</v>
      </c>
      <c r="AI476" s="130"/>
      <c r="AJ476" s="130"/>
      <c r="AK476" s="130"/>
      <c r="AL476" s="130" t="s">
        <v>312</v>
      </c>
      <c r="AM476" s="130"/>
    </row>
    <row r="477" spans="1:39" x14ac:dyDescent="0.35">
      <c r="A477" s="133" t="s">
        <v>39</v>
      </c>
      <c r="B477" s="133" t="s">
        <v>697</v>
      </c>
      <c r="C477" s="133" t="s">
        <v>857</v>
      </c>
      <c r="D477" s="133" t="s">
        <v>857</v>
      </c>
      <c r="E477" s="133" t="s">
        <v>42</v>
      </c>
      <c r="F477" s="133"/>
      <c r="G477" s="133" t="s">
        <v>312</v>
      </c>
      <c r="H477" s="133" t="s">
        <v>44</v>
      </c>
      <c r="I477" s="133" t="s">
        <v>42</v>
      </c>
      <c r="J477" s="134">
        <v>1</v>
      </c>
      <c r="K477" s="133"/>
      <c r="L477" s="133" t="s">
        <v>45</v>
      </c>
      <c r="M477" s="133"/>
      <c r="N477" s="133"/>
      <c r="O477" s="133"/>
      <c r="P477" s="133"/>
      <c r="Q477" s="135"/>
      <c r="R477" s="135"/>
      <c r="S477" s="135"/>
      <c r="T477" s="135">
        <f>971+16.3</f>
        <v>987.3</v>
      </c>
      <c r="U477" s="135">
        <f t="shared" ref="U477:U540" si="56">S477+T477</f>
        <v>987.3</v>
      </c>
      <c r="V477" s="135">
        <f t="shared" ref="V477:V540" si="57">U477*1000</f>
        <v>987300</v>
      </c>
      <c r="W477" s="135">
        <f t="shared" ref="W477:W540" si="58">V477/12</f>
        <v>82275</v>
      </c>
      <c r="X477" s="133" t="s">
        <v>42</v>
      </c>
      <c r="Y477" s="133" t="s">
        <v>42</v>
      </c>
      <c r="Z477" s="133">
        <v>3093</v>
      </c>
      <c r="AA477" s="133">
        <v>3094</v>
      </c>
      <c r="AB477" s="133" t="s">
        <v>42</v>
      </c>
      <c r="AC477" s="133" t="s">
        <v>42</v>
      </c>
      <c r="AD477" s="133" t="s">
        <v>42</v>
      </c>
      <c r="AE477" s="133" t="s">
        <v>42</v>
      </c>
      <c r="AF477" s="133">
        <v>141</v>
      </c>
      <c r="AG477" s="133"/>
      <c r="AH477" s="133">
        <v>2024</v>
      </c>
      <c r="AI477" s="133" t="s">
        <v>1019</v>
      </c>
      <c r="AJ477" s="133"/>
      <c r="AK477" s="133"/>
      <c r="AL477" s="133" t="s">
        <v>312</v>
      </c>
      <c r="AM477" s="133"/>
    </row>
    <row r="478" spans="1:39" x14ac:dyDescent="0.35">
      <c r="A478" s="130" t="s">
        <v>39</v>
      </c>
      <c r="B478" s="130" t="s">
        <v>697</v>
      </c>
      <c r="C478" s="130" t="s">
        <v>857</v>
      </c>
      <c r="D478" s="130" t="s">
        <v>857</v>
      </c>
      <c r="E478" s="130" t="s">
        <v>42</v>
      </c>
      <c r="F478" s="130"/>
      <c r="G478" s="130" t="s">
        <v>312</v>
      </c>
      <c r="H478" s="130" t="s">
        <v>90</v>
      </c>
      <c r="I478" s="130" t="s">
        <v>42</v>
      </c>
      <c r="J478" s="131">
        <v>1</v>
      </c>
      <c r="K478" s="130"/>
      <c r="L478" s="130" t="s">
        <v>45</v>
      </c>
      <c r="M478" s="130" t="s">
        <v>42</v>
      </c>
      <c r="N478" s="130"/>
      <c r="O478" s="130"/>
      <c r="P478" s="130"/>
      <c r="Q478" s="132"/>
      <c r="R478" s="132"/>
      <c r="S478" s="132"/>
      <c r="T478" s="132">
        <v>851</v>
      </c>
      <c r="U478" s="132">
        <f t="shared" si="56"/>
        <v>851</v>
      </c>
      <c r="V478" s="132">
        <f t="shared" si="57"/>
        <v>851000</v>
      </c>
      <c r="W478" s="132">
        <f t="shared" si="58"/>
        <v>70916.666666666672</v>
      </c>
      <c r="X478" s="130" t="s">
        <v>42</v>
      </c>
      <c r="Y478" s="130" t="s">
        <v>42</v>
      </c>
      <c r="Z478" s="130">
        <v>3093</v>
      </c>
      <c r="AA478" s="130">
        <v>3094</v>
      </c>
      <c r="AB478" s="130" t="s">
        <v>42</v>
      </c>
      <c r="AC478" s="130" t="s">
        <v>42</v>
      </c>
      <c r="AD478" s="130" t="s">
        <v>42</v>
      </c>
      <c r="AE478" s="130" t="s">
        <v>42</v>
      </c>
      <c r="AF478" s="130">
        <v>141</v>
      </c>
      <c r="AG478" s="130"/>
      <c r="AH478" s="130">
        <v>2024</v>
      </c>
      <c r="AI478" s="130"/>
      <c r="AJ478" s="130"/>
      <c r="AK478" s="130"/>
      <c r="AL478" s="130" t="s">
        <v>312</v>
      </c>
      <c r="AM478" s="130"/>
    </row>
    <row r="479" spans="1:39" x14ac:dyDescent="0.35">
      <c r="A479" s="133" t="s">
        <v>39</v>
      </c>
      <c r="B479" s="133" t="s">
        <v>697</v>
      </c>
      <c r="C479" s="133" t="s">
        <v>857</v>
      </c>
      <c r="D479" s="133" t="s">
        <v>857</v>
      </c>
      <c r="E479" s="133" t="s">
        <v>42</v>
      </c>
      <c r="F479" s="133"/>
      <c r="G479" s="133" t="s">
        <v>312</v>
      </c>
      <c r="H479" s="133" t="s">
        <v>48</v>
      </c>
      <c r="I479" s="133" t="s">
        <v>42</v>
      </c>
      <c r="J479" s="134">
        <v>1</v>
      </c>
      <c r="K479" s="133"/>
      <c r="L479" s="133" t="s">
        <v>45</v>
      </c>
      <c r="M479" s="133"/>
      <c r="N479" s="133"/>
      <c r="O479" s="133"/>
      <c r="P479" s="133"/>
      <c r="Q479" s="135"/>
      <c r="R479" s="135"/>
      <c r="S479" s="135"/>
      <c r="T479" s="135">
        <v>5638</v>
      </c>
      <c r="U479" s="135">
        <f t="shared" si="56"/>
        <v>5638</v>
      </c>
      <c r="V479" s="135">
        <f t="shared" si="57"/>
        <v>5638000</v>
      </c>
      <c r="W479" s="135">
        <f t="shared" si="58"/>
        <v>469833.33333333331</v>
      </c>
      <c r="X479" s="133" t="s">
        <v>42</v>
      </c>
      <c r="Y479" s="133" t="s">
        <v>42</v>
      </c>
      <c r="Z479" s="133">
        <v>3093</v>
      </c>
      <c r="AA479" s="133">
        <v>3094</v>
      </c>
      <c r="AB479" s="133" t="s">
        <v>42</v>
      </c>
      <c r="AC479" s="133" t="s">
        <v>42</v>
      </c>
      <c r="AD479" s="133" t="s">
        <v>42</v>
      </c>
      <c r="AE479" s="133" t="s">
        <v>42</v>
      </c>
      <c r="AF479" s="133">
        <v>141</v>
      </c>
      <c r="AG479" s="133"/>
      <c r="AH479" s="133">
        <v>2024</v>
      </c>
      <c r="AI479" s="133"/>
      <c r="AJ479" s="133"/>
      <c r="AK479" s="133"/>
      <c r="AL479" s="133" t="s">
        <v>312</v>
      </c>
      <c r="AM479" s="133"/>
    </row>
    <row r="480" spans="1:39" x14ac:dyDescent="0.35">
      <c r="A480" s="130" t="s">
        <v>50</v>
      </c>
      <c r="B480" s="130" t="s">
        <v>697</v>
      </c>
      <c r="C480" s="130" t="s">
        <v>857</v>
      </c>
      <c r="D480" s="130" t="s">
        <v>857</v>
      </c>
      <c r="E480" s="130" t="s">
        <v>51</v>
      </c>
      <c r="F480" s="130" t="s">
        <v>42</v>
      </c>
      <c r="G480" s="130" t="s">
        <v>312</v>
      </c>
      <c r="H480" s="130" t="s">
        <v>184</v>
      </c>
      <c r="I480" s="130" t="s">
        <v>42</v>
      </c>
      <c r="J480" s="131">
        <v>1</v>
      </c>
      <c r="K480" s="130">
        <v>1</v>
      </c>
      <c r="L480" s="130" t="s">
        <v>68</v>
      </c>
      <c r="M480" s="130"/>
      <c r="N480" s="130"/>
      <c r="O480" s="130"/>
      <c r="P480" s="130">
        <v>60</v>
      </c>
      <c r="Q480" s="132">
        <v>111.12</v>
      </c>
      <c r="R480" s="132">
        <v>2</v>
      </c>
      <c r="S480" s="132">
        <f>Q480*R480</f>
        <v>222.24</v>
      </c>
      <c r="T480" s="132"/>
      <c r="U480" s="132">
        <f t="shared" si="56"/>
        <v>222.24</v>
      </c>
      <c r="V480" s="132">
        <f t="shared" si="57"/>
        <v>222240</v>
      </c>
      <c r="W480" s="132">
        <f t="shared" si="58"/>
        <v>18520</v>
      </c>
      <c r="X480" s="130"/>
      <c r="Y480" s="130"/>
      <c r="Z480" s="130">
        <v>3093</v>
      </c>
      <c r="AA480" s="130">
        <v>3094</v>
      </c>
      <c r="AB480" s="130"/>
      <c r="AC480" s="130"/>
      <c r="AD480" s="130"/>
      <c r="AE480" s="130"/>
      <c r="AF480" s="130">
        <v>141</v>
      </c>
      <c r="AG480" s="130"/>
      <c r="AH480" s="130">
        <v>2024</v>
      </c>
      <c r="AI480" s="130"/>
      <c r="AJ480" s="130"/>
      <c r="AK480" s="130"/>
      <c r="AL480" s="130" t="s">
        <v>312</v>
      </c>
      <c r="AM480" s="130"/>
    </row>
    <row r="481" spans="1:39" x14ac:dyDescent="0.35">
      <c r="A481" s="133" t="s">
        <v>39</v>
      </c>
      <c r="B481" s="133" t="s">
        <v>697</v>
      </c>
      <c r="C481" s="133" t="s">
        <v>857</v>
      </c>
      <c r="D481" s="133" t="s">
        <v>857</v>
      </c>
      <c r="E481" s="133" t="s">
        <v>42</v>
      </c>
      <c r="F481" s="133"/>
      <c r="G481" s="133" t="s">
        <v>312</v>
      </c>
      <c r="H481" s="133" t="s">
        <v>735</v>
      </c>
      <c r="I481" s="133" t="s">
        <v>42</v>
      </c>
      <c r="J481" s="134">
        <v>1</v>
      </c>
      <c r="K481" s="133"/>
      <c r="L481" s="133" t="s">
        <v>45</v>
      </c>
      <c r="M481" s="133"/>
      <c r="N481" s="133"/>
      <c r="O481" s="133"/>
      <c r="P481" s="133"/>
      <c r="Q481" s="135"/>
      <c r="R481" s="135"/>
      <c r="S481" s="135"/>
      <c r="T481" s="135">
        <v>84</v>
      </c>
      <c r="U481" s="135">
        <f t="shared" si="56"/>
        <v>84</v>
      </c>
      <c r="V481" s="135">
        <f t="shared" si="57"/>
        <v>84000</v>
      </c>
      <c r="W481" s="135">
        <f t="shared" si="58"/>
        <v>7000</v>
      </c>
      <c r="X481" s="133"/>
      <c r="Y481" s="133"/>
      <c r="Z481" s="133">
        <v>3093</v>
      </c>
      <c r="AA481" s="133">
        <v>3094</v>
      </c>
      <c r="AB481" s="133"/>
      <c r="AC481" s="133"/>
      <c r="AD481" s="133"/>
      <c r="AE481" s="133"/>
      <c r="AF481" s="133">
        <v>141</v>
      </c>
      <c r="AG481" s="133"/>
      <c r="AH481" s="133">
        <v>2024</v>
      </c>
      <c r="AI481" s="133"/>
      <c r="AJ481" s="133"/>
      <c r="AK481" s="133"/>
      <c r="AL481" s="133" t="s">
        <v>312</v>
      </c>
      <c r="AM481" s="133"/>
    </row>
    <row r="482" spans="1:39" x14ac:dyDescent="0.35">
      <c r="A482" s="130" t="s">
        <v>50</v>
      </c>
      <c r="B482" s="130" t="s">
        <v>697</v>
      </c>
      <c r="C482" s="130" t="s">
        <v>857</v>
      </c>
      <c r="D482" s="130" t="s">
        <v>857</v>
      </c>
      <c r="E482" s="130" t="s">
        <v>51</v>
      </c>
      <c r="F482" s="130"/>
      <c r="G482" s="130" t="s">
        <v>312</v>
      </c>
      <c r="H482" s="130" t="s">
        <v>321</v>
      </c>
      <c r="I482" s="130" t="s">
        <v>42</v>
      </c>
      <c r="J482" s="131">
        <v>1</v>
      </c>
      <c r="K482" s="130">
        <v>1</v>
      </c>
      <c r="L482" s="130" t="s">
        <v>87</v>
      </c>
      <c r="M482" s="130" t="s">
        <v>42</v>
      </c>
      <c r="N482" s="130"/>
      <c r="O482" s="130"/>
      <c r="P482" s="130"/>
      <c r="Q482" s="132"/>
      <c r="R482" s="132">
        <f>(O482*P482)/60</f>
        <v>0</v>
      </c>
      <c r="S482" s="132">
        <f>Q482*R482</f>
        <v>0</v>
      </c>
      <c r="T482" s="132">
        <v>8969.2000000000007</v>
      </c>
      <c r="U482" s="132">
        <f t="shared" si="56"/>
        <v>8969.2000000000007</v>
      </c>
      <c r="V482" s="132">
        <f t="shared" si="57"/>
        <v>8969200</v>
      </c>
      <c r="W482" s="132">
        <f t="shared" si="58"/>
        <v>747433.33333333337</v>
      </c>
      <c r="X482" s="130" t="s">
        <v>42</v>
      </c>
      <c r="Y482" s="130" t="s">
        <v>42</v>
      </c>
      <c r="Z482" s="130">
        <v>3093</v>
      </c>
      <c r="AA482" s="130">
        <v>3094</v>
      </c>
      <c r="AB482" s="130" t="s">
        <v>42</v>
      </c>
      <c r="AC482" s="130" t="s">
        <v>42</v>
      </c>
      <c r="AD482" s="130" t="s">
        <v>42</v>
      </c>
      <c r="AE482" s="130" t="s">
        <v>42</v>
      </c>
      <c r="AF482" s="130">
        <v>141</v>
      </c>
      <c r="AG482" s="130"/>
      <c r="AH482" s="130">
        <v>2024</v>
      </c>
      <c r="AI482" s="130"/>
      <c r="AJ482" s="130"/>
      <c r="AK482" s="130"/>
      <c r="AL482" s="130" t="s">
        <v>312</v>
      </c>
      <c r="AM482" s="130"/>
    </row>
    <row r="483" spans="1:39" x14ac:dyDescent="0.35">
      <c r="A483" s="133" t="s">
        <v>39</v>
      </c>
      <c r="B483" s="133" t="s">
        <v>697</v>
      </c>
      <c r="C483" s="133" t="s">
        <v>857</v>
      </c>
      <c r="D483" s="133" t="s">
        <v>857</v>
      </c>
      <c r="E483" s="133" t="s">
        <v>42</v>
      </c>
      <c r="F483" s="133"/>
      <c r="G483" s="133" t="s">
        <v>312</v>
      </c>
      <c r="H483" s="133" t="s">
        <v>699</v>
      </c>
      <c r="I483" s="133" t="s">
        <v>42</v>
      </c>
      <c r="J483" s="134">
        <v>1</v>
      </c>
      <c r="K483" s="133"/>
      <c r="L483" s="133" t="s">
        <v>45</v>
      </c>
      <c r="M483" s="133"/>
      <c r="N483" s="133"/>
      <c r="O483" s="133"/>
      <c r="P483" s="133"/>
      <c r="Q483" s="135"/>
      <c r="R483" s="135"/>
      <c r="S483" s="135"/>
      <c r="T483" s="135">
        <v>1525</v>
      </c>
      <c r="U483" s="135">
        <f t="shared" si="56"/>
        <v>1525</v>
      </c>
      <c r="V483" s="135">
        <f t="shared" si="57"/>
        <v>1525000</v>
      </c>
      <c r="W483" s="135">
        <f t="shared" si="58"/>
        <v>127083.33333333333</v>
      </c>
      <c r="X483" s="133"/>
      <c r="Y483" s="133"/>
      <c r="Z483" s="133">
        <v>3093</v>
      </c>
      <c r="AA483" s="133">
        <v>3094</v>
      </c>
      <c r="AB483" s="133"/>
      <c r="AC483" s="133"/>
      <c r="AD483" s="133"/>
      <c r="AE483" s="133"/>
      <c r="AF483" s="133">
        <v>141</v>
      </c>
      <c r="AG483" s="133"/>
      <c r="AH483" s="133">
        <v>2024</v>
      </c>
      <c r="AI483" s="133"/>
      <c r="AJ483" s="133"/>
      <c r="AK483" s="133"/>
      <c r="AL483" s="133" t="s">
        <v>312</v>
      </c>
      <c r="AM483" s="133"/>
    </row>
    <row r="484" spans="1:39" x14ac:dyDescent="0.35">
      <c r="A484" s="130" t="s">
        <v>50</v>
      </c>
      <c r="B484" s="130" t="s">
        <v>697</v>
      </c>
      <c r="C484" s="130" t="s">
        <v>826</v>
      </c>
      <c r="D484" s="130" t="s">
        <v>1020</v>
      </c>
      <c r="E484" s="130" t="s">
        <v>51</v>
      </c>
      <c r="F484" s="130" t="s">
        <v>42</v>
      </c>
      <c r="G484" s="130" t="s">
        <v>312</v>
      </c>
      <c r="H484" s="130" t="s">
        <v>830</v>
      </c>
      <c r="I484" s="130" t="s">
        <v>42</v>
      </c>
      <c r="J484" s="131">
        <v>1</v>
      </c>
      <c r="K484" s="130"/>
      <c r="L484" s="130" t="s">
        <v>68</v>
      </c>
      <c r="M484" s="130" t="s">
        <v>55</v>
      </c>
      <c r="N484" s="130">
        <v>5</v>
      </c>
      <c r="O484" s="130">
        <v>18</v>
      </c>
      <c r="P484" s="130">
        <v>7.5</v>
      </c>
      <c r="Q484" s="132">
        <v>78.75</v>
      </c>
      <c r="R484" s="132">
        <f t="shared" ref="R484:R539" si="59">(O484*P484)/60</f>
        <v>2.25</v>
      </c>
      <c r="S484" s="132">
        <f t="shared" ref="S484:S539" si="60">Q484*R484</f>
        <v>177.1875</v>
      </c>
      <c r="T484" s="132">
        <v>0</v>
      </c>
      <c r="U484" s="132">
        <f t="shared" si="56"/>
        <v>177.1875</v>
      </c>
      <c r="V484" s="132">
        <f t="shared" si="57"/>
        <v>177187.5</v>
      </c>
      <c r="W484" s="132">
        <f t="shared" si="58"/>
        <v>14765.625</v>
      </c>
      <c r="X484" s="130" t="s">
        <v>42</v>
      </c>
      <c r="Y484" s="130" t="s">
        <v>42</v>
      </c>
      <c r="Z484" s="130">
        <v>3093</v>
      </c>
      <c r="AA484" s="130">
        <v>3094</v>
      </c>
      <c r="AB484" s="130" t="s">
        <v>42</v>
      </c>
      <c r="AC484" s="130" t="s">
        <v>42</v>
      </c>
      <c r="AD484" s="130" t="s">
        <v>42</v>
      </c>
      <c r="AE484" s="130" t="s">
        <v>42</v>
      </c>
      <c r="AF484" s="130">
        <v>133</v>
      </c>
      <c r="AG484" s="130"/>
      <c r="AH484" s="130">
        <v>2024</v>
      </c>
      <c r="AI484" s="130"/>
      <c r="AJ484" s="130"/>
      <c r="AK484" s="130"/>
      <c r="AL484" s="130" t="s">
        <v>312</v>
      </c>
      <c r="AM484" s="130"/>
    </row>
    <row r="485" spans="1:39" x14ac:dyDescent="0.35">
      <c r="A485" s="133" t="s">
        <v>50</v>
      </c>
      <c r="B485" s="133" t="s">
        <v>697</v>
      </c>
      <c r="C485" s="133" t="s">
        <v>826</v>
      </c>
      <c r="D485" s="133" t="s">
        <v>1020</v>
      </c>
      <c r="E485" s="133" t="s">
        <v>51</v>
      </c>
      <c r="F485" s="133" t="s">
        <v>42</v>
      </c>
      <c r="G485" s="133" t="s">
        <v>312</v>
      </c>
      <c r="H485" s="133" t="s">
        <v>830</v>
      </c>
      <c r="I485" s="133" t="s">
        <v>42</v>
      </c>
      <c r="J485" s="134">
        <v>1</v>
      </c>
      <c r="K485" s="133"/>
      <c r="L485" s="133" t="s">
        <v>68</v>
      </c>
      <c r="M485" s="133" t="s">
        <v>69</v>
      </c>
      <c r="N485" s="133">
        <v>5</v>
      </c>
      <c r="O485" s="133">
        <v>32</v>
      </c>
      <c r="P485" s="133">
        <v>7.5</v>
      </c>
      <c r="Q485" s="135">
        <v>78.75</v>
      </c>
      <c r="R485" s="135">
        <f t="shared" si="59"/>
        <v>4</v>
      </c>
      <c r="S485" s="135">
        <f t="shared" si="60"/>
        <v>315</v>
      </c>
      <c r="T485" s="135">
        <v>0</v>
      </c>
      <c r="U485" s="135">
        <f t="shared" si="56"/>
        <v>315</v>
      </c>
      <c r="V485" s="135">
        <f t="shared" si="57"/>
        <v>315000</v>
      </c>
      <c r="W485" s="135">
        <f t="shared" si="58"/>
        <v>26250</v>
      </c>
      <c r="X485" s="133" t="s">
        <v>42</v>
      </c>
      <c r="Y485" s="133" t="s">
        <v>42</v>
      </c>
      <c r="Z485" s="133">
        <v>3093</v>
      </c>
      <c r="AA485" s="133">
        <v>3094</v>
      </c>
      <c r="AB485" s="133" t="s">
        <v>42</v>
      </c>
      <c r="AC485" s="133" t="s">
        <v>42</v>
      </c>
      <c r="AD485" s="133" t="s">
        <v>42</v>
      </c>
      <c r="AE485" s="133" t="s">
        <v>42</v>
      </c>
      <c r="AF485" s="133">
        <v>133</v>
      </c>
      <c r="AG485" s="133"/>
      <c r="AH485" s="133">
        <v>2024</v>
      </c>
      <c r="AI485" s="133"/>
      <c r="AJ485" s="133"/>
      <c r="AK485" s="133"/>
      <c r="AL485" s="133" t="s">
        <v>312</v>
      </c>
      <c r="AM485" s="133"/>
    </row>
    <row r="486" spans="1:39" x14ac:dyDescent="0.35">
      <c r="A486" s="130" t="s">
        <v>50</v>
      </c>
      <c r="B486" s="130" t="s">
        <v>697</v>
      </c>
      <c r="C486" s="130" t="s">
        <v>826</v>
      </c>
      <c r="D486" s="130" t="s">
        <v>1020</v>
      </c>
      <c r="E486" s="130" t="s">
        <v>51</v>
      </c>
      <c r="F486" s="130"/>
      <c r="G486" s="130" t="s">
        <v>312</v>
      </c>
      <c r="H486" s="130" t="s">
        <v>832</v>
      </c>
      <c r="I486" s="130" t="s">
        <v>831</v>
      </c>
      <c r="J486" s="131">
        <v>1</v>
      </c>
      <c r="K486" s="130"/>
      <c r="L486" s="130" t="s">
        <v>54</v>
      </c>
      <c r="M486" s="130" t="s">
        <v>55</v>
      </c>
      <c r="N486" s="130">
        <v>1</v>
      </c>
      <c r="O486" s="130">
        <v>49</v>
      </c>
      <c r="P486" s="130">
        <v>16.5</v>
      </c>
      <c r="Q486" s="132">
        <v>78.75</v>
      </c>
      <c r="R486" s="132">
        <f t="shared" si="59"/>
        <v>13.475</v>
      </c>
      <c r="S486" s="132">
        <f t="shared" si="60"/>
        <v>1061.15625</v>
      </c>
      <c r="T486" s="132"/>
      <c r="U486" s="132">
        <f t="shared" si="56"/>
        <v>1061.15625</v>
      </c>
      <c r="V486" s="132">
        <f t="shared" si="57"/>
        <v>1061156.25</v>
      </c>
      <c r="W486" s="132">
        <f t="shared" si="58"/>
        <v>88429.6875</v>
      </c>
      <c r="X486" s="130"/>
      <c r="Y486" s="130"/>
      <c r="Z486" s="130">
        <v>3093</v>
      </c>
      <c r="AA486" s="130">
        <v>3094</v>
      </c>
      <c r="AB486" s="130"/>
      <c r="AC486" s="130"/>
      <c r="AD486" s="130"/>
      <c r="AE486" s="130"/>
      <c r="AF486" s="130">
        <v>133</v>
      </c>
      <c r="AG486" s="130"/>
      <c r="AH486" s="130">
        <v>2024</v>
      </c>
      <c r="AI486" s="130"/>
      <c r="AJ486" s="130"/>
      <c r="AK486" s="130"/>
      <c r="AL486" s="130" t="s">
        <v>312</v>
      </c>
      <c r="AM486" s="130"/>
    </row>
    <row r="487" spans="1:39" x14ac:dyDescent="0.35">
      <c r="A487" s="133" t="s">
        <v>50</v>
      </c>
      <c r="B487" s="133" t="s">
        <v>697</v>
      </c>
      <c r="C487" s="133" t="s">
        <v>826</v>
      </c>
      <c r="D487" s="133" t="s">
        <v>1020</v>
      </c>
      <c r="E487" s="133" t="s">
        <v>51</v>
      </c>
      <c r="F487" s="133" t="s">
        <v>42</v>
      </c>
      <c r="G487" s="133" t="s">
        <v>312</v>
      </c>
      <c r="H487" s="133" t="s">
        <v>832</v>
      </c>
      <c r="I487" s="133" t="s">
        <v>831</v>
      </c>
      <c r="J487" s="134">
        <v>1</v>
      </c>
      <c r="K487" s="133"/>
      <c r="L487" s="133" t="s">
        <v>54</v>
      </c>
      <c r="M487" s="133" t="s">
        <v>69</v>
      </c>
      <c r="N487" s="133">
        <v>1</v>
      </c>
      <c r="O487" s="133">
        <v>49</v>
      </c>
      <c r="P487" s="133">
        <v>16.5</v>
      </c>
      <c r="Q487" s="135">
        <v>78.75</v>
      </c>
      <c r="R487" s="135">
        <f t="shared" si="59"/>
        <v>13.475</v>
      </c>
      <c r="S487" s="135">
        <f t="shared" si="60"/>
        <v>1061.15625</v>
      </c>
      <c r="T487" s="135">
        <v>0</v>
      </c>
      <c r="U487" s="135">
        <f t="shared" si="56"/>
        <v>1061.15625</v>
      </c>
      <c r="V487" s="135">
        <f t="shared" si="57"/>
        <v>1061156.25</v>
      </c>
      <c r="W487" s="135">
        <f t="shared" si="58"/>
        <v>88429.6875</v>
      </c>
      <c r="X487" s="133" t="s">
        <v>42</v>
      </c>
      <c r="Y487" s="133" t="s">
        <v>42</v>
      </c>
      <c r="Z487" s="133">
        <v>3093</v>
      </c>
      <c r="AA487" s="133">
        <v>3094</v>
      </c>
      <c r="AB487" s="133" t="s">
        <v>42</v>
      </c>
      <c r="AC487" s="133" t="s">
        <v>42</v>
      </c>
      <c r="AD487" s="133" t="s">
        <v>42</v>
      </c>
      <c r="AE487" s="133" t="s">
        <v>42</v>
      </c>
      <c r="AF487" s="133">
        <v>133</v>
      </c>
      <c r="AG487" s="133"/>
      <c r="AH487" s="133">
        <v>2024</v>
      </c>
      <c r="AI487" s="133"/>
      <c r="AJ487" s="133"/>
      <c r="AK487" s="133"/>
      <c r="AL487" s="133" t="s">
        <v>312</v>
      </c>
      <c r="AM487" s="133"/>
    </row>
    <row r="488" spans="1:39" x14ac:dyDescent="0.35">
      <c r="A488" s="130" t="s">
        <v>50</v>
      </c>
      <c r="B488" s="130" t="s">
        <v>697</v>
      </c>
      <c r="C488" s="130" t="s">
        <v>826</v>
      </c>
      <c r="D488" s="130" t="s">
        <v>1020</v>
      </c>
      <c r="E488" s="130" t="s">
        <v>51</v>
      </c>
      <c r="F488" s="130"/>
      <c r="G488" s="130" t="s">
        <v>316</v>
      </c>
      <c r="H488" s="130" t="s">
        <v>769</v>
      </c>
      <c r="I488" s="130" t="s">
        <v>853</v>
      </c>
      <c r="J488" s="131">
        <v>1</v>
      </c>
      <c r="K488" s="130"/>
      <c r="L488" s="130" t="s">
        <v>54</v>
      </c>
      <c r="M488" s="130" t="s">
        <v>55</v>
      </c>
      <c r="N488" s="130">
        <v>1</v>
      </c>
      <c r="O488" s="130">
        <v>49</v>
      </c>
      <c r="P488" s="130">
        <v>13.5</v>
      </c>
      <c r="Q488" s="132">
        <v>79.75</v>
      </c>
      <c r="R488" s="132">
        <f t="shared" si="59"/>
        <v>11.025</v>
      </c>
      <c r="S488" s="132">
        <f t="shared" si="60"/>
        <v>879.24374999999998</v>
      </c>
      <c r="T488" s="132"/>
      <c r="U488" s="132">
        <f t="shared" si="56"/>
        <v>879.24374999999998</v>
      </c>
      <c r="V488" s="132">
        <f t="shared" si="57"/>
        <v>879243.75</v>
      </c>
      <c r="W488" s="132">
        <f t="shared" si="58"/>
        <v>73270.3125</v>
      </c>
      <c r="X488" s="130" t="s">
        <v>1021</v>
      </c>
      <c r="Y488" s="130" t="s">
        <v>1022</v>
      </c>
      <c r="Z488" s="130">
        <v>3093</v>
      </c>
      <c r="AA488" s="130">
        <v>3094</v>
      </c>
      <c r="AB488" s="130"/>
      <c r="AC488" s="130"/>
      <c r="AD488" s="130"/>
      <c r="AE488" s="130"/>
      <c r="AF488" s="130">
        <v>133</v>
      </c>
      <c r="AG488" s="130"/>
      <c r="AH488" s="130">
        <v>2024</v>
      </c>
      <c r="AI488" s="130"/>
      <c r="AJ488" s="130"/>
      <c r="AK488" s="130"/>
      <c r="AL488" s="130" t="s">
        <v>312</v>
      </c>
      <c r="AM488" s="130"/>
    </row>
    <row r="489" spans="1:39" x14ac:dyDescent="0.35">
      <c r="A489" s="133" t="s">
        <v>50</v>
      </c>
      <c r="B489" s="133" t="s">
        <v>697</v>
      </c>
      <c r="C489" s="133" t="s">
        <v>826</v>
      </c>
      <c r="D489" s="133" t="s">
        <v>1020</v>
      </c>
      <c r="E489" s="133" t="s">
        <v>51</v>
      </c>
      <c r="F489" s="133"/>
      <c r="G489" s="133" t="s">
        <v>316</v>
      </c>
      <c r="H489" s="133" t="s">
        <v>769</v>
      </c>
      <c r="I489" s="133" t="s">
        <v>853</v>
      </c>
      <c r="J489" s="134">
        <v>1</v>
      </c>
      <c r="K489" s="133"/>
      <c r="L489" s="133" t="s">
        <v>54</v>
      </c>
      <c r="M489" s="133" t="s">
        <v>69</v>
      </c>
      <c r="N489" s="133">
        <v>1</v>
      </c>
      <c r="O489" s="133">
        <v>49</v>
      </c>
      <c r="P489" s="133">
        <v>13.5</v>
      </c>
      <c r="Q489" s="135">
        <v>79.75</v>
      </c>
      <c r="R489" s="135">
        <f t="shared" si="59"/>
        <v>11.025</v>
      </c>
      <c r="S489" s="135">
        <f t="shared" si="60"/>
        <v>879.24374999999998</v>
      </c>
      <c r="T489" s="135"/>
      <c r="U489" s="135">
        <f t="shared" si="56"/>
        <v>879.24374999999998</v>
      </c>
      <c r="V489" s="135">
        <f t="shared" si="57"/>
        <v>879243.75</v>
      </c>
      <c r="W489" s="135">
        <f t="shared" si="58"/>
        <v>73270.3125</v>
      </c>
      <c r="X489" s="133" t="s">
        <v>1021</v>
      </c>
      <c r="Y489" s="133" t="s">
        <v>1022</v>
      </c>
      <c r="Z489" s="133">
        <v>3093</v>
      </c>
      <c r="AA489" s="133">
        <v>3094</v>
      </c>
      <c r="AB489" s="133"/>
      <c r="AC489" s="133"/>
      <c r="AD489" s="133"/>
      <c r="AE489" s="133"/>
      <c r="AF489" s="133">
        <v>133</v>
      </c>
      <c r="AG489" s="133"/>
      <c r="AH489" s="133">
        <v>2024</v>
      </c>
      <c r="AI489" s="133"/>
      <c r="AJ489" s="133"/>
      <c r="AK489" s="133"/>
      <c r="AL489" s="133" t="s">
        <v>312</v>
      </c>
      <c r="AM489" s="133"/>
    </row>
    <row r="490" spans="1:39" x14ac:dyDescent="0.35">
      <c r="A490" s="130" t="s">
        <v>50</v>
      </c>
      <c r="B490" s="130" t="s">
        <v>697</v>
      </c>
      <c r="C490" s="130" t="s">
        <v>826</v>
      </c>
      <c r="D490" s="130" t="s">
        <v>1020</v>
      </c>
      <c r="E490" s="130" t="s">
        <v>51</v>
      </c>
      <c r="F490" s="130"/>
      <c r="G490" s="130" t="s">
        <v>312</v>
      </c>
      <c r="H490" s="130" t="s">
        <v>270</v>
      </c>
      <c r="I490" s="130" t="s">
        <v>833</v>
      </c>
      <c r="J490" s="131">
        <v>1</v>
      </c>
      <c r="K490" s="130"/>
      <c r="L490" s="130" t="s">
        <v>54</v>
      </c>
      <c r="M490" s="130" t="s">
        <v>55</v>
      </c>
      <c r="N490" s="130">
        <v>2</v>
      </c>
      <c r="O490" s="130">
        <v>41</v>
      </c>
      <c r="P490" s="130">
        <v>6</v>
      </c>
      <c r="Q490" s="132">
        <v>78.75</v>
      </c>
      <c r="R490" s="132">
        <f t="shared" si="59"/>
        <v>4.0999999999999996</v>
      </c>
      <c r="S490" s="132">
        <f t="shared" si="60"/>
        <v>322.875</v>
      </c>
      <c r="T490" s="132"/>
      <c r="U490" s="132">
        <f t="shared" si="56"/>
        <v>322.875</v>
      </c>
      <c r="V490" s="132">
        <f t="shared" si="57"/>
        <v>322875</v>
      </c>
      <c r="W490" s="132">
        <f t="shared" si="58"/>
        <v>26906.25</v>
      </c>
      <c r="X490" s="130"/>
      <c r="Y490" s="130"/>
      <c r="Z490" s="130">
        <v>3093</v>
      </c>
      <c r="AA490" s="130">
        <v>3094</v>
      </c>
      <c r="AB490" s="130"/>
      <c r="AC490" s="130"/>
      <c r="AD490" s="130"/>
      <c r="AE490" s="130"/>
      <c r="AF490" s="130">
        <v>133</v>
      </c>
      <c r="AG490" s="130"/>
      <c r="AH490" s="130">
        <v>2024</v>
      </c>
      <c r="AI490" s="130"/>
      <c r="AJ490" s="130"/>
      <c r="AK490" s="130"/>
      <c r="AL490" s="130" t="s">
        <v>312</v>
      </c>
      <c r="AM490" s="130"/>
    </row>
    <row r="491" spans="1:39" x14ac:dyDescent="0.35">
      <c r="A491" s="133" t="s">
        <v>50</v>
      </c>
      <c r="B491" s="133" t="s">
        <v>697</v>
      </c>
      <c r="C491" s="133" t="s">
        <v>826</v>
      </c>
      <c r="D491" s="133" t="s">
        <v>1020</v>
      </c>
      <c r="E491" s="133" t="s">
        <v>51</v>
      </c>
      <c r="F491" s="133"/>
      <c r="G491" s="133" t="s">
        <v>312</v>
      </c>
      <c r="H491" s="133" t="s">
        <v>270</v>
      </c>
      <c r="I491" s="133" t="s">
        <v>833</v>
      </c>
      <c r="J491" s="134">
        <v>1</v>
      </c>
      <c r="K491" s="133"/>
      <c r="L491" s="133" t="s">
        <v>54</v>
      </c>
      <c r="M491" s="133" t="s">
        <v>69</v>
      </c>
      <c r="N491" s="133">
        <v>2</v>
      </c>
      <c r="O491" s="133">
        <v>42</v>
      </c>
      <c r="P491" s="133">
        <v>6</v>
      </c>
      <c r="Q491" s="135">
        <v>78.75</v>
      </c>
      <c r="R491" s="135">
        <f t="shared" si="59"/>
        <v>4.2</v>
      </c>
      <c r="S491" s="135">
        <f t="shared" si="60"/>
        <v>330.75</v>
      </c>
      <c r="T491" s="135"/>
      <c r="U491" s="135">
        <f t="shared" si="56"/>
        <v>330.75</v>
      </c>
      <c r="V491" s="135">
        <f t="shared" si="57"/>
        <v>330750</v>
      </c>
      <c r="W491" s="135">
        <f t="shared" si="58"/>
        <v>27562.5</v>
      </c>
      <c r="X491" s="133"/>
      <c r="Y491" s="133"/>
      <c r="Z491" s="133">
        <v>3093</v>
      </c>
      <c r="AA491" s="133">
        <v>3094</v>
      </c>
      <c r="AB491" s="133"/>
      <c r="AC491" s="133"/>
      <c r="AD491" s="133"/>
      <c r="AE491" s="133"/>
      <c r="AF491" s="133">
        <v>133</v>
      </c>
      <c r="AG491" s="133"/>
      <c r="AH491" s="133">
        <v>2024</v>
      </c>
      <c r="AI491" s="133"/>
      <c r="AJ491" s="133"/>
      <c r="AK491" s="133"/>
      <c r="AL491" s="133" t="s">
        <v>312</v>
      </c>
      <c r="AM491" s="133"/>
    </row>
    <row r="492" spans="1:39" x14ac:dyDescent="0.35">
      <c r="A492" s="130" t="s">
        <v>50</v>
      </c>
      <c r="B492" s="130" t="s">
        <v>697</v>
      </c>
      <c r="C492" s="130" t="s">
        <v>826</v>
      </c>
      <c r="D492" s="130" t="s">
        <v>1020</v>
      </c>
      <c r="E492" s="130" t="s">
        <v>51</v>
      </c>
      <c r="F492" s="130"/>
      <c r="G492" s="130" t="s">
        <v>312</v>
      </c>
      <c r="H492" s="130" t="s">
        <v>835</v>
      </c>
      <c r="I492" s="130" t="s">
        <v>834</v>
      </c>
      <c r="J492" s="131">
        <v>1</v>
      </c>
      <c r="K492" s="130"/>
      <c r="L492" s="130" t="s">
        <v>54</v>
      </c>
      <c r="M492" s="130" t="s">
        <v>55</v>
      </c>
      <c r="N492" s="130">
        <v>2</v>
      </c>
      <c r="O492" s="130">
        <v>41</v>
      </c>
      <c r="P492" s="130">
        <v>24</v>
      </c>
      <c r="Q492" s="132">
        <v>78.75</v>
      </c>
      <c r="R492" s="132">
        <f t="shared" si="59"/>
        <v>16.399999999999999</v>
      </c>
      <c r="S492" s="132">
        <f t="shared" si="60"/>
        <v>1291.5</v>
      </c>
      <c r="T492" s="132"/>
      <c r="U492" s="132">
        <f t="shared" si="56"/>
        <v>1291.5</v>
      </c>
      <c r="V492" s="132">
        <f t="shared" si="57"/>
        <v>1291500</v>
      </c>
      <c r="W492" s="132">
        <f t="shared" si="58"/>
        <v>107625</v>
      </c>
      <c r="X492" s="130"/>
      <c r="Y492" s="130"/>
      <c r="Z492" s="130">
        <v>3093</v>
      </c>
      <c r="AA492" s="130">
        <v>3094</v>
      </c>
      <c r="AB492" s="130"/>
      <c r="AC492" s="130"/>
      <c r="AD492" s="130"/>
      <c r="AE492" s="130"/>
      <c r="AF492" s="130">
        <v>133</v>
      </c>
      <c r="AG492" s="130"/>
      <c r="AH492" s="130">
        <v>2024</v>
      </c>
      <c r="AI492" s="130"/>
      <c r="AJ492" s="130"/>
      <c r="AK492" s="130"/>
      <c r="AL492" s="130" t="s">
        <v>312</v>
      </c>
      <c r="AM492" s="130"/>
    </row>
    <row r="493" spans="1:39" x14ac:dyDescent="0.35">
      <c r="A493" s="133" t="s">
        <v>50</v>
      </c>
      <c r="B493" s="133" t="s">
        <v>697</v>
      </c>
      <c r="C493" s="133" t="s">
        <v>826</v>
      </c>
      <c r="D493" s="133" t="s">
        <v>1020</v>
      </c>
      <c r="E493" s="133" t="s">
        <v>51</v>
      </c>
      <c r="F493" s="133"/>
      <c r="G493" s="133" t="s">
        <v>312</v>
      </c>
      <c r="H493" s="133" t="s">
        <v>835</v>
      </c>
      <c r="I493" s="133" t="s">
        <v>834</v>
      </c>
      <c r="J493" s="134">
        <v>1</v>
      </c>
      <c r="K493" s="133"/>
      <c r="L493" s="133" t="s">
        <v>54</v>
      </c>
      <c r="M493" s="133" t="s">
        <v>69</v>
      </c>
      <c r="N493" s="133">
        <v>2</v>
      </c>
      <c r="O493" s="133">
        <v>42</v>
      </c>
      <c r="P493" s="133">
        <v>24</v>
      </c>
      <c r="Q493" s="135">
        <v>78.75</v>
      </c>
      <c r="R493" s="135">
        <f t="shared" si="59"/>
        <v>16.8</v>
      </c>
      <c r="S493" s="135">
        <f t="shared" si="60"/>
        <v>1323</v>
      </c>
      <c r="T493" s="135"/>
      <c r="U493" s="135">
        <f t="shared" si="56"/>
        <v>1323</v>
      </c>
      <c r="V493" s="135">
        <f t="shared" si="57"/>
        <v>1323000</v>
      </c>
      <c r="W493" s="135">
        <f t="shared" si="58"/>
        <v>110250</v>
      </c>
      <c r="X493" s="133"/>
      <c r="Y493" s="133"/>
      <c r="Z493" s="133">
        <v>3093</v>
      </c>
      <c r="AA493" s="133">
        <v>3094</v>
      </c>
      <c r="AB493" s="133"/>
      <c r="AC493" s="133"/>
      <c r="AD493" s="133"/>
      <c r="AE493" s="133"/>
      <c r="AF493" s="133">
        <v>133</v>
      </c>
      <c r="AG493" s="133"/>
      <c r="AH493" s="133">
        <v>2024</v>
      </c>
      <c r="AI493" s="133"/>
      <c r="AJ493" s="133"/>
      <c r="AK493" s="133"/>
      <c r="AL493" s="133" t="s">
        <v>312</v>
      </c>
      <c r="AM493" s="133"/>
    </row>
    <row r="494" spans="1:39" x14ac:dyDescent="0.35">
      <c r="A494" s="130" t="s">
        <v>50</v>
      </c>
      <c r="B494" s="130" t="s">
        <v>697</v>
      </c>
      <c r="C494" s="130" t="s">
        <v>826</v>
      </c>
      <c r="D494" s="130" t="s">
        <v>1020</v>
      </c>
      <c r="E494" s="130" t="s">
        <v>51</v>
      </c>
      <c r="F494" s="130"/>
      <c r="G494" s="130" t="s">
        <v>312</v>
      </c>
      <c r="H494" s="130" t="s">
        <v>837</v>
      </c>
      <c r="I494" s="130" t="s">
        <v>836</v>
      </c>
      <c r="J494" s="131">
        <v>1</v>
      </c>
      <c r="K494" s="130"/>
      <c r="L494" s="130" t="s">
        <v>54</v>
      </c>
      <c r="M494" s="130" t="s">
        <v>55</v>
      </c>
      <c r="N494" s="130">
        <v>3</v>
      </c>
      <c r="O494" s="130">
        <v>38</v>
      </c>
      <c r="P494" s="130">
        <v>30</v>
      </c>
      <c r="Q494" s="132">
        <v>78.75</v>
      </c>
      <c r="R494" s="132">
        <f t="shared" si="59"/>
        <v>19</v>
      </c>
      <c r="S494" s="132">
        <f t="shared" si="60"/>
        <v>1496.25</v>
      </c>
      <c r="T494" s="132"/>
      <c r="U494" s="132">
        <f t="shared" si="56"/>
        <v>1496.25</v>
      </c>
      <c r="V494" s="132">
        <f t="shared" si="57"/>
        <v>1496250</v>
      </c>
      <c r="W494" s="132">
        <f t="shared" si="58"/>
        <v>124687.5</v>
      </c>
      <c r="X494" s="130"/>
      <c r="Y494" s="130"/>
      <c r="Z494" s="130">
        <v>3093</v>
      </c>
      <c r="AA494" s="130">
        <v>3094</v>
      </c>
      <c r="AB494" s="130"/>
      <c r="AC494" s="130"/>
      <c r="AD494" s="130"/>
      <c r="AE494" s="130"/>
      <c r="AF494" s="130">
        <v>133</v>
      </c>
      <c r="AG494" s="130"/>
      <c r="AH494" s="130">
        <v>2024</v>
      </c>
      <c r="AI494" s="130"/>
      <c r="AJ494" s="130"/>
      <c r="AK494" s="130"/>
      <c r="AL494" s="130" t="s">
        <v>312</v>
      </c>
      <c r="AM494" s="130"/>
    </row>
    <row r="495" spans="1:39" x14ac:dyDescent="0.35">
      <c r="A495" s="133" t="s">
        <v>50</v>
      </c>
      <c r="B495" s="133" t="s">
        <v>697</v>
      </c>
      <c r="C495" s="133" t="s">
        <v>826</v>
      </c>
      <c r="D495" s="133" t="s">
        <v>1020</v>
      </c>
      <c r="E495" s="133" t="s">
        <v>51</v>
      </c>
      <c r="F495" s="133"/>
      <c r="G495" s="133" t="s">
        <v>312</v>
      </c>
      <c r="H495" s="133" t="s">
        <v>837</v>
      </c>
      <c r="I495" s="133" t="s">
        <v>836</v>
      </c>
      <c r="J495" s="134">
        <v>1</v>
      </c>
      <c r="K495" s="133"/>
      <c r="L495" s="133" t="s">
        <v>54</v>
      </c>
      <c r="M495" s="133" t="s">
        <v>69</v>
      </c>
      <c r="N495" s="133">
        <v>3</v>
      </c>
      <c r="O495" s="133">
        <v>28</v>
      </c>
      <c r="P495" s="133">
        <v>30</v>
      </c>
      <c r="Q495" s="135">
        <v>78.75</v>
      </c>
      <c r="R495" s="135">
        <f t="shared" si="59"/>
        <v>14</v>
      </c>
      <c r="S495" s="135">
        <f t="shared" si="60"/>
        <v>1102.5</v>
      </c>
      <c r="T495" s="135"/>
      <c r="U495" s="135">
        <f t="shared" si="56"/>
        <v>1102.5</v>
      </c>
      <c r="V495" s="135">
        <f t="shared" si="57"/>
        <v>1102500</v>
      </c>
      <c r="W495" s="135">
        <f t="shared" si="58"/>
        <v>91875</v>
      </c>
      <c r="X495" s="133"/>
      <c r="Y495" s="133"/>
      <c r="Z495" s="133">
        <v>3093</v>
      </c>
      <c r="AA495" s="133">
        <v>3094</v>
      </c>
      <c r="AB495" s="133"/>
      <c r="AC495" s="133"/>
      <c r="AD495" s="133"/>
      <c r="AE495" s="133"/>
      <c r="AF495" s="133">
        <v>133</v>
      </c>
      <c r="AG495" s="133"/>
      <c r="AH495" s="133">
        <v>2024</v>
      </c>
      <c r="AI495" s="133"/>
      <c r="AJ495" s="133"/>
      <c r="AK495" s="133"/>
      <c r="AL495" s="133" t="s">
        <v>312</v>
      </c>
      <c r="AM495" s="133"/>
    </row>
    <row r="496" spans="1:39" x14ac:dyDescent="0.35">
      <c r="A496" s="130" t="s">
        <v>50</v>
      </c>
      <c r="B496" s="130" t="s">
        <v>697</v>
      </c>
      <c r="C496" s="130" t="s">
        <v>826</v>
      </c>
      <c r="D496" s="130" t="s">
        <v>1020</v>
      </c>
      <c r="E496" s="130" t="s">
        <v>51</v>
      </c>
      <c r="F496" s="130"/>
      <c r="G496" s="130" t="s">
        <v>312</v>
      </c>
      <c r="H496" s="130" t="s">
        <v>839</v>
      </c>
      <c r="I496" s="130" t="s">
        <v>838</v>
      </c>
      <c r="J496" s="131">
        <v>1</v>
      </c>
      <c r="K496" s="130"/>
      <c r="L496" s="130" t="s">
        <v>54</v>
      </c>
      <c r="M496" s="130" t="s">
        <v>55</v>
      </c>
      <c r="N496" s="130">
        <v>4</v>
      </c>
      <c r="O496" s="130">
        <v>26</v>
      </c>
      <c r="P496" s="130">
        <v>12</v>
      </c>
      <c r="Q496" s="132">
        <v>78.75</v>
      </c>
      <c r="R496" s="132">
        <f t="shared" si="59"/>
        <v>5.2</v>
      </c>
      <c r="S496" s="132">
        <f t="shared" si="60"/>
        <v>409.5</v>
      </c>
      <c r="T496" s="132"/>
      <c r="U496" s="132">
        <f t="shared" si="56"/>
        <v>409.5</v>
      </c>
      <c r="V496" s="132">
        <f t="shared" si="57"/>
        <v>409500</v>
      </c>
      <c r="W496" s="132">
        <f t="shared" si="58"/>
        <v>34125</v>
      </c>
      <c r="X496" s="130"/>
      <c r="Y496" s="130"/>
      <c r="Z496" s="130">
        <v>3093</v>
      </c>
      <c r="AA496" s="130">
        <v>3094</v>
      </c>
      <c r="AB496" s="130"/>
      <c r="AC496" s="130"/>
      <c r="AD496" s="130"/>
      <c r="AE496" s="130"/>
      <c r="AF496" s="130">
        <v>133</v>
      </c>
      <c r="AG496" s="130"/>
      <c r="AH496" s="130">
        <v>2024</v>
      </c>
      <c r="AI496" s="130"/>
      <c r="AJ496" s="130"/>
      <c r="AK496" s="130"/>
      <c r="AL496" s="130" t="s">
        <v>312</v>
      </c>
      <c r="AM496" s="130"/>
    </row>
    <row r="497" spans="1:39" x14ac:dyDescent="0.35">
      <c r="A497" s="133" t="s">
        <v>50</v>
      </c>
      <c r="B497" s="133" t="s">
        <v>697</v>
      </c>
      <c r="C497" s="133" t="s">
        <v>826</v>
      </c>
      <c r="D497" s="133" t="s">
        <v>1020</v>
      </c>
      <c r="E497" s="133" t="s">
        <v>51</v>
      </c>
      <c r="F497" s="133"/>
      <c r="G497" s="133" t="s">
        <v>312</v>
      </c>
      <c r="H497" s="133" t="s">
        <v>839</v>
      </c>
      <c r="I497" s="133" t="s">
        <v>838</v>
      </c>
      <c r="J497" s="134">
        <v>1</v>
      </c>
      <c r="K497" s="133"/>
      <c r="L497" s="133" t="s">
        <v>54</v>
      </c>
      <c r="M497" s="133" t="s">
        <v>69</v>
      </c>
      <c r="N497" s="133">
        <v>4</v>
      </c>
      <c r="O497" s="133">
        <v>20</v>
      </c>
      <c r="P497" s="133">
        <v>12</v>
      </c>
      <c r="Q497" s="135">
        <v>78.75</v>
      </c>
      <c r="R497" s="135">
        <f t="shared" si="59"/>
        <v>4</v>
      </c>
      <c r="S497" s="135">
        <f t="shared" si="60"/>
        <v>315</v>
      </c>
      <c r="T497" s="135"/>
      <c r="U497" s="135">
        <f t="shared" si="56"/>
        <v>315</v>
      </c>
      <c r="V497" s="135">
        <f t="shared" si="57"/>
        <v>315000</v>
      </c>
      <c r="W497" s="135">
        <f t="shared" si="58"/>
        <v>26250</v>
      </c>
      <c r="X497" s="133"/>
      <c r="Y497" s="133"/>
      <c r="Z497" s="133">
        <v>3093</v>
      </c>
      <c r="AA497" s="133">
        <v>3094</v>
      </c>
      <c r="AB497" s="133"/>
      <c r="AC497" s="133"/>
      <c r="AD497" s="133"/>
      <c r="AE497" s="133"/>
      <c r="AF497" s="133">
        <v>133</v>
      </c>
      <c r="AG497" s="133"/>
      <c r="AH497" s="133">
        <v>2024</v>
      </c>
      <c r="AI497" s="133"/>
      <c r="AJ497" s="133"/>
      <c r="AK497" s="133"/>
      <c r="AL497" s="133" t="s">
        <v>312</v>
      </c>
      <c r="AM497" s="133"/>
    </row>
    <row r="498" spans="1:39" x14ac:dyDescent="0.35">
      <c r="A498" s="130" t="s">
        <v>50</v>
      </c>
      <c r="B498" s="130" t="s">
        <v>697</v>
      </c>
      <c r="C498" s="130" t="s">
        <v>826</v>
      </c>
      <c r="D498" s="130" t="s">
        <v>1020</v>
      </c>
      <c r="E498" s="130" t="s">
        <v>51</v>
      </c>
      <c r="F498" s="130"/>
      <c r="G498" s="130" t="s">
        <v>312</v>
      </c>
      <c r="H498" s="130" t="s">
        <v>841</v>
      </c>
      <c r="I498" s="130" t="s">
        <v>840</v>
      </c>
      <c r="J498" s="131">
        <v>1</v>
      </c>
      <c r="K498" s="130"/>
      <c r="L498" s="130" t="s">
        <v>54</v>
      </c>
      <c r="M498" s="130" t="s">
        <v>55</v>
      </c>
      <c r="N498" s="130">
        <v>4</v>
      </c>
      <c r="O498" s="130">
        <v>20</v>
      </c>
      <c r="P498" s="130">
        <v>13.5</v>
      </c>
      <c r="Q498" s="132">
        <v>78.75</v>
      </c>
      <c r="R498" s="132">
        <f t="shared" si="59"/>
        <v>4.5</v>
      </c>
      <c r="S498" s="132">
        <f t="shared" si="60"/>
        <v>354.375</v>
      </c>
      <c r="T498" s="132"/>
      <c r="U498" s="132">
        <f t="shared" si="56"/>
        <v>354.375</v>
      </c>
      <c r="V498" s="132">
        <f t="shared" si="57"/>
        <v>354375</v>
      </c>
      <c r="W498" s="132">
        <f t="shared" si="58"/>
        <v>29531.25</v>
      </c>
      <c r="X498" s="130"/>
      <c r="Y498" s="130"/>
      <c r="Z498" s="130">
        <v>3093</v>
      </c>
      <c r="AA498" s="130">
        <v>3094</v>
      </c>
      <c r="AB498" s="130"/>
      <c r="AC498" s="130"/>
      <c r="AD498" s="130"/>
      <c r="AE498" s="130"/>
      <c r="AF498" s="130">
        <v>133</v>
      </c>
      <c r="AG498" s="130"/>
      <c r="AH498" s="130">
        <v>2024</v>
      </c>
      <c r="AI498" s="130"/>
      <c r="AJ498" s="130"/>
      <c r="AK498" s="130"/>
      <c r="AL498" s="130" t="s">
        <v>312</v>
      </c>
      <c r="AM498" s="130"/>
    </row>
    <row r="499" spans="1:39" x14ac:dyDescent="0.35">
      <c r="A499" s="133" t="s">
        <v>50</v>
      </c>
      <c r="B499" s="133" t="s">
        <v>697</v>
      </c>
      <c r="C499" s="133" t="s">
        <v>826</v>
      </c>
      <c r="D499" s="133" t="s">
        <v>1020</v>
      </c>
      <c r="E499" s="133" t="s">
        <v>51</v>
      </c>
      <c r="F499" s="133"/>
      <c r="G499" s="133" t="s">
        <v>312</v>
      </c>
      <c r="H499" s="133" t="s">
        <v>841</v>
      </c>
      <c r="I499" s="133" t="s">
        <v>840</v>
      </c>
      <c r="J499" s="134">
        <v>1</v>
      </c>
      <c r="K499" s="133"/>
      <c r="L499" s="133" t="s">
        <v>54</v>
      </c>
      <c r="M499" s="133" t="s">
        <v>69</v>
      </c>
      <c r="N499" s="133">
        <v>4</v>
      </c>
      <c r="O499" s="133">
        <v>97</v>
      </c>
      <c r="P499" s="133">
        <v>13.5</v>
      </c>
      <c r="Q499" s="135">
        <v>78.75</v>
      </c>
      <c r="R499" s="135">
        <f t="shared" si="59"/>
        <v>21.824999999999999</v>
      </c>
      <c r="S499" s="135">
        <f t="shared" si="60"/>
        <v>1718.71875</v>
      </c>
      <c r="T499" s="135"/>
      <c r="U499" s="135">
        <f t="shared" si="56"/>
        <v>1718.71875</v>
      </c>
      <c r="V499" s="135">
        <f t="shared" si="57"/>
        <v>1718718.75</v>
      </c>
      <c r="W499" s="135">
        <f t="shared" si="58"/>
        <v>143226.5625</v>
      </c>
      <c r="X499" s="133"/>
      <c r="Y499" s="133"/>
      <c r="Z499" s="133">
        <v>3093</v>
      </c>
      <c r="AA499" s="133">
        <v>3094</v>
      </c>
      <c r="AB499" s="133"/>
      <c r="AC499" s="133"/>
      <c r="AD499" s="133"/>
      <c r="AE499" s="133"/>
      <c r="AF499" s="133">
        <v>133</v>
      </c>
      <c r="AG499" s="133"/>
      <c r="AH499" s="133">
        <v>2024</v>
      </c>
      <c r="AI499" s="133"/>
      <c r="AJ499" s="133"/>
      <c r="AK499" s="133"/>
      <c r="AL499" s="133" t="s">
        <v>312</v>
      </c>
      <c r="AM499" s="133"/>
    </row>
    <row r="500" spans="1:39" x14ac:dyDescent="0.35">
      <c r="A500" s="130" t="s">
        <v>50</v>
      </c>
      <c r="B500" s="130" t="s">
        <v>697</v>
      </c>
      <c r="C500" s="130" t="s">
        <v>826</v>
      </c>
      <c r="D500" s="130" t="s">
        <v>1020</v>
      </c>
      <c r="E500" s="130" t="s">
        <v>51</v>
      </c>
      <c r="F500" s="130"/>
      <c r="G500" s="130" t="s">
        <v>43</v>
      </c>
      <c r="H500" s="130" t="s">
        <v>828</v>
      </c>
      <c r="I500" s="130" t="s">
        <v>827</v>
      </c>
      <c r="J500" s="131">
        <v>1</v>
      </c>
      <c r="K500" s="130"/>
      <c r="L500" s="130" t="s">
        <v>54</v>
      </c>
      <c r="M500" s="130" t="s">
        <v>55</v>
      </c>
      <c r="N500" s="130">
        <v>4</v>
      </c>
      <c r="O500" s="130">
        <v>26</v>
      </c>
      <c r="P500" s="130">
        <v>4.5</v>
      </c>
      <c r="Q500" s="132">
        <v>79.75</v>
      </c>
      <c r="R500" s="132">
        <f t="shared" si="59"/>
        <v>1.95</v>
      </c>
      <c r="S500" s="132">
        <f t="shared" si="60"/>
        <v>155.51249999999999</v>
      </c>
      <c r="T500" s="132"/>
      <c r="U500" s="132">
        <f t="shared" si="56"/>
        <v>155.51249999999999</v>
      </c>
      <c r="V500" s="132">
        <f t="shared" si="57"/>
        <v>155512.5</v>
      </c>
      <c r="W500" s="132">
        <f t="shared" si="58"/>
        <v>12959.375</v>
      </c>
      <c r="X500" s="130" t="s">
        <v>1021</v>
      </c>
      <c r="Y500" s="130" t="s">
        <v>1023</v>
      </c>
      <c r="Z500" s="130">
        <v>3093</v>
      </c>
      <c r="AA500" s="130">
        <v>3094</v>
      </c>
      <c r="AB500" s="130"/>
      <c r="AC500" s="130"/>
      <c r="AD500" s="130"/>
      <c r="AE500" s="130"/>
      <c r="AF500" s="130">
        <v>133</v>
      </c>
      <c r="AG500" s="130"/>
      <c r="AH500" s="130">
        <v>2024</v>
      </c>
      <c r="AI500" s="130"/>
      <c r="AJ500" s="130"/>
      <c r="AK500" s="130"/>
      <c r="AL500" s="130" t="s">
        <v>312</v>
      </c>
      <c r="AM500" s="130"/>
    </row>
    <row r="501" spans="1:39" x14ac:dyDescent="0.35">
      <c r="A501" s="133" t="s">
        <v>50</v>
      </c>
      <c r="B501" s="133" t="s">
        <v>697</v>
      </c>
      <c r="C501" s="133" t="s">
        <v>826</v>
      </c>
      <c r="D501" s="133" t="s">
        <v>1020</v>
      </c>
      <c r="E501" s="133" t="s">
        <v>51</v>
      </c>
      <c r="F501" s="133"/>
      <c r="G501" s="133" t="s">
        <v>43</v>
      </c>
      <c r="H501" s="133" t="s">
        <v>828</v>
      </c>
      <c r="I501" s="133" t="s">
        <v>827</v>
      </c>
      <c r="J501" s="134">
        <v>1</v>
      </c>
      <c r="K501" s="133"/>
      <c r="L501" s="133" t="s">
        <v>54</v>
      </c>
      <c r="M501" s="133" t="s">
        <v>69</v>
      </c>
      <c r="N501" s="133">
        <v>4</v>
      </c>
      <c r="O501" s="133">
        <v>20</v>
      </c>
      <c r="P501" s="133">
        <v>4.5</v>
      </c>
      <c r="Q501" s="135">
        <v>79.75</v>
      </c>
      <c r="R501" s="135">
        <f t="shared" si="59"/>
        <v>1.5</v>
      </c>
      <c r="S501" s="135">
        <f t="shared" si="60"/>
        <v>119.625</v>
      </c>
      <c r="T501" s="135"/>
      <c r="U501" s="135">
        <f t="shared" si="56"/>
        <v>119.625</v>
      </c>
      <c r="V501" s="135">
        <f t="shared" si="57"/>
        <v>119625</v>
      </c>
      <c r="W501" s="135">
        <f t="shared" si="58"/>
        <v>9968.75</v>
      </c>
      <c r="X501" s="133" t="s">
        <v>1021</v>
      </c>
      <c r="Y501" s="133" t="s">
        <v>1023</v>
      </c>
      <c r="Z501" s="133">
        <v>3093</v>
      </c>
      <c r="AA501" s="133">
        <v>3094</v>
      </c>
      <c r="AB501" s="133"/>
      <c r="AC501" s="133"/>
      <c r="AD501" s="133"/>
      <c r="AE501" s="133"/>
      <c r="AF501" s="133">
        <v>133</v>
      </c>
      <c r="AG501" s="133"/>
      <c r="AH501" s="133">
        <v>2024</v>
      </c>
      <c r="AI501" s="133"/>
      <c r="AJ501" s="133"/>
      <c r="AK501" s="133"/>
      <c r="AL501" s="133" t="s">
        <v>312</v>
      </c>
      <c r="AM501" s="133"/>
    </row>
    <row r="502" spans="1:39" x14ac:dyDescent="0.35">
      <c r="A502" s="130" t="s">
        <v>50</v>
      </c>
      <c r="B502" s="130" t="s">
        <v>697</v>
      </c>
      <c r="C502" s="130" t="s">
        <v>826</v>
      </c>
      <c r="D502" s="130" t="s">
        <v>1020</v>
      </c>
      <c r="E502" s="130" t="s">
        <v>51</v>
      </c>
      <c r="F502" s="130"/>
      <c r="G502" s="130" t="s">
        <v>312</v>
      </c>
      <c r="H502" s="130" t="s">
        <v>844</v>
      </c>
      <c r="I502" s="130" t="s">
        <v>843</v>
      </c>
      <c r="J502" s="131">
        <v>1</v>
      </c>
      <c r="K502" s="130"/>
      <c r="L502" s="130" t="s">
        <v>54</v>
      </c>
      <c r="M502" s="130" t="s">
        <v>55</v>
      </c>
      <c r="N502" s="130">
        <v>5</v>
      </c>
      <c r="O502" s="130">
        <v>18</v>
      </c>
      <c r="P502" s="130">
        <v>16.5</v>
      </c>
      <c r="Q502" s="132">
        <v>78.75</v>
      </c>
      <c r="R502" s="132">
        <f t="shared" si="59"/>
        <v>4.95</v>
      </c>
      <c r="S502" s="132">
        <f t="shared" si="60"/>
        <v>389.8125</v>
      </c>
      <c r="T502" s="132"/>
      <c r="U502" s="132">
        <f t="shared" si="56"/>
        <v>389.8125</v>
      </c>
      <c r="V502" s="132">
        <f t="shared" si="57"/>
        <v>389812.5</v>
      </c>
      <c r="W502" s="132">
        <f t="shared" si="58"/>
        <v>32484.375</v>
      </c>
      <c r="X502" s="130"/>
      <c r="Y502" s="130"/>
      <c r="Z502" s="130">
        <v>3093</v>
      </c>
      <c r="AA502" s="130">
        <v>3094</v>
      </c>
      <c r="AB502" s="130"/>
      <c r="AC502" s="130"/>
      <c r="AD502" s="130"/>
      <c r="AE502" s="130"/>
      <c r="AF502" s="130">
        <v>133</v>
      </c>
      <c r="AG502" s="130"/>
      <c r="AH502" s="130">
        <v>2024</v>
      </c>
      <c r="AI502" s="130"/>
      <c r="AJ502" s="130"/>
      <c r="AK502" s="130"/>
      <c r="AL502" s="130" t="s">
        <v>312</v>
      </c>
      <c r="AM502" s="130"/>
    </row>
    <row r="503" spans="1:39" x14ac:dyDescent="0.35">
      <c r="A503" s="133" t="s">
        <v>50</v>
      </c>
      <c r="B503" s="133" t="s">
        <v>697</v>
      </c>
      <c r="C503" s="133" t="s">
        <v>826</v>
      </c>
      <c r="D503" s="133" t="s">
        <v>1020</v>
      </c>
      <c r="E503" s="133" t="s">
        <v>51</v>
      </c>
      <c r="F503" s="133"/>
      <c r="G503" s="133" t="s">
        <v>312</v>
      </c>
      <c r="H503" s="133" t="s">
        <v>844</v>
      </c>
      <c r="I503" s="133" t="s">
        <v>843</v>
      </c>
      <c r="J503" s="134">
        <v>1</v>
      </c>
      <c r="K503" s="133"/>
      <c r="L503" s="133" t="s">
        <v>54</v>
      </c>
      <c r="M503" s="133" t="s">
        <v>69</v>
      </c>
      <c r="N503" s="133">
        <v>5</v>
      </c>
      <c r="O503" s="133">
        <v>32</v>
      </c>
      <c r="P503" s="133">
        <v>16.5</v>
      </c>
      <c r="Q503" s="135">
        <v>78.75</v>
      </c>
      <c r="R503" s="135">
        <f t="shared" si="59"/>
        <v>8.8000000000000007</v>
      </c>
      <c r="S503" s="135">
        <f t="shared" si="60"/>
        <v>693</v>
      </c>
      <c r="T503" s="135"/>
      <c r="U503" s="135">
        <f t="shared" si="56"/>
        <v>693</v>
      </c>
      <c r="V503" s="135">
        <f t="shared" si="57"/>
        <v>693000</v>
      </c>
      <c r="W503" s="135">
        <f t="shared" si="58"/>
        <v>57750</v>
      </c>
      <c r="X503" s="133"/>
      <c r="Y503" s="133"/>
      <c r="Z503" s="133">
        <v>3093</v>
      </c>
      <c r="AA503" s="133">
        <v>3094</v>
      </c>
      <c r="AB503" s="133"/>
      <c r="AC503" s="133"/>
      <c r="AD503" s="133"/>
      <c r="AE503" s="133"/>
      <c r="AF503" s="133">
        <v>133</v>
      </c>
      <c r="AG503" s="133"/>
      <c r="AH503" s="133">
        <v>2024</v>
      </c>
      <c r="AI503" s="133"/>
      <c r="AJ503" s="133"/>
      <c r="AK503" s="133"/>
      <c r="AL503" s="133" t="s">
        <v>312</v>
      </c>
      <c r="AM503" s="133"/>
    </row>
    <row r="504" spans="1:39" x14ac:dyDescent="0.35">
      <c r="A504" s="130" t="s">
        <v>50</v>
      </c>
      <c r="B504" s="130" t="s">
        <v>697</v>
      </c>
      <c r="C504" s="130" t="s">
        <v>826</v>
      </c>
      <c r="D504" s="130" t="s">
        <v>1020</v>
      </c>
      <c r="E504" s="130" t="s">
        <v>51</v>
      </c>
      <c r="F504" s="130"/>
      <c r="G504" s="130" t="s">
        <v>312</v>
      </c>
      <c r="H504" s="130" t="s">
        <v>846</v>
      </c>
      <c r="I504" s="130" t="s">
        <v>845</v>
      </c>
      <c r="J504" s="131">
        <v>1</v>
      </c>
      <c r="K504" s="130"/>
      <c r="L504" s="130" t="s">
        <v>54</v>
      </c>
      <c r="M504" s="130" t="s">
        <v>55</v>
      </c>
      <c r="N504" s="130">
        <v>5</v>
      </c>
      <c r="O504" s="130">
        <v>18</v>
      </c>
      <c r="P504" s="130">
        <v>6</v>
      </c>
      <c r="Q504" s="132">
        <v>78.75</v>
      </c>
      <c r="R504" s="132">
        <f t="shared" si="59"/>
        <v>1.8</v>
      </c>
      <c r="S504" s="132">
        <f t="shared" si="60"/>
        <v>141.75</v>
      </c>
      <c r="T504" s="132"/>
      <c r="U504" s="132">
        <f t="shared" si="56"/>
        <v>141.75</v>
      </c>
      <c r="V504" s="132">
        <f t="shared" si="57"/>
        <v>141750</v>
      </c>
      <c r="W504" s="132">
        <f t="shared" si="58"/>
        <v>11812.5</v>
      </c>
      <c r="X504" s="130"/>
      <c r="Y504" s="130"/>
      <c r="Z504" s="130">
        <v>3093</v>
      </c>
      <c r="AA504" s="130">
        <v>3094</v>
      </c>
      <c r="AB504" s="130"/>
      <c r="AC504" s="130"/>
      <c r="AD504" s="130"/>
      <c r="AE504" s="130"/>
      <c r="AF504" s="130">
        <v>133</v>
      </c>
      <c r="AG504" s="130"/>
      <c r="AH504" s="130">
        <v>2024</v>
      </c>
      <c r="AI504" s="130"/>
      <c r="AJ504" s="130"/>
      <c r="AK504" s="130"/>
      <c r="AL504" s="130" t="s">
        <v>312</v>
      </c>
      <c r="AM504" s="130"/>
    </row>
    <row r="505" spans="1:39" x14ac:dyDescent="0.35">
      <c r="A505" s="133" t="s">
        <v>50</v>
      </c>
      <c r="B505" s="133" t="s">
        <v>697</v>
      </c>
      <c r="C505" s="133" t="s">
        <v>826</v>
      </c>
      <c r="D505" s="133" t="s">
        <v>1020</v>
      </c>
      <c r="E505" s="133" t="s">
        <v>51</v>
      </c>
      <c r="F505" s="133"/>
      <c r="G505" s="133" t="s">
        <v>312</v>
      </c>
      <c r="H505" s="133" t="s">
        <v>846</v>
      </c>
      <c r="I505" s="133" t="s">
        <v>845</v>
      </c>
      <c r="J505" s="134">
        <v>1</v>
      </c>
      <c r="K505" s="133"/>
      <c r="L505" s="133" t="s">
        <v>54</v>
      </c>
      <c r="M505" s="133" t="s">
        <v>69</v>
      </c>
      <c r="N505" s="133">
        <v>5</v>
      </c>
      <c r="O505" s="133">
        <v>32</v>
      </c>
      <c r="P505" s="133">
        <v>6</v>
      </c>
      <c r="Q505" s="135">
        <v>78.75</v>
      </c>
      <c r="R505" s="135">
        <f t="shared" si="59"/>
        <v>3.2</v>
      </c>
      <c r="S505" s="135">
        <f t="shared" si="60"/>
        <v>252</v>
      </c>
      <c r="T505" s="135"/>
      <c r="U505" s="135">
        <f t="shared" si="56"/>
        <v>252</v>
      </c>
      <c r="V505" s="135">
        <f t="shared" si="57"/>
        <v>252000</v>
      </c>
      <c r="W505" s="135">
        <f t="shared" si="58"/>
        <v>21000</v>
      </c>
      <c r="X505" s="133"/>
      <c r="Y505" s="133"/>
      <c r="Z505" s="133">
        <v>3093</v>
      </c>
      <c r="AA505" s="133">
        <v>3094</v>
      </c>
      <c r="AB505" s="133"/>
      <c r="AC505" s="133"/>
      <c r="AD505" s="133"/>
      <c r="AE505" s="133"/>
      <c r="AF505" s="133">
        <v>133</v>
      </c>
      <c r="AG505" s="133"/>
      <c r="AH505" s="133">
        <v>2024</v>
      </c>
      <c r="AI505" s="133"/>
      <c r="AJ505" s="133"/>
      <c r="AK505" s="133"/>
      <c r="AL505" s="133" t="s">
        <v>312</v>
      </c>
      <c r="AM505" s="133"/>
    </row>
    <row r="506" spans="1:39" x14ac:dyDescent="0.35">
      <c r="A506" s="130" t="s">
        <v>50</v>
      </c>
      <c r="B506" s="130" t="s">
        <v>697</v>
      </c>
      <c r="C506" s="130" t="s">
        <v>826</v>
      </c>
      <c r="D506" s="130" t="s">
        <v>1020</v>
      </c>
      <c r="E506" s="130" t="s">
        <v>51</v>
      </c>
      <c r="F506" s="130"/>
      <c r="G506" s="130" t="s">
        <v>312</v>
      </c>
      <c r="H506" s="130" t="s">
        <v>848</v>
      </c>
      <c r="I506" s="130" t="s">
        <v>847</v>
      </c>
      <c r="J506" s="131">
        <v>1</v>
      </c>
      <c r="K506" s="130"/>
      <c r="L506" s="130" t="s">
        <v>54</v>
      </c>
      <c r="M506" s="130" t="s">
        <v>55</v>
      </c>
      <c r="N506" s="130">
        <v>6</v>
      </c>
      <c r="O506" s="130">
        <v>30</v>
      </c>
      <c r="P506" s="130">
        <v>12</v>
      </c>
      <c r="Q506" s="132">
        <v>78.75</v>
      </c>
      <c r="R506" s="132">
        <f t="shared" si="59"/>
        <v>6</v>
      </c>
      <c r="S506" s="132">
        <f t="shared" si="60"/>
        <v>472.5</v>
      </c>
      <c r="T506" s="132"/>
      <c r="U506" s="132">
        <f t="shared" si="56"/>
        <v>472.5</v>
      </c>
      <c r="V506" s="132">
        <f t="shared" si="57"/>
        <v>472500</v>
      </c>
      <c r="W506" s="132">
        <f t="shared" si="58"/>
        <v>39375</v>
      </c>
      <c r="X506" s="130"/>
      <c r="Y506" s="130"/>
      <c r="Z506" s="130">
        <v>3093</v>
      </c>
      <c r="AA506" s="130">
        <v>3094</v>
      </c>
      <c r="AB506" s="130"/>
      <c r="AC506" s="130"/>
      <c r="AD506" s="130"/>
      <c r="AE506" s="130"/>
      <c r="AF506" s="130">
        <v>133</v>
      </c>
      <c r="AG506" s="130"/>
      <c r="AH506" s="130">
        <v>2024</v>
      </c>
      <c r="AI506" s="130"/>
      <c r="AJ506" s="130"/>
      <c r="AK506" s="130"/>
      <c r="AL506" s="130" t="s">
        <v>312</v>
      </c>
      <c r="AM506" s="130"/>
    </row>
    <row r="507" spans="1:39" x14ac:dyDescent="0.35">
      <c r="A507" s="133" t="s">
        <v>50</v>
      </c>
      <c r="B507" s="133" t="s">
        <v>697</v>
      </c>
      <c r="C507" s="133" t="s">
        <v>826</v>
      </c>
      <c r="D507" s="133" t="s">
        <v>1020</v>
      </c>
      <c r="E507" s="133" t="s">
        <v>51</v>
      </c>
      <c r="F507" s="133"/>
      <c r="G507" s="133" t="s">
        <v>312</v>
      </c>
      <c r="H507" s="133" t="s">
        <v>848</v>
      </c>
      <c r="I507" s="133" t="s">
        <v>847</v>
      </c>
      <c r="J507" s="134">
        <v>1</v>
      </c>
      <c r="K507" s="133"/>
      <c r="L507" s="133" t="s">
        <v>54</v>
      </c>
      <c r="M507" s="133" t="s">
        <v>69</v>
      </c>
      <c r="N507" s="133">
        <v>6</v>
      </c>
      <c r="O507" s="133">
        <v>22</v>
      </c>
      <c r="P507" s="133">
        <v>12</v>
      </c>
      <c r="Q507" s="135">
        <v>78.75</v>
      </c>
      <c r="R507" s="135">
        <f t="shared" si="59"/>
        <v>4.4000000000000004</v>
      </c>
      <c r="S507" s="135">
        <f t="shared" si="60"/>
        <v>346.5</v>
      </c>
      <c r="T507" s="135"/>
      <c r="U507" s="135">
        <f t="shared" si="56"/>
        <v>346.5</v>
      </c>
      <c r="V507" s="135">
        <f t="shared" si="57"/>
        <v>346500</v>
      </c>
      <c r="W507" s="135">
        <f t="shared" si="58"/>
        <v>28875</v>
      </c>
      <c r="X507" s="133"/>
      <c r="Y507" s="133"/>
      <c r="Z507" s="133">
        <v>3093</v>
      </c>
      <c r="AA507" s="133">
        <v>3094</v>
      </c>
      <c r="AB507" s="133"/>
      <c r="AC507" s="133"/>
      <c r="AD507" s="133"/>
      <c r="AE507" s="133"/>
      <c r="AF507" s="133">
        <v>133</v>
      </c>
      <c r="AG507" s="133"/>
      <c r="AH507" s="133">
        <v>2024</v>
      </c>
      <c r="AI507" s="133"/>
      <c r="AJ507" s="133"/>
      <c r="AK507" s="133"/>
      <c r="AL507" s="133" t="s">
        <v>312</v>
      </c>
      <c r="AM507" s="133"/>
    </row>
    <row r="508" spans="1:39" x14ac:dyDescent="0.35">
      <c r="A508" s="130" t="s">
        <v>50</v>
      </c>
      <c r="B508" s="130" t="s">
        <v>697</v>
      </c>
      <c r="C508" s="130" t="s">
        <v>826</v>
      </c>
      <c r="D508" s="130" t="s">
        <v>1020</v>
      </c>
      <c r="E508" s="130" t="s">
        <v>51</v>
      </c>
      <c r="F508" s="130"/>
      <c r="G508" s="130" t="s">
        <v>312</v>
      </c>
      <c r="H508" s="130" t="s">
        <v>850</v>
      </c>
      <c r="I508" s="130" t="s">
        <v>849</v>
      </c>
      <c r="J508" s="131">
        <v>1</v>
      </c>
      <c r="K508" s="130"/>
      <c r="L508" s="130" t="s">
        <v>54</v>
      </c>
      <c r="M508" s="130" t="s">
        <v>55</v>
      </c>
      <c r="N508" s="130">
        <v>6</v>
      </c>
      <c r="O508" s="130">
        <v>30</v>
      </c>
      <c r="P508" s="130">
        <v>3</v>
      </c>
      <c r="Q508" s="132">
        <v>86.35</v>
      </c>
      <c r="R508" s="132">
        <f t="shared" si="59"/>
        <v>1.5</v>
      </c>
      <c r="S508" s="132">
        <f t="shared" si="60"/>
        <v>129.52499999999998</v>
      </c>
      <c r="T508" s="132"/>
      <c r="U508" s="132">
        <f t="shared" si="56"/>
        <v>129.52499999999998</v>
      </c>
      <c r="V508" s="132">
        <f t="shared" si="57"/>
        <v>129524.99999999997</v>
      </c>
      <c r="W508" s="132">
        <f t="shared" si="58"/>
        <v>10793.749999999998</v>
      </c>
      <c r="X508" s="130"/>
      <c r="Y508" s="130"/>
      <c r="Z508" s="130">
        <v>3093</v>
      </c>
      <c r="AA508" s="130">
        <v>3094</v>
      </c>
      <c r="AB508" s="130"/>
      <c r="AC508" s="130"/>
      <c r="AD508" s="130"/>
      <c r="AE508" s="130"/>
      <c r="AF508" s="130">
        <v>133</v>
      </c>
      <c r="AG508" s="130"/>
      <c r="AH508" s="130">
        <v>2024</v>
      </c>
      <c r="AI508" s="130"/>
      <c r="AJ508" s="130"/>
      <c r="AK508" s="130"/>
      <c r="AL508" s="130" t="s">
        <v>312</v>
      </c>
      <c r="AM508" s="130"/>
    </row>
    <row r="509" spans="1:39" x14ac:dyDescent="0.35">
      <c r="A509" s="133" t="s">
        <v>50</v>
      </c>
      <c r="B509" s="133" t="s">
        <v>697</v>
      </c>
      <c r="C509" s="133" t="s">
        <v>826</v>
      </c>
      <c r="D509" s="133" t="s">
        <v>1020</v>
      </c>
      <c r="E509" s="133" t="s">
        <v>51</v>
      </c>
      <c r="F509" s="133"/>
      <c r="G509" s="133" t="s">
        <v>312</v>
      </c>
      <c r="H509" s="133" t="s">
        <v>850</v>
      </c>
      <c r="I509" s="133" t="s">
        <v>849</v>
      </c>
      <c r="J509" s="134">
        <v>1</v>
      </c>
      <c r="K509" s="133"/>
      <c r="L509" s="133" t="s">
        <v>54</v>
      </c>
      <c r="M509" s="133" t="s">
        <v>69</v>
      </c>
      <c r="N509" s="133">
        <v>6</v>
      </c>
      <c r="O509" s="133">
        <v>22</v>
      </c>
      <c r="P509" s="133">
        <v>3</v>
      </c>
      <c r="Q509" s="135">
        <v>86.35</v>
      </c>
      <c r="R509" s="135">
        <f t="shared" si="59"/>
        <v>1.1000000000000001</v>
      </c>
      <c r="S509" s="135">
        <f t="shared" si="60"/>
        <v>94.984999999999999</v>
      </c>
      <c r="T509" s="135"/>
      <c r="U509" s="135">
        <f t="shared" si="56"/>
        <v>94.984999999999999</v>
      </c>
      <c r="V509" s="135">
        <f t="shared" si="57"/>
        <v>94985</v>
      </c>
      <c r="W509" s="135">
        <f t="shared" si="58"/>
        <v>7915.416666666667</v>
      </c>
      <c r="X509" s="133"/>
      <c r="Y509" s="133"/>
      <c r="Z509" s="133">
        <v>3093</v>
      </c>
      <c r="AA509" s="133">
        <v>3094</v>
      </c>
      <c r="AB509" s="133"/>
      <c r="AC509" s="133"/>
      <c r="AD509" s="133"/>
      <c r="AE509" s="133"/>
      <c r="AF509" s="133">
        <v>133</v>
      </c>
      <c r="AG509" s="133"/>
      <c r="AH509" s="133">
        <v>2024</v>
      </c>
      <c r="AI509" s="133"/>
      <c r="AJ509" s="133"/>
      <c r="AK509" s="133"/>
      <c r="AL509" s="133" t="s">
        <v>312</v>
      </c>
      <c r="AM509" s="133"/>
    </row>
    <row r="510" spans="1:39" x14ac:dyDescent="0.35">
      <c r="A510" s="130" t="s">
        <v>50</v>
      </c>
      <c r="B510" s="130" t="s">
        <v>697</v>
      </c>
      <c r="C510" s="130" t="s">
        <v>826</v>
      </c>
      <c r="D510" s="130" t="s">
        <v>1020</v>
      </c>
      <c r="E510" s="130" t="s">
        <v>51</v>
      </c>
      <c r="F510" s="130"/>
      <c r="G510" s="130" t="s">
        <v>312</v>
      </c>
      <c r="H510" s="130" t="s">
        <v>852</v>
      </c>
      <c r="I510" s="130" t="s">
        <v>851</v>
      </c>
      <c r="J510" s="131">
        <v>1</v>
      </c>
      <c r="K510" s="130"/>
      <c r="L510" s="130" t="s">
        <v>54</v>
      </c>
      <c r="M510" s="130" t="s">
        <v>55</v>
      </c>
      <c r="N510" s="130">
        <v>6</v>
      </c>
      <c r="O510" s="130">
        <v>30</v>
      </c>
      <c r="P510" s="130">
        <v>15</v>
      </c>
      <c r="Q510" s="132">
        <v>78.75</v>
      </c>
      <c r="R510" s="132">
        <f t="shared" si="59"/>
        <v>7.5</v>
      </c>
      <c r="S510" s="132">
        <f t="shared" si="60"/>
        <v>590.625</v>
      </c>
      <c r="T510" s="132"/>
      <c r="U510" s="132">
        <f t="shared" si="56"/>
        <v>590.625</v>
      </c>
      <c r="V510" s="132">
        <f t="shared" si="57"/>
        <v>590625</v>
      </c>
      <c r="W510" s="132">
        <f t="shared" si="58"/>
        <v>49218.75</v>
      </c>
      <c r="X510" s="130"/>
      <c r="Y510" s="130"/>
      <c r="Z510" s="130">
        <v>3093</v>
      </c>
      <c r="AA510" s="130">
        <v>3094</v>
      </c>
      <c r="AB510" s="130"/>
      <c r="AC510" s="130"/>
      <c r="AD510" s="130"/>
      <c r="AE510" s="130"/>
      <c r="AF510" s="130">
        <v>133</v>
      </c>
      <c r="AG510" s="130"/>
      <c r="AH510" s="130">
        <v>2024</v>
      </c>
      <c r="AI510" s="130"/>
      <c r="AJ510" s="130"/>
      <c r="AK510" s="130"/>
      <c r="AL510" s="130" t="s">
        <v>312</v>
      </c>
      <c r="AM510" s="130"/>
    </row>
    <row r="511" spans="1:39" x14ac:dyDescent="0.35">
      <c r="A511" s="133" t="s">
        <v>50</v>
      </c>
      <c r="B511" s="133" t="s">
        <v>697</v>
      </c>
      <c r="C511" s="133" t="s">
        <v>826</v>
      </c>
      <c r="D511" s="133" t="s">
        <v>1020</v>
      </c>
      <c r="E511" s="133" t="s">
        <v>51</v>
      </c>
      <c r="F511" s="133"/>
      <c r="G511" s="133" t="s">
        <v>312</v>
      </c>
      <c r="H511" s="133" t="s">
        <v>852</v>
      </c>
      <c r="I511" s="133" t="s">
        <v>851</v>
      </c>
      <c r="J511" s="134">
        <v>1</v>
      </c>
      <c r="K511" s="133"/>
      <c r="L511" s="133" t="s">
        <v>54</v>
      </c>
      <c r="M511" s="133" t="s">
        <v>69</v>
      </c>
      <c r="N511" s="133">
        <v>6</v>
      </c>
      <c r="O511" s="133">
        <v>22</v>
      </c>
      <c r="P511" s="133">
        <v>15</v>
      </c>
      <c r="Q511" s="135">
        <v>78.75</v>
      </c>
      <c r="R511" s="135">
        <f t="shared" si="59"/>
        <v>5.5</v>
      </c>
      <c r="S511" s="135">
        <f t="shared" si="60"/>
        <v>433.125</v>
      </c>
      <c r="T511" s="135"/>
      <c r="U511" s="135">
        <f t="shared" si="56"/>
        <v>433.125</v>
      </c>
      <c r="V511" s="135">
        <f t="shared" si="57"/>
        <v>433125</v>
      </c>
      <c r="W511" s="135">
        <f t="shared" si="58"/>
        <v>36093.75</v>
      </c>
      <c r="X511" s="133"/>
      <c r="Y511" s="133"/>
      <c r="Z511" s="133">
        <v>3093</v>
      </c>
      <c r="AA511" s="133">
        <v>3094</v>
      </c>
      <c r="AB511" s="133"/>
      <c r="AC511" s="133"/>
      <c r="AD511" s="133"/>
      <c r="AE511" s="133"/>
      <c r="AF511" s="133">
        <v>133</v>
      </c>
      <c r="AG511" s="133"/>
      <c r="AH511" s="133">
        <v>2024</v>
      </c>
      <c r="AI511" s="133"/>
      <c r="AJ511" s="133"/>
      <c r="AK511" s="133"/>
      <c r="AL511" s="133" t="s">
        <v>312</v>
      </c>
      <c r="AM511" s="133"/>
    </row>
    <row r="512" spans="1:39" x14ac:dyDescent="0.35">
      <c r="A512" s="130" t="s">
        <v>50</v>
      </c>
      <c r="B512" s="130" t="s">
        <v>697</v>
      </c>
      <c r="C512" s="130" t="s">
        <v>826</v>
      </c>
      <c r="D512" s="130" t="s">
        <v>1024</v>
      </c>
      <c r="E512" s="130" t="s">
        <v>51</v>
      </c>
      <c r="F512" s="130" t="s">
        <v>42</v>
      </c>
      <c r="G512" s="130" t="s">
        <v>312</v>
      </c>
      <c r="H512" s="130" t="s">
        <v>830</v>
      </c>
      <c r="I512" s="130" t="s">
        <v>42</v>
      </c>
      <c r="J512" s="131">
        <v>1</v>
      </c>
      <c r="K512" s="130"/>
      <c r="L512" s="130" t="s">
        <v>68</v>
      </c>
      <c r="M512" s="130" t="s">
        <v>55</v>
      </c>
      <c r="N512" s="130">
        <v>5</v>
      </c>
      <c r="O512" s="130">
        <v>80</v>
      </c>
      <c r="P512" s="130">
        <v>7.5</v>
      </c>
      <c r="Q512" s="132">
        <v>78.75</v>
      </c>
      <c r="R512" s="132">
        <f t="shared" si="59"/>
        <v>10</v>
      </c>
      <c r="S512" s="132">
        <f t="shared" si="60"/>
        <v>787.5</v>
      </c>
      <c r="T512" s="132">
        <v>0</v>
      </c>
      <c r="U512" s="132">
        <f t="shared" si="56"/>
        <v>787.5</v>
      </c>
      <c r="V512" s="132">
        <f t="shared" si="57"/>
        <v>787500</v>
      </c>
      <c r="W512" s="132">
        <f t="shared" si="58"/>
        <v>65625</v>
      </c>
      <c r="X512" s="130" t="s">
        <v>42</v>
      </c>
      <c r="Y512" s="130" t="s">
        <v>42</v>
      </c>
      <c r="Z512" s="130">
        <v>3093</v>
      </c>
      <c r="AA512" s="130">
        <v>3094</v>
      </c>
      <c r="AB512" s="130" t="s">
        <v>42</v>
      </c>
      <c r="AC512" s="130" t="s">
        <v>42</v>
      </c>
      <c r="AD512" s="130" t="s">
        <v>42</v>
      </c>
      <c r="AE512" s="130" t="s">
        <v>42</v>
      </c>
      <c r="AF512" s="130">
        <v>133</v>
      </c>
      <c r="AG512" s="130"/>
      <c r="AH512" s="130">
        <v>2024</v>
      </c>
      <c r="AI512" s="130"/>
      <c r="AJ512" s="130"/>
      <c r="AK512" s="130"/>
      <c r="AL512" s="130" t="s">
        <v>312</v>
      </c>
      <c r="AM512" s="130"/>
    </row>
    <row r="513" spans="1:39" x14ac:dyDescent="0.35">
      <c r="A513" s="133" t="s">
        <v>50</v>
      </c>
      <c r="B513" s="133" t="s">
        <v>697</v>
      </c>
      <c r="C513" s="133" t="s">
        <v>826</v>
      </c>
      <c r="D513" s="133" t="s">
        <v>1024</v>
      </c>
      <c r="E513" s="133" t="s">
        <v>51</v>
      </c>
      <c r="F513" s="133" t="s">
        <v>42</v>
      </c>
      <c r="G513" s="133" t="s">
        <v>312</v>
      </c>
      <c r="H513" s="133" t="s">
        <v>830</v>
      </c>
      <c r="I513" s="133" t="s">
        <v>42</v>
      </c>
      <c r="J513" s="134">
        <v>1</v>
      </c>
      <c r="K513" s="133"/>
      <c r="L513" s="133" t="s">
        <v>68</v>
      </c>
      <c r="M513" s="133" t="s">
        <v>69</v>
      </c>
      <c r="N513" s="133">
        <v>5</v>
      </c>
      <c r="O513" s="133">
        <v>90</v>
      </c>
      <c r="P513" s="133">
        <v>7.5</v>
      </c>
      <c r="Q513" s="135">
        <v>78.75</v>
      </c>
      <c r="R513" s="135">
        <f t="shared" si="59"/>
        <v>11.25</v>
      </c>
      <c r="S513" s="135">
        <f t="shared" si="60"/>
        <v>885.9375</v>
      </c>
      <c r="T513" s="135">
        <v>0</v>
      </c>
      <c r="U513" s="135">
        <f t="shared" si="56"/>
        <v>885.9375</v>
      </c>
      <c r="V513" s="135">
        <f t="shared" si="57"/>
        <v>885937.5</v>
      </c>
      <c r="W513" s="135">
        <f t="shared" si="58"/>
        <v>73828.125</v>
      </c>
      <c r="X513" s="133" t="s">
        <v>42</v>
      </c>
      <c r="Y513" s="133" t="s">
        <v>42</v>
      </c>
      <c r="Z513" s="133">
        <v>3093</v>
      </c>
      <c r="AA513" s="133">
        <v>3094</v>
      </c>
      <c r="AB513" s="133" t="s">
        <v>42</v>
      </c>
      <c r="AC513" s="133" t="s">
        <v>42</v>
      </c>
      <c r="AD513" s="133" t="s">
        <v>42</v>
      </c>
      <c r="AE513" s="133" t="s">
        <v>42</v>
      </c>
      <c r="AF513" s="133">
        <v>133</v>
      </c>
      <c r="AG513" s="133"/>
      <c r="AH513" s="133">
        <v>2024</v>
      </c>
      <c r="AI513" s="133"/>
      <c r="AJ513" s="133"/>
      <c r="AK513" s="133"/>
      <c r="AL513" s="133" t="s">
        <v>312</v>
      </c>
      <c r="AM513" s="133"/>
    </row>
    <row r="514" spans="1:39" x14ac:dyDescent="0.35">
      <c r="A514" s="130" t="s">
        <v>50</v>
      </c>
      <c r="B514" s="130" t="s">
        <v>697</v>
      </c>
      <c r="C514" s="130" t="s">
        <v>826</v>
      </c>
      <c r="D514" s="130" t="s">
        <v>1024</v>
      </c>
      <c r="E514" s="130" t="s">
        <v>51</v>
      </c>
      <c r="F514" s="130" t="s">
        <v>42</v>
      </c>
      <c r="G514" s="130" t="s">
        <v>312</v>
      </c>
      <c r="H514" s="130" t="s">
        <v>832</v>
      </c>
      <c r="I514" s="130" t="s">
        <v>831</v>
      </c>
      <c r="J514" s="131">
        <v>1</v>
      </c>
      <c r="K514" s="130"/>
      <c r="L514" s="130" t="s">
        <v>54</v>
      </c>
      <c r="M514" s="130" t="s">
        <v>55</v>
      </c>
      <c r="N514" s="130">
        <v>1</v>
      </c>
      <c r="O514" s="130">
        <v>129</v>
      </c>
      <c r="P514" s="130">
        <v>16.5</v>
      </c>
      <c r="Q514" s="132">
        <v>78.75</v>
      </c>
      <c r="R514" s="132">
        <f t="shared" si="59"/>
        <v>35.475000000000001</v>
      </c>
      <c r="S514" s="132">
        <f t="shared" si="60"/>
        <v>2793.65625</v>
      </c>
      <c r="T514" s="132"/>
      <c r="U514" s="132">
        <f t="shared" si="56"/>
        <v>2793.65625</v>
      </c>
      <c r="V514" s="132">
        <f t="shared" si="57"/>
        <v>2793656.25</v>
      </c>
      <c r="W514" s="132">
        <f t="shared" si="58"/>
        <v>232804.6875</v>
      </c>
      <c r="X514" s="130" t="s">
        <v>42</v>
      </c>
      <c r="Y514" s="130" t="s">
        <v>42</v>
      </c>
      <c r="Z514" s="130">
        <v>3093</v>
      </c>
      <c r="AA514" s="130">
        <v>3094</v>
      </c>
      <c r="AB514" s="130" t="s">
        <v>42</v>
      </c>
      <c r="AC514" s="130" t="s">
        <v>42</v>
      </c>
      <c r="AD514" s="130" t="s">
        <v>42</v>
      </c>
      <c r="AE514" s="130" t="s">
        <v>42</v>
      </c>
      <c r="AF514" s="130">
        <v>133</v>
      </c>
      <c r="AG514" s="130"/>
      <c r="AH514" s="130">
        <v>2024</v>
      </c>
      <c r="AI514" s="130"/>
      <c r="AJ514" s="130"/>
      <c r="AK514" s="130"/>
      <c r="AL514" s="130" t="s">
        <v>312</v>
      </c>
      <c r="AM514" s="130"/>
    </row>
    <row r="515" spans="1:39" x14ac:dyDescent="0.35">
      <c r="A515" s="133" t="s">
        <v>50</v>
      </c>
      <c r="B515" s="133" t="s">
        <v>697</v>
      </c>
      <c r="C515" s="133" t="s">
        <v>826</v>
      </c>
      <c r="D515" s="133" t="s">
        <v>1024</v>
      </c>
      <c r="E515" s="133" t="s">
        <v>51</v>
      </c>
      <c r="F515" s="133"/>
      <c r="G515" s="133" t="s">
        <v>312</v>
      </c>
      <c r="H515" s="133" t="s">
        <v>832</v>
      </c>
      <c r="I515" s="133" t="s">
        <v>831</v>
      </c>
      <c r="J515" s="134">
        <v>1</v>
      </c>
      <c r="K515" s="133"/>
      <c r="L515" s="133" t="s">
        <v>54</v>
      </c>
      <c r="M515" s="133" t="s">
        <v>69</v>
      </c>
      <c r="N515" s="133">
        <v>1</v>
      </c>
      <c r="O515" s="133">
        <v>129</v>
      </c>
      <c r="P515" s="133">
        <v>16.5</v>
      </c>
      <c r="Q515" s="135">
        <v>78.75</v>
      </c>
      <c r="R515" s="135">
        <f t="shared" si="59"/>
        <v>35.475000000000001</v>
      </c>
      <c r="S515" s="135">
        <f t="shared" si="60"/>
        <v>2793.65625</v>
      </c>
      <c r="T515" s="135"/>
      <c r="U515" s="135">
        <f t="shared" si="56"/>
        <v>2793.65625</v>
      </c>
      <c r="V515" s="135">
        <f t="shared" si="57"/>
        <v>2793656.25</v>
      </c>
      <c r="W515" s="135">
        <f t="shared" si="58"/>
        <v>232804.6875</v>
      </c>
      <c r="X515" s="133"/>
      <c r="Y515" s="133"/>
      <c r="Z515" s="133">
        <v>3093</v>
      </c>
      <c r="AA515" s="133">
        <v>3094</v>
      </c>
      <c r="AB515" s="133"/>
      <c r="AC515" s="133"/>
      <c r="AD515" s="133"/>
      <c r="AE515" s="133"/>
      <c r="AF515" s="133">
        <v>133</v>
      </c>
      <c r="AG515" s="133"/>
      <c r="AH515" s="133">
        <v>2024</v>
      </c>
      <c r="AI515" s="133"/>
      <c r="AJ515" s="133"/>
      <c r="AK515" s="133"/>
      <c r="AL515" s="133" t="s">
        <v>312</v>
      </c>
      <c r="AM515" s="133"/>
    </row>
    <row r="516" spans="1:39" x14ac:dyDescent="0.35">
      <c r="A516" s="130" t="s">
        <v>50</v>
      </c>
      <c r="B516" s="130" t="s">
        <v>697</v>
      </c>
      <c r="C516" s="130" t="s">
        <v>826</v>
      </c>
      <c r="D516" s="130" t="s">
        <v>1024</v>
      </c>
      <c r="E516" s="130" t="s">
        <v>51</v>
      </c>
      <c r="F516" s="130" t="s">
        <v>42</v>
      </c>
      <c r="G516" s="130" t="s">
        <v>316</v>
      </c>
      <c r="H516" s="130" t="s">
        <v>769</v>
      </c>
      <c r="I516" s="130" t="s">
        <v>853</v>
      </c>
      <c r="J516" s="131">
        <v>1</v>
      </c>
      <c r="K516" s="130"/>
      <c r="L516" s="130" t="s">
        <v>54</v>
      </c>
      <c r="M516" s="130" t="s">
        <v>55</v>
      </c>
      <c r="N516" s="130">
        <v>1</v>
      </c>
      <c r="O516" s="130">
        <v>129</v>
      </c>
      <c r="P516" s="130">
        <v>13.5</v>
      </c>
      <c r="Q516" s="132">
        <v>79.75</v>
      </c>
      <c r="R516" s="132">
        <f t="shared" si="59"/>
        <v>29.024999999999999</v>
      </c>
      <c r="S516" s="132">
        <f t="shared" si="60"/>
        <v>2314.7437500000001</v>
      </c>
      <c r="T516" s="132"/>
      <c r="U516" s="132">
        <f t="shared" si="56"/>
        <v>2314.7437500000001</v>
      </c>
      <c r="V516" s="132">
        <f t="shared" si="57"/>
        <v>2314743.75</v>
      </c>
      <c r="W516" s="132">
        <f t="shared" si="58"/>
        <v>192895.3125</v>
      </c>
      <c r="X516" s="130" t="s">
        <v>1021</v>
      </c>
      <c r="Y516" s="130" t="s">
        <v>1022</v>
      </c>
      <c r="Z516" s="130">
        <v>3093</v>
      </c>
      <c r="AA516" s="130">
        <v>3094</v>
      </c>
      <c r="AB516" s="130" t="s">
        <v>42</v>
      </c>
      <c r="AC516" s="130" t="s">
        <v>42</v>
      </c>
      <c r="AD516" s="130" t="s">
        <v>42</v>
      </c>
      <c r="AE516" s="130" t="s">
        <v>42</v>
      </c>
      <c r="AF516" s="130">
        <v>133</v>
      </c>
      <c r="AG516" s="130"/>
      <c r="AH516" s="130">
        <v>2024</v>
      </c>
      <c r="AI516" s="130"/>
      <c r="AJ516" s="130"/>
      <c r="AK516" s="130"/>
      <c r="AL516" s="130" t="s">
        <v>312</v>
      </c>
      <c r="AM516" s="130"/>
    </row>
    <row r="517" spans="1:39" x14ac:dyDescent="0.35">
      <c r="A517" s="133" t="s">
        <v>50</v>
      </c>
      <c r="B517" s="133" t="s">
        <v>697</v>
      </c>
      <c r="C517" s="133" t="s">
        <v>826</v>
      </c>
      <c r="D517" s="133" t="s">
        <v>1024</v>
      </c>
      <c r="E517" s="133" t="s">
        <v>51</v>
      </c>
      <c r="F517" s="133" t="s">
        <v>42</v>
      </c>
      <c r="G517" s="133" t="s">
        <v>316</v>
      </c>
      <c r="H517" s="133" t="s">
        <v>769</v>
      </c>
      <c r="I517" s="133" t="s">
        <v>853</v>
      </c>
      <c r="J517" s="134">
        <v>1</v>
      </c>
      <c r="K517" s="133"/>
      <c r="L517" s="133" t="s">
        <v>54</v>
      </c>
      <c r="M517" s="133" t="s">
        <v>69</v>
      </c>
      <c r="N517" s="133">
        <v>1</v>
      </c>
      <c r="O517" s="133">
        <v>129</v>
      </c>
      <c r="P517" s="133">
        <v>13.5</v>
      </c>
      <c r="Q517" s="135">
        <v>79.75</v>
      </c>
      <c r="R517" s="135">
        <f t="shared" si="59"/>
        <v>29.024999999999999</v>
      </c>
      <c r="S517" s="135">
        <f t="shared" si="60"/>
        <v>2314.7437500000001</v>
      </c>
      <c r="T517" s="135">
        <v>0</v>
      </c>
      <c r="U517" s="135">
        <f t="shared" si="56"/>
        <v>2314.7437500000001</v>
      </c>
      <c r="V517" s="135">
        <f t="shared" si="57"/>
        <v>2314743.75</v>
      </c>
      <c r="W517" s="135">
        <f t="shared" si="58"/>
        <v>192895.3125</v>
      </c>
      <c r="X517" s="133" t="s">
        <v>1021</v>
      </c>
      <c r="Y517" s="133" t="s">
        <v>1022</v>
      </c>
      <c r="Z517" s="133">
        <v>3093</v>
      </c>
      <c r="AA517" s="133">
        <v>3094</v>
      </c>
      <c r="AB517" s="133" t="s">
        <v>42</v>
      </c>
      <c r="AC517" s="133" t="s">
        <v>42</v>
      </c>
      <c r="AD517" s="133" t="s">
        <v>42</v>
      </c>
      <c r="AE517" s="133" t="s">
        <v>42</v>
      </c>
      <c r="AF517" s="133">
        <v>133</v>
      </c>
      <c r="AG517" s="133"/>
      <c r="AH517" s="133">
        <v>2024</v>
      </c>
      <c r="AI517" s="133"/>
      <c r="AJ517" s="133"/>
      <c r="AK517" s="133"/>
      <c r="AL517" s="133" t="s">
        <v>312</v>
      </c>
      <c r="AM517" s="133"/>
    </row>
    <row r="518" spans="1:39" x14ac:dyDescent="0.35">
      <c r="A518" s="130" t="s">
        <v>50</v>
      </c>
      <c r="B518" s="130" t="s">
        <v>697</v>
      </c>
      <c r="C518" s="130" t="s">
        <v>826</v>
      </c>
      <c r="D518" s="130" t="s">
        <v>1024</v>
      </c>
      <c r="E518" s="130" t="s">
        <v>51</v>
      </c>
      <c r="F518" s="130" t="s">
        <v>42</v>
      </c>
      <c r="G518" s="130" t="s">
        <v>312</v>
      </c>
      <c r="H518" s="130" t="s">
        <v>270</v>
      </c>
      <c r="I518" s="130" t="s">
        <v>833</v>
      </c>
      <c r="J518" s="131">
        <v>1</v>
      </c>
      <c r="K518" s="130"/>
      <c r="L518" s="130" t="s">
        <v>54</v>
      </c>
      <c r="M518" s="130" t="s">
        <v>55</v>
      </c>
      <c r="N518" s="130">
        <v>2</v>
      </c>
      <c r="O518" s="130">
        <v>117</v>
      </c>
      <c r="P518" s="130">
        <v>6</v>
      </c>
      <c r="Q518" s="132">
        <v>78.75</v>
      </c>
      <c r="R518" s="132">
        <f t="shared" si="59"/>
        <v>11.7</v>
      </c>
      <c r="S518" s="132">
        <f t="shared" si="60"/>
        <v>921.375</v>
      </c>
      <c r="T518" s="132">
        <v>0</v>
      </c>
      <c r="U518" s="132">
        <f t="shared" si="56"/>
        <v>921.375</v>
      </c>
      <c r="V518" s="132">
        <f t="shared" si="57"/>
        <v>921375</v>
      </c>
      <c r="W518" s="132">
        <f t="shared" si="58"/>
        <v>76781.25</v>
      </c>
      <c r="X518" s="130" t="s">
        <v>42</v>
      </c>
      <c r="Y518" s="130" t="s">
        <v>42</v>
      </c>
      <c r="Z518" s="130">
        <v>3093</v>
      </c>
      <c r="AA518" s="130">
        <v>3094</v>
      </c>
      <c r="AB518" s="130" t="s">
        <v>42</v>
      </c>
      <c r="AC518" s="130" t="s">
        <v>42</v>
      </c>
      <c r="AD518" s="130" t="s">
        <v>42</v>
      </c>
      <c r="AE518" s="130" t="s">
        <v>42</v>
      </c>
      <c r="AF518" s="130">
        <v>133</v>
      </c>
      <c r="AG518" s="130"/>
      <c r="AH518" s="130">
        <v>2024</v>
      </c>
      <c r="AI518" s="130"/>
      <c r="AJ518" s="130"/>
      <c r="AK518" s="130"/>
      <c r="AL518" s="130" t="s">
        <v>312</v>
      </c>
      <c r="AM518" s="130"/>
    </row>
    <row r="519" spans="1:39" x14ac:dyDescent="0.35">
      <c r="A519" s="133" t="s">
        <v>50</v>
      </c>
      <c r="B519" s="133" t="s">
        <v>697</v>
      </c>
      <c r="C519" s="133" t="s">
        <v>826</v>
      </c>
      <c r="D519" s="133" t="s">
        <v>1024</v>
      </c>
      <c r="E519" s="133" t="s">
        <v>51</v>
      </c>
      <c r="F519" s="133" t="s">
        <v>42</v>
      </c>
      <c r="G519" s="133" t="s">
        <v>312</v>
      </c>
      <c r="H519" s="133" t="s">
        <v>270</v>
      </c>
      <c r="I519" s="133" t="s">
        <v>833</v>
      </c>
      <c r="J519" s="134">
        <v>1</v>
      </c>
      <c r="K519" s="133"/>
      <c r="L519" s="133" t="s">
        <v>54</v>
      </c>
      <c r="M519" s="133" t="s">
        <v>69</v>
      </c>
      <c r="N519" s="133">
        <v>2</v>
      </c>
      <c r="O519" s="133">
        <v>120</v>
      </c>
      <c r="P519" s="133">
        <v>6</v>
      </c>
      <c r="Q519" s="135">
        <v>78.75</v>
      </c>
      <c r="R519" s="135">
        <f t="shared" si="59"/>
        <v>12</v>
      </c>
      <c r="S519" s="135">
        <f t="shared" si="60"/>
        <v>945</v>
      </c>
      <c r="T519" s="135">
        <v>0</v>
      </c>
      <c r="U519" s="135">
        <f t="shared" si="56"/>
        <v>945</v>
      </c>
      <c r="V519" s="135">
        <f t="shared" si="57"/>
        <v>945000</v>
      </c>
      <c r="W519" s="135">
        <f t="shared" si="58"/>
        <v>78750</v>
      </c>
      <c r="X519" s="133" t="s">
        <v>42</v>
      </c>
      <c r="Y519" s="133" t="s">
        <v>42</v>
      </c>
      <c r="Z519" s="133">
        <v>3093</v>
      </c>
      <c r="AA519" s="133">
        <v>3094</v>
      </c>
      <c r="AB519" s="133" t="s">
        <v>42</v>
      </c>
      <c r="AC519" s="133" t="s">
        <v>42</v>
      </c>
      <c r="AD519" s="133" t="s">
        <v>42</v>
      </c>
      <c r="AE519" s="133" t="s">
        <v>42</v>
      </c>
      <c r="AF519" s="133">
        <v>133</v>
      </c>
      <c r="AG519" s="133"/>
      <c r="AH519" s="133">
        <v>2024</v>
      </c>
      <c r="AI519" s="133"/>
      <c r="AJ519" s="133"/>
      <c r="AK519" s="133"/>
      <c r="AL519" s="133" t="s">
        <v>312</v>
      </c>
      <c r="AM519" s="133"/>
    </row>
    <row r="520" spans="1:39" x14ac:dyDescent="0.35">
      <c r="A520" s="130" t="s">
        <v>50</v>
      </c>
      <c r="B520" s="130" t="s">
        <v>697</v>
      </c>
      <c r="C520" s="130" t="s">
        <v>826</v>
      </c>
      <c r="D520" s="130" t="s">
        <v>1024</v>
      </c>
      <c r="E520" s="130" t="s">
        <v>51</v>
      </c>
      <c r="F520" s="130"/>
      <c r="G520" s="130" t="s">
        <v>312</v>
      </c>
      <c r="H520" s="130" t="s">
        <v>835</v>
      </c>
      <c r="I520" s="130" t="s">
        <v>834</v>
      </c>
      <c r="J520" s="131">
        <v>1</v>
      </c>
      <c r="K520" s="130"/>
      <c r="L520" s="130" t="s">
        <v>54</v>
      </c>
      <c r="M520" s="130" t="s">
        <v>55</v>
      </c>
      <c r="N520" s="130">
        <v>2</v>
      </c>
      <c r="O520" s="130">
        <v>117</v>
      </c>
      <c r="P520" s="130">
        <v>24</v>
      </c>
      <c r="Q520" s="132">
        <v>78.75</v>
      </c>
      <c r="R520" s="132">
        <f t="shared" si="59"/>
        <v>46.8</v>
      </c>
      <c r="S520" s="132">
        <f t="shared" si="60"/>
        <v>3685.5</v>
      </c>
      <c r="T520" s="132"/>
      <c r="U520" s="132">
        <f t="shared" si="56"/>
        <v>3685.5</v>
      </c>
      <c r="V520" s="132">
        <f t="shared" si="57"/>
        <v>3685500</v>
      </c>
      <c r="W520" s="132">
        <f t="shared" si="58"/>
        <v>307125</v>
      </c>
      <c r="X520" s="130"/>
      <c r="Y520" s="130"/>
      <c r="Z520" s="130">
        <v>3093</v>
      </c>
      <c r="AA520" s="130">
        <v>3094</v>
      </c>
      <c r="AB520" s="130"/>
      <c r="AC520" s="130"/>
      <c r="AD520" s="130"/>
      <c r="AE520" s="130"/>
      <c r="AF520" s="130">
        <v>133</v>
      </c>
      <c r="AG520" s="130"/>
      <c r="AH520" s="130">
        <v>2024</v>
      </c>
      <c r="AI520" s="130"/>
      <c r="AJ520" s="130"/>
      <c r="AK520" s="130"/>
      <c r="AL520" s="130" t="s">
        <v>312</v>
      </c>
      <c r="AM520" s="130"/>
    </row>
    <row r="521" spans="1:39" x14ac:dyDescent="0.35">
      <c r="A521" s="133" t="s">
        <v>50</v>
      </c>
      <c r="B521" s="133" t="s">
        <v>697</v>
      </c>
      <c r="C521" s="133" t="s">
        <v>826</v>
      </c>
      <c r="D521" s="133" t="s">
        <v>1024</v>
      </c>
      <c r="E521" s="133" t="s">
        <v>51</v>
      </c>
      <c r="F521" s="133"/>
      <c r="G521" s="133" t="s">
        <v>312</v>
      </c>
      <c r="H521" s="133" t="s">
        <v>835</v>
      </c>
      <c r="I521" s="133" t="s">
        <v>834</v>
      </c>
      <c r="J521" s="134">
        <v>1</v>
      </c>
      <c r="K521" s="133"/>
      <c r="L521" s="133" t="s">
        <v>54</v>
      </c>
      <c r="M521" s="133" t="s">
        <v>69</v>
      </c>
      <c r="N521" s="133">
        <v>2</v>
      </c>
      <c r="O521" s="133">
        <v>120</v>
      </c>
      <c r="P521" s="133">
        <v>24</v>
      </c>
      <c r="Q521" s="135">
        <v>78.75</v>
      </c>
      <c r="R521" s="135">
        <f t="shared" si="59"/>
        <v>48</v>
      </c>
      <c r="S521" s="135">
        <f t="shared" si="60"/>
        <v>3780</v>
      </c>
      <c r="T521" s="135"/>
      <c r="U521" s="135">
        <f t="shared" si="56"/>
        <v>3780</v>
      </c>
      <c r="V521" s="135">
        <f t="shared" si="57"/>
        <v>3780000</v>
      </c>
      <c r="W521" s="135">
        <f t="shared" si="58"/>
        <v>315000</v>
      </c>
      <c r="X521" s="133"/>
      <c r="Y521" s="133"/>
      <c r="Z521" s="133">
        <v>3093</v>
      </c>
      <c r="AA521" s="133">
        <v>3094</v>
      </c>
      <c r="AB521" s="133"/>
      <c r="AC521" s="133"/>
      <c r="AD521" s="133"/>
      <c r="AE521" s="133"/>
      <c r="AF521" s="133">
        <v>133</v>
      </c>
      <c r="AG521" s="133"/>
      <c r="AH521" s="133">
        <v>2024</v>
      </c>
      <c r="AI521" s="133"/>
      <c r="AJ521" s="133"/>
      <c r="AK521" s="133"/>
      <c r="AL521" s="133" t="s">
        <v>312</v>
      </c>
      <c r="AM521" s="133"/>
    </row>
    <row r="522" spans="1:39" x14ac:dyDescent="0.35">
      <c r="A522" s="130" t="s">
        <v>50</v>
      </c>
      <c r="B522" s="130" t="s">
        <v>697</v>
      </c>
      <c r="C522" s="130" t="s">
        <v>826</v>
      </c>
      <c r="D522" s="130" t="s">
        <v>1024</v>
      </c>
      <c r="E522" s="130" t="s">
        <v>51</v>
      </c>
      <c r="F522" s="130"/>
      <c r="G522" s="130" t="s">
        <v>312</v>
      </c>
      <c r="H522" s="130" t="s">
        <v>837</v>
      </c>
      <c r="I522" s="130" t="s">
        <v>836</v>
      </c>
      <c r="J522" s="131">
        <v>1</v>
      </c>
      <c r="K522" s="130"/>
      <c r="L522" s="130" t="s">
        <v>54</v>
      </c>
      <c r="M522" s="130" t="s">
        <v>55</v>
      </c>
      <c r="N522" s="130">
        <v>3</v>
      </c>
      <c r="O522" s="130">
        <v>108</v>
      </c>
      <c r="P522" s="130">
        <v>30</v>
      </c>
      <c r="Q522" s="132">
        <v>78.75</v>
      </c>
      <c r="R522" s="132">
        <f t="shared" si="59"/>
        <v>54</v>
      </c>
      <c r="S522" s="132">
        <f t="shared" si="60"/>
        <v>4252.5</v>
      </c>
      <c r="T522" s="132"/>
      <c r="U522" s="132">
        <f t="shared" si="56"/>
        <v>4252.5</v>
      </c>
      <c r="V522" s="132">
        <f t="shared" si="57"/>
        <v>4252500</v>
      </c>
      <c r="W522" s="132">
        <f t="shared" si="58"/>
        <v>354375</v>
      </c>
      <c r="X522" s="130"/>
      <c r="Y522" s="130"/>
      <c r="Z522" s="130">
        <v>3093</v>
      </c>
      <c r="AA522" s="130">
        <v>3094</v>
      </c>
      <c r="AB522" s="130"/>
      <c r="AC522" s="130"/>
      <c r="AD522" s="130"/>
      <c r="AE522" s="130"/>
      <c r="AF522" s="130">
        <v>133</v>
      </c>
      <c r="AG522" s="130"/>
      <c r="AH522" s="130">
        <v>2024</v>
      </c>
      <c r="AI522" s="130"/>
      <c r="AJ522" s="130"/>
      <c r="AK522" s="130"/>
      <c r="AL522" s="130" t="s">
        <v>312</v>
      </c>
      <c r="AM522" s="130"/>
    </row>
    <row r="523" spans="1:39" x14ac:dyDescent="0.35">
      <c r="A523" s="133" t="s">
        <v>50</v>
      </c>
      <c r="B523" s="133" t="s">
        <v>697</v>
      </c>
      <c r="C523" s="133" t="s">
        <v>826</v>
      </c>
      <c r="D523" s="133" t="s">
        <v>1024</v>
      </c>
      <c r="E523" s="133" t="s">
        <v>51</v>
      </c>
      <c r="F523" s="133"/>
      <c r="G523" s="133" t="s">
        <v>312</v>
      </c>
      <c r="H523" s="133" t="s">
        <v>837</v>
      </c>
      <c r="I523" s="133" t="s">
        <v>836</v>
      </c>
      <c r="J523" s="134">
        <v>1</v>
      </c>
      <c r="K523" s="133"/>
      <c r="L523" s="133" t="s">
        <v>54</v>
      </c>
      <c r="M523" s="133" t="s">
        <v>69</v>
      </c>
      <c r="N523" s="133">
        <v>3</v>
      </c>
      <c r="O523" s="133">
        <v>100</v>
      </c>
      <c r="P523" s="133">
        <v>30</v>
      </c>
      <c r="Q523" s="135">
        <v>78.75</v>
      </c>
      <c r="R523" s="135">
        <f t="shared" si="59"/>
        <v>50</v>
      </c>
      <c r="S523" s="135">
        <f t="shared" si="60"/>
        <v>3937.5</v>
      </c>
      <c r="T523" s="135"/>
      <c r="U523" s="135">
        <f t="shared" si="56"/>
        <v>3937.5</v>
      </c>
      <c r="V523" s="135">
        <f t="shared" si="57"/>
        <v>3937500</v>
      </c>
      <c r="W523" s="135">
        <f t="shared" si="58"/>
        <v>328125</v>
      </c>
      <c r="X523" s="133"/>
      <c r="Y523" s="133"/>
      <c r="Z523" s="133">
        <v>3093</v>
      </c>
      <c r="AA523" s="133">
        <v>3094</v>
      </c>
      <c r="AB523" s="133"/>
      <c r="AC523" s="133"/>
      <c r="AD523" s="133"/>
      <c r="AE523" s="133"/>
      <c r="AF523" s="133">
        <v>133</v>
      </c>
      <c r="AG523" s="133"/>
      <c r="AH523" s="133">
        <v>2024</v>
      </c>
      <c r="AI523" s="133"/>
      <c r="AJ523" s="133"/>
      <c r="AK523" s="133"/>
      <c r="AL523" s="133" t="s">
        <v>312</v>
      </c>
      <c r="AM523" s="133"/>
    </row>
    <row r="524" spans="1:39" x14ac:dyDescent="0.35">
      <c r="A524" s="130" t="s">
        <v>50</v>
      </c>
      <c r="B524" s="130" t="s">
        <v>697</v>
      </c>
      <c r="C524" s="130" t="s">
        <v>826</v>
      </c>
      <c r="D524" s="130" t="s">
        <v>1024</v>
      </c>
      <c r="E524" s="130" t="s">
        <v>51</v>
      </c>
      <c r="F524" s="130"/>
      <c r="G524" s="130" t="s">
        <v>312</v>
      </c>
      <c r="H524" s="130" t="s">
        <v>839</v>
      </c>
      <c r="I524" s="130" t="s">
        <v>838</v>
      </c>
      <c r="J524" s="131">
        <v>1</v>
      </c>
      <c r="K524" s="130"/>
      <c r="L524" s="130" t="s">
        <v>54</v>
      </c>
      <c r="M524" s="130" t="s">
        <v>55</v>
      </c>
      <c r="N524" s="130">
        <v>4</v>
      </c>
      <c r="O524" s="130">
        <v>97</v>
      </c>
      <c r="P524" s="130">
        <v>12</v>
      </c>
      <c r="Q524" s="132">
        <v>78.75</v>
      </c>
      <c r="R524" s="132">
        <f t="shared" si="59"/>
        <v>19.399999999999999</v>
      </c>
      <c r="S524" s="132">
        <f t="shared" si="60"/>
        <v>1527.75</v>
      </c>
      <c r="T524" s="132"/>
      <c r="U524" s="132">
        <f t="shared" si="56"/>
        <v>1527.75</v>
      </c>
      <c r="V524" s="132">
        <f t="shared" si="57"/>
        <v>1527750</v>
      </c>
      <c r="W524" s="132">
        <f t="shared" si="58"/>
        <v>127312.5</v>
      </c>
      <c r="X524" s="130"/>
      <c r="Y524" s="130"/>
      <c r="Z524" s="130">
        <v>3093</v>
      </c>
      <c r="AA524" s="130">
        <v>3094</v>
      </c>
      <c r="AB524" s="130"/>
      <c r="AC524" s="130"/>
      <c r="AD524" s="130"/>
      <c r="AE524" s="130"/>
      <c r="AF524" s="130">
        <v>133</v>
      </c>
      <c r="AG524" s="130"/>
      <c r="AH524" s="130">
        <v>2024</v>
      </c>
      <c r="AI524" s="130"/>
      <c r="AJ524" s="130"/>
      <c r="AK524" s="130"/>
      <c r="AL524" s="130" t="s">
        <v>312</v>
      </c>
      <c r="AM524" s="130"/>
    </row>
    <row r="525" spans="1:39" x14ac:dyDescent="0.35">
      <c r="A525" s="133" t="s">
        <v>50</v>
      </c>
      <c r="B525" s="133" t="s">
        <v>697</v>
      </c>
      <c r="C525" s="133" t="s">
        <v>826</v>
      </c>
      <c r="D525" s="133" t="s">
        <v>1024</v>
      </c>
      <c r="E525" s="133" t="s">
        <v>51</v>
      </c>
      <c r="F525" s="133"/>
      <c r="G525" s="133" t="s">
        <v>312</v>
      </c>
      <c r="H525" s="133" t="s">
        <v>839</v>
      </c>
      <c r="I525" s="133" t="s">
        <v>838</v>
      </c>
      <c r="J525" s="134">
        <v>1</v>
      </c>
      <c r="K525" s="133"/>
      <c r="L525" s="133" t="s">
        <v>54</v>
      </c>
      <c r="M525" s="133" t="s">
        <v>69</v>
      </c>
      <c r="N525" s="133">
        <v>4</v>
      </c>
      <c r="O525" s="133">
        <v>83</v>
      </c>
      <c r="P525" s="133">
        <v>12</v>
      </c>
      <c r="Q525" s="135">
        <v>78.75</v>
      </c>
      <c r="R525" s="135">
        <f t="shared" si="59"/>
        <v>16.600000000000001</v>
      </c>
      <c r="S525" s="135">
        <f t="shared" si="60"/>
        <v>1307.25</v>
      </c>
      <c r="T525" s="135"/>
      <c r="U525" s="135">
        <f t="shared" si="56"/>
        <v>1307.25</v>
      </c>
      <c r="V525" s="135">
        <f t="shared" si="57"/>
        <v>1307250</v>
      </c>
      <c r="W525" s="135">
        <f t="shared" si="58"/>
        <v>108937.5</v>
      </c>
      <c r="X525" s="133"/>
      <c r="Y525" s="133"/>
      <c r="Z525" s="133">
        <v>3093</v>
      </c>
      <c r="AA525" s="133">
        <v>3094</v>
      </c>
      <c r="AB525" s="133"/>
      <c r="AC525" s="133"/>
      <c r="AD525" s="133"/>
      <c r="AE525" s="133"/>
      <c r="AF525" s="133">
        <v>133</v>
      </c>
      <c r="AG525" s="133"/>
      <c r="AH525" s="133">
        <v>2024</v>
      </c>
      <c r="AI525" s="133"/>
      <c r="AJ525" s="133"/>
      <c r="AK525" s="133"/>
      <c r="AL525" s="133" t="s">
        <v>312</v>
      </c>
      <c r="AM525" s="133"/>
    </row>
    <row r="526" spans="1:39" x14ac:dyDescent="0.35">
      <c r="A526" s="130" t="s">
        <v>50</v>
      </c>
      <c r="B526" s="130" t="s">
        <v>697</v>
      </c>
      <c r="C526" s="130" t="s">
        <v>826</v>
      </c>
      <c r="D526" s="130" t="s">
        <v>1024</v>
      </c>
      <c r="E526" s="130" t="s">
        <v>51</v>
      </c>
      <c r="F526" s="130"/>
      <c r="G526" s="130" t="s">
        <v>312</v>
      </c>
      <c r="H526" s="130" t="s">
        <v>842</v>
      </c>
      <c r="I526" s="130" t="s">
        <v>840</v>
      </c>
      <c r="J526" s="131">
        <v>1</v>
      </c>
      <c r="K526" s="130"/>
      <c r="L526" s="130" t="s">
        <v>54</v>
      </c>
      <c r="M526" s="130" t="s">
        <v>55</v>
      </c>
      <c r="N526" s="130">
        <v>4</v>
      </c>
      <c r="O526" s="130">
        <v>83</v>
      </c>
      <c r="P526" s="130">
        <v>13.5</v>
      </c>
      <c r="Q526" s="132">
        <v>78.75</v>
      </c>
      <c r="R526" s="132">
        <f t="shared" si="59"/>
        <v>18.675000000000001</v>
      </c>
      <c r="S526" s="132">
        <f t="shared" si="60"/>
        <v>1470.65625</v>
      </c>
      <c r="T526" s="132"/>
      <c r="U526" s="132">
        <f t="shared" si="56"/>
        <v>1470.65625</v>
      </c>
      <c r="V526" s="132">
        <f t="shared" si="57"/>
        <v>1470656.25</v>
      </c>
      <c r="W526" s="132">
        <f t="shared" si="58"/>
        <v>122554.6875</v>
      </c>
      <c r="X526" s="130"/>
      <c r="Y526" s="130"/>
      <c r="Z526" s="130">
        <v>3093</v>
      </c>
      <c r="AA526" s="130">
        <v>3094</v>
      </c>
      <c r="AB526" s="130"/>
      <c r="AC526" s="130"/>
      <c r="AD526" s="130"/>
      <c r="AE526" s="130"/>
      <c r="AF526" s="130">
        <v>133</v>
      </c>
      <c r="AG526" s="130"/>
      <c r="AH526" s="130">
        <v>2024</v>
      </c>
      <c r="AI526" s="130"/>
      <c r="AJ526" s="130"/>
      <c r="AK526" s="130"/>
      <c r="AL526" s="130" t="s">
        <v>312</v>
      </c>
      <c r="AM526" s="130"/>
    </row>
    <row r="527" spans="1:39" x14ac:dyDescent="0.35">
      <c r="A527" s="133" t="s">
        <v>50</v>
      </c>
      <c r="B527" s="133" t="s">
        <v>697</v>
      </c>
      <c r="C527" s="133" t="s">
        <v>826</v>
      </c>
      <c r="D527" s="133" t="s">
        <v>1024</v>
      </c>
      <c r="E527" s="133" t="s">
        <v>51</v>
      </c>
      <c r="F527" s="133"/>
      <c r="G527" s="133" t="s">
        <v>312</v>
      </c>
      <c r="H527" s="133" t="s">
        <v>841</v>
      </c>
      <c r="I527" s="133" t="s">
        <v>840</v>
      </c>
      <c r="J527" s="134">
        <v>1</v>
      </c>
      <c r="K527" s="133"/>
      <c r="L527" s="133" t="s">
        <v>54</v>
      </c>
      <c r="M527" s="133" t="s">
        <v>69</v>
      </c>
      <c r="N527" s="133">
        <v>4</v>
      </c>
      <c r="O527" s="133">
        <v>26</v>
      </c>
      <c r="P527" s="133">
        <v>13.5</v>
      </c>
      <c r="Q527" s="135">
        <v>78.75</v>
      </c>
      <c r="R527" s="135">
        <f t="shared" si="59"/>
        <v>5.85</v>
      </c>
      <c r="S527" s="135">
        <f t="shared" si="60"/>
        <v>460.6875</v>
      </c>
      <c r="T527" s="135"/>
      <c r="U527" s="135">
        <f t="shared" si="56"/>
        <v>460.6875</v>
      </c>
      <c r="V527" s="135">
        <f t="shared" si="57"/>
        <v>460687.5</v>
      </c>
      <c r="W527" s="135">
        <f t="shared" si="58"/>
        <v>38390.625</v>
      </c>
      <c r="X527" s="133"/>
      <c r="Y527" s="133"/>
      <c r="Z527" s="133">
        <v>3093</v>
      </c>
      <c r="AA527" s="133">
        <v>3094</v>
      </c>
      <c r="AB527" s="133"/>
      <c r="AC527" s="133"/>
      <c r="AD527" s="133"/>
      <c r="AE527" s="133"/>
      <c r="AF527" s="133">
        <v>133</v>
      </c>
      <c r="AG527" s="133"/>
      <c r="AH527" s="133">
        <v>2024</v>
      </c>
      <c r="AI527" s="133"/>
      <c r="AJ527" s="133"/>
      <c r="AK527" s="133"/>
      <c r="AL527" s="133" t="s">
        <v>312</v>
      </c>
      <c r="AM527" s="133"/>
    </row>
    <row r="528" spans="1:39" x14ac:dyDescent="0.35">
      <c r="A528" s="130" t="s">
        <v>50</v>
      </c>
      <c r="B528" s="130" t="s">
        <v>697</v>
      </c>
      <c r="C528" s="130" t="s">
        <v>826</v>
      </c>
      <c r="D528" s="130" t="s">
        <v>1024</v>
      </c>
      <c r="E528" s="130" t="s">
        <v>51</v>
      </c>
      <c r="F528" s="130"/>
      <c r="G528" s="130" t="s">
        <v>43</v>
      </c>
      <c r="H528" s="130" t="s">
        <v>828</v>
      </c>
      <c r="I528" s="130" t="s">
        <v>827</v>
      </c>
      <c r="J528" s="131">
        <v>1</v>
      </c>
      <c r="K528" s="130"/>
      <c r="L528" s="130" t="s">
        <v>54</v>
      </c>
      <c r="M528" s="130" t="s">
        <v>55</v>
      </c>
      <c r="N528" s="130">
        <v>4</v>
      </c>
      <c r="O528" s="130">
        <v>97</v>
      </c>
      <c r="P528" s="130">
        <v>4.5</v>
      </c>
      <c r="Q528" s="132">
        <v>79.75</v>
      </c>
      <c r="R528" s="132">
        <f t="shared" si="59"/>
        <v>7.2750000000000004</v>
      </c>
      <c r="S528" s="132">
        <f t="shared" si="60"/>
        <v>580.18124999999998</v>
      </c>
      <c r="T528" s="132"/>
      <c r="U528" s="132">
        <f t="shared" si="56"/>
        <v>580.18124999999998</v>
      </c>
      <c r="V528" s="132">
        <f t="shared" si="57"/>
        <v>580181.25</v>
      </c>
      <c r="W528" s="132">
        <f t="shared" si="58"/>
        <v>48348.4375</v>
      </c>
      <c r="X528" s="130" t="s">
        <v>1021</v>
      </c>
      <c r="Y528" s="130" t="s">
        <v>1023</v>
      </c>
      <c r="Z528" s="130">
        <v>3093</v>
      </c>
      <c r="AA528" s="130">
        <v>3094</v>
      </c>
      <c r="AB528" s="130"/>
      <c r="AC528" s="130"/>
      <c r="AD528" s="130"/>
      <c r="AE528" s="130"/>
      <c r="AF528" s="130">
        <v>133</v>
      </c>
      <c r="AG528" s="130"/>
      <c r="AH528" s="130">
        <v>2024</v>
      </c>
      <c r="AI528" s="130"/>
      <c r="AJ528" s="130"/>
      <c r="AK528" s="130"/>
      <c r="AL528" s="130" t="s">
        <v>312</v>
      </c>
      <c r="AM528" s="130"/>
    </row>
    <row r="529" spans="1:39" x14ac:dyDescent="0.35">
      <c r="A529" s="133" t="s">
        <v>50</v>
      </c>
      <c r="B529" s="133" t="s">
        <v>697</v>
      </c>
      <c r="C529" s="133" t="s">
        <v>826</v>
      </c>
      <c r="D529" s="133" t="s">
        <v>1024</v>
      </c>
      <c r="E529" s="133" t="s">
        <v>51</v>
      </c>
      <c r="F529" s="133"/>
      <c r="G529" s="133" t="s">
        <v>43</v>
      </c>
      <c r="H529" s="133" t="s">
        <v>828</v>
      </c>
      <c r="I529" s="133" t="s">
        <v>827</v>
      </c>
      <c r="J529" s="134">
        <v>1</v>
      </c>
      <c r="K529" s="133"/>
      <c r="L529" s="133" t="s">
        <v>54</v>
      </c>
      <c r="M529" s="133" t="s">
        <v>69</v>
      </c>
      <c r="N529" s="133">
        <v>4</v>
      </c>
      <c r="O529" s="133">
        <v>83</v>
      </c>
      <c r="P529" s="133">
        <v>4.5</v>
      </c>
      <c r="Q529" s="135">
        <v>79.75</v>
      </c>
      <c r="R529" s="135">
        <f t="shared" si="59"/>
        <v>6.2249999999999996</v>
      </c>
      <c r="S529" s="135">
        <f t="shared" si="60"/>
        <v>496.44374999999997</v>
      </c>
      <c r="T529" s="135"/>
      <c r="U529" s="135">
        <f t="shared" si="56"/>
        <v>496.44374999999997</v>
      </c>
      <c r="V529" s="135">
        <f t="shared" si="57"/>
        <v>496443.74999999994</v>
      </c>
      <c r="W529" s="135">
        <f t="shared" si="58"/>
        <v>41370.312499999993</v>
      </c>
      <c r="X529" s="133" t="s">
        <v>1021</v>
      </c>
      <c r="Y529" s="133" t="s">
        <v>1023</v>
      </c>
      <c r="Z529" s="133">
        <v>3093</v>
      </c>
      <c r="AA529" s="133">
        <v>3094</v>
      </c>
      <c r="AB529" s="133"/>
      <c r="AC529" s="133"/>
      <c r="AD529" s="133"/>
      <c r="AE529" s="133"/>
      <c r="AF529" s="133">
        <v>133</v>
      </c>
      <c r="AG529" s="133"/>
      <c r="AH529" s="133">
        <v>2024</v>
      </c>
      <c r="AI529" s="133"/>
      <c r="AJ529" s="133"/>
      <c r="AK529" s="133"/>
      <c r="AL529" s="133" t="s">
        <v>312</v>
      </c>
      <c r="AM529" s="133"/>
    </row>
    <row r="530" spans="1:39" x14ac:dyDescent="0.35">
      <c r="A530" s="130" t="s">
        <v>50</v>
      </c>
      <c r="B530" s="130" t="s">
        <v>697</v>
      </c>
      <c r="C530" s="130" t="s">
        <v>826</v>
      </c>
      <c r="D530" s="130" t="s">
        <v>1024</v>
      </c>
      <c r="E530" s="130" t="s">
        <v>51</v>
      </c>
      <c r="F530" s="130"/>
      <c r="G530" s="130" t="s">
        <v>312</v>
      </c>
      <c r="H530" s="130" t="s">
        <v>844</v>
      </c>
      <c r="I530" s="130" t="s">
        <v>843</v>
      </c>
      <c r="J530" s="131">
        <v>1</v>
      </c>
      <c r="K530" s="130"/>
      <c r="L530" s="130" t="s">
        <v>54</v>
      </c>
      <c r="M530" s="130" t="s">
        <v>55</v>
      </c>
      <c r="N530" s="130">
        <v>5</v>
      </c>
      <c r="O530" s="130">
        <v>80</v>
      </c>
      <c r="P530" s="130">
        <v>16.5</v>
      </c>
      <c r="Q530" s="132">
        <v>78.75</v>
      </c>
      <c r="R530" s="132">
        <f t="shared" si="59"/>
        <v>22</v>
      </c>
      <c r="S530" s="132">
        <f t="shared" si="60"/>
        <v>1732.5</v>
      </c>
      <c r="T530" s="132"/>
      <c r="U530" s="132">
        <f t="shared" si="56"/>
        <v>1732.5</v>
      </c>
      <c r="V530" s="132">
        <f t="shared" si="57"/>
        <v>1732500</v>
      </c>
      <c r="W530" s="132">
        <f t="shared" si="58"/>
        <v>144375</v>
      </c>
      <c r="X530" s="130"/>
      <c r="Y530" s="130"/>
      <c r="Z530" s="130">
        <v>3093</v>
      </c>
      <c r="AA530" s="130">
        <v>3094</v>
      </c>
      <c r="AB530" s="130"/>
      <c r="AC530" s="130"/>
      <c r="AD530" s="130"/>
      <c r="AE530" s="130"/>
      <c r="AF530" s="130">
        <v>133</v>
      </c>
      <c r="AG530" s="130"/>
      <c r="AH530" s="130">
        <v>2024</v>
      </c>
      <c r="AI530" s="130"/>
      <c r="AJ530" s="130"/>
      <c r="AK530" s="130"/>
      <c r="AL530" s="130" t="s">
        <v>312</v>
      </c>
      <c r="AM530" s="130"/>
    </row>
    <row r="531" spans="1:39" x14ac:dyDescent="0.35">
      <c r="A531" s="133" t="s">
        <v>50</v>
      </c>
      <c r="B531" s="133" t="s">
        <v>697</v>
      </c>
      <c r="C531" s="133" t="s">
        <v>826</v>
      </c>
      <c r="D531" s="133" t="s">
        <v>1024</v>
      </c>
      <c r="E531" s="133" t="s">
        <v>51</v>
      </c>
      <c r="F531" s="133"/>
      <c r="G531" s="133" t="s">
        <v>312</v>
      </c>
      <c r="H531" s="133" t="s">
        <v>844</v>
      </c>
      <c r="I531" s="133" t="s">
        <v>843</v>
      </c>
      <c r="J531" s="134">
        <v>1</v>
      </c>
      <c r="K531" s="133"/>
      <c r="L531" s="133" t="s">
        <v>54</v>
      </c>
      <c r="M531" s="133" t="s">
        <v>69</v>
      </c>
      <c r="N531" s="133">
        <v>5</v>
      </c>
      <c r="O531" s="133">
        <v>90</v>
      </c>
      <c r="P531" s="133">
        <v>16.5</v>
      </c>
      <c r="Q531" s="135">
        <v>78.75</v>
      </c>
      <c r="R531" s="135">
        <f t="shared" si="59"/>
        <v>24.75</v>
      </c>
      <c r="S531" s="135">
        <f t="shared" si="60"/>
        <v>1949.0625</v>
      </c>
      <c r="T531" s="135"/>
      <c r="U531" s="135">
        <f t="shared" si="56"/>
        <v>1949.0625</v>
      </c>
      <c r="V531" s="135">
        <f t="shared" si="57"/>
        <v>1949062.5</v>
      </c>
      <c r="W531" s="135">
        <f t="shared" si="58"/>
        <v>162421.875</v>
      </c>
      <c r="X531" s="133"/>
      <c r="Y531" s="133"/>
      <c r="Z531" s="133">
        <v>3093</v>
      </c>
      <c r="AA531" s="133">
        <v>3094</v>
      </c>
      <c r="AB531" s="133"/>
      <c r="AC531" s="133"/>
      <c r="AD531" s="133"/>
      <c r="AE531" s="133"/>
      <c r="AF531" s="133">
        <v>133</v>
      </c>
      <c r="AG531" s="133"/>
      <c r="AH531" s="133">
        <v>2024</v>
      </c>
      <c r="AI531" s="133"/>
      <c r="AJ531" s="133"/>
      <c r="AK531" s="133"/>
      <c r="AL531" s="133" t="s">
        <v>312</v>
      </c>
      <c r="AM531" s="133"/>
    </row>
    <row r="532" spans="1:39" x14ac:dyDescent="0.35">
      <c r="A532" s="130" t="s">
        <v>50</v>
      </c>
      <c r="B532" s="130" t="s">
        <v>697</v>
      </c>
      <c r="C532" s="130" t="s">
        <v>826</v>
      </c>
      <c r="D532" s="130" t="s">
        <v>1024</v>
      </c>
      <c r="E532" s="130" t="s">
        <v>51</v>
      </c>
      <c r="F532" s="130"/>
      <c r="G532" s="130" t="s">
        <v>312</v>
      </c>
      <c r="H532" s="130" t="s">
        <v>846</v>
      </c>
      <c r="I532" s="130" t="s">
        <v>845</v>
      </c>
      <c r="J532" s="131">
        <v>1</v>
      </c>
      <c r="K532" s="130"/>
      <c r="L532" s="130" t="s">
        <v>54</v>
      </c>
      <c r="M532" s="130" t="s">
        <v>55</v>
      </c>
      <c r="N532" s="130">
        <v>5</v>
      </c>
      <c r="O532" s="130">
        <v>80</v>
      </c>
      <c r="P532" s="130">
        <v>6</v>
      </c>
      <c r="Q532" s="132">
        <v>78.75</v>
      </c>
      <c r="R532" s="132">
        <f t="shared" si="59"/>
        <v>8</v>
      </c>
      <c r="S532" s="132">
        <f t="shared" si="60"/>
        <v>630</v>
      </c>
      <c r="T532" s="132"/>
      <c r="U532" s="132">
        <f t="shared" si="56"/>
        <v>630</v>
      </c>
      <c r="V532" s="132">
        <f t="shared" si="57"/>
        <v>630000</v>
      </c>
      <c r="W532" s="132">
        <f t="shared" si="58"/>
        <v>52500</v>
      </c>
      <c r="X532" s="130"/>
      <c r="Y532" s="130"/>
      <c r="Z532" s="130">
        <v>3093</v>
      </c>
      <c r="AA532" s="130">
        <v>3094</v>
      </c>
      <c r="AB532" s="130"/>
      <c r="AC532" s="130"/>
      <c r="AD532" s="130"/>
      <c r="AE532" s="130"/>
      <c r="AF532" s="130">
        <v>133</v>
      </c>
      <c r="AG532" s="130"/>
      <c r="AH532" s="130">
        <v>2024</v>
      </c>
      <c r="AI532" s="130"/>
      <c r="AJ532" s="130"/>
      <c r="AK532" s="130"/>
      <c r="AL532" s="130" t="s">
        <v>312</v>
      </c>
      <c r="AM532" s="130"/>
    </row>
    <row r="533" spans="1:39" x14ac:dyDescent="0.35">
      <c r="A533" s="133" t="s">
        <v>50</v>
      </c>
      <c r="B533" s="133" t="s">
        <v>697</v>
      </c>
      <c r="C533" s="133" t="s">
        <v>826</v>
      </c>
      <c r="D533" s="133" t="s">
        <v>1024</v>
      </c>
      <c r="E533" s="133" t="s">
        <v>51</v>
      </c>
      <c r="F533" s="133"/>
      <c r="G533" s="133" t="s">
        <v>312</v>
      </c>
      <c r="H533" s="133" t="s">
        <v>846</v>
      </c>
      <c r="I533" s="133" t="s">
        <v>845</v>
      </c>
      <c r="J533" s="134">
        <v>1</v>
      </c>
      <c r="K533" s="133"/>
      <c r="L533" s="133" t="s">
        <v>54</v>
      </c>
      <c r="M533" s="133" t="s">
        <v>69</v>
      </c>
      <c r="N533" s="133">
        <v>5</v>
      </c>
      <c r="O533" s="133">
        <v>90</v>
      </c>
      <c r="P533" s="133">
        <v>6</v>
      </c>
      <c r="Q533" s="135">
        <v>78.75</v>
      </c>
      <c r="R533" s="135">
        <f t="shared" si="59"/>
        <v>9</v>
      </c>
      <c r="S533" s="135">
        <f t="shared" si="60"/>
        <v>708.75</v>
      </c>
      <c r="T533" s="135"/>
      <c r="U533" s="135">
        <f t="shared" si="56"/>
        <v>708.75</v>
      </c>
      <c r="V533" s="135">
        <f t="shared" si="57"/>
        <v>708750</v>
      </c>
      <c r="W533" s="135">
        <f t="shared" si="58"/>
        <v>59062.5</v>
      </c>
      <c r="X533" s="133"/>
      <c r="Y533" s="133"/>
      <c r="Z533" s="133">
        <v>3093</v>
      </c>
      <c r="AA533" s="133">
        <v>3094</v>
      </c>
      <c r="AB533" s="133"/>
      <c r="AC533" s="133"/>
      <c r="AD533" s="133"/>
      <c r="AE533" s="133"/>
      <c r="AF533" s="133">
        <v>133</v>
      </c>
      <c r="AG533" s="133"/>
      <c r="AH533" s="133">
        <v>2024</v>
      </c>
      <c r="AI533" s="133"/>
      <c r="AJ533" s="133"/>
      <c r="AK533" s="133"/>
      <c r="AL533" s="133" t="s">
        <v>312</v>
      </c>
      <c r="AM533" s="133"/>
    </row>
    <row r="534" spans="1:39" x14ac:dyDescent="0.35">
      <c r="A534" s="130" t="s">
        <v>50</v>
      </c>
      <c r="B534" s="130" t="s">
        <v>697</v>
      </c>
      <c r="C534" s="130" t="s">
        <v>826</v>
      </c>
      <c r="D534" s="130" t="s">
        <v>1024</v>
      </c>
      <c r="E534" s="130" t="s">
        <v>51</v>
      </c>
      <c r="F534" s="130"/>
      <c r="G534" s="130" t="s">
        <v>312</v>
      </c>
      <c r="H534" s="130" t="s">
        <v>848</v>
      </c>
      <c r="I534" s="130" t="s">
        <v>847</v>
      </c>
      <c r="J534" s="131">
        <v>1</v>
      </c>
      <c r="K534" s="130"/>
      <c r="L534" s="130" t="s">
        <v>54</v>
      </c>
      <c r="M534" s="130" t="s">
        <v>55</v>
      </c>
      <c r="N534" s="130">
        <v>6</v>
      </c>
      <c r="O534" s="130">
        <v>88</v>
      </c>
      <c r="P534" s="130">
        <v>12</v>
      </c>
      <c r="Q534" s="132">
        <v>78.75</v>
      </c>
      <c r="R534" s="132">
        <f t="shared" si="59"/>
        <v>17.600000000000001</v>
      </c>
      <c r="S534" s="132">
        <f t="shared" si="60"/>
        <v>1386</v>
      </c>
      <c r="T534" s="132"/>
      <c r="U534" s="132">
        <f t="shared" si="56"/>
        <v>1386</v>
      </c>
      <c r="V534" s="132">
        <f t="shared" si="57"/>
        <v>1386000</v>
      </c>
      <c r="W534" s="132">
        <f t="shared" si="58"/>
        <v>115500</v>
      </c>
      <c r="X534" s="130"/>
      <c r="Y534" s="130"/>
      <c r="Z534" s="130">
        <v>3093</v>
      </c>
      <c r="AA534" s="130">
        <v>3094</v>
      </c>
      <c r="AB534" s="130"/>
      <c r="AC534" s="130"/>
      <c r="AD534" s="130"/>
      <c r="AE534" s="130"/>
      <c r="AF534" s="130">
        <v>133</v>
      </c>
      <c r="AG534" s="130"/>
      <c r="AH534" s="130">
        <v>2024</v>
      </c>
      <c r="AI534" s="130"/>
      <c r="AJ534" s="130"/>
      <c r="AK534" s="130"/>
      <c r="AL534" s="130" t="s">
        <v>312</v>
      </c>
      <c r="AM534" s="130"/>
    </row>
    <row r="535" spans="1:39" x14ac:dyDescent="0.35">
      <c r="A535" s="133" t="s">
        <v>50</v>
      </c>
      <c r="B535" s="133" t="s">
        <v>697</v>
      </c>
      <c r="C535" s="133" t="s">
        <v>826</v>
      </c>
      <c r="D535" s="133" t="s">
        <v>1024</v>
      </c>
      <c r="E535" s="133" t="s">
        <v>51</v>
      </c>
      <c r="F535" s="133"/>
      <c r="G535" s="133" t="s">
        <v>312</v>
      </c>
      <c r="H535" s="133" t="s">
        <v>848</v>
      </c>
      <c r="I535" s="133" t="s">
        <v>847</v>
      </c>
      <c r="J535" s="134">
        <v>1</v>
      </c>
      <c r="K535" s="133"/>
      <c r="L535" s="133" t="s">
        <v>54</v>
      </c>
      <c r="M535" s="133" t="s">
        <v>69</v>
      </c>
      <c r="N535" s="133">
        <v>6</v>
      </c>
      <c r="O535" s="133">
        <v>102</v>
      </c>
      <c r="P535" s="133">
        <v>12</v>
      </c>
      <c r="Q535" s="135">
        <v>78.75</v>
      </c>
      <c r="R535" s="135">
        <f t="shared" si="59"/>
        <v>20.399999999999999</v>
      </c>
      <c r="S535" s="135">
        <f t="shared" si="60"/>
        <v>1606.5</v>
      </c>
      <c r="T535" s="135"/>
      <c r="U535" s="135">
        <f t="shared" si="56"/>
        <v>1606.5</v>
      </c>
      <c r="V535" s="135">
        <f t="shared" si="57"/>
        <v>1606500</v>
      </c>
      <c r="W535" s="135">
        <f t="shared" si="58"/>
        <v>133875</v>
      </c>
      <c r="X535" s="133"/>
      <c r="Y535" s="133"/>
      <c r="Z535" s="133">
        <v>3093</v>
      </c>
      <c r="AA535" s="133">
        <v>3094</v>
      </c>
      <c r="AB535" s="133"/>
      <c r="AC535" s="133"/>
      <c r="AD535" s="133"/>
      <c r="AE535" s="133"/>
      <c r="AF535" s="133">
        <v>133</v>
      </c>
      <c r="AG535" s="133"/>
      <c r="AH535" s="133">
        <v>2024</v>
      </c>
      <c r="AI535" s="133"/>
      <c r="AJ535" s="133"/>
      <c r="AK535" s="133"/>
      <c r="AL535" s="133" t="s">
        <v>312</v>
      </c>
      <c r="AM535" s="133"/>
    </row>
    <row r="536" spans="1:39" x14ac:dyDescent="0.35">
      <c r="A536" s="130" t="s">
        <v>50</v>
      </c>
      <c r="B536" s="130" t="s">
        <v>697</v>
      </c>
      <c r="C536" s="130" t="s">
        <v>826</v>
      </c>
      <c r="D536" s="130" t="s">
        <v>1024</v>
      </c>
      <c r="E536" s="130" t="s">
        <v>51</v>
      </c>
      <c r="F536" s="130"/>
      <c r="G536" s="130" t="s">
        <v>312</v>
      </c>
      <c r="H536" s="130" t="s">
        <v>850</v>
      </c>
      <c r="I536" s="130" t="s">
        <v>849</v>
      </c>
      <c r="J536" s="131">
        <v>1</v>
      </c>
      <c r="K536" s="130"/>
      <c r="L536" s="130" t="s">
        <v>54</v>
      </c>
      <c r="M536" s="130" t="s">
        <v>55</v>
      </c>
      <c r="N536" s="130">
        <v>6</v>
      </c>
      <c r="O536" s="130">
        <v>88</v>
      </c>
      <c r="P536" s="130">
        <v>3</v>
      </c>
      <c r="Q536" s="132">
        <v>86.35</v>
      </c>
      <c r="R536" s="132">
        <f t="shared" si="59"/>
        <v>4.4000000000000004</v>
      </c>
      <c r="S536" s="132">
        <f t="shared" si="60"/>
        <v>379.94</v>
      </c>
      <c r="T536" s="132"/>
      <c r="U536" s="132">
        <f t="shared" si="56"/>
        <v>379.94</v>
      </c>
      <c r="V536" s="132">
        <f t="shared" si="57"/>
        <v>379940</v>
      </c>
      <c r="W536" s="132">
        <f t="shared" si="58"/>
        <v>31661.666666666668</v>
      </c>
      <c r="X536" s="130"/>
      <c r="Y536" s="130"/>
      <c r="Z536" s="130">
        <v>3093</v>
      </c>
      <c r="AA536" s="130">
        <v>3094</v>
      </c>
      <c r="AB536" s="130"/>
      <c r="AC536" s="130"/>
      <c r="AD536" s="130"/>
      <c r="AE536" s="130"/>
      <c r="AF536" s="130">
        <v>133</v>
      </c>
      <c r="AG536" s="130"/>
      <c r="AH536" s="130">
        <v>2024</v>
      </c>
      <c r="AI536" s="130"/>
      <c r="AJ536" s="130"/>
      <c r="AK536" s="130"/>
      <c r="AL536" s="130" t="s">
        <v>312</v>
      </c>
      <c r="AM536" s="130"/>
    </row>
    <row r="537" spans="1:39" x14ac:dyDescent="0.35">
      <c r="A537" s="133" t="s">
        <v>50</v>
      </c>
      <c r="B537" s="133" t="s">
        <v>697</v>
      </c>
      <c r="C537" s="133" t="s">
        <v>826</v>
      </c>
      <c r="D537" s="133" t="s">
        <v>1024</v>
      </c>
      <c r="E537" s="133" t="s">
        <v>51</v>
      </c>
      <c r="F537" s="133"/>
      <c r="G537" s="133" t="s">
        <v>312</v>
      </c>
      <c r="H537" s="133" t="s">
        <v>850</v>
      </c>
      <c r="I537" s="133" t="s">
        <v>849</v>
      </c>
      <c r="J537" s="134">
        <v>1</v>
      </c>
      <c r="K537" s="133"/>
      <c r="L537" s="133" t="s">
        <v>54</v>
      </c>
      <c r="M537" s="133" t="s">
        <v>69</v>
      </c>
      <c r="N537" s="133">
        <v>6</v>
      </c>
      <c r="O537" s="133">
        <v>102</v>
      </c>
      <c r="P537" s="133">
        <v>3</v>
      </c>
      <c r="Q537" s="135">
        <v>86.35</v>
      </c>
      <c r="R537" s="135">
        <f t="shared" si="59"/>
        <v>5.0999999999999996</v>
      </c>
      <c r="S537" s="135">
        <f t="shared" si="60"/>
        <v>440.38499999999993</v>
      </c>
      <c r="T537" s="135"/>
      <c r="U537" s="135">
        <f t="shared" si="56"/>
        <v>440.38499999999993</v>
      </c>
      <c r="V537" s="135">
        <f t="shared" si="57"/>
        <v>440384.99999999994</v>
      </c>
      <c r="W537" s="135">
        <f t="shared" si="58"/>
        <v>36698.749999999993</v>
      </c>
      <c r="X537" s="133"/>
      <c r="Y537" s="133"/>
      <c r="Z537" s="133">
        <v>3093</v>
      </c>
      <c r="AA537" s="133">
        <v>3094</v>
      </c>
      <c r="AB537" s="133"/>
      <c r="AC537" s="133"/>
      <c r="AD537" s="133"/>
      <c r="AE537" s="133"/>
      <c r="AF537" s="133">
        <v>133</v>
      </c>
      <c r="AG537" s="133"/>
      <c r="AH537" s="133">
        <v>2024</v>
      </c>
      <c r="AI537" s="133"/>
      <c r="AJ537" s="133"/>
      <c r="AK537" s="133"/>
      <c r="AL537" s="133" t="s">
        <v>312</v>
      </c>
      <c r="AM537" s="133"/>
    </row>
    <row r="538" spans="1:39" x14ac:dyDescent="0.35">
      <c r="A538" s="130" t="s">
        <v>50</v>
      </c>
      <c r="B538" s="130" t="s">
        <v>697</v>
      </c>
      <c r="C538" s="130" t="s">
        <v>826</v>
      </c>
      <c r="D538" s="130" t="s">
        <v>1024</v>
      </c>
      <c r="E538" s="130" t="s">
        <v>51</v>
      </c>
      <c r="F538" s="130"/>
      <c r="G538" s="130" t="s">
        <v>312</v>
      </c>
      <c r="H538" s="130" t="s">
        <v>852</v>
      </c>
      <c r="I538" s="130" t="s">
        <v>851</v>
      </c>
      <c r="J538" s="131">
        <v>1</v>
      </c>
      <c r="K538" s="130"/>
      <c r="L538" s="130" t="s">
        <v>54</v>
      </c>
      <c r="M538" s="130" t="s">
        <v>55</v>
      </c>
      <c r="N538" s="130">
        <v>6</v>
      </c>
      <c r="O538" s="130">
        <v>88</v>
      </c>
      <c r="P538" s="130">
        <v>15</v>
      </c>
      <c r="Q538" s="132">
        <v>78.75</v>
      </c>
      <c r="R538" s="132">
        <f t="shared" si="59"/>
        <v>22</v>
      </c>
      <c r="S538" s="132">
        <f t="shared" si="60"/>
        <v>1732.5</v>
      </c>
      <c r="T538" s="132"/>
      <c r="U538" s="132">
        <f t="shared" si="56"/>
        <v>1732.5</v>
      </c>
      <c r="V538" s="132">
        <f t="shared" si="57"/>
        <v>1732500</v>
      </c>
      <c r="W538" s="132">
        <f t="shared" si="58"/>
        <v>144375</v>
      </c>
      <c r="X538" s="130"/>
      <c r="Y538" s="130"/>
      <c r="Z538" s="130">
        <v>3093</v>
      </c>
      <c r="AA538" s="130">
        <v>3094</v>
      </c>
      <c r="AB538" s="130"/>
      <c r="AC538" s="130"/>
      <c r="AD538" s="130"/>
      <c r="AE538" s="130"/>
      <c r="AF538" s="130">
        <v>133</v>
      </c>
      <c r="AG538" s="130"/>
      <c r="AH538" s="130">
        <v>2024</v>
      </c>
      <c r="AI538" s="130"/>
      <c r="AJ538" s="130"/>
      <c r="AK538" s="130"/>
      <c r="AL538" s="130" t="s">
        <v>312</v>
      </c>
      <c r="AM538" s="130"/>
    </row>
    <row r="539" spans="1:39" x14ac:dyDescent="0.35">
      <c r="A539" s="133" t="s">
        <v>50</v>
      </c>
      <c r="B539" s="133" t="s">
        <v>697</v>
      </c>
      <c r="C539" s="133" t="s">
        <v>826</v>
      </c>
      <c r="D539" s="133" t="s">
        <v>1024</v>
      </c>
      <c r="E539" s="133" t="s">
        <v>51</v>
      </c>
      <c r="F539" s="133"/>
      <c r="G539" s="133" t="s">
        <v>312</v>
      </c>
      <c r="H539" s="133" t="s">
        <v>852</v>
      </c>
      <c r="I539" s="133" t="s">
        <v>851</v>
      </c>
      <c r="J539" s="134">
        <v>1</v>
      </c>
      <c r="K539" s="133"/>
      <c r="L539" s="133" t="s">
        <v>54</v>
      </c>
      <c r="M539" s="133" t="s">
        <v>69</v>
      </c>
      <c r="N539" s="133">
        <v>6</v>
      </c>
      <c r="O539" s="133">
        <v>102</v>
      </c>
      <c r="P539" s="133">
        <v>15</v>
      </c>
      <c r="Q539" s="135">
        <v>78.75</v>
      </c>
      <c r="R539" s="135">
        <f t="shared" si="59"/>
        <v>25.5</v>
      </c>
      <c r="S539" s="135">
        <f t="shared" si="60"/>
        <v>2008.125</v>
      </c>
      <c r="T539" s="135"/>
      <c r="U539" s="135">
        <f t="shared" si="56"/>
        <v>2008.125</v>
      </c>
      <c r="V539" s="135">
        <f t="shared" si="57"/>
        <v>2008125</v>
      </c>
      <c r="W539" s="135">
        <f t="shared" si="58"/>
        <v>167343.75</v>
      </c>
      <c r="X539" s="133"/>
      <c r="Y539" s="133"/>
      <c r="Z539" s="133">
        <v>3093</v>
      </c>
      <c r="AA539" s="133">
        <v>3094</v>
      </c>
      <c r="AB539" s="133"/>
      <c r="AC539" s="133"/>
      <c r="AD539" s="133"/>
      <c r="AE539" s="133"/>
      <c r="AF539" s="133">
        <v>133</v>
      </c>
      <c r="AG539" s="133"/>
      <c r="AH539" s="133">
        <v>2024</v>
      </c>
      <c r="AI539" s="133"/>
      <c r="AJ539" s="133"/>
      <c r="AK539" s="133"/>
      <c r="AL539" s="133" t="s">
        <v>312</v>
      </c>
      <c r="AM539" s="133"/>
    </row>
    <row r="540" spans="1:39" x14ac:dyDescent="0.35">
      <c r="A540" s="130" t="s">
        <v>39</v>
      </c>
      <c r="B540" s="130" t="s">
        <v>697</v>
      </c>
      <c r="C540" s="130" t="s">
        <v>826</v>
      </c>
      <c r="D540" s="130" t="s">
        <v>826</v>
      </c>
      <c r="E540" s="130" t="s">
        <v>42</v>
      </c>
      <c r="F540" s="130" t="s">
        <v>42</v>
      </c>
      <c r="G540" s="130" t="s">
        <v>312</v>
      </c>
      <c r="H540" s="130" t="s">
        <v>47</v>
      </c>
      <c r="I540" s="130" t="s">
        <v>42</v>
      </c>
      <c r="J540" s="131">
        <v>1</v>
      </c>
      <c r="K540" s="130"/>
      <c r="L540" s="130" t="s">
        <v>45</v>
      </c>
      <c r="M540" s="130" t="s">
        <v>42</v>
      </c>
      <c r="N540" s="130"/>
      <c r="O540" s="130"/>
      <c r="P540" s="130"/>
      <c r="Q540" s="132">
        <v>108.02</v>
      </c>
      <c r="R540" s="132"/>
      <c r="S540" s="132"/>
      <c r="T540" s="132">
        <v>279</v>
      </c>
      <c r="U540" s="132">
        <f t="shared" si="56"/>
        <v>279</v>
      </c>
      <c r="V540" s="132">
        <f t="shared" si="57"/>
        <v>279000</v>
      </c>
      <c r="W540" s="132">
        <f t="shared" si="58"/>
        <v>23250</v>
      </c>
      <c r="X540" s="130" t="s">
        <v>42</v>
      </c>
      <c r="Y540" s="130" t="s">
        <v>42</v>
      </c>
      <c r="Z540" s="130">
        <v>3093</v>
      </c>
      <c r="AA540" s="130">
        <v>3094</v>
      </c>
      <c r="AB540" s="130" t="s">
        <v>42</v>
      </c>
      <c r="AC540" s="130" t="s">
        <v>42</v>
      </c>
      <c r="AD540" s="130" t="s">
        <v>42</v>
      </c>
      <c r="AE540" s="130" t="s">
        <v>42</v>
      </c>
      <c r="AF540" s="130">
        <v>133</v>
      </c>
      <c r="AG540" s="130"/>
      <c r="AH540" s="130">
        <v>2024</v>
      </c>
      <c r="AI540" s="130"/>
      <c r="AJ540" s="130"/>
      <c r="AK540" s="130"/>
      <c r="AL540" s="130" t="s">
        <v>312</v>
      </c>
      <c r="AM540" s="130"/>
    </row>
    <row r="541" spans="1:39" x14ac:dyDescent="0.35">
      <c r="A541" s="133" t="s">
        <v>50</v>
      </c>
      <c r="B541" s="133" t="s">
        <v>697</v>
      </c>
      <c r="C541" s="133" t="s">
        <v>826</v>
      </c>
      <c r="D541" s="133" t="s">
        <v>826</v>
      </c>
      <c r="E541" s="133" t="s">
        <v>51</v>
      </c>
      <c r="F541" s="133" t="s">
        <v>42</v>
      </c>
      <c r="G541" s="133" t="s">
        <v>312</v>
      </c>
      <c r="H541" s="133" t="s">
        <v>84</v>
      </c>
      <c r="I541" s="133" t="s">
        <v>42</v>
      </c>
      <c r="J541" s="134">
        <v>1</v>
      </c>
      <c r="K541" s="133"/>
      <c r="L541" s="133" t="s">
        <v>45</v>
      </c>
      <c r="M541" s="133" t="s">
        <v>42</v>
      </c>
      <c r="N541" s="133"/>
      <c r="O541" s="133"/>
      <c r="P541" s="133">
        <v>60</v>
      </c>
      <c r="Q541" s="135">
        <v>75.47157</v>
      </c>
      <c r="R541" s="135">
        <v>3</v>
      </c>
      <c r="S541" s="135">
        <f>Q541*R541</f>
        <v>226.41471000000001</v>
      </c>
      <c r="T541" s="135">
        <v>0</v>
      </c>
      <c r="U541" s="135">
        <f t="shared" ref="U541:U604" si="61">S541+T541</f>
        <v>226.41471000000001</v>
      </c>
      <c r="V541" s="135">
        <f t="shared" ref="V541:V604" si="62">U541*1000</f>
        <v>226414.71000000002</v>
      </c>
      <c r="W541" s="135">
        <f t="shared" ref="W541:W604" si="63">V541/12</f>
        <v>18867.892500000002</v>
      </c>
      <c r="X541" s="133" t="s">
        <v>42</v>
      </c>
      <c r="Y541" s="133" t="s">
        <v>42</v>
      </c>
      <c r="Z541" s="133">
        <v>3093</v>
      </c>
      <c r="AA541" s="133">
        <v>3094</v>
      </c>
      <c r="AB541" s="133" t="s">
        <v>42</v>
      </c>
      <c r="AC541" s="133" t="s">
        <v>42</v>
      </c>
      <c r="AD541" s="133" t="s">
        <v>42</v>
      </c>
      <c r="AE541" s="133" t="s">
        <v>42</v>
      </c>
      <c r="AF541" s="133">
        <v>133</v>
      </c>
      <c r="AG541" s="133"/>
      <c r="AH541" s="133">
        <v>2024</v>
      </c>
      <c r="AI541" s="133"/>
      <c r="AJ541" s="133"/>
      <c r="AK541" s="133"/>
      <c r="AL541" s="133" t="s">
        <v>312</v>
      </c>
      <c r="AM541" s="133"/>
    </row>
    <row r="542" spans="1:39" x14ac:dyDescent="0.35">
      <c r="A542" s="130" t="s">
        <v>39</v>
      </c>
      <c r="B542" s="130" t="s">
        <v>697</v>
      </c>
      <c r="C542" s="130" t="s">
        <v>826</v>
      </c>
      <c r="D542" s="130" t="s">
        <v>826</v>
      </c>
      <c r="E542" s="130" t="s">
        <v>42</v>
      </c>
      <c r="F542" s="130" t="s">
        <v>42</v>
      </c>
      <c r="G542" s="130" t="s">
        <v>312</v>
      </c>
      <c r="H542" s="130" t="s">
        <v>90</v>
      </c>
      <c r="I542" s="130" t="s">
        <v>42</v>
      </c>
      <c r="J542" s="131">
        <v>1</v>
      </c>
      <c r="K542" s="130"/>
      <c r="L542" s="130" t="s">
        <v>45</v>
      </c>
      <c r="M542" s="130" t="s">
        <v>42</v>
      </c>
      <c r="N542" s="130"/>
      <c r="O542" s="130"/>
      <c r="P542" s="130"/>
      <c r="Q542" s="132"/>
      <c r="R542" s="132"/>
      <c r="S542" s="132"/>
      <c r="T542" s="132">
        <v>908</v>
      </c>
      <c r="U542" s="132">
        <f t="shared" si="61"/>
        <v>908</v>
      </c>
      <c r="V542" s="132">
        <f t="shared" si="62"/>
        <v>908000</v>
      </c>
      <c r="W542" s="132">
        <f t="shared" si="63"/>
        <v>75666.666666666672</v>
      </c>
      <c r="X542" s="130" t="s">
        <v>42</v>
      </c>
      <c r="Y542" s="130" t="s">
        <v>42</v>
      </c>
      <c r="Z542" s="130">
        <v>3093</v>
      </c>
      <c r="AA542" s="130">
        <v>3094</v>
      </c>
      <c r="AB542" s="130" t="s">
        <v>42</v>
      </c>
      <c r="AC542" s="130" t="s">
        <v>42</v>
      </c>
      <c r="AD542" s="130" t="s">
        <v>42</v>
      </c>
      <c r="AE542" s="130" t="s">
        <v>42</v>
      </c>
      <c r="AF542" s="130">
        <v>133</v>
      </c>
      <c r="AG542" s="130"/>
      <c r="AH542" s="130">
        <v>2024</v>
      </c>
      <c r="AI542" s="130"/>
      <c r="AJ542" s="130"/>
      <c r="AK542" s="130"/>
      <c r="AL542" s="130" t="s">
        <v>312</v>
      </c>
      <c r="AM542" s="130"/>
    </row>
    <row r="543" spans="1:39" x14ac:dyDescent="0.35">
      <c r="A543" s="133" t="s">
        <v>39</v>
      </c>
      <c r="B543" s="133" t="s">
        <v>697</v>
      </c>
      <c r="C543" s="133" t="s">
        <v>826</v>
      </c>
      <c r="D543" s="133" t="s">
        <v>826</v>
      </c>
      <c r="E543" s="133" t="s">
        <v>42</v>
      </c>
      <c r="F543" s="133" t="s">
        <v>42</v>
      </c>
      <c r="G543" s="133" t="s">
        <v>312</v>
      </c>
      <c r="H543" s="133" t="s">
        <v>44</v>
      </c>
      <c r="I543" s="133" t="s">
        <v>42</v>
      </c>
      <c r="J543" s="134">
        <v>1</v>
      </c>
      <c r="K543" s="133"/>
      <c r="L543" s="133" t="s">
        <v>45</v>
      </c>
      <c r="M543" s="133"/>
      <c r="N543" s="133"/>
      <c r="O543" s="133"/>
      <c r="P543" s="133"/>
      <c r="Q543" s="135"/>
      <c r="R543" s="135"/>
      <c r="S543" s="135"/>
      <c r="T543" s="135">
        <f>1620+14.4</f>
        <v>1634.4</v>
      </c>
      <c r="U543" s="135">
        <f t="shared" si="61"/>
        <v>1634.4</v>
      </c>
      <c r="V543" s="135">
        <f t="shared" si="62"/>
        <v>1634400</v>
      </c>
      <c r="W543" s="135">
        <f t="shared" si="63"/>
        <v>136200</v>
      </c>
      <c r="X543" s="133" t="s">
        <v>42</v>
      </c>
      <c r="Y543" s="133" t="s">
        <v>42</v>
      </c>
      <c r="Z543" s="133">
        <v>3093</v>
      </c>
      <c r="AA543" s="133">
        <v>3094</v>
      </c>
      <c r="AB543" s="133" t="s">
        <v>42</v>
      </c>
      <c r="AC543" s="133" t="s">
        <v>42</v>
      </c>
      <c r="AD543" s="133" t="s">
        <v>42</v>
      </c>
      <c r="AE543" s="133" t="s">
        <v>42</v>
      </c>
      <c r="AF543" s="133">
        <v>133</v>
      </c>
      <c r="AG543" s="133"/>
      <c r="AH543" s="133">
        <v>2024</v>
      </c>
      <c r="AI543" s="133"/>
      <c r="AJ543" s="133"/>
      <c r="AK543" s="133"/>
      <c r="AL543" s="133" t="s">
        <v>312</v>
      </c>
      <c r="AM543" s="133"/>
    </row>
    <row r="544" spans="1:39" x14ac:dyDescent="0.35">
      <c r="A544" s="130" t="s">
        <v>39</v>
      </c>
      <c r="B544" s="130" t="s">
        <v>697</v>
      </c>
      <c r="C544" s="130" t="s">
        <v>826</v>
      </c>
      <c r="D544" s="130" t="s">
        <v>826</v>
      </c>
      <c r="E544" s="130" t="s">
        <v>42</v>
      </c>
      <c r="F544" s="130" t="s">
        <v>42</v>
      </c>
      <c r="G544" s="130" t="s">
        <v>312</v>
      </c>
      <c r="H544" s="130" t="s">
        <v>48</v>
      </c>
      <c r="I544" s="130" t="s">
        <v>42</v>
      </c>
      <c r="J544" s="131">
        <v>1</v>
      </c>
      <c r="K544" s="130"/>
      <c r="L544" s="130" t="s">
        <v>45</v>
      </c>
      <c r="M544" s="130"/>
      <c r="N544" s="130"/>
      <c r="O544" s="130"/>
      <c r="P544" s="130"/>
      <c r="Q544" s="132"/>
      <c r="R544" s="132"/>
      <c r="S544" s="132"/>
      <c r="T544" s="132">
        <v>6018</v>
      </c>
      <c r="U544" s="132">
        <f t="shared" si="61"/>
        <v>6018</v>
      </c>
      <c r="V544" s="132">
        <f t="shared" si="62"/>
        <v>6018000</v>
      </c>
      <c r="W544" s="132">
        <f t="shared" si="63"/>
        <v>501500</v>
      </c>
      <c r="X544" s="130" t="s">
        <v>42</v>
      </c>
      <c r="Y544" s="130" t="s">
        <v>42</v>
      </c>
      <c r="Z544" s="130">
        <v>3093</v>
      </c>
      <c r="AA544" s="130">
        <v>3094</v>
      </c>
      <c r="AB544" s="130" t="s">
        <v>42</v>
      </c>
      <c r="AC544" s="130" t="s">
        <v>42</v>
      </c>
      <c r="AD544" s="130" t="s">
        <v>42</v>
      </c>
      <c r="AE544" s="130" t="s">
        <v>42</v>
      </c>
      <c r="AF544" s="130">
        <v>133</v>
      </c>
      <c r="AG544" s="130"/>
      <c r="AH544" s="130">
        <v>2024</v>
      </c>
      <c r="AI544" s="130"/>
      <c r="AJ544" s="130"/>
      <c r="AK544" s="130"/>
      <c r="AL544" s="130" t="s">
        <v>312</v>
      </c>
      <c r="AM544" s="130"/>
    </row>
    <row r="545" spans="1:39" x14ac:dyDescent="0.35">
      <c r="A545" s="133" t="s">
        <v>50</v>
      </c>
      <c r="B545" s="133" t="s">
        <v>697</v>
      </c>
      <c r="C545" s="133" t="s">
        <v>826</v>
      </c>
      <c r="D545" s="133" t="s">
        <v>826</v>
      </c>
      <c r="E545" s="133" t="s">
        <v>51</v>
      </c>
      <c r="F545" s="133"/>
      <c r="G545" s="133" t="s">
        <v>312</v>
      </c>
      <c r="H545" s="133" t="s">
        <v>829</v>
      </c>
      <c r="I545" s="133" t="s">
        <v>42</v>
      </c>
      <c r="J545" s="134">
        <v>1</v>
      </c>
      <c r="K545" s="133"/>
      <c r="L545" s="133" t="s">
        <v>45</v>
      </c>
      <c r="M545" s="133"/>
      <c r="N545" s="133"/>
      <c r="O545" s="133">
        <v>4</v>
      </c>
      <c r="P545" s="133">
        <v>60</v>
      </c>
      <c r="Q545" s="135">
        <v>112.59</v>
      </c>
      <c r="R545" s="135">
        <v>4</v>
      </c>
      <c r="S545" s="135">
        <f>Q545*R545</f>
        <v>450.36</v>
      </c>
      <c r="T545" s="135"/>
      <c r="U545" s="135">
        <f t="shared" si="61"/>
        <v>450.36</v>
      </c>
      <c r="V545" s="135">
        <f t="shared" si="62"/>
        <v>450360</v>
      </c>
      <c r="W545" s="135">
        <f t="shared" si="63"/>
        <v>37530</v>
      </c>
      <c r="X545" s="133"/>
      <c r="Y545" s="133"/>
      <c r="Z545" s="133">
        <v>3093</v>
      </c>
      <c r="AA545" s="133">
        <v>3094</v>
      </c>
      <c r="AB545" s="133"/>
      <c r="AC545" s="133"/>
      <c r="AD545" s="133"/>
      <c r="AE545" s="133"/>
      <c r="AF545" s="133">
        <v>133</v>
      </c>
      <c r="AG545" s="133"/>
      <c r="AH545" s="133">
        <v>2024</v>
      </c>
      <c r="AI545" s="133"/>
      <c r="AJ545" s="133"/>
      <c r="AK545" s="133"/>
      <c r="AL545" s="133" t="s">
        <v>312</v>
      </c>
      <c r="AM545" s="133"/>
    </row>
    <row r="546" spans="1:39" x14ac:dyDescent="0.35">
      <c r="A546" s="130" t="s">
        <v>39</v>
      </c>
      <c r="B546" s="130" t="s">
        <v>697</v>
      </c>
      <c r="C546" s="130" t="s">
        <v>826</v>
      </c>
      <c r="D546" s="130" t="s">
        <v>826</v>
      </c>
      <c r="E546" s="130" t="s">
        <v>42</v>
      </c>
      <c r="F546" s="130"/>
      <c r="G546" s="130" t="s">
        <v>312</v>
      </c>
      <c r="H546" s="130" t="s">
        <v>735</v>
      </c>
      <c r="I546" s="130" t="s">
        <v>42</v>
      </c>
      <c r="J546" s="131">
        <v>1</v>
      </c>
      <c r="K546" s="130"/>
      <c r="L546" s="130" t="s">
        <v>45</v>
      </c>
      <c r="M546" s="130"/>
      <c r="N546" s="130"/>
      <c r="O546" s="130"/>
      <c r="P546" s="130"/>
      <c r="Q546" s="132"/>
      <c r="R546" s="132"/>
      <c r="S546" s="132"/>
      <c r="T546" s="132">
        <v>84</v>
      </c>
      <c r="U546" s="132">
        <f t="shared" si="61"/>
        <v>84</v>
      </c>
      <c r="V546" s="132">
        <f t="shared" si="62"/>
        <v>84000</v>
      </c>
      <c r="W546" s="132">
        <f t="shared" si="63"/>
        <v>7000</v>
      </c>
      <c r="X546" s="130"/>
      <c r="Y546" s="130"/>
      <c r="Z546" s="130">
        <v>3093</v>
      </c>
      <c r="AA546" s="130">
        <v>3094</v>
      </c>
      <c r="AB546" s="130"/>
      <c r="AC546" s="130"/>
      <c r="AD546" s="130"/>
      <c r="AE546" s="130"/>
      <c r="AF546" s="130">
        <v>133</v>
      </c>
      <c r="AG546" s="130"/>
      <c r="AH546" s="130">
        <v>2024</v>
      </c>
      <c r="AI546" s="130"/>
      <c r="AJ546" s="130"/>
      <c r="AK546" s="130"/>
      <c r="AL546" s="130" t="s">
        <v>312</v>
      </c>
      <c r="AM546" s="130"/>
    </row>
    <row r="547" spans="1:39" x14ac:dyDescent="0.35">
      <c r="A547" s="133" t="s">
        <v>50</v>
      </c>
      <c r="B547" s="133" t="s">
        <v>697</v>
      </c>
      <c r="C547" s="133" t="s">
        <v>826</v>
      </c>
      <c r="D547" s="133" t="s">
        <v>826</v>
      </c>
      <c r="E547" s="133" t="s">
        <v>51</v>
      </c>
      <c r="F547" s="133" t="s">
        <v>42</v>
      </c>
      <c r="G547" s="133" t="s">
        <v>312</v>
      </c>
      <c r="H547" s="133" t="s">
        <v>321</v>
      </c>
      <c r="I547" s="133" t="s">
        <v>42</v>
      </c>
      <c r="J547" s="134">
        <v>1</v>
      </c>
      <c r="K547" s="133"/>
      <c r="L547" s="133" t="s">
        <v>45</v>
      </c>
      <c r="M547" s="133"/>
      <c r="N547" s="133"/>
      <c r="O547" s="133"/>
      <c r="P547" s="133"/>
      <c r="Q547" s="135"/>
      <c r="R547" s="135"/>
      <c r="S547" s="135">
        <f>Q547*R547</f>
        <v>0</v>
      </c>
      <c r="T547" s="135">
        <v>16945.599999999999</v>
      </c>
      <c r="U547" s="135">
        <f t="shared" si="61"/>
        <v>16945.599999999999</v>
      </c>
      <c r="V547" s="135">
        <f t="shared" si="62"/>
        <v>16945600</v>
      </c>
      <c r="W547" s="135">
        <f t="shared" si="63"/>
        <v>1412133.3333333333</v>
      </c>
      <c r="X547" s="133" t="s">
        <v>42</v>
      </c>
      <c r="Y547" s="133" t="s">
        <v>42</v>
      </c>
      <c r="Z547" s="133">
        <v>3093</v>
      </c>
      <c r="AA547" s="133">
        <v>3094</v>
      </c>
      <c r="AB547" s="133" t="s">
        <v>42</v>
      </c>
      <c r="AC547" s="133" t="s">
        <v>42</v>
      </c>
      <c r="AD547" s="133" t="s">
        <v>42</v>
      </c>
      <c r="AE547" s="133" t="s">
        <v>42</v>
      </c>
      <c r="AF547" s="133">
        <v>133</v>
      </c>
      <c r="AG547" s="133"/>
      <c r="AH547" s="133">
        <v>2024</v>
      </c>
      <c r="AI547" s="133"/>
      <c r="AJ547" s="133"/>
      <c r="AK547" s="133"/>
      <c r="AL547" s="133" t="s">
        <v>312</v>
      </c>
      <c r="AM547" s="133"/>
    </row>
    <row r="548" spans="1:39" x14ac:dyDescent="0.35">
      <c r="A548" s="130" t="s">
        <v>39</v>
      </c>
      <c r="B548" s="130" t="s">
        <v>697</v>
      </c>
      <c r="C548" s="130" t="s">
        <v>826</v>
      </c>
      <c r="D548" s="130" t="s">
        <v>826</v>
      </c>
      <c r="E548" s="130" t="s">
        <v>42</v>
      </c>
      <c r="F548" s="130"/>
      <c r="G548" s="130" t="s">
        <v>312</v>
      </c>
      <c r="H548" s="130" t="s">
        <v>699</v>
      </c>
      <c r="I548" s="130" t="s">
        <v>42</v>
      </c>
      <c r="J548" s="131">
        <v>1</v>
      </c>
      <c r="K548" s="130"/>
      <c r="L548" s="130" t="s">
        <v>45</v>
      </c>
      <c r="M548" s="130"/>
      <c r="N548" s="130"/>
      <c r="O548" s="130"/>
      <c r="P548" s="130"/>
      <c r="Q548" s="132"/>
      <c r="R548" s="132"/>
      <c r="S548" s="132"/>
      <c r="T548" s="132">
        <v>1772</v>
      </c>
      <c r="U548" s="132">
        <f t="shared" si="61"/>
        <v>1772</v>
      </c>
      <c r="V548" s="132">
        <f t="shared" si="62"/>
        <v>1772000</v>
      </c>
      <c r="W548" s="132">
        <f t="shared" si="63"/>
        <v>147666.66666666666</v>
      </c>
      <c r="X548" s="130"/>
      <c r="Y548" s="130"/>
      <c r="Z548" s="130">
        <v>3093</v>
      </c>
      <c r="AA548" s="130">
        <v>3094</v>
      </c>
      <c r="AB548" s="130"/>
      <c r="AC548" s="130"/>
      <c r="AD548" s="130"/>
      <c r="AE548" s="130"/>
      <c r="AF548" s="130">
        <v>133</v>
      </c>
      <c r="AG548" s="130"/>
      <c r="AH548" s="130">
        <v>2024</v>
      </c>
      <c r="AI548" s="130"/>
      <c r="AJ548" s="130"/>
      <c r="AK548" s="130"/>
      <c r="AL548" s="130" t="s">
        <v>312</v>
      </c>
      <c r="AM548" s="130"/>
    </row>
    <row r="549" spans="1:39" x14ac:dyDescent="0.35">
      <c r="A549" s="133" t="s">
        <v>39</v>
      </c>
      <c r="B549" s="133" t="s">
        <v>697</v>
      </c>
      <c r="C549" s="133" t="s">
        <v>698</v>
      </c>
      <c r="D549" s="133" t="s">
        <v>698</v>
      </c>
      <c r="E549" s="133" t="s">
        <v>42</v>
      </c>
      <c r="F549" s="133"/>
      <c r="G549" s="133" t="s">
        <v>312</v>
      </c>
      <c r="H549" s="133" t="s">
        <v>47</v>
      </c>
      <c r="I549" s="133" t="s">
        <v>42</v>
      </c>
      <c r="J549" s="134">
        <v>1</v>
      </c>
      <c r="K549" s="133"/>
      <c r="L549" s="133" t="s">
        <v>575</v>
      </c>
      <c r="M549" s="133"/>
      <c r="N549" s="133"/>
      <c r="O549" s="133"/>
      <c r="P549" s="133"/>
      <c r="Q549" s="135"/>
      <c r="R549" s="135"/>
      <c r="S549" s="135"/>
      <c r="T549" s="135">
        <v>15</v>
      </c>
      <c r="U549" s="135">
        <f t="shared" si="61"/>
        <v>15</v>
      </c>
      <c r="V549" s="135">
        <f t="shared" si="62"/>
        <v>15000</v>
      </c>
      <c r="W549" s="135">
        <f t="shared" si="63"/>
        <v>1250</v>
      </c>
      <c r="X549" s="133"/>
      <c r="Y549" s="133"/>
      <c r="Z549" s="133">
        <v>3564</v>
      </c>
      <c r="AA549" s="133">
        <v>3564</v>
      </c>
      <c r="AB549" s="133"/>
      <c r="AC549" s="133"/>
      <c r="AD549" s="133"/>
      <c r="AE549" s="133"/>
      <c r="AF549" s="133">
        <v>41</v>
      </c>
      <c r="AG549" s="133"/>
      <c r="AH549" s="133">
        <v>2024</v>
      </c>
      <c r="AI549" s="133"/>
      <c r="AJ549" s="133"/>
      <c r="AK549" s="133"/>
      <c r="AL549" s="133" t="s">
        <v>312</v>
      </c>
      <c r="AM549" s="133"/>
    </row>
    <row r="550" spans="1:39" x14ac:dyDescent="0.35">
      <c r="A550" s="130" t="s">
        <v>39</v>
      </c>
      <c r="B550" s="130" t="s">
        <v>697</v>
      </c>
      <c r="C550" s="130" t="s">
        <v>698</v>
      </c>
      <c r="D550" s="130" t="s">
        <v>698</v>
      </c>
      <c r="E550" s="130" t="s">
        <v>42</v>
      </c>
      <c r="F550" s="130" t="s">
        <v>42</v>
      </c>
      <c r="G550" s="130" t="s">
        <v>312</v>
      </c>
      <c r="H550" s="130" t="s">
        <v>44</v>
      </c>
      <c r="I550" s="130" t="s">
        <v>42</v>
      </c>
      <c r="J550" s="131">
        <v>1</v>
      </c>
      <c r="K550" s="130"/>
      <c r="L550" s="130" t="s">
        <v>575</v>
      </c>
      <c r="M550" s="130" t="s">
        <v>42</v>
      </c>
      <c r="N550" s="130"/>
      <c r="O550" s="130"/>
      <c r="P550" s="130"/>
      <c r="Q550" s="132"/>
      <c r="R550" s="132"/>
      <c r="S550" s="132"/>
      <c r="T550" s="132">
        <v>111.1</v>
      </c>
      <c r="U550" s="132">
        <f t="shared" si="61"/>
        <v>111.1</v>
      </c>
      <c r="V550" s="132">
        <f t="shared" si="62"/>
        <v>111100</v>
      </c>
      <c r="W550" s="132">
        <f t="shared" si="63"/>
        <v>9258.3333333333339</v>
      </c>
      <c r="X550" s="130" t="s">
        <v>42</v>
      </c>
      <c r="Y550" s="130" t="s">
        <v>42</v>
      </c>
      <c r="Z550" s="130">
        <v>3564</v>
      </c>
      <c r="AA550" s="130">
        <v>3564</v>
      </c>
      <c r="AB550" s="130" t="s">
        <v>42</v>
      </c>
      <c r="AC550" s="130" t="s">
        <v>42</v>
      </c>
      <c r="AD550" s="130" t="s">
        <v>42</v>
      </c>
      <c r="AE550" s="130" t="s">
        <v>42</v>
      </c>
      <c r="AF550" s="130">
        <v>41</v>
      </c>
      <c r="AG550" s="130"/>
      <c r="AH550" s="130">
        <v>2024</v>
      </c>
      <c r="AI550" s="130"/>
      <c r="AJ550" s="130"/>
      <c r="AK550" s="130"/>
      <c r="AL550" s="130" t="s">
        <v>312</v>
      </c>
      <c r="AM550" s="130"/>
    </row>
    <row r="551" spans="1:39" x14ac:dyDescent="0.35">
      <c r="A551" s="133" t="s">
        <v>39</v>
      </c>
      <c r="B551" s="133" t="s">
        <v>697</v>
      </c>
      <c r="C551" s="133" t="s">
        <v>698</v>
      </c>
      <c r="D551" s="133" t="s">
        <v>698</v>
      </c>
      <c r="E551" s="133" t="s">
        <v>42</v>
      </c>
      <c r="F551" s="133" t="s">
        <v>42</v>
      </c>
      <c r="G551" s="133" t="s">
        <v>312</v>
      </c>
      <c r="H551" s="133" t="s">
        <v>90</v>
      </c>
      <c r="I551" s="133" t="s">
        <v>42</v>
      </c>
      <c r="J551" s="134">
        <v>1</v>
      </c>
      <c r="K551" s="133"/>
      <c r="L551" s="133" t="s">
        <v>575</v>
      </c>
      <c r="M551" s="133"/>
      <c r="N551" s="133"/>
      <c r="O551" s="133"/>
      <c r="P551" s="133"/>
      <c r="Q551" s="135"/>
      <c r="R551" s="135"/>
      <c r="S551" s="135"/>
      <c r="T551" s="135">
        <v>107</v>
      </c>
      <c r="U551" s="135">
        <f t="shared" si="61"/>
        <v>107</v>
      </c>
      <c r="V551" s="135">
        <f t="shared" si="62"/>
        <v>107000</v>
      </c>
      <c r="W551" s="135">
        <f t="shared" si="63"/>
        <v>8916.6666666666661</v>
      </c>
      <c r="X551" s="133" t="s">
        <v>42</v>
      </c>
      <c r="Y551" s="133" t="s">
        <v>42</v>
      </c>
      <c r="Z551" s="133">
        <v>3564</v>
      </c>
      <c r="AA551" s="133">
        <v>3564</v>
      </c>
      <c r="AB551" s="133" t="s">
        <v>42</v>
      </c>
      <c r="AC551" s="133" t="s">
        <v>42</v>
      </c>
      <c r="AD551" s="133" t="s">
        <v>42</v>
      </c>
      <c r="AE551" s="133" t="s">
        <v>42</v>
      </c>
      <c r="AF551" s="133">
        <v>41</v>
      </c>
      <c r="AG551" s="133"/>
      <c r="AH551" s="133">
        <v>2024</v>
      </c>
      <c r="AI551" s="133"/>
      <c r="AJ551" s="133"/>
      <c r="AK551" s="133"/>
      <c r="AL551" s="133" t="s">
        <v>312</v>
      </c>
      <c r="AM551" s="133"/>
    </row>
    <row r="552" spans="1:39" x14ac:dyDescent="0.35">
      <c r="A552" s="130" t="s">
        <v>39</v>
      </c>
      <c r="B552" s="130" t="s">
        <v>697</v>
      </c>
      <c r="C552" s="130" t="s">
        <v>698</v>
      </c>
      <c r="D552" s="130" t="s">
        <v>698</v>
      </c>
      <c r="E552" s="130" t="s">
        <v>42</v>
      </c>
      <c r="F552" s="130" t="s">
        <v>42</v>
      </c>
      <c r="G552" s="130" t="s">
        <v>312</v>
      </c>
      <c r="H552" s="130" t="s">
        <v>48</v>
      </c>
      <c r="I552" s="130" t="s">
        <v>42</v>
      </c>
      <c r="J552" s="131">
        <v>1</v>
      </c>
      <c r="K552" s="130"/>
      <c r="L552" s="130" t="s">
        <v>575</v>
      </c>
      <c r="M552" s="130"/>
      <c r="N552" s="130"/>
      <c r="O552" s="130"/>
      <c r="P552" s="130"/>
      <c r="Q552" s="132"/>
      <c r="R552" s="132"/>
      <c r="S552" s="132"/>
      <c r="T552" s="132">
        <v>391</v>
      </c>
      <c r="U552" s="132">
        <f t="shared" si="61"/>
        <v>391</v>
      </c>
      <c r="V552" s="132">
        <f t="shared" si="62"/>
        <v>391000</v>
      </c>
      <c r="W552" s="132">
        <f t="shared" si="63"/>
        <v>32583.333333333332</v>
      </c>
      <c r="X552" s="130" t="s">
        <v>42</v>
      </c>
      <c r="Y552" s="130" t="s">
        <v>42</v>
      </c>
      <c r="Z552" s="130">
        <v>3564</v>
      </c>
      <c r="AA552" s="130">
        <v>3564</v>
      </c>
      <c r="AB552" s="130" t="s">
        <v>42</v>
      </c>
      <c r="AC552" s="130" t="s">
        <v>42</v>
      </c>
      <c r="AD552" s="130" t="s">
        <v>42</v>
      </c>
      <c r="AE552" s="130" t="s">
        <v>42</v>
      </c>
      <c r="AF552" s="130">
        <v>41</v>
      </c>
      <c r="AG552" s="130"/>
      <c r="AH552" s="130">
        <v>2024</v>
      </c>
      <c r="AI552" s="130"/>
      <c r="AJ552" s="130"/>
      <c r="AK552" s="130"/>
      <c r="AL552" s="130" t="s">
        <v>312</v>
      </c>
      <c r="AM552" s="130"/>
    </row>
    <row r="553" spans="1:39" x14ac:dyDescent="0.35">
      <c r="A553" s="133" t="s">
        <v>50</v>
      </c>
      <c r="B553" s="133" t="s">
        <v>697</v>
      </c>
      <c r="C553" s="133" t="s">
        <v>698</v>
      </c>
      <c r="D553" s="133" t="s">
        <v>698</v>
      </c>
      <c r="E553" s="133" t="s">
        <v>51</v>
      </c>
      <c r="F553" s="133"/>
      <c r="G553" s="133" t="s">
        <v>312</v>
      </c>
      <c r="H553" s="133" t="s">
        <v>703</v>
      </c>
      <c r="I553" s="133" t="s">
        <v>702</v>
      </c>
      <c r="J553" s="134">
        <v>1</v>
      </c>
      <c r="K553" s="133"/>
      <c r="L553" s="133" t="s">
        <v>575</v>
      </c>
      <c r="M553" s="133" t="s">
        <v>69</v>
      </c>
      <c r="N553" s="133">
        <v>2</v>
      </c>
      <c r="O553" s="133">
        <v>32</v>
      </c>
      <c r="P553" s="133">
        <v>1.5</v>
      </c>
      <c r="Q553" s="135">
        <v>109</v>
      </c>
      <c r="R553" s="135">
        <f t="shared" ref="R553:R560" si="64">(O553*P553)/60</f>
        <v>0.8</v>
      </c>
      <c r="S553" s="135">
        <f t="shared" ref="S553:S561" si="65">Q553*R553</f>
        <v>87.2</v>
      </c>
      <c r="T553" s="135"/>
      <c r="U553" s="135">
        <f t="shared" si="61"/>
        <v>87.2</v>
      </c>
      <c r="V553" s="135">
        <f t="shared" si="62"/>
        <v>87200</v>
      </c>
      <c r="W553" s="135">
        <f t="shared" si="63"/>
        <v>7266.666666666667</v>
      </c>
      <c r="X553" s="133"/>
      <c r="Y553" s="133"/>
      <c r="Z553" s="133">
        <v>3564</v>
      </c>
      <c r="AA553" s="133">
        <v>3564</v>
      </c>
      <c r="AB553" s="133"/>
      <c r="AC553" s="133"/>
      <c r="AD553" s="133"/>
      <c r="AE553" s="133"/>
      <c r="AF553" s="133">
        <v>41</v>
      </c>
      <c r="AG553" s="133"/>
      <c r="AH553" s="133">
        <v>2024</v>
      </c>
      <c r="AI553" s="133"/>
      <c r="AJ553" s="133"/>
      <c r="AK553" s="133"/>
      <c r="AL553" s="133" t="s">
        <v>312</v>
      </c>
      <c r="AM553" s="133"/>
    </row>
    <row r="554" spans="1:39" x14ac:dyDescent="0.35">
      <c r="A554" s="130" t="s">
        <v>50</v>
      </c>
      <c r="B554" s="130" t="s">
        <v>697</v>
      </c>
      <c r="C554" s="130" t="s">
        <v>698</v>
      </c>
      <c r="D554" s="130" t="s">
        <v>698</v>
      </c>
      <c r="E554" s="130" t="s">
        <v>51</v>
      </c>
      <c r="F554" s="130"/>
      <c r="G554" s="130" t="s">
        <v>312</v>
      </c>
      <c r="H554" s="130" t="s">
        <v>705</v>
      </c>
      <c r="I554" s="130" t="s">
        <v>704</v>
      </c>
      <c r="J554" s="131">
        <v>1</v>
      </c>
      <c r="K554" s="130"/>
      <c r="L554" s="130" t="s">
        <v>575</v>
      </c>
      <c r="M554" s="130" t="s">
        <v>55</v>
      </c>
      <c r="N554" s="130">
        <v>1</v>
      </c>
      <c r="O554" s="130">
        <v>32</v>
      </c>
      <c r="P554" s="130">
        <v>7.5</v>
      </c>
      <c r="Q554" s="132">
        <v>108.02</v>
      </c>
      <c r="R554" s="132">
        <f t="shared" si="64"/>
        <v>4</v>
      </c>
      <c r="S554" s="132">
        <f t="shared" si="65"/>
        <v>432.08</v>
      </c>
      <c r="T554" s="132"/>
      <c r="U554" s="132">
        <f t="shared" si="61"/>
        <v>432.08</v>
      </c>
      <c r="V554" s="132">
        <f t="shared" si="62"/>
        <v>432080</v>
      </c>
      <c r="W554" s="132">
        <f t="shared" si="63"/>
        <v>36006.666666666664</v>
      </c>
      <c r="X554" s="130"/>
      <c r="Y554" s="130"/>
      <c r="Z554" s="130"/>
      <c r="AA554" s="130"/>
      <c r="AB554" s="130"/>
      <c r="AC554" s="130"/>
      <c r="AD554" s="130"/>
      <c r="AE554" s="130"/>
      <c r="AF554" s="130">
        <v>41</v>
      </c>
      <c r="AG554" s="130"/>
      <c r="AH554" s="130">
        <v>2024</v>
      </c>
      <c r="AI554" s="130"/>
      <c r="AJ554" s="130"/>
      <c r="AK554" s="130"/>
      <c r="AL554" s="130" t="s">
        <v>312</v>
      </c>
      <c r="AM554" s="130"/>
    </row>
    <row r="555" spans="1:39" x14ac:dyDescent="0.35">
      <c r="A555" s="133" t="s">
        <v>50</v>
      </c>
      <c r="B555" s="133" t="s">
        <v>697</v>
      </c>
      <c r="C555" s="133" t="s">
        <v>698</v>
      </c>
      <c r="D555" s="133" t="s">
        <v>698</v>
      </c>
      <c r="E555" s="133" t="s">
        <v>51</v>
      </c>
      <c r="F555" s="133"/>
      <c r="G555" s="133" t="s">
        <v>316</v>
      </c>
      <c r="H555" s="133" t="s">
        <v>318</v>
      </c>
      <c r="I555" s="133" t="s">
        <v>712</v>
      </c>
      <c r="J555" s="134">
        <v>1</v>
      </c>
      <c r="K555" s="133"/>
      <c r="L555" s="133" t="s">
        <v>575</v>
      </c>
      <c r="M555" s="133" t="s">
        <v>55</v>
      </c>
      <c r="N555" s="133">
        <v>1</v>
      </c>
      <c r="O555" s="133">
        <v>32</v>
      </c>
      <c r="P555" s="133">
        <v>4.5</v>
      </c>
      <c r="Q555" s="135">
        <v>108.02</v>
      </c>
      <c r="R555" s="135">
        <f t="shared" si="64"/>
        <v>2.4</v>
      </c>
      <c r="S555" s="135">
        <f t="shared" si="65"/>
        <v>259.24799999999999</v>
      </c>
      <c r="T555" s="135"/>
      <c r="U555" s="135">
        <f t="shared" si="61"/>
        <v>259.24799999999999</v>
      </c>
      <c r="V555" s="135">
        <f t="shared" si="62"/>
        <v>259248</v>
      </c>
      <c r="W555" s="135">
        <f t="shared" si="63"/>
        <v>21604</v>
      </c>
      <c r="X555" s="133" t="s">
        <v>1025</v>
      </c>
      <c r="Y555" s="133" t="s">
        <v>1026</v>
      </c>
      <c r="Z555" s="133">
        <v>3093</v>
      </c>
      <c r="AA555" s="133">
        <v>3094</v>
      </c>
      <c r="AB555" s="133"/>
      <c r="AC555" s="133"/>
      <c r="AD555" s="133"/>
      <c r="AE555" s="133"/>
      <c r="AF555" s="133">
        <v>41</v>
      </c>
      <c r="AG555" s="133"/>
      <c r="AH555" s="133">
        <v>2024</v>
      </c>
      <c r="AI555" s="133"/>
      <c r="AJ555" s="133"/>
      <c r="AK555" s="133"/>
      <c r="AL555" s="133" t="s">
        <v>312</v>
      </c>
      <c r="AM555" s="133"/>
    </row>
    <row r="556" spans="1:39" x14ac:dyDescent="0.35">
      <c r="A556" s="130" t="s">
        <v>50</v>
      </c>
      <c r="B556" s="130" t="s">
        <v>697</v>
      </c>
      <c r="C556" s="130" t="s">
        <v>698</v>
      </c>
      <c r="D556" s="130" t="s">
        <v>698</v>
      </c>
      <c r="E556" s="130" t="s">
        <v>51</v>
      </c>
      <c r="F556" s="130"/>
      <c r="G556" s="130" t="s">
        <v>312</v>
      </c>
      <c r="H556" s="130" t="s">
        <v>707</v>
      </c>
      <c r="I556" s="130" t="s">
        <v>706</v>
      </c>
      <c r="J556" s="131">
        <v>1</v>
      </c>
      <c r="K556" s="130"/>
      <c r="L556" s="130" t="s">
        <v>575</v>
      </c>
      <c r="M556" s="130" t="s">
        <v>55</v>
      </c>
      <c r="N556" s="130">
        <v>1</v>
      </c>
      <c r="O556" s="130">
        <v>32</v>
      </c>
      <c r="P556" s="130">
        <v>15</v>
      </c>
      <c r="Q556" s="132">
        <v>108.02</v>
      </c>
      <c r="R556" s="132">
        <f t="shared" si="64"/>
        <v>8</v>
      </c>
      <c r="S556" s="132">
        <f t="shared" si="65"/>
        <v>864.16</v>
      </c>
      <c r="T556" s="132"/>
      <c r="U556" s="132">
        <f t="shared" si="61"/>
        <v>864.16</v>
      </c>
      <c r="V556" s="132">
        <f t="shared" si="62"/>
        <v>864160</v>
      </c>
      <c r="W556" s="132">
        <f t="shared" si="63"/>
        <v>72013.333333333328</v>
      </c>
      <c r="X556" s="130"/>
      <c r="Y556" s="130"/>
      <c r="Z556" s="130"/>
      <c r="AA556" s="130"/>
      <c r="AB556" s="130"/>
      <c r="AC556" s="130"/>
      <c r="AD556" s="130"/>
      <c r="AE556" s="130"/>
      <c r="AF556" s="130">
        <v>41</v>
      </c>
      <c r="AG556" s="130"/>
      <c r="AH556" s="130">
        <v>2024</v>
      </c>
      <c r="AI556" s="130"/>
      <c r="AJ556" s="130"/>
      <c r="AK556" s="130"/>
      <c r="AL556" s="130" t="s">
        <v>312</v>
      </c>
      <c r="AM556" s="130"/>
    </row>
    <row r="557" spans="1:39" x14ac:dyDescent="0.35">
      <c r="A557" s="133" t="s">
        <v>50</v>
      </c>
      <c r="B557" s="133" t="s">
        <v>697</v>
      </c>
      <c r="C557" s="133" t="s">
        <v>698</v>
      </c>
      <c r="D557" s="133" t="s">
        <v>698</v>
      </c>
      <c r="E557" s="133" t="s">
        <v>51</v>
      </c>
      <c r="F557" s="133"/>
      <c r="G557" s="133" t="s">
        <v>312</v>
      </c>
      <c r="H557" s="133" t="s">
        <v>709</v>
      </c>
      <c r="I557" s="133" t="s">
        <v>708</v>
      </c>
      <c r="J557" s="134">
        <v>1</v>
      </c>
      <c r="K557" s="133"/>
      <c r="L557" s="133" t="s">
        <v>575</v>
      </c>
      <c r="M557" s="133" t="s">
        <v>55</v>
      </c>
      <c r="N557" s="133">
        <v>1</v>
      </c>
      <c r="O557" s="133">
        <v>32</v>
      </c>
      <c r="P557" s="133">
        <v>3</v>
      </c>
      <c r="Q557" s="135">
        <v>108.02</v>
      </c>
      <c r="R557" s="135">
        <f t="shared" si="64"/>
        <v>1.6</v>
      </c>
      <c r="S557" s="135">
        <f t="shared" si="65"/>
        <v>172.83199999999999</v>
      </c>
      <c r="T557" s="135"/>
      <c r="U557" s="135">
        <f t="shared" si="61"/>
        <v>172.83199999999999</v>
      </c>
      <c r="V557" s="135">
        <f t="shared" si="62"/>
        <v>172832</v>
      </c>
      <c r="W557" s="135">
        <f t="shared" si="63"/>
        <v>14402.666666666666</v>
      </c>
      <c r="X557" s="133"/>
      <c r="Y557" s="133"/>
      <c r="Z557" s="133"/>
      <c r="AA557" s="133"/>
      <c r="AB557" s="133"/>
      <c r="AC557" s="133"/>
      <c r="AD557" s="133"/>
      <c r="AE557" s="133"/>
      <c r="AF557" s="133">
        <v>41</v>
      </c>
      <c r="AG557" s="133"/>
      <c r="AH557" s="133">
        <v>2024</v>
      </c>
      <c r="AI557" s="133"/>
      <c r="AJ557" s="133"/>
      <c r="AK557" s="133"/>
      <c r="AL557" s="133" t="s">
        <v>312</v>
      </c>
      <c r="AM557" s="133"/>
    </row>
    <row r="558" spans="1:39" x14ac:dyDescent="0.35">
      <c r="A558" s="130" t="s">
        <v>50</v>
      </c>
      <c r="B558" s="130" t="s">
        <v>697</v>
      </c>
      <c r="C558" s="130" t="s">
        <v>698</v>
      </c>
      <c r="D558" s="130" t="s">
        <v>698</v>
      </c>
      <c r="E558" s="130" t="s">
        <v>51</v>
      </c>
      <c r="F558" s="130"/>
      <c r="G558" s="130" t="s">
        <v>312</v>
      </c>
      <c r="H558" s="130" t="s">
        <v>709</v>
      </c>
      <c r="I558" s="130" t="s">
        <v>708</v>
      </c>
      <c r="J558" s="131">
        <v>1</v>
      </c>
      <c r="K558" s="130"/>
      <c r="L558" s="130" t="s">
        <v>575</v>
      </c>
      <c r="M558" s="130" t="s">
        <v>69</v>
      </c>
      <c r="N558" s="130">
        <v>2</v>
      </c>
      <c r="O558" s="130">
        <v>32</v>
      </c>
      <c r="P558" s="130">
        <v>4.5</v>
      </c>
      <c r="Q558" s="132">
        <v>108.02</v>
      </c>
      <c r="R558" s="132">
        <f t="shared" si="64"/>
        <v>2.4</v>
      </c>
      <c r="S558" s="132">
        <f t="shared" si="65"/>
        <v>259.24799999999999</v>
      </c>
      <c r="T558" s="132"/>
      <c r="U558" s="132">
        <f t="shared" si="61"/>
        <v>259.24799999999999</v>
      </c>
      <c r="V558" s="132">
        <f t="shared" si="62"/>
        <v>259248</v>
      </c>
      <c r="W558" s="132">
        <f t="shared" si="63"/>
        <v>21604</v>
      </c>
      <c r="X558" s="130"/>
      <c r="Y558" s="130"/>
      <c r="Z558" s="130"/>
      <c r="AA558" s="130"/>
      <c r="AB558" s="130"/>
      <c r="AC558" s="130"/>
      <c r="AD558" s="130"/>
      <c r="AE558" s="130"/>
      <c r="AF558" s="130">
        <v>41</v>
      </c>
      <c r="AG558" s="130"/>
      <c r="AH558" s="130">
        <v>2024</v>
      </c>
      <c r="AI558" s="130"/>
      <c r="AJ558" s="130"/>
      <c r="AK558" s="130"/>
      <c r="AL558" s="130" t="s">
        <v>312</v>
      </c>
      <c r="AM558" s="130"/>
    </row>
    <row r="559" spans="1:39" x14ac:dyDescent="0.35">
      <c r="A559" s="133" t="s">
        <v>50</v>
      </c>
      <c r="B559" s="133" t="s">
        <v>697</v>
      </c>
      <c r="C559" s="133" t="s">
        <v>698</v>
      </c>
      <c r="D559" s="133" t="s">
        <v>698</v>
      </c>
      <c r="E559" s="133" t="s">
        <v>51</v>
      </c>
      <c r="F559" s="133"/>
      <c r="G559" s="133" t="s">
        <v>312</v>
      </c>
      <c r="H559" s="133" t="s">
        <v>711</v>
      </c>
      <c r="I559" s="133" t="s">
        <v>710</v>
      </c>
      <c r="J559" s="134">
        <v>1</v>
      </c>
      <c r="K559" s="133"/>
      <c r="L559" s="133" t="s">
        <v>575</v>
      </c>
      <c r="M559" s="133" t="s">
        <v>69</v>
      </c>
      <c r="N559" s="133">
        <v>2</v>
      </c>
      <c r="O559" s="133">
        <v>32</v>
      </c>
      <c r="P559" s="133">
        <v>19.5</v>
      </c>
      <c r="Q559" s="135">
        <v>108.02</v>
      </c>
      <c r="R559" s="135">
        <f t="shared" si="64"/>
        <v>10.4</v>
      </c>
      <c r="S559" s="135">
        <f t="shared" si="65"/>
        <v>1123.4079999999999</v>
      </c>
      <c r="T559" s="135"/>
      <c r="U559" s="135">
        <f t="shared" si="61"/>
        <v>1123.4079999999999</v>
      </c>
      <c r="V559" s="135">
        <f t="shared" si="62"/>
        <v>1123408</v>
      </c>
      <c r="W559" s="135">
        <f t="shared" si="63"/>
        <v>93617.333333333328</v>
      </c>
      <c r="X559" s="133"/>
      <c r="Y559" s="133"/>
      <c r="Z559" s="133"/>
      <c r="AA559" s="133"/>
      <c r="AB559" s="133"/>
      <c r="AC559" s="133"/>
      <c r="AD559" s="133"/>
      <c r="AE559" s="133"/>
      <c r="AF559" s="133">
        <v>41</v>
      </c>
      <c r="AG559" s="133"/>
      <c r="AH559" s="133">
        <v>2024</v>
      </c>
      <c r="AI559" s="133"/>
      <c r="AJ559" s="133"/>
      <c r="AK559" s="133"/>
      <c r="AL559" s="133" t="s">
        <v>312</v>
      </c>
      <c r="AM559" s="133"/>
    </row>
    <row r="560" spans="1:39" x14ac:dyDescent="0.35">
      <c r="A560" s="130" t="s">
        <v>50</v>
      </c>
      <c r="B560" s="130" t="s">
        <v>697</v>
      </c>
      <c r="C560" s="130" t="s">
        <v>698</v>
      </c>
      <c r="D560" s="130" t="s">
        <v>698</v>
      </c>
      <c r="E560" s="130" t="s">
        <v>51</v>
      </c>
      <c r="F560" s="130"/>
      <c r="G560" s="130" t="s">
        <v>43</v>
      </c>
      <c r="H560" s="130" t="s">
        <v>701</v>
      </c>
      <c r="I560" s="130" t="s">
        <v>700</v>
      </c>
      <c r="J560" s="131">
        <v>1</v>
      </c>
      <c r="K560" s="130"/>
      <c r="L560" s="130" t="s">
        <v>575</v>
      </c>
      <c r="M560" s="130" t="s">
        <v>69</v>
      </c>
      <c r="N560" s="130">
        <v>2</v>
      </c>
      <c r="O560" s="130">
        <v>32</v>
      </c>
      <c r="P560" s="130">
        <v>4.5</v>
      </c>
      <c r="Q560" s="132">
        <v>112.4</v>
      </c>
      <c r="R560" s="132">
        <f t="shared" si="64"/>
        <v>2.4</v>
      </c>
      <c r="S560" s="132">
        <f t="shared" si="65"/>
        <v>269.76</v>
      </c>
      <c r="T560" s="132"/>
      <c r="U560" s="132">
        <f t="shared" si="61"/>
        <v>269.76</v>
      </c>
      <c r="V560" s="132">
        <f t="shared" si="62"/>
        <v>269760</v>
      </c>
      <c r="W560" s="132">
        <f t="shared" si="63"/>
        <v>22480</v>
      </c>
      <c r="X560" s="130" t="s">
        <v>1025</v>
      </c>
      <c r="Y560" s="130" t="s">
        <v>1027</v>
      </c>
      <c r="Z560" s="130">
        <v>3093</v>
      </c>
      <c r="AA560" s="130">
        <v>3094</v>
      </c>
      <c r="AB560" s="130"/>
      <c r="AC560" s="130"/>
      <c r="AD560" s="130"/>
      <c r="AE560" s="130"/>
      <c r="AF560" s="130">
        <v>41</v>
      </c>
      <c r="AG560" s="130"/>
      <c r="AH560" s="130">
        <v>2024</v>
      </c>
      <c r="AI560" s="130"/>
      <c r="AJ560" s="130"/>
      <c r="AK560" s="130"/>
      <c r="AL560" s="130" t="s">
        <v>312</v>
      </c>
      <c r="AM560" s="130"/>
    </row>
    <row r="561" spans="1:39" x14ac:dyDescent="0.35">
      <c r="A561" s="133" t="s">
        <v>50</v>
      </c>
      <c r="B561" s="133" t="s">
        <v>697</v>
      </c>
      <c r="C561" s="133" t="s">
        <v>698</v>
      </c>
      <c r="D561" s="133" t="s">
        <v>698</v>
      </c>
      <c r="E561" s="133" t="s">
        <v>51</v>
      </c>
      <c r="F561" s="133"/>
      <c r="G561" s="133" t="s">
        <v>312</v>
      </c>
      <c r="H561" s="133" t="s">
        <v>321</v>
      </c>
      <c r="I561" s="133"/>
      <c r="J561" s="134">
        <v>1</v>
      </c>
      <c r="K561" s="133"/>
      <c r="L561" s="133" t="s">
        <v>575</v>
      </c>
      <c r="M561" s="133"/>
      <c r="N561" s="133"/>
      <c r="O561" s="133"/>
      <c r="P561" s="133"/>
      <c r="Q561" s="135"/>
      <c r="R561" s="135"/>
      <c r="S561" s="135">
        <f t="shared" si="65"/>
        <v>0</v>
      </c>
      <c r="T561" s="135">
        <v>816</v>
      </c>
      <c r="U561" s="135">
        <f t="shared" si="61"/>
        <v>816</v>
      </c>
      <c r="V561" s="135">
        <f t="shared" si="62"/>
        <v>816000</v>
      </c>
      <c r="W561" s="135">
        <f t="shared" si="63"/>
        <v>68000</v>
      </c>
      <c r="X561" s="133"/>
      <c r="Y561" s="133"/>
      <c r="Z561" s="133">
        <v>3564</v>
      </c>
      <c r="AA561" s="133">
        <v>3564</v>
      </c>
      <c r="AB561" s="133"/>
      <c r="AC561" s="133"/>
      <c r="AD561" s="133"/>
      <c r="AE561" s="133"/>
      <c r="AF561" s="133">
        <v>41</v>
      </c>
      <c r="AG561" s="133"/>
      <c r="AH561" s="133">
        <v>2024</v>
      </c>
      <c r="AI561" s="133"/>
      <c r="AJ561" s="133"/>
      <c r="AK561" s="133"/>
      <c r="AL561" s="133" t="s">
        <v>312</v>
      </c>
      <c r="AM561" s="133"/>
    </row>
    <row r="562" spans="1:39" x14ac:dyDescent="0.35">
      <c r="A562" s="130" t="s">
        <v>39</v>
      </c>
      <c r="B562" s="130" t="s">
        <v>697</v>
      </c>
      <c r="C562" s="130" t="s">
        <v>698</v>
      </c>
      <c r="D562" s="130" t="s">
        <v>698</v>
      </c>
      <c r="E562" s="130"/>
      <c r="F562" s="130"/>
      <c r="G562" s="130" t="s">
        <v>312</v>
      </c>
      <c r="H562" s="130" t="s">
        <v>699</v>
      </c>
      <c r="I562" s="130"/>
      <c r="J562" s="131">
        <v>1</v>
      </c>
      <c r="K562" s="130"/>
      <c r="L562" s="130" t="s">
        <v>575</v>
      </c>
      <c r="M562" s="130"/>
      <c r="N562" s="130"/>
      <c r="O562" s="130"/>
      <c r="P562" s="130"/>
      <c r="Q562" s="132"/>
      <c r="R562" s="132">
        <f>(O562*P562)/60</f>
        <v>0</v>
      </c>
      <c r="S562" s="132"/>
      <c r="T562" s="132">
        <v>83</v>
      </c>
      <c r="U562" s="132">
        <f t="shared" si="61"/>
        <v>83</v>
      </c>
      <c r="V562" s="132">
        <f t="shared" si="62"/>
        <v>83000</v>
      </c>
      <c r="W562" s="132">
        <f t="shared" si="63"/>
        <v>6916.666666666667</v>
      </c>
      <c r="X562" s="130"/>
      <c r="Y562" s="130"/>
      <c r="Z562" s="130"/>
      <c r="AA562" s="130"/>
      <c r="AB562" s="130"/>
      <c r="AC562" s="130"/>
      <c r="AD562" s="130"/>
      <c r="AE562" s="130"/>
      <c r="AF562" s="130">
        <v>41</v>
      </c>
      <c r="AG562" s="130"/>
      <c r="AH562" s="130">
        <v>2024</v>
      </c>
      <c r="AI562" s="130"/>
      <c r="AJ562" s="130"/>
      <c r="AK562" s="130"/>
      <c r="AL562" s="130" t="s">
        <v>312</v>
      </c>
      <c r="AM562" s="130"/>
    </row>
    <row r="563" spans="1:39" x14ac:dyDescent="0.35">
      <c r="A563" s="133" t="s">
        <v>39</v>
      </c>
      <c r="B563" s="133" t="s">
        <v>697</v>
      </c>
      <c r="C563" s="133" t="s">
        <v>715</v>
      </c>
      <c r="D563" s="133" t="s">
        <v>715</v>
      </c>
      <c r="E563" s="133" t="s">
        <v>42</v>
      </c>
      <c r="F563" s="133"/>
      <c r="G563" s="133" t="s">
        <v>312</v>
      </c>
      <c r="H563" s="133" t="s">
        <v>44</v>
      </c>
      <c r="I563" s="133" t="s">
        <v>42</v>
      </c>
      <c r="J563" s="134">
        <v>1</v>
      </c>
      <c r="K563" s="133"/>
      <c r="L563" s="133" t="s">
        <v>575</v>
      </c>
      <c r="M563" s="133"/>
      <c r="N563" s="133"/>
      <c r="O563" s="133"/>
      <c r="P563" s="133"/>
      <c r="Q563" s="135"/>
      <c r="R563" s="135"/>
      <c r="S563" s="135"/>
      <c r="T563" s="135">
        <v>116</v>
      </c>
      <c r="U563" s="135">
        <f t="shared" si="61"/>
        <v>116</v>
      </c>
      <c r="V563" s="135">
        <f t="shared" si="62"/>
        <v>116000</v>
      </c>
      <c r="W563" s="135">
        <f t="shared" si="63"/>
        <v>9666.6666666666661</v>
      </c>
      <c r="X563" s="133"/>
      <c r="Y563" s="133"/>
      <c r="Z563" s="133">
        <v>3564</v>
      </c>
      <c r="AA563" s="133">
        <v>3564</v>
      </c>
      <c r="AB563" s="133"/>
      <c r="AC563" s="133"/>
      <c r="AD563" s="133"/>
      <c r="AE563" s="133"/>
      <c r="AF563" s="133">
        <v>41</v>
      </c>
      <c r="AG563" s="133"/>
      <c r="AH563" s="133">
        <v>2024</v>
      </c>
      <c r="AI563" s="133"/>
      <c r="AJ563" s="133"/>
      <c r="AK563" s="133"/>
      <c r="AL563" s="133" t="s">
        <v>312</v>
      </c>
      <c r="AM563" s="133"/>
    </row>
    <row r="564" spans="1:39" x14ac:dyDescent="0.35">
      <c r="A564" s="130" t="s">
        <v>39</v>
      </c>
      <c r="B564" s="130" t="s">
        <v>697</v>
      </c>
      <c r="C564" s="130" t="s">
        <v>715</v>
      </c>
      <c r="D564" s="130" t="s">
        <v>715</v>
      </c>
      <c r="E564" s="130" t="s">
        <v>42</v>
      </c>
      <c r="F564" s="130"/>
      <c r="G564" s="130" t="s">
        <v>312</v>
      </c>
      <c r="H564" s="130" t="s">
        <v>90</v>
      </c>
      <c r="I564" s="130" t="s">
        <v>42</v>
      </c>
      <c r="J564" s="131">
        <v>1</v>
      </c>
      <c r="K564" s="130"/>
      <c r="L564" s="130" t="s">
        <v>575</v>
      </c>
      <c r="M564" s="130"/>
      <c r="N564" s="130"/>
      <c r="O564" s="130"/>
      <c r="P564" s="130"/>
      <c r="Q564" s="132"/>
      <c r="R564" s="132"/>
      <c r="S564" s="132"/>
      <c r="T564" s="132">
        <v>54</v>
      </c>
      <c r="U564" s="132">
        <f t="shared" si="61"/>
        <v>54</v>
      </c>
      <c r="V564" s="132">
        <f t="shared" si="62"/>
        <v>54000</v>
      </c>
      <c r="W564" s="132">
        <f t="shared" si="63"/>
        <v>4500</v>
      </c>
      <c r="X564" s="130"/>
      <c r="Y564" s="130"/>
      <c r="Z564" s="130">
        <v>3564</v>
      </c>
      <c r="AA564" s="130">
        <v>3564</v>
      </c>
      <c r="AB564" s="130"/>
      <c r="AC564" s="130"/>
      <c r="AD564" s="130"/>
      <c r="AE564" s="130"/>
      <c r="AF564" s="130">
        <v>41</v>
      </c>
      <c r="AG564" s="130"/>
      <c r="AH564" s="130">
        <v>2024</v>
      </c>
      <c r="AI564" s="130"/>
      <c r="AJ564" s="130"/>
      <c r="AK564" s="130"/>
      <c r="AL564" s="130" t="s">
        <v>312</v>
      </c>
      <c r="AM564" s="130"/>
    </row>
    <row r="565" spans="1:39" x14ac:dyDescent="0.35">
      <c r="A565" s="133" t="s">
        <v>39</v>
      </c>
      <c r="B565" s="133" t="s">
        <v>697</v>
      </c>
      <c r="C565" s="133" t="s">
        <v>715</v>
      </c>
      <c r="D565" s="133" t="s">
        <v>715</v>
      </c>
      <c r="E565" s="133" t="s">
        <v>42</v>
      </c>
      <c r="F565" s="133"/>
      <c r="G565" s="133" t="s">
        <v>312</v>
      </c>
      <c r="H565" s="133" t="s">
        <v>48</v>
      </c>
      <c r="I565" s="133" t="s">
        <v>42</v>
      </c>
      <c r="J565" s="134">
        <v>1</v>
      </c>
      <c r="K565" s="133"/>
      <c r="L565" s="133" t="s">
        <v>575</v>
      </c>
      <c r="M565" s="133"/>
      <c r="N565" s="133"/>
      <c r="O565" s="133"/>
      <c r="P565" s="133"/>
      <c r="Q565" s="135"/>
      <c r="R565" s="135"/>
      <c r="S565" s="135"/>
      <c r="T565" s="135">
        <v>160</v>
      </c>
      <c r="U565" s="135">
        <f t="shared" si="61"/>
        <v>160</v>
      </c>
      <c r="V565" s="135">
        <f t="shared" si="62"/>
        <v>160000</v>
      </c>
      <c r="W565" s="135">
        <f t="shared" si="63"/>
        <v>13333.333333333334</v>
      </c>
      <c r="X565" s="133"/>
      <c r="Y565" s="133"/>
      <c r="Z565" s="133">
        <v>3564</v>
      </c>
      <c r="AA565" s="133">
        <v>3564</v>
      </c>
      <c r="AB565" s="133"/>
      <c r="AC565" s="133"/>
      <c r="AD565" s="133"/>
      <c r="AE565" s="133"/>
      <c r="AF565" s="133">
        <v>41</v>
      </c>
      <c r="AG565" s="133"/>
      <c r="AH565" s="133">
        <v>2024</v>
      </c>
      <c r="AI565" s="133"/>
      <c r="AJ565" s="133"/>
      <c r="AK565" s="133"/>
      <c r="AL565" s="133" t="s">
        <v>312</v>
      </c>
      <c r="AM565" s="133"/>
    </row>
    <row r="566" spans="1:39" x14ac:dyDescent="0.35">
      <c r="A566" s="130" t="s">
        <v>50</v>
      </c>
      <c r="B566" s="130" t="s">
        <v>697</v>
      </c>
      <c r="C566" s="130" t="s">
        <v>715</v>
      </c>
      <c r="D566" s="130" t="s">
        <v>715</v>
      </c>
      <c r="E566" s="130" t="s">
        <v>51</v>
      </c>
      <c r="F566" s="130"/>
      <c r="G566" s="130" t="s">
        <v>312</v>
      </c>
      <c r="H566" s="130" t="s">
        <v>321</v>
      </c>
      <c r="I566" s="130" t="s">
        <v>42</v>
      </c>
      <c r="J566" s="131">
        <v>1</v>
      </c>
      <c r="K566" s="130"/>
      <c r="L566" s="130" t="s">
        <v>575</v>
      </c>
      <c r="M566" s="130"/>
      <c r="N566" s="130"/>
      <c r="O566" s="130"/>
      <c r="P566" s="130"/>
      <c r="Q566" s="132"/>
      <c r="R566" s="132"/>
      <c r="S566" s="132">
        <f t="shared" ref="S566:S572" si="66">Q566*R566</f>
        <v>0</v>
      </c>
      <c r="T566" s="132">
        <v>388.875</v>
      </c>
      <c r="U566" s="132">
        <f t="shared" si="61"/>
        <v>388.875</v>
      </c>
      <c r="V566" s="132">
        <f t="shared" si="62"/>
        <v>388875</v>
      </c>
      <c r="W566" s="132">
        <f t="shared" si="63"/>
        <v>32406.25</v>
      </c>
      <c r="X566" s="130"/>
      <c r="Y566" s="130"/>
      <c r="Z566" s="130">
        <v>3564</v>
      </c>
      <c r="AA566" s="130">
        <v>3564</v>
      </c>
      <c r="AB566" s="130"/>
      <c r="AC566" s="130"/>
      <c r="AD566" s="130"/>
      <c r="AE566" s="130"/>
      <c r="AF566" s="130">
        <v>41</v>
      </c>
      <c r="AG566" s="130"/>
      <c r="AH566" s="130">
        <v>2024</v>
      </c>
      <c r="AI566" s="130"/>
      <c r="AJ566" s="130"/>
      <c r="AK566" s="130"/>
      <c r="AL566" s="130" t="s">
        <v>312</v>
      </c>
      <c r="AM566" s="130"/>
    </row>
    <row r="567" spans="1:39" x14ac:dyDescent="0.35">
      <c r="A567" s="133" t="s">
        <v>50</v>
      </c>
      <c r="B567" s="133" t="s">
        <v>697</v>
      </c>
      <c r="C567" s="133" t="s">
        <v>715</v>
      </c>
      <c r="D567" s="133" t="s">
        <v>715</v>
      </c>
      <c r="E567" s="133" t="s">
        <v>51</v>
      </c>
      <c r="F567" s="133"/>
      <c r="G567" s="133" t="s">
        <v>312</v>
      </c>
      <c r="H567" s="133" t="s">
        <v>717</v>
      </c>
      <c r="I567" s="133" t="s">
        <v>716</v>
      </c>
      <c r="J567" s="134">
        <v>1</v>
      </c>
      <c r="K567" s="133"/>
      <c r="L567" s="133" t="s">
        <v>575</v>
      </c>
      <c r="M567" s="133" t="s">
        <v>377</v>
      </c>
      <c r="N567" s="133">
        <v>1</v>
      </c>
      <c r="O567" s="133">
        <v>15</v>
      </c>
      <c r="P567" s="133">
        <v>5</v>
      </c>
      <c r="Q567" s="135">
        <v>109.34</v>
      </c>
      <c r="R567" s="135">
        <f t="shared" ref="R567:R572" si="67">(O567*P567)/60</f>
        <v>1.25</v>
      </c>
      <c r="S567" s="135">
        <f t="shared" si="66"/>
        <v>136.67500000000001</v>
      </c>
      <c r="T567" s="135"/>
      <c r="U567" s="135">
        <f t="shared" si="61"/>
        <v>136.67500000000001</v>
      </c>
      <c r="V567" s="135">
        <f t="shared" si="62"/>
        <v>136675</v>
      </c>
      <c r="W567" s="135">
        <f t="shared" si="63"/>
        <v>11389.583333333334</v>
      </c>
      <c r="X567" s="133"/>
      <c r="Y567" s="133"/>
      <c r="Z567" s="133"/>
      <c r="AA567" s="133"/>
      <c r="AB567" s="133"/>
      <c r="AC567" s="133"/>
      <c r="AD567" s="133"/>
      <c r="AE567" s="133"/>
      <c r="AF567" s="133">
        <v>41</v>
      </c>
      <c r="AG567" s="133"/>
      <c r="AH567" s="133">
        <v>2024</v>
      </c>
      <c r="AI567" s="133"/>
      <c r="AJ567" s="133"/>
      <c r="AK567" s="133"/>
      <c r="AL567" s="133" t="s">
        <v>312</v>
      </c>
      <c r="AM567" s="133"/>
    </row>
    <row r="568" spans="1:39" x14ac:dyDescent="0.35">
      <c r="A568" s="130" t="s">
        <v>50</v>
      </c>
      <c r="B568" s="130" t="s">
        <v>697</v>
      </c>
      <c r="C568" s="130" t="s">
        <v>715</v>
      </c>
      <c r="D568" s="130" t="s">
        <v>715</v>
      </c>
      <c r="E568" s="130" t="s">
        <v>51</v>
      </c>
      <c r="F568" s="130"/>
      <c r="G568" s="130" t="s">
        <v>312</v>
      </c>
      <c r="H568" s="130" t="s">
        <v>719</v>
      </c>
      <c r="I568" s="130" t="s">
        <v>718</v>
      </c>
      <c r="J568" s="131">
        <v>1</v>
      </c>
      <c r="K568" s="130"/>
      <c r="L568" s="130" t="s">
        <v>575</v>
      </c>
      <c r="M568" s="130" t="s">
        <v>377</v>
      </c>
      <c r="N568" s="130">
        <v>1</v>
      </c>
      <c r="O568" s="130">
        <v>15</v>
      </c>
      <c r="P568" s="130">
        <v>5</v>
      </c>
      <c r="Q568" s="132">
        <f>102.24+7.1</f>
        <v>109.33999999999999</v>
      </c>
      <c r="R568" s="132">
        <f t="shared" si="67"/>
        <v>1.25</v>
      </c>
      <c r="S568" s="132">
        <f t="shared" si="66"/>
        <v>136.67499999999998</v>
      </c>
      <c r="T568" s="132"/>
      <c r="U568" s="132">
        <f t="shared" si="61"/>
        <v>136.67499999999998</v>
      </c>
      <c r="V568" s="132">
        <f t="shared" si="62"/>
        <v>136674.99999999997</v>
      </c>
      <c r="W568" s="132">
        <f t="shared" si="63"/>
        <v>11389.58333333333</v>
      </c>
      <c r="X568" s="130"/>
      <c r="Y568" s="130"/>
      <c r="Z568" s="130"/>
      <c r="AA568" s="130"/>
      <c r="AB568" s="130"/>
      <c r="AC568" s="130"/>
      <c r="AD568" s="130"/>
      <c r="AE568" s="130"/>
      <c r="AF568" s="130">
        <v>41</v>
      </c>
      <c r="AG568" s="130"/>
      <c r="AH568" s="130">
        <v>2024</v>
      </c>
      <c r="AI568" s="130"/>
      <c r="AJ568" s="130"/>
      <c r="AK568" s="130"/>
      <c r="AL568" s="130" t="s">
        <v>312</v>
      </c>
      <c r="AM568" s="130"/>
    </row>
    <row r="569" spans="1:39" x14ac:dyDescent="0.35">
      <c r="A569" s="133" t="s">
        <v>50</v>
      </c>
      <c r="B569" s="133" t="s">
        <v>697</v>
      </c>
      <c r="C569" s="133" t="s">
        <v>715</v>
      </c>
      <c r="D569" s="133" t="s">
        <v>715</v>
      </c>
      <c r="E569" s="133" t="s">
        <v>51</v>
      </c>
      <c r="F569" s="133"/>
      <c r="G569" s="133" t="s">
        <v>312</v>
      </c>
      <c r="H569" s="133" t="s">
        <v>721</v>
      </c>
      <c r="I569" s="133" t="s">
        <v>720</v>
      </c>
      <c r="J569" s="134">
        <v>1</v>
      </c>
      <c r="K569" s="133"/>
      <c r="L569" s="133" t="s">
        <v>575</v>
      </c>
      <c r="M569" s="133" t="s">
        <v>377</v>
      </c>
      <c r="N569" s="133">
        <v>1</v>
      </c>
      <c r="O569" s="133">
        <v>15</v>
      </c>
      <c r="P569" s="133">
        <v>20</v>
      </c>
      <c r="Q569" s="135">
        <f>102.24+7.1</f>
        <v>109.33999999999999</v>
      </c>
      <c r="R569" s="135">
        <f t="shared" si="67"/>
        <v>5</v>
      </c>
      <c r="S569" s="135">
        <f t="shared" si="66"/>
        <v>546.69999999999993</v>
      </c>
      <c r="T569" s="135"/>
      <c r="U569" s="135">
        <f t="shared" si="61"/>
        <v>546.69999999999993</v>
      </c>
      <c r="V569" s="135">
        <f t="shared" si="62"/>
        <v>546699.99999999988</v>
      </c>
      <c r="W569" s="135">
        <f t="shared" si="63"/>
        <v>45558.333333333321</v>
      </c>
      <c r="X569" s="133"/>
      <c r="Y569" s="133"/>
      <c r="Z569" s="133"/>
      <c r="AA569" s="133"/>
      <c r="AB569" s="133"/>
      <c r="AC569" s="133"/>
      <c r="AD569" s="133"/>
      <c r="AE569" s="133"/>
      <c r="AF569" s="133">
        <v>41</v>
      </c>
      <c r="AG569" s="133"/>
      <c r="AH569" s="133">
        <v>2024</v>
      </c>
      <c r="AI569" s="133"/>
      <c r="AJ569" s="133"/>
      <c r="AK569" s="133"/>
      <c r="AL569" s="133" t="s">
        <v>312</v>
      </c>
      <c r="AM569" s="133"/>
    </row>
    <row r="570" spans="1:39" x14ac:dyDescent="0.35">
      <c r="A570" s="130" t="s">
        <v>50</v>
      </c>
      <c r="B570" s="130" t="s">
        <v>697</v>
      </c>
      <c r="C570" s="130" t="s">
        <v>715</v>
      </c>
      <c r="D570" s="130" t="s">
        <v>715</v>
      </c>
      <c r="E570" s="130" t="s">
        <v>51</v>
      </c>
      <c r="F570" s="130"/>
      <c r="G570" s="130" t="s">
        <v>312</v>
      </c>
      <c r="H570" s="130" t="s">
        <v>723</v>
      </c>
      <c r="I570" s="130" t="s">
        <v>722</v>
      </c>
      <c r="J570" s="131">
        <v>1</v>
      </c>
      <c r="K570" s="130"/>
      <c r="L570" s="130" t="s">
        <v>575</v>
      </c>
      <c r="M570" s="130" t="s">
        <v>373</v>
      </c>
      <c r="N570" s="130">
        <v>2</v>
      </c>
      <c r="O570" s="130">
        <v>15</v>
      </c>
      <c r="P570" s="130">
        <v>7.5</v>
      </c>
      <c r="Q570" s="132">
        <f>102.24+7.1</f>
        <v>109.33999999999999</v>
      </c>
      <c r="R570" s="132">
        <f t="shared" si="67"/>
        <v>1.875</v>
      </c>
      <c r="S570" s="132">
        <f t="shared" si="66"/>
        <v>205.01249999999999</v>
      </c>
      <c r="T570" s="132"/>
      <c r="U570" s="132">
        <f t="shared" si="61"/>
        <v>205.01249999999999</v>
      </c>
      <c r="V570" s="132">
        <f t="shared" si="62"/>
        <v>205012.5</v>
      </c>
      <c r="W570" s="132">
        <f t="shared" si="63"/>
        <v>17084.375</v>
      </c>
      <c r="X570" s="130"/>
      <c r="Y570" s="130"/>
      <c r="Z570" s="130"/>
      <c r="AA570" s="130"/>
      <c r="AB570" s="130"/>
      <c r="AC570" s="130"/>
      <c r="AD570" s="130"/>
      <c r="AE570" s="130"/>
      <c r="AF570" s="130">
        <v>41</v>
      </c>
      <c r="AG570" s="130"/>
      <c r="AH570" s="130">
        <v>2024</v>
      </c>
      <c r="AI570" s="130"/>
      <c r="AJ570" s="130"/>
      <c r="AK570" s="130"/>
      <c r="AL570" s="130" t="s">
        <v>312</v>
      </c>
      <c r="AM570" s="130"/>
    </row>
    <row r="571" spans="1:39" x14ac:dyDescent="0.35">
      <c r="A571" s="133" t="s">
        <v>50</v>
      </c>
      <c r="B571" s="133" t="s">
        <v>697</v>
      </c>
      <c r="C571" s="133" t="s">
        <v>715</v>
      </c>
      <c r="D571" s="133" t="s">
        <v>715</v>
      </c>
      <c r="E571" s="133" t="s">
        <v>51</v>
      </c>
      <c r="F571" s="133"/>
      <c r="G571" s="133" t="s">
        <v>312</v>
      </c>
      <c r="H571" s="133" t="s">
        <v>725</v>
      </c>
      <c r="I571" s="133" t="s">
        <v>724</v>
      </c>
      <c r="J571" s="134">
        <v>1</v>
      </c>
      <c r="K571" s="133"/>
      <c r="L571" s="133" t="s">
        <v>575</v>
      </c>
      <c r="M571" s="133" t="s">
        <v>373</v>
      </c>
      <c r="N571" s="133">
        <v>2</v>
      </c>
      <c r="O571" s="133">
        <v>15</v>
      </c>
      <c r="P571" s="133">
        <v>12.5</v>
      </c>
      <c r="Q571" s="135">
        <f>102.24+7.1</f>
        <v>109.33999999999999</v>
      </c>
      <c r="R571" s="135">
        <f t="shared" si="67"/>
        <v>3.125</v>
      </c>
      <c r="S571" s="135">
        <f t="shared" si="66"/>
        <v>341.68749999999994</v>
      </c>
      <c r="T571" s="135"/>
      <c r="U571" s="135">
        <f t="shared" si="61"/>
        <v>341.68749999999994</v>
      </c>
      <c r="V571" s="135">
        <f t="shared" si="62"/>
        <v>341687.49999999994</v>
      </c>
      <c r="W571" s="135">
        <f t="shared" si="63"/>
        <v>28473.958333333328</v>
      </c>
      <c r="X571" s="133"/>
      <c r="Y571" s="133"/>
      <c r="Z571" s="133"/>
      <c r="AA571" s="133"/>
      <c r="AB571" s="133"/>
      <c r="AC571" s="133"/>
      <c r="AD571" s="133"/>
      <c r="AE571" s="133"/>
      <c r="AF571" s="133">
        <v>41</v>
      </c>
      <c r="AG571" s="133"/>
      <c r="AH571" s="133">
        <v>2024</v>
      </c>
      <c r="AI571" s="133"/>
      <c r="AJ571" s="133"/>
      <c r="AK571" s="133"/>
      <c r="AL571" s="133" t="s">
        <v>312</v>
      </c>
      <c r="AM571" s="133"/>
    </row>
    <row r="572" spans="1:39" x14ac:dyDescent="0.35">
      <c r="A572" s="130" t="s">
        <v>50</v>
      </c>
      <c r="B572" s="130" t="s">
        <v>697</v>
      </c>
      <c r="C572" s="130" t="s">
        <v>715</v>
      </c>
      <c r="D572" s="130" t="s">
        <v>715</v>
      </c>
      <c r="E572" s="130" t="s">
        <v>51</v>
      </c>
      <c r="F572" s="130"/>
      <c r="G572" s="130" t="s">
        <v>312</v>
      </c>
      <c r="H572" s="130" t="s">
        <v>727</v>
      </c>
      <c r="I572" s="130" t="s">
        <v>726</v>
      </c>
      <c r="J572" s="131">
        <v>1</v>
      </c>
      <c r="K572" s="130"/>
      <c r="L572" s="130" t="s">
        <v>575</v>
      </c>
      <c r="M572" s="130" t="s">
        <v>373</v>
      </c>
      <c r="N572" s="130">
        <v>2</v>
      </c>
      <c r="O572" s="130">
        <v>15</v>
      </c>
      <c r="P572" s="130">
        <v>10</v>
      </c>
      <c r="Q572" s="132">
        <f>102.24+7.1</f>
        <v>109.33999999999999</v>
      </c>
      <c r="R572" s="132">
        <f t="shared" si="67"/>
        <v>2.5</v>
      </c>
      <c r="S572" s="132">
        <f t="shared" si="66"/>
        <v>273.34999999999997</v>
      </c>
      <c r="T572" s="132"/>
      <c r="U572" s="132">
        <f t="shared" si="61"/>
        <v>273.34999999999997</v>
      </c>
      <c r="V572" s="132">
        <f t="shared" si="62"/>
        <v>273349.99999999994</v>
      </c>
      <c r="W572" s="132">
        <f t="shared" si="63"/>
        <v>22779.166666666661</v>
      </c>
      <c r="X572" s="130"/>
      <c r="Y572" s="130"/>
      <c r="Z572" s="130"/>
      <c r="AA572" s="130"/>
      <c r="AB572" s="130"/>
      <c r="AC572" s="130"/>
      <c r="AD572" s="130"/>
      <c r="AE572" s="130"/>
      <c r="AF572" s="130">
        <v>41</v>
      </c>
      <c r="AG572" s="130"/>
      <c r="AH572" s="130">
        <v>2024</v>
      </c>
      <c r="AI572" s="130"/>
      <c r="AJ572" s="130"/>
      <c r="AK572" s="130"/>
      <c r="AL572" s="130" t="s">
        <v>312</v>
      </c>
      <c r="AM572" s="130"/>
    </row>
    <row r="573" spans="1:39" x14ac:dyDescent="0.35">
      <c r="A573" s="133" t="s">
        <v>39</v>
      </c>
      <c r="B573" s="133" t="s">
        <v>697</v>
      </c>
      <c r="C573" s="133" t="s">
        <v>715</v>
      </c>
      <c r="D573" s="133" t="s">
        <v>715</v>
      </c>
      <c r="E573" s="133"/>
      <c r="F573" s="133"/>
      <c r="G573" s="133" t="s">
        <v>312</v>
      </c>
      <c r="H573" s="133" t="s">
        <v>47</v>
      </c>
      <c r="I573" s="133"/>
      <c r="J573" s="134">
        <v>1</v>
      </c>
      <c r="K573" s="133"/>
      <c r="L573" s="133" t="s">
        <v>575</v>
      </c>
      <c r="M573" s="133"/>
      <c r="N573" s="133"/>
      <c r="O573" s="133"/>
      <c r="P573" s="133"/>
      <c r="Q573" s="135"/>
      <c r="R573" s="135"/>
      <c r="S573" s="135"/>
      <c r="T573" s="135">
        <v>7</v>
      </c>
      <c r="U573" s="135">
        <f t="shared" si="61"/>
        <v>7</v>
      </c>
      <c r="V573" s="135">
        <f t="shared" si="62"/>
        <v>7000</v>
      </c>
      <c r="W573" s="135">
        <f t="shared" si="63"/>
        <v>583.33333333333337</v>
      </c>
      <c r="X573" s="133"/>
      <c r="Y573" s="133"/>
      <c r="Z573" s="133">
        <v>3564</v>
      </c>
      <c r="AA573" s="133">
        <v>3564</v>
      </c>
      <c r="AB573" s="133"/>
      <c r="AC573" s="133"/>
      <c r="AD573" s="133"/>
      <c r="AE573" s="133"/>
      <c r="AF573" s="133">
        <v>41</v>
      </c>
      <c r="AG573" s="133"/>
      <c r="AH573" s="133">
        <v>2024</v>
      </c>
      <c r="AI573" s="133"/>
      <c r="AJ573" s="133"/>
      <c r="AK573" s="133"/>
      <c r="AL573" s="133" t="s">
        <v>312</v>
      </c>
      <c r="AM573" s="133"/>
    </row>
    <row r="574" spans="1:39" x14ac:dyDescent="0.35">
      <c r="A574" s="130" t="s">
        <v>39</v>
      </c>
      <c r="B574" s="130" t="s">
        <v>697</v>
      </c>
      <c r="C574" s="130" t="s">
        <v>715</v>
      </c>
      <c r="D574" s="130" t="s">
        <v>715</v>
      </c>
      <c r="E574" s="130"/>
      <c r="F574" s="130"/>
      <c r="G574" s="130" t="s">
        <v>312</v>
      </c>
      <c r="H574" s="130" t="s">
        <v>699</v>
      </c>
      <c r="I574" s="130"/>
      <c r="J574" s="131">
        <v>1</v>
      </c>
      <c r="K574" s="130"/>
      <c r="L574" s="130" t="s">
        <v>575</v>
      </c>
      <c r="M574" s="130"/>
      <c r="N574" s="130"/>
      <c r="O574" s="130"/>
      <c r="P574" s="130"/>
      <c r="Q574" s="132"/>
      <c r="R574" s="132"/>
      <c r="S574" s="132"/>
      <c r="T574" s="132">
        <v>94</v>
      </c>
      <c r="U574" s="132">
        <f t="shared" si="61"/>
        <v>94</v>
      </c>
      <c r="V574" s="132">
        <f t="shared" si="62"/>
        <v>94000</v>
      </c>
      <c r="W574" s="132">
        <f t="shared" si="63"/>
        <v>7833.333333333333</v>
      </c>
      <c r="X574" s="130"/>
      <c r="Y574" s="130"/>
      <c r="Z574" s="130"/>
      <c r="AA574" s="130"/>
      <c r="AB574" s="130"/>
      <c r="AC574" s="130"/>
      <c r="AD574" s="130"/>
      <c r="AE574" s="130"/>
      <c r="AF574" s="130">
        <v>41</v>
      </c>
      <c r="AG574" s="130"/>
      <c r="AH574" s="130">
        <v>2024</v>
      </c>
      <c r="AI574" s="130"/>
      <c r="AJ574" s="130"/>
      <c r="AK574" s="130"/>
      <c r="AL574" s="130" t="s">
        <v>312</v>
      </c>
      <c r="AM574" s="130"/>
    </row>
    <row r="575" spans="1:39" x14ac:dyDescent="0.35">
      <c r="A575" s="133" t="s">
        <v>39</v>
      </c>
      <c r="B575" s="133" t="s">
        <v>697</v>
      </c>
      <c r="C575" s="133" t="s">
        <v>774</v>
      </c>
      <c r="D575" s="133" t="s">
        <v>774</v>
      </c>
      <c r="E575" s="133" t="s">
        <v>42</v>
      </c>
      <c r="F575" s="133" t="s">
        <v>42</v>
      </c>
      <c r="G575" s="133" t="s">
        <v>312</v>
      </c>
      <c r="H575" s="133" t="s">
        <v>47</v>
      </c>
      <c r="I575" s="133" t="s">
        <v>42</v>
      </c>
      <c r="J575" s="134">
        <v>1</v>
      </c>
      <c r="K575" s="133"/>
      <c r="L575" s="133" t="s">
        <v>45</v>
      </c>
      <c r="M575" s="133" t="s">
        <v>42</v>
      </c>
      <c r="N575" s="133"/>
      <c r="O575" s="133"/>
      <c r="P575" s="133"/>
      <c r="Q575" s="135">
        <v>77.490463700000006</v>
      </c>
      <c r="R575" s="135"/>
      <c r="S575" s="135"/>
      <c r="T575" s="135">
        <v>119</v>
      </c>
      <c r="U575" s="135">
        <f t="shared" si="61"/>
        <v>119</v>
      </c>
      <c r="V575" s="135">
        <f t="shared" si="62"/>
        <v>119000</v>
      </c>
      <c r="W575" s="135">
        <f t="shared" si="63"/>
        <v>9916.6666666666661</v>
      </c>
      <c r="X575" s="133" t="s">
        <v>42</v>
      </c>
      <c r="Y575" s="133" t="s">
        <v>42</v>
      </c>
      <c r="Z575" s="133">
        <v>3093</v>
      </c>
      <c r="AA575" s="133">
        <v>3094</v>
      </c>
      <c r="AB575" s="133" t="s">
        <v>42</v>
      </c>
      <c r="AC575" s="133" t="s">
        <v>42</v>
      </c>
      <c r="AD575" s="133" t="s">
        <v>42</v>
      </c>
      <c r="AE575" s="133" t="s">
        <v>42</v>
      </c>
      <c r="AF575" s="133">
        <v>103</v>
      </c>
      <c r="AG575" s="133"/>
      <c r="AH575" s="133">
        <v>2024</v>
      </c>
      <c r="AI575" s="133"/>
      <c r="AJ575" s="133"/>
      <c r="AK575" s="133"/>
      <c r="AL575" s="133" t="s">
        <v>312</v>
      </c>
      <c r="AM575" s="133"/>
    </row>
    <row r="576" spans="1:39" x14ac:dyDescent="0.35">
      <c r="A576" s="130" t="s">
        <v>39</v>
      </c>
      <c r="B576" s="130" t="s">
        <v>697</v>
      </c>
      <c r="C576" s="130" t="s">
        <v>774</v>
      </c>
      <c r="D576" s="130" t="s">
        <v>774</v>
      </c>
      <c r="E576" s="130" t="s">
        <v>42</v>
      </c>
      <c r="F576" s="130" t="s">
        <v>42</v>
      </c>
      <c r="G576" s="130" t="s">
        <v>312</v>
      </c>
      <c r="H576" s="130" t="s">
        <v>44</v>
      </c>
      <c r="I576" s="130" t="s">
        <v>42</v>
      </c>
      <c r="J576" s="131">
        <v>1</v>
      </c>
      <c r="K576" s="130"/>
      <c r="L576" s="130" t="s">
        <v>45</v>
      </c>
      <c r="M576" s="130"/>
      <c r="N576" s="130"/>
      <c r="O576" s="130"/>
      <c r="P576" s="130"/>
      <c r="Q576" s="132">
        <v>72.990463700000006</v>
      </c>
      <c r="R576" s="132"/>
      <c r="S576" s="132"/>
      <c r="T576" s="132">
        <v>1301</v>
      </c>
      <c r="U576" s="132">
        <f t="shared" si="61"/>
        <v>1301</v>
      </c>
      <c r="V576" s="132">
        <f t="shared" si="62"/>
        <v>1301000</v>
      </c>
      <c r="W576" s="132">
        <f t="shared" si="63"/>
        <v>108416.66666666667</v>
      </c>
      <c r="X576" s="130" t="s">
        <v>42</v>
      </c>
      <c r="Y576" s="130" t="s">
        <v>42</v>
      </c>
      <c r="Z576" s="130">
        <v>3093</v>
      </c>
      <c r="AA576" s="130">
        <v>3094</v>
      </c>
      <c r="AB576" s="130" t="s">
        <v>42</v>
      </c>
      <c r="AC576" s="130" t="s">
        <v>42</v>
      </c>
      <c r="AD576" s="130" t="s">
        <v>42</v>
      </c>
      <c r="AE576" s="130" t="s">
        <v>42</v>
      </c>
      <c r="AF576" s="130">
        <v>103</v>
      </c>
      <c r="AG576" s="130"/>
      <c r="AH576" s="130">
        <v>2024</v>
      </c>
      <c r="AI576" s="130"/>
      <c r="AJ576" s="130"/>
      <c r="AK576" s="130"/>
      <c r="AL576" s="130" t="s">
        <v>312</v>
      </c>
      <c r="AM576" s="130"/>
    </row>
    <row r="577" spans="1:39" x14ac:dyDescent="0.35">
      <c r="A577" s="133" t="s">
        <v>50</v>
      </c>
      <c r="B577" s="133" t="s">
        <v>697</v>
      </c>
      <c r="C577" s="133" t="s">
        <v>774</v>
      </c>
      <c r="D577" s="133" t="s">
        <v>774</v>
      </c>
      <c r="E577" s="133" t="s">
        <v>51</v>
      </c>
      <c r="F577" s="133" t="s">
        <v>42</v>
      </c>
      <c r="G577" s="133" t="s">
        <v>312</v>
      </c>
      <c r="H577" s="133" t="s">
        <v>84</v>
      </c>
      <c r="I577" s="133" t="s">
        <v>42</v>
      </c>
      <c r="J577" s="134">
        <v>1</v>
      </c>
      <c r="K577" s="133"/>
      <c r="L577" s="133" t="s">
        <v>68</v>
      </c>
      <c r="M577" s="133" t="s">
        <v>42</v>
      </c>
      <c r="N577" s="133"/>
      <c r="O577" s="133"/>
      <c r="P577" s="133">
        <v>60</v>
      </c>
      <c r="Q577" s="135">
        <v>90.711274860000003</v>
      </c>
      <c r="R577" s="135">
        <v>2</v>
      </c>
      <c r="S577" s="135">
        <f>Q577*R577</f>
        <v>181.42254972000001</v>
      </c>
      <c r="T577" s="135">
        <v>0</v>
      </c>
      <c r="U577" s="135">
        <f t="shared" si="61"/>
        <v>181.42254972000001</v>
      </c>
      <c r="V577" s="135">
        <f t="shared" si="62"/>
        <v>181422.54972000001</v>
      </c>
      <c r="W577" s="135">
        <f t="shared" si="63"/>
        <v>15118.545810000001</v>
      </c>
      <c r="X577" s="133" t="s">
        <v>42</v>
      </c>
      <c r="Y577" s="133" t="s">
        <v>42</v>
      </c>
      <c r="Z577" s="133">
        <v>3093</v>
      </c>
      <c r="AA577" s="133">
        <v>3094</v>
      </c>
      <c r="AB577" s="133" t="s">
        <v>42</v>
      </c>
      <c r="AC577" s="133" t="s">
        <v>42</v>
      </c>
      <c r="AD577" s="133" t="s">
        <v>42</v>
      </c>
      <c r="AE577" s="133" t="s">
        <v>42</v>
      </c>
      <c r="AF577" s="133">
        <v>103</v>
      </c>
      <c r="AG577" s="133"/>
      <c r="AH577" s="133">
        <v>2024</v>
      </c>
      <c r="AI577" s="133"/>
      <c r="AJ577" s="133"/>
      <c r="AK577" s="133"/>
      <c r="AL577" s="133" t="s">
        <v>312</v>
      </c>
      <c r="AM577" s="133"/>
    </row>
    <row r="578" spans="1:39" x14ac:dyDescent="0.35">
      <c r="A578" s="130" t="s">
        <v>39</v>
      </c>
      <c r="B578" s="130" t="s">
        <v>697</v>
      </c>
      <c r="C578" s="130" t="s">
        <v>774</v>
      </c>
      <c r="D578" s="130" t="s">
        <v>774</v>
      </c>
      <c r="E578" s="130" t="s">
        <v>42</v>
      </c>
      <c r="F578" s="130" t="s">
        <v>42</v>
      </c>
      <c r="G578" s="130" t="s">
        <v>312</v>
      </c>
      <c r="H578" s="130" t="s">
        <v>90</v>
      </c>
      <c r="I578" s="130" t="s">
        <v>42</v>
      </c>
      <c r="J578" s="131">
        <v>1</v>
      </c>
      <c r="K578" s="130"/>
      <c r="L578" s="130" t="s">
        <v>45</v>
      </c>
      <c r="M578" s="130" t="s">
        <v>42</v>
      </c>
      <c r="N578" s="130"/>
      <c r="O578" s="130"/>
      <c r="P578" s="130"/>
      <c r="Q578" s="132"/>
      <c r="R578" s="132"/>
      <c r="S578" s="132"/>
      <c r="T578" s="132">
        <v>697</v>
      </c>
      <c r="U578" s="132">
        <f t="shared" si="61"/>
        <v>697</v>
      </c>
      <c r="V578" s="132">
        <f t="shared" si="62"/>
        <v>697000</v>
      </c>
      <c r="W578" s="132">
        <f t="shared" si="63"/>
        <v>58083.333333333336</v>
      </c>
      <c r="X578" s="130" t="s">
        <v>42</v>
      </c>
      <c r="Y578" s="130" t="s">
        <v>42</v>
      </c>
      <c r="Z578" s="130">
        <v>3093</v>
      </c>
      <c r="AA578" s="130">
        <v>3094</v>
      </c>
      <c r="AB578" s="130" t="s">
        <v>42</v>
      </c>
      <c r="AC578" s="130" t="s">
        <v>42</v>
      </c>
      <c r="AD578" s="130" t="s">
        <v>42</v>
      </c>
      <c r="AE578" s="130" t="s">
        <v>42</v>
      </c>
      <c r="AF578" s="130">
        <v>103</v>
      </c>
      <c r="AG578" s="130"/>
      <c r="AH578" s="130">
        <v>2024</v>
      </c>
      <c r="AI578" s="130"/>
      <c r="AJ578" s="130"/>
      <c r="AK578" s="130"/>
      <c r="AL578" s="130" t="s">
        <v>312</v>
      </c>
      <c r="AM578" s="130"/>
    </row>
    <row r="579" spans="1:39" x14ac:dyDescent="0.35">
      <c r="A579" s="133" t="s">
        <v>39</v>
      </c>
      <c r="B579" s="133" t="s">
        <v>697</v>
      </c>
      <c r="C579" s="133" t="s">
        <v>774</v>
      </c>
      <c r="D579" s="133" t="s">
        <v>774</v>
      </c>
      <c r="E579" s="133" t="s">
        <v>42</v>
      </c>
      <c r="F579" s="133" t="s">
        <v>42</v>
      </c>
      <c r="G579" s="133" t="s">
        <v>312</v>
      </c>
      <c r="H579" s="133" t="s">
        <v>48</v>
      </c>
      <c r="I579" s="133" t="s">
        <v>42</v>
      </c>
      <c r="J579" s="134">
        <v>1</v>
      </c>
      <c r="K579" s="133"/>
      <c r="L579" s="133" t="s">
        <v>45</v>
      </c>
      <c r="M579" s="133"/>
      <c r="N579" s="133"/>
      <c r="O579" s="133"/>
      <c r="P579" s="133"/>
      <c r="Q579" s="135"/>
      <c r="R579" s="135"/>
      <c r="S579" s="135"/>
      <c r="T579" s="135">
        <v>1521</v>
      </c>
      <c r="U579" s="135">
        <f t="shared" si="61"/>
        <v>1521</v>
      </c>
      <c r="V579" s="135">
        <f t="shared" si="62"/>
        <v>1521000</v>
      </c>
      <c r="W579" s="135">
        <f t="shared" si="63"/>
        <v>126750</v>
      </c>
      <c r="X579" s="133" t="s">
        <v>42</v>
      </c>
      <c r="Y579" s="133" t="s">
        <v>42</v>
      </c>
      <c r="Z579" s="133">
        <v>3093</v>
      </c>
      <c r="AA579" s="133">
        <v>3094</v>
      </c>
      <c r="AB579" s="133" t="s">
        <v>42</v>
      </c>
      <c r="AC579" s="133" t="s">
        <v>42</v>
      </c>
      <c r="AD579" s="133" t="s">
        <v>42</v>
      </c>
      <c r="AE579" s="133" t="s">
        <v>42</v>
      </c>
      <c r="AF579" s="133">
        <v>103</v>
      </c>
      <c r="AG579" s="133"/>
      <c r="AH579" s="133">
        <v>2024</v>
      </c>
      <c r="AI579" s="133"/>
      <c r="AJ579" s="133"/>
      <c r="AK579" s="133"/>
      <c r="AL579" s="133" t="s">
        <v>312</v>
      </c>
      <c r="AM579" s="133"/>
    </row>
    <row r="580" spans="1:39" x14ac:dyDescent="0.35">
      <c r="A580" s="130" t="s">
        <v>50</v>
      </c>
      <c r="B580" s="130" t="s">
        <v>697</v>
      </c>
      <c r="C580" s="130" t="s">
        <v>774</v>
      </c>
      <c r="D580" s="130" t="s">
        <v>774</v>
      </c>
      <c r="E580" s="130" t="s">
        <v>51</v>
      </c>
      <c r="F580" s="130" t="s">
        <v>42</v>
      </c>
      <c r="G580" s="130" t="s">
        <v>312</v>
      </c>
      <c r="H580" s="130" t="s">
        <v>184</v>
      </c>
      <c r="I580" s="130" t="s">
        <v>42</v>
      </c>
      <c r="J580" s="131">
        <v>1</v>
      </c>
      <c r="K580" s="130"/>
      <c r="L580" s="130" t="s">
        <v>68</v>
      </c>
      <c r="M580" s="130"/>
      <c r="N580" s="130"/>
      <c r="O580" s="130">
        <v>3</v>
      </c>
      <c r="P580" s="130">
        <v>60</v>
      </c>
      <c r="Q580" s="132">
        <v>118.47</v>
      </c>
      <c r="R580" s="132">
        <f>(O580*P580)/60</f>
        <v>3</v>
      </c>
      <c r="S580" s="132">
        <f>Q580*R580</f>
        <v>355.40999999999997</v>
      </c>
      <c r="T580" s="132"/>
      <c r="U580" s="132">
        <f t="shared" si="61"/>
        <v>355.40999999999997</v>
      </c>
      <c r="V580" s="132">
        <f t="shared" si="62"/>
        <v>355409.99999999994</v>
      </c>
      <c r="W580" s="132">
        <f t="shared" si="63"/>
        <v>29617.499999999996</v>
      </c>
      <c r="X580" s="130" t="s">
        <v>42</v>
      </c>
      <c r="Y580" s="130" t="s">
        <v>42</v>
      </c>
      <c r="Z580" s="130">
        <v>3093</v>
      </c>
      <c r="AA580" s="130">
        <v>3094</v>
      </c>
      <c r="AB580" s="130" t="s">
        <v>42</v>
      </c>
      <c r="AC580" s="130" t="s">
        <v>42</v>
      </c>
      <c r="AD580" s="130" t="s">
        <v>42</v>
      </c>
      <c r="AE580" s="130" t="s">
        <v>42</v>
      </c>
      <c r="AF580" s="130">
        <v>103</v>
      </c>
      <c r="AG580" s="130"/>
      <c r="AH580" s="130">
        <v>2024</v>
      </c>
      <c r="AI580" s="130"/>
      <c r="AJ580" s="130"/>
      <c r="AK580" s="130"/>
      <c r="AL580" s="130" t="s">
        <v>312</v>
      </c>
      <c r="AM580" s="130"/>
    </row>
    <row r="581" spans="1:39" x14ac:dyDescent="0.35">
      <c r="A581" s="133" t="s">
        <v>39</v>
      </c>
      <c r="B581" s="133" t="s">
        <v>697</v>
      </c>
      <c r="C581" s="133" t="s">
        <v>774</v>
      </c>
      <c r="D581" s="133" t="s">
        <v>774</v>
      </c>
      <c r="E581" s="133" t="s">
        <v>42</v>
      </c>
      <c r="F581" s="133"/>
      <c r="G581" s="133" t="s">
        <v>312</v>
      </c>
      <c r="H581" s="133" t="s">
        <v>735</v>
      </c>
      <c r="I581" s="133" t="s">
        <v>42</v>
      </c>
      <c r="J581" s="134">
        <v>1</v>
      </c>
      <c r="K581" s="133"/>
      <c r="L581" s="133" t="s">
        <v>45</v>
      </c>
      <c r="M581" s="133"/>
      <c r="N581" s="133"/>
      <c r="O581" s="133"/>
      <c r="P581" s="133"/>
      <c r="Q581" s="135"/>
      <c r="R581" s="135"/>
      <c r="S581" s="135"/>
      <c r="T581" s="135">
        <v>58</v>
      </c>
      <c r="U581" s="135">
        <f t="shared" si="61"/>
        <v>58</v>
      </c>
      <c r="V581" s="135">
        <f t="shared" si="62"/>
        <v>58000</v>
      </c>
      <c r="W581" s="135">
        <f t="shared" si="63"/>
        <v>4833.333333333333</v>
      </c>
      <c r="X581" s="133"/>
      <c r="Y581" s="133"/>
      <c r="Z581" s="133">
        <v>3093</v>
      </c>
      <c r="AA581" s="133">
        <v>3094</v>
      </c>
      <c r="AB581" s="133"/>
      <c r="AC581" s="133"/>
      <c r="AD581" s="133"/>
      <c r="AE581" s="133"/>
      <c r="AF581" s="133">
        <v>103</v>
      </c>
      <c r="AG581" s="133"/>
      <c r="AH581" s="133">
        <v>2024</v>
      </c>
      <c r="AI581" s="133"/>
      <c r="AJ581" s="133"/>
      <c r="AK581" s="133"/>
      <c r="AL581" s="133" t="s">
        <v>312</v>
      </c>
      <c r="AM581" s="133"/>
    </row>
    <row r="582" spans="1:39" x14ac:dyDescent="0.35">
      <c r="A582" s="130" t="s">
        <v>50</v>
      </c>
      <c r="B582" s="130" t="s">
        <v>697</v>
      </c>
      <c r="C582" s="130" t="s">
        <v>774</v>
      </c>
      <c r="D582" s="130" t="s">
        <v>774</v>
      </c>
      <c r="E582" s="130" t="s">
        <v>51</v>
      </c>
      <c r="F582" s="130" t="s">
        <v>42</v>
      </c>
      <c r="G582" s="130" t="s">
        <v>312</v>
      </c>
      <c r="H582" s="130" t="s">
        <v>321</v>
      </c>
      <c r="I582" s="130" t="s">
        <v>42</v>
      </c>
      <c r="J582" s="131">
        <v>1</v>
      </c>
      <c r="K582" s="130"/>
      <c r="L582" s="130" t="s">
        <v>45</v>
      </c>
      <c r="M582" s="130" t="s">
        <v>42</v>
      </c>
      <c r="N582" s="130"/>
      <c r="O582" s="130"/>
      <c r="P582" s="130"/>
      <c r="Q582" s="132"/>
      <c r="R582" s="132"/>
      <c r="S582" s="132">
        <f>Q582*R582</f>
        <v>0</v>
      </c>
      <c r="T582" s="132">
        <v>4371.55</v>
      </c>
      <c r="U582" s="132">
        <f t="shared" si="61"/>
        <v>4371.55</v>
      </c>
      <c r="V582" s="132">
        <f t="shared" si="62"/>
        <v>4371550</v>
      </c>
      <c r="W582" s="132">
        <f t="shared" si="63"/>
        <v>364295.83333333331</v>
      </c>
      <c r="X582" s="130" t="s">
        <v>42</v>
      </c>
      <c r="Y582" s="130" t="s">
        <v>42</v>
      </c>
      <c r="Z582" s="130">
        <v>3093</v>
      </c>
      <c r="AA582" s="130">
        <v>3094</v>
      </c>
      <c r="AB582" s="130" t="s">
        <v>42</v>
      </c>
      <c r="AC582" s="130" t="s">
        <v>42</v>
      </c>
      <c r="AD582" s="130" t="s">
        <v>42</v>
      </c>
      <c r="AE582" s="130" t="s">
        <v>42</v>
      </c>
      <c r="AF582" s="130">
        <v>103</v>
      </c>
      <c r="AG582" s="130"/>
      <c r="AH582" s="130">
        <v>2024</v>
      </c>
      <c r="AI582" s="130"/>
      <c r="AJ582" s="130"/>
      <c r="AK582" s="130"/>
      <c r="AL582" s="130" t="s">
        <v>312</v>
      </c>
      <c r="AM582" s="130"/>
    </row>
    <row r="583" spans="1:39" x14ac:dyDescent="0.35">
      <c r="A583" s="133" t="s">
        <v>39</v>
      </c>
      <c r="B583" s="133" t="s">
        <v>697</v>
      </c>
      <c r="C583" s="133" t="s">
        <v>774</v>
      </c>
      <c r="D583" s="133" t="s">
        <v>774</v>
      </c>
      <c r="E583" s="133" t="s">
        <v>42</v>
      </c>
      <c r="F583" s="133"/>
      <c r="G583" s="133" t="s">
        <v>312</v>
      </c>
      <c r="H583" s="133" t="s">
        <v>699</v>
      </c>
      <c r="I583" s="133" t="s">
        <v>42</v>
      </c>
      <c r="J583" s="134">
        <v>1</v>
      </c>
      <c r="K583" s="133"/>
      <c r="L583" s="133" t="s">
        <v>45</v>
      </c>
      <c r="M583" s="133"/>
      <c r="N583" s="133"/>
      <c r="O583" s="133"/>
      <c r="P583" s="133"/>
      <c r="Q583" s="135"/>
      <c r="R583" s="135"/>
      <c r="S583" s="135"/>
      <c r="T583" s="135">
        <v>742</v>
      </c>
      <c r="U583" s="135">
        <f t="shared" si="61"/>
        <v>742</v>
      </c>
      <c r="V583" s="135">
        <f t="shared" si="62"/>
        <v>742000</v>
      </c>
      <c r="W583" s="135">
        <f t="shared" si="63"/>
        <v>61833.333333333336</v>
      </c>
      <c r="X583" s="133"/>
      <c r="Y583" s="133"/>
      <c r="Z583" s="133">
        <v>3093</v>
      </c>
      <c r="AA583" s="133">
        <v>3094</v>
      </c>
      <c r="AB583" s="133"/>
      <c r="AC583" s="133"/>
      <c r="AD583" s="133"/>
      <c r="AE583" s="133"/>
      <c r="AF583" s="133">
        <v>103</v>
      </c>
      <c r="AG583" s="133"/>
      <c r="AH583" s="133">
        <v>2024</v>
      </c>
      <c r="AI583" s="133"/>
      <c r="AJ583" s="133"/>
      <c r="AK583" s="133"/>
      <c r="AL583" s="133" t="s">
        <v>312</v>
      </c>
      <c r="AM583" s="133"/>
    </row>
    <row r="584" spans="1:39" x14ac:dyDescent="0.35">
      <c r="A584" s="130" t="s">
        <v>50</v>
      </c>
      <c r="B584" s="130" t="s">
        <v>697</v>
      </c>
      <c r="C584" s="130" t="s">
        <v>774</v>
      </c>
      <c r="D584" s="130" t="s">
        <v>774</v>
      </c>
      <c r="E584" s="130" t="s">
        <v>51</v>
      </c>
      <c r="F584" s="130" t="s">
        <v>42</v>
      </c>
      <c r="G584" s="130" t="s">
        <v>127</v>
      </c>
      <c r="H584" s="130" t="s">
        <v>776</v>
      </c>
      <c r="I584" s="130" t="s">
        <v>775</v>
      </c>
      <c r="J584" s="131">
        <v>1</v>
      </c>
      <c r="K584" s="130"/>
      <c r="L584" s="130" t="s">
        <v>54</v>
      </c>
      <c r="M584" s="130" t="s">
        <v>55</v>
      </c>
      <c r="N584" s="130">
        <v>1</v>
      </c>
      <c r="O584" s="130">
        <v>75</v>
      </c>
      <c r="P584" s="130">
        <v>7.5</v>
      </c>
      <c r="Q584" s="132">
        <v>91.811274859999997</v>
      </c>
      <c r="R584" s="132">
        <f t="shared" ref="R584:R632" si="68">(O584*P584)/60</f>
        <v>9.375</v>
      </c>
      <c r="S584" s="132">
        <f t="shared" ref="S584:S633" si="69">Q584*R584</f>
        <v>860.7307018125</v>
      </c>
      <c r="T584" s="132">
        <v>0</v>
      </c>
      <c r="U584" s="132">
        <f t="shared" si="61"/>
        <v>860.7307018125</v>
      </c>
      <c r="V584" s="132">
        <f t="shared" si="62"/>
        <v>860730.70181250002</v>
      </c>
      <c r="W584" s="132">
        <f t="shared" si="63"/>
        <v>71727.558484374997</v>
      </c>
      <c r="X584" s="130" t="s">
        <v>1028</v>
      </c>
      <c r="Y584" s="130" t="s">
        <v>1029</v>
      </c>
      <c r="Z584" s="130">
        <v>3093</v>
      </c>
      <c r="AA584" s="130">
        <v>3094</v>
      </c>
      <c r="AB584" s="130" t="s">
        <v>42</v>
      </c>
      <c r="AC584" s="130" t="s">
        <v>42</v>
      </c>
      <c r="AD584" s="130" t="s">
        <v>42</v>
      </c>
      <c r="AE584" s="130" t="s">
        <v>42</v>
      </c>
      <c r="AF584" s="130">
        <v>103</v>
      </c>
      <c r="AG584" s="130"/>
      <c r="AH584" s="130">
        <v>2024</v>
      </c>
      <c r="AI584" s="130"/>
      <c r="AJ584" s="130"/>
      <c r="AK584" s="130"/>
      <c r="AL584" s="130" t="s">
        <v>312</v>
      </c>
      <c r="AM584" s="130"/>
    </row>
    <row r="585" spans="1:39" x14ac:dyDescent="0.35">
      <c r="A585" s="133" t="s">
        <v>50</v>
      </c>
      <c r="B585" s="133" t="s">
        <v>697</v>
      </c>
      <c r="C585" s="133" t="s">
        <v>774</v>
      </c>
      <c r="D585" s="133" t="s">
        <v>774</v>
      </c>
      <c r="E585" s="133" t="s">
        <v>51</v>
      </c>
      <c r="F585" s="133" t="s">
        <v>42</v>
      </c>
      <c r="G585" s="133" t="s">
        <v>127</v>
      </c>
      <c r="H585" s="133" t="s">
        <v>776</v>
      </c>
      <c r="I585" s="133" t="s">
        <v>775</v>
      </c>
      <c r="J585" s="134">
        <v>1</v>
      </c>
      <c r="K585" s="133"/>
      <c r="L585" s="133" t="s">
        <v>54</v>
      </c>
      <c r="M585" s="133" t="s">
        <v>69</v>
      </c>
      <c r="N585" s="133">
        <v>1</v>
      </c>
      <c r="O585" s="133">
        <v>76</v>
      </c>
      <c r="P585" s="133">
        <v>7.5</v>
      </c>
      <c r="Q585" s="135">
        <v>91.811274859999997</v>
      </c>
      <c r="R585" s="135">
        <f t="shared" si="68"/>
        <v>9.5</v>
      </c>
      <c r="S585" s="135">
        <f t="shared" si="69"/>
        <v>872.20711116999996</v>
      </c>
      <c r="T585" s="135">
        <v>0</v>
      </c>
      <c r="U585" s="135">
        <f t="shared" si="61"/>
        <v>872.20711116999996</v>
      </c>
      <c r="V585" s="135">
        <f t="shared" si="62"/>
        <v>872207.11116999993</v>
      </c>
      <c r="W585" s="135">
        <f t="shared" si="63"/>
        <v>72683.925930833328</v>
      </c>
      <c r="X585" s="133" t="s">
        <v>1028</v>
      </c>
      <c r="Y585" s="133" t="s">
        <v>1029</v>
      </c>
      <c r="Z585" s="133">
        <v>3093</v>
      </c>
      <c r="AA585" s="133">
        <v>3094</v>
      </c>
      <c r="AB585" s="133" t="s">
        <v>42</v>
      </c>
      <c r="AC585" s="133" t="s">
        <v>42</v>
      </c>
      <c r="AD585" s="133" t="s">
        <v>42</v>
      </c>
      <c r="AE585" s="133" t="s">
        <v>42</v>
      </c>
      <c r="AF585" s="133">
        <v>103</v>
      </c>
      <c r="AG585" s="133"/>
      <c r="AH585" s="133">
        <v>2024</v>
      </c>
      <c r="AI585" s="133"/>
      <c r="AJ585" s="133"/>
      <c r="AK585" s="133"/>
      <c r="AL585" s="133" t="s">
        <v>312</v>
      </c>
      <c r="AM585" s="133"/>
    </row>
    <row r="586" spans="1:39" x14ac:dyDescent="0.35">
      <c r="A586" s="130" t="s">
        <v>50</v>
      </c>
      <c r="B586" s="130" t="s">
        <v>697</v>
      </c>
      <c r="C586" s="130" t="s">
        <v>774</v>
      </c>
      <c r="D586" s="130" t="s">
        <v>774</v>
      </c>
      <c r="E586" s="130" t="s">
        <v>51</v>
      </c>
      <c r="F586" s="130" t="s">
        <v>42</v>
      </c>
      <c r="G586" s="130" t="s">
        <v>312</v>
      </c>
      <c r="H586" s="130" t="s">
        <v>788</v>
      </c>
      <c r="I586" s="130" t="s">
        <v>787</v>
      </c>
      <c r="J586" s="131">
        <v>1</v>
      </c>
      <c r="K586" s="130"/>
      <c r="L586" s="130" t="s">
        <v>54</v>
      </c>
      <c r="M586" s="130" t="s">
        <v>55</v>
      </c>
      <c r="N586" s="130">
        <v>1</v>
      </c>
      <c r="O586" s="130">
        <v>75</v>
      </c>
      <c r="P586" s="130">
        <v>3</v>
      </c>
      <c r="Q586" s="132">
        <v>91.611274859999995</v>
      </c>
      <c r="R586" s="132">
        <f t="shared" si="68"/>
        <v>3.75</v>
      </c>
      <c r="S586" s="132">
        <f t="shared" si="69"/>
        <v>343.54228072499996</v>
      </c>
      <c r="T586" s="132">
        <v>0</v>
      </c>
      <c r="U586" s="132">
        <f t="shared" si="61"/>
        <v>343.54228072499996</v>
      </c>
      <c r="V586" s="132">
        <f t="shared" si="62"/>
        <v>343542.28072499996</v>
      </c>
      <c r="W586" s="132">
        <f t="shared" si="63"/>
        <v>28628.523393749998</v>
      </c>
      <c r="X586" s="130" t="s">
        <v>42</v>
      </c>
      <c r="Y586" s="130" t="s">
        <v>42</v>
      </c>
      <c r="Z586" s="130">
        <v>3093</v>
      </c>
      <c r="AA586" s="130">
        <v>3094</v>
      </c>
      <c r="AB586" s="130" t="s">
        <v>42</v>
      </c>
      <c r="AC586" s="130" t="s">
        <v>42</v>
      </c>
      <c r="AD586" s="130" t="s">
        <v>42</v>
      </c>
      <c r="AE586" s="130" t="s">
        <v>42</v>
      </c>
      <c r="AF586" s="130">
        <v>103</v>
      </c>
      <c r="AG586" s="130"/>
      <c r="AH586" s="130">
        <v>2024</v>
      </c>
      <c r="AI586" s="130"/>
      <c r="AJ586" s="130"/>
      <c r="AK586" s="130"/>
      <c r="AL586" s="130" t="s">
        <v>312</v>
      </c>
      <c r="AM586" s="130"/>
    </row>
    <row r="587" spans="1:39" x14ac:dyDescent="0.35">
      <c r="A587" s="133" t="s">
        <v>50</v>
      </c>
      <c r="B587" s="133" t="s">
        <v>697</v>
      </c>
      <c r="C587" s="133" t="s">
        <v>774</v>
      </c>
      <c r="D587" s="133" t="s">
        <v>774</v>
      </c>
      <c r="E587" s="133" t="s">
        <v>51</v>
      </c>
      <c r="F587" s="133" t="s">
        <v>42</v>
      </c>
      <c r="G587" s="133" t="s">
        <v>312</v>
      </c>
      <c r="H587" s="133" t="s">
        <v>788</v>
      </c>
      <c r="I587" s="133" t="s">
        <v>787</v>
      </c>
      <c r="J587" s="134">
        <v>1</v>
      </c>
      <c r="K587" s="133"/>
      <c r="L587" s="133" t="s">
        <v>54</v>
      </c>
      <c r="M587" s="133" t="s">
        <v>69</v>
      </c>
      <c r="N587" s="133">
        <v>1</v>
      </c>
      <c r="O587" s="133">
        <v>76</v>
      </c>
      <c r="P587" s="133">
        <v>3</v>
      </c>
      <c r="Q587" s="135">
        <v>91.611274859999995</v>
      </c>
      <c r="R587" s="135">
        <f t="shared" si="68"/>
        <v>3.8</v>
      </c>
      <c r="S587" s="135">
        <f t="shared" si="69"/>
        <v>348.12284446799998</v>
      </c>
      <c r="T587" s="135">
        <v>0</v>
      </c>
      <c r="U587" s="135">
        <f t="shared" si="61"/>
        <v>348.12284446799998</v>
      </c>
      <c r="V587" s="135">
        <f t="shared" si="62"/>
        <v>348122.844468</v>
      </c>
      <c r="W587" s="135">
        <f t="shared" si="63"/>
        <v>29010.237039</v>
      </c>
      <c r="X587" s="133" t="s">
        <v>42</v>
      </c>
      <c r="Y587" s="133" t="s">
        <v>42</v>
      </c>
      <c r="Z587" s="133">
        <v>3093</v>
      </c>
      <c r="AA587" s="133">
        <v>3094</v>
      </c>
      <c r="AB587" s="133" t="s">
        <v>42</v>
      </c>
      <c r="AC587" s="133" t="s">
        <v>42</v>
      </c>
      <c r="AD587" s="133" t="s">
        <v>42</v>
      </c>
      <c r="AE587" s="133" t="s">
        <v>42</v>
      </c>
      <c r="AF587" s="133">
        <v>103</v>
      </c>
      <c r="AG587" s="133"/>
      <c r="AH587" s="133">
        <v>2024</v>
      </c>
      <c r="AI587" s="133"/>
      <c r="AJ587" s="133"/>
      <c r="AK587" s="133"/>
      <c r="AL587" s="133" t="s">
        <v>312</v>
      </c>
      <c r="AM587" s="133"/>
    </row>
    <row r="588" spans="1:39" x14ac:dyDescent="0.35">
      <c r="A588" s="130" t="s">
        <v>50</v>
      </c>
      <c r="B588" s="130" t="s">
        <v>697</v>
      </c>
      <c r="C588" s="130" t="s">
        <v>774</v>
      </c>
      <c r="D588" s="130" t="s">
        <v>774</v>
      </c>
      <c r="E588" s="130" t="s">
        <v>51</v>
      </c>
      <c r="F588" s="130" t="s">
        <v>42</v>
      </c>
      <c r="G588" s="130" t="s">
        <v>312</v>
      </c>
      <c r="H588" s="130" t="s">
        <v>790</v>
      </c>
      <c r="I588" s="130" t="s">
        <v>789</v>
      </c>
      <c r="J588" s="131">
        <v>1</v>
      </c>
      <c r="K588" s="130"/>
      <c r="L588" s="130" t="s">
        <v>54</v>
      </c>
      <c r="M588" s="130" t="s">
        <v>55</v>
      </c>
      <c r="N588" s="130">
        <v>1</v>
      </c>
      <c r="O588" s="130">
        <v>75</v>
      </c>
      <c r="P588" s="130">
        <v>9</v>
      </c>
      <c r="Q588" s="132">
        <v>92.811274859999997</v>
      </c>
      <c r="R588" s="132">
        <f t="shared" si="68"/>
        <v>11.25</v>
      </c>
      <c r="S588" s="132">
        <f t="shared" si="69"/>
        <v>1044.1268421749999</v>
      </c>
      <c r="T588" s="132">
        <v>0</v>
      </c>
      <c r="U588" s="132">
        <f t="shared" si="61"/>
        <v>1044.1268421749999</v>
      </c>
      <c r="V588" s="132">
        <f t="shared" si="62"/>
        <v>1044126.8421749999</v>
      </c>
      <c r="W588" s="132">
        <f t="shared" si="63"/>
        <v>87010.57018124999</v>
      </c>
      <c r="X588" s="130" t="s">
        <v>42</v>
      </c>
      <c r="Y588" s="130" t="s">
        <v>42</v>
      </c>
      <c r="Z588" s="130">
        <v>3093</v>
      </c>
      <c r="AA588" s="130">
        <v>3094</v>
      </c>
      <c r="AB588" s="130" t="s">
        <v>42</v>
      </c>
      <c r="AC588" s="130" t="s">
        <v>42</v>
      </c>
      <c r="AD588" s="130" t="s">
        <v>42</v>
      </c>
      <c r="AE588" s="130" t="s">
        <v>42</v>
      </c>
      <c r="AF588" s="130">
        <v>103</v>
      </c>
      <c r="AG588" s="130"/>
      <c r="AH588" s="130">
        <v>2024</v>
      </c>
      <c r="AI588" s="130"/>
      <c r="AJ588" s="130"/>
      <c r="AK588" s="130"/>
      <c r="AL588" s="130" t="s">
        <v>312</v>
      </c>
      <c r="AM588" s="130"/>
    </row>
    <row r="589" spans="1:39" x14ac:dyDescent="0.35">
      <c r="A589" s="133" t="s">
        <v>50</v>
      </c>
      <c r="B589" s="133" t="s">
        <v>697</v>
      </c>
      <c r="C589" s="133" t="s">
        <v>774</v>
      </c>
      <c r="D589" s="133" t="s">
        <v>774</v>
      </c>
      <c r="E589" s="133" t="s">
        <v>51</v>
      </c>
      <c r="F589" s="133" t="s">
        <v>42</v>
      </c>
      <c r="G589" s="133" t="s">
        <v>312</v>
      </c>
      <c r="H589" s="133" t="s">
        <v>790</v>
      </c>
      <c r="I589" s="133" t="s">
        <v>789</v>
      </c>
      <c r="J589" s="134">
        <v>1</v>
      </c>
      <c r="K589" s="133"/>
      <c r="L589" s="133" t="s">
        <v>54</v>
      </c>
      <c r="M589" s="133" t="s">
        <v>69</v>
      </c>
      <c r="N589" s="133">
        <v>1</v>
      </c>
      <c r="O589" s="133">
        <v>76</v>
      </c>
      <c r="P589" s="133">
        <v>9</v>
      </c>
      <c r="Q589" s="135">
        <v>92.811274859999997</v>
      </c>
      <c r="R589" s="135">
        <f t="shared" si="68"/>
        <v>11.4</v>
      </c>
      <c r="S589" s="135">
        <f t="shared" si="69"/>
        <v>1058.048533404</v>
      </c>
      <c r="T589" s="135">
        <v>0</v>
      </c>
      <c r="U589" s="135">
        <f t="shared" si="61"/>
        <v>1058.048533404</v>
      </c>
      <c r="V589" s="135">
        <f t="shared" si="62"/>
        <v>1058048.5334039999</v>
      </c>
      <c r="W589" s="135">
        <f t="shared" si="63"/>
        <v>88170.711116999984</v>
      </c>
      <c r="X589" s="133" t="s">
        <v>42</v>
      </c>
      <c r="Y589" s="133" t="s">
        <v>42</v>
      </c>
      <c r="Z589" s="133">
        <v>3093</v>
      </c>
      <c r="AA589" s="133">
        <v>3094</v>
      </c>
      <c r="AB589" s="133" t="s">
        <v>42</v>
      </c>
      <c r="AC589" s="133" t="s">
        <v>42</v>
      </c>
      <c r="AD589" s="133" t="s">
        <v>42</v>
      </c>
      <c r="AE589" s="133" t="s">
        <v>42</v>
      </c>
      <c r="AF589" s="133">
        <v>103</v>
      </c>
      <c r="AG589" s="133"/>
      <c r="AH589" s="133">
        <v>2024</v>
      </c>
      <c r="AI589" s="133"/>
      <c r="AJ589" s="133"/>
      <c r="AK589" s="133"/>
      <c r="AL589" s="133" t="s">
        <v>312</v>
      </c>
      <c r="AM589" s="133"/>
    </row>
    <row r="590" spans="1:39" x14ac:dyDescent="0.35">
      <c r="A590" s="130" t="s">
        <v>50</v>
      </c>
      <c r="B590" s="130" t="s">
        <v>697</v>
      </c>
      <c r="C590" s="130" t="s">
        <v>774</v>
      </c>
      <c r="D590" s="130" t="s">
        <v>774</v>
      </c>
      <c r="E590" s="130" t="s">
        <v>51</v>
      </c>
      <c r="F590" s="130" t="s">
        <v>42</v>
      </c>
      <c r="G590" s="130" t="s">
        <v>448</v>
      </c>
      <c r="H590" s="130" t="s">
        <v>782</v>
      </c>
      <c r="I590" s="130" t="s">
        <v>781</v>
      </c>
      <c r="J590" s="131">
        <v>1</v>
      </c>
      <c r="K590" s="130"/>
      <c r="L590" s="130" t="s">
        <v>54</v>
      </c>
      <c r="M590" s="130" t="s">
        <v>55</v>
      </c>
      <c r="N590" s="130">
        <v>1</v>
      </c>
      <c r="O590" s="130">
        <v>75</v>
      </c>
      <c r="P590" s="130">
        <v>7.5</v>
      </c>
      <c r="Q590" s="132">
        <v>92.071274860000003</v>
      </c>
      <c r="R590" s="132">
        <f t="shared" si="68"/>
        <v>9.375</v>
      </c>
      <c r="S590" s="132">
        <f t="shared" si="69"/>
        <v>863.1682018125</v>
      </c>
      <c r="T590" s="132">
        <v>0</v>
      </c>
      <c r="U590" s="132">
        <f t="shared" si="61"/>
        <v>863.1682018125</v>
      </c>
      <c r="V590" s="132">
        <f t="shared" si="62"/>
        <v>863168.20181250002</v>
      </c>
      <c r="W590" s="132">
        <f t="shared" si="63"/>
        <v>71930.683484374997</v>
      </c>
      <c r="X590" s="130" t="s">
        <v>1028</v>
      </c>
      <c r="Y590" s="130" t="s">
        <v>1030</v>
      </c>
      <c r="Z590" s="130">
        <v>3093</v>
      </c>
      <c r="AA590" s="130">
        <v>3094</v>
      </c>
      <c r="AB590" s="130" t="s">
        <v>42</v>
      </c>
      <c r="AC590" s="130" t="s">
        <v>42</v>
      </c>
      <c r="AD590" s="130" t="s">
        <v>42</v>
      </c>
      <c r="AE590" s="130" t="s">
        <v>42</v>
      </c>
      <c r="AF590" s="130">
        <v>103</v>
      </c>
      <c r="AG590" s="130"/>
      <c r="AH590" s="130">
        <v>2024</v>
      </c>
      <c r="AI590" s="130"/>
      <c r="AJ590" s="130"/>
      <c r="AK590" s="130"/>
      <c r="AL590" s="130" t="s">
        <v>312</v>
      </c>
      <c r="AM590" s="130"/>
    </row>
    <row r="591" spans="1:39" x14ac:dyDescent="0.35">
      <c r="A591" s="133" t="s">
        <v>50</v>
      </c>
      <c r="B591" s="133" t="s">
        <v>697</v>
      </c>
      <c r="C591" s="133" t="s">
        <v>774</v>
      </c>
      <c r="D591" s="133" t="s">
        <v>774</v>
      </c>
      <c r="E591" s="133" t="s">
        <v>51</v>
      </c>
      <c r="F591" s="133" t="s">
        <v>42</v>
      </c>
      <c r="G591" s="133" t="s">
        <v>448</v>
      </c>
      <c r="H591" s="133" t="s">
        <v>782</v>
      </c>
      <c r="I591" s="133" t="s">
        <v>781</v>
      </c>
      <c r="J591" s="134">
        <v>1</v>
      </c>
      <c r="K591" s="133"/>
      <c r="L591" s="133" t="s">
        <v>54</v>
      </c>
      <c r="M591" s="133" t="s">
        <v>69</v>
      </c>
      <c r="N591" s="133">
        <v>1</v>
      </c>
      <c r="O591" s="133">
        <v>76</v>
      </c>
      <c r="P591" s="133">
        <v>7.5</v>
      </c>
      <c r="Q591" s="135">
        <v>92.071274860000003</v>
      </c>
      <c r="R591" s="135">
        <f t="shared" si="68"/>
        <v>9.5</v>
      </c>
      <c r="S591" s="135">
        <f t="shared" si="69"/>
        <v>874.67711116999999</v>
      </c>
      <c r="T591" s="135">
        <v>0</v>
      </c>
      <c r="U591" s="135">
        <f t="shared" si="61"/>
        <v>874.67711116999999</v>
      </c>
      <c r="V591" s="135">
        <f t="shared" si="62"/>
        <v>874677.11116999993</v>
      </c>
      <c r="W591" s="135">
        <f t="shared" si="63"/>
        <v>72889.759264166656</v>
      </c>
      <c r="X591" s="133" t="s">
        <v>1028</v>
      </c>
      <c r="Y591" s="133" t="s">
        <v>1030</v>
      </c>
      <c r="Z591" s="133">
        <v>3093</v>
      </c>
      <c r="AA591" s="133">
        <v>3094</v>
      </c>
      <c r="AB591" s="133" t="s">
        <v>42</v>
      </c>
      <c r="AC591" s="133" t="s">
        <v>42</v>
      </c>
      <c r="AD591" s="133" t="s">
        <v>42</v>
      </c>
      <c r="AE591" s="133" t="s">
        <v>42</v>
      </c>
      <c r="AF591" s="133">
        <v>103</v>
      </c>
      <c r="AG591" s="133"/>
      <c r="AH591" s="133">
        <v>2024</v>
      </c>
      <c r="AI591" s="133"/>
      <c r="AJ591" s="133"/>
      <c r="AK591" s="133"/>
      <c r="AL591" s="133" t="s">
        <v>312</v>
      </c>
      <c r="AM591" s="133"/>
    </row>
    <row r="592" spans="1:39" x14ac:dyDescent="0.35">
      <c r="A592" s="130" t="s">
        <v>50</v>
      </c>
      <c r="B592" s="130" t="s">
        <v>697</v>
      </c>
      <c r="C592" s="130" t="s">
        <v>774</v>
      </c>
      <c r="D592" s="130" t="s">
        <v>774</v>
      </c>
      <c r="E592" s="130" t="s">
        <v>51</v>
      </c>
      <c r="F592" s="130" t="s">
        <v>42</v>
      </c>
      <c r="G592" s="130" t="s">
        <v>127</v>
      </c>
      <c r="H592" s="130" t="s">
        <v>778</v>
      </c>
      <c r="I592" s="130" t="s">
        <v>777</v>
      </c>
      <c r="J592" s="131">
        <v>1</v>
      </c>
      <c r="K592" s="130"/>
      <c r="L592" s="130" t="s">
        <v>54</v>
      </c>
      <c r="M592" s="130" t="s">
        <v>55</v>
      </c>
      <c r="N592" s="130">
        <v>2</v>
      </c>
      <c r="O592" s="130">
        <v>64</v>
      </c>
      <c r="P592" s="130">
        <v>3</v>
      </c>
      <c r="Q592" s="132">
        <v>91.711274860000003</v>
      </c>
      <c r="R592" s="132">
        <f t="shared" si="68"/>
        <v>3.2</v>
      </c>
      <c r="S592" s="132">
        <f t="shared" si="69"/>
        <v>293.47607955200004</v>
      </c>
      <c r="T592" s="132">
        <v>0</v>
      </c>
      <c r="U592" s="132">
        <f t="shared" si="61"/>
        <v>293.47607955200004</v>
      </c>
      <c r="V592" s="132">
        <f t="shared" si="62"/>
        <v>293476.07955200004</v>
      </c>
      <c r="W592" s="132">
        <f t="shared" si="63"/>
        <v>24456.339962666669</v>
      </c>
      <c r="X592" s="130" t="s">
        <v>1028</v>
      </c>
      <c r="Y592" s="130" t="s">
        <v>1029</v>
      </c>
      <c r="Z592" s="130">
        <v>3093</v>
      </c>
      <c r="AA592" s="130">
        <v>3094</v>
      </c>
      <c r="AB592" s="130" t="s">
        <v>42</v>
      </c>
      <c r="AC592" s="130" t="s">
        <v>42</v>
      </c>
      <c r="AD592" s="130" t="s">
        <v>42</v>
      </c>
      <c r="AE592" s="130" t="s">
        <v>42</v>
      </c>
      <c r="AF592" s="130">
        <v>103</v>
      </c>
      <c r="AG592" s="130"/>
      <c r="AH592" s="130">
        <v>2024</v>
      </c>
      <c r="AI592" s="130"/>
      <c r="AJ592" s="130"/>
      <c r="AK592" s="130"/>
      <c r="AL592" s="130" t="s">
        <v>312</v>
      </c>
      <c r="AM592" s="130"/>
    </row>
    <row r="593" spans="1:39" x14ac:dyDescent="0.35">
      <c r="A593" s="133" t="s">
        <v>50</v>
      </c>
      <c r="B593" s="133" t="s">
        <v>697</v>
      </c>
      <c r="C593" s="133" t="s">
        <v>774</v>
      </c>
      <c r="D593" s="133" t="s">
        <v>774</v>
      </c>
      <c r="E593" s="133" t="s">
        <v>51</v>
      </c>
      <c r="F593" s="133" t="s">
        <v>42</v>
      </c>
      <c r="G593" s="133" t="s">
        <v>127</v>
      </c>
      <c r="H593" s="133" t="s">
        <v>778</v>
      </c>
      <c r="I593" s="133" t="s">
        <v>777</v>
      </c>
      <c r="J593" s="134">
        <v>1</v>
      </c>
      <c r="K593" s="133"/>
      <c r="L593" s="133" t="s">
        <v>54</v>
      </c>
      <c r="M593" s="133" t="s">
        <v>69</v>
      </c>
      <c r="N593" s="133">
        <v>2</v>
      </c>
      <c r="O593" s="133">
        <v>65</v>
      </c>
      <c r="P593" s="133">
        <v>3</v>
      </c>
      <c r="Q593" s="135">
        <v>91.711274860000003</v>
      </c>
      <c r="R593" s="135">
        <f t="shared" si="68"/>
        <v>3.25</v>
      </c>
      <c r="S593" s="135">
        <f t="shared" si="69"/>
        <v>298.06164329500001</v>
      </c>
      <c r="T593" s="135">
        <v>0</v>
      </c>
      <c r="U593" s="135">
        <f t="shared" si="61"/>
        <v>298.06164329500001</v>
      </c>
      <c r="V593" s="135">
        <f t="shared" si="62"/>
        <v>298061.64329500002</v>
      </c>
      <c r="W593" s="135">
        <f t="shared" si="63"/>
        <v>24838.470274583335</v>
      </c>
      <c r="X593" s="133" t="s">
        <v>1028</v>
      </c>
      <c r="Y593" s="133" t="s">
        <v>1029</v>
      </c>
      <c r="Z593" s="133">
        <v>3093</v>
      </c>
      <c r="AA593" s="133">
        <v>3094</v>
      </c>
      <c r="AB593" s="133" t="s">
        <v>42</v>
      </c>
      <c r="AC593" s="133" t="s">
        <v>42</v>
      </c>
      <c r="AD593" s="133" t="s">
        <v>42</v>
      </c>
      <c r="AE593" s="133" t="s">
        <v>42</v>
      </c>
      <c r="AF593" s="133">
        <v>103</v>
      </c>
      <c r="AG593" s="133"/>
      <c r="AH593" s="133">
        <v>2024</v>
      </c>
      <c r="AI593" s="133"/>
      <c r="AJ593" s="133"/>
      <c r="AK593" s="133"/>
      <c r="AL593" s="133" t="s">
        <v>312</v>
      </c>
      <c r="AM593" s="133"/>
    </row>
    <row r="594" spans="1:39" x14ac:dyDescent="0.35">
      <c r="A594" s="130" t="s">
        <v>50</v>
      </c>
      <c r="B594" s="130" t="s">
        <v>697</v>
      </c>
      <c r="C594" s="130" t="s">
        <v>774</v>
      </c>
      <c r="D594" s="130" t="s">
        <v>774</v>
      </c>
      <c r="E594" s="130" t="s">
        <v>51</v>
      </c>
      <c r="F594" s="130" t="s">
        <v>42</v>
      </c>
      <c r="G594" s="130" t="s">
        <v>312</v>
      </c>
      <c r="H594" s="130" t="s">
        <v>792</v>
      </c>
      <c r="I594" s="130" t="s">
        <v>791</v>
      </c>
      <c r="J594" s="131">
        <v>1</v>
      </c>
      <c r="K594" s="130"/>
      <c r="L594" s="130" t="s">
        <v>54</v>
      </c>
      <c r="M594" s="130" t="s">
        <v>55</v>
      </c>
      <c r="N594" s="130">
        <v>2</v>
      </c>
      <c r="O594" s="130">
        <v>64</v>
      </c>
      <c r="P594" s="130">
        <v>15</v>
      </c>
      <c r="Q594" s="132">
        <v>91.711274860000003</v>
      </c>
      <c r="R594" s="132">
        <f t="shared" si="68"/>
        <v>16</v>
      </c>
      <c r="S594" s="132">
        <f t="shared" si="69"/>
        <v>1467.3803977600001</v>
      </c>
      <c r="T594" s="132">
        <v>0</v>
      </c>
      <c r="U594" s="132">
        <f t="shared" si="61"/>
        <v>1467.3803977600001</v>
      </c>
      <c r="V594" s="132">
        <f t="shared" si="62"/>
        <v>1467380.3977600001</v>
      </c>
      <c r="W594" s="132">
        <f t="shared" si="63"/>
        <v>122281.69981333334</v>
      </c>
      <c r="X594" s="130" t="s">
        <v>42</v>
      </c>
      <c r="Y594" s="130" t="s">
        <v>42</v>
      </c>
      <c r="Z594" s="130">
        <v>3093</v>
      </c>
      <c r="AA594" s="130">
        <v>3094</v>
      </c>
      <c r="AB594" s="130" t="s">
        <v>42</v>
      </c>
      <c r="AC594" s="130" t="s">
        <v>42</v>
      </c>
      <c r="AD594" s="130" t="s">
        <v>42</v>
      </c>
      <c r="AE594" s="130" t="s">
        <v>42</v>
      </c>
      <c r="AF594" s="130">
        <v>103</v>
      </c>
      <c r="AG594" s="130"/>
      <c r="AH594" s="130">
        <v>2024</v>
      </c>
      <c r="AI594" s="130"/>
      <c r="AJ594" s="130"/>
      <c r="AK594" s="130"/>
      <c r="AL594" s="130" t="s">
        <v>312</v>
      </c>
      <c r="AM594" s="130"/>
    </row>
    <row r="595" spans="1:39" x14ac:dyDescent="0.35">
      <c r="A595" s="133" t="s">
        <v>50</v>
      </c>
      <c r="B595" s="133" t="s">
        <v>697</v>
      </c>
      <c r="C595" s="133" t="s">
        <v>774</v>
      </c>
      <c r="D595" s="133" t="s">
        <v>774</v>
      </c>
      <c r="E595" s="133" t="s">
        <v>51</v>
      </c>
      <c r="F595" s="133" t="s">
        <v>42</v>
      </c>
      <c r="G595" s="133" t="s">
        <v>312</v>
      </c>
      <c r="H595" s="133" t="s">
        <v>792</v>
      </c>
      <c r="I595" s="133" t="s">
        <v>791</v>
      </c>
      <c r="J595" s="134">
        <v>1</v>
      </c>
      <c r="K595" s="133"/>
      <c r="L595" s="133" t="s">
        <v>54</v>
      </c>
      <c r="M595" s="133" t="s">
        <v>69</v>
      </c>
      <c r="N595" s="133">
        <v>2</v>
      </c>
      <c r="O595" s="133">
        <v>65</v>
      </c>
      <c r="P595" s="133">
        <v>15</v>
      </c>
      <c r="Q595" s="135">
        <v>91.711274860000003</v>
      </c>
      <c r="R595" s="135">
        <f t="shared" si="68"/>
        <v>16.25</v>
      </c>
      <c r="S595" s="135">
        <f t="shared" si="69"/>
        <v>1490.3082164750001</v>
      </c>
      <c r="T595" s="135">
        <v>0</v>
      </c>
      <c r="U595" s="135">
        <f t="shared" si="61"/>
        <v>1490.3082164750001</v>
      </c>
      <c r="V595" s="135">
        <f t="shared" si="62"/>
        <v>1490308.2164750001</v>
      </c>
      <c r="W595" s="135">
        <f t="shared" si="63"/>
        <v>124192.35137291667</v>
      </c>
      <c r="X595" s="133" t="s">
        <v>42</v>
      </c>
      <c r="Y595" s="133" t="s">
        <v>42</v>
      </c>
      <c r="Z595" s="133">
        <v>3093</v>
      </c>
      <c r="AA595" s="133">
        <v>3094</v>
      </c>
      <c r="AB595" s="133" t="s">
        <v>42</v>
      </c>
      <c r="AC595" s="133" t="s">
        <v>42</v>
      </c>
      <c r="AD595" s="133" t="s">
        <v>42</v>
      </c>
      <c r="AE595" s="133" t="s">
        <v>42</v>
      </c>
      <c r="AF595" s="133">
        <v>103</v>
      </c>
      <c r="AG595" s="133"/>
      <c r="AH595" s="133">
        <v>2024</v>
      </c>
      <c r="AI595" s="133"/>
      <c r="AJ595" s="133"/>
      <c r="AK595" s="133"/>
      <c r="AL595" s="133" t="s">
        <v>312</v>
      </c>
      <c r="AM595" s="133"/>
    </row>
    <row r="596" spans="1:39" x14ac:dyDescent="0.35">
      <c r="A596" s="130" t="s">
        <v>50</v>
      </c>
      <c r="B596" s="130" t="s">
        <v>697</v>
      </c>
      <c r="C596" s="130" t="s">
        <v>774</v>
      </c>
      <c r="D596" s="130" t="s">
        <v>774</v>
      </c>
      <c r="E596" s="130" t="s">
        <v>51</v>
      </c>
      <c r="F596" s="130" t="s">
        <v>42</v>
      </c>
      <c r="G596" s="130" t="s">
        <v>770</v>
      </c>
      <c r="H596" s="130" t="s">
        <v>822</v>
      </c>
      <c r="I596" s="130" t="s">
        <v>821</v>
      </c>
      <c r="J596" s="131">
        <v>1</v>
      </c>
      <c r="K596" s="130"/>
      <c r="L596" s="130" t="s">
        <v>54</v>
      </c>
      <c r="M596" s="130" t="s">
        <v>55</v>
      </c>
      <c r="N596" s="130">
        <v>2</v>
      </c>
      <c r="O596" s="130">
        <v>64</v>
      </c>
      <c r="P596" s="130">
        <v>7.5</v>
      </c>
      <c r="Q596" s="132">
        <v>91.51127486</v>
      </c>
      <c r="R596" s="132">
        <f t="shared" si="68"/>
        <v>8</v>
      </c>
      <c r="S596" s="132">
        <f t="shared" si="69"/>
        <v>732.09019888</v>
      </c>
      <c r="T596" s="132">
        <v>0</v>
      </c>
      <c r="U596" s="132">
        <f t="shared" si="61"/>
        <v>732.09019888</v>
      </c>
      <c r="V596" s="132">
        <f t="shared" si="62"/>
        <v>732090.19888000004</v>
      </c>
      <c r="W596" s="132">
        <f t="shared" si="63"/>
        <v>61007.516573333334</v>
      </c>
      <c r="X596" s="130" t="s">
        <v>1028</v>
      </c>
      <c r="Y596" s="130" t="s">
        <v>1031</v>
      </c>
      <c r="Z596" s="130">
        <v>3093</v>
      </c>
      <c r="AA596" s="130">
        <v>3094</v>
      </c>
      <c r="AB596" s="130" t="s">
        <v>42</v>
      </c>
      <c r="AC596" s="130" t="s">
        <v>42</v>
      </c>
      <c r="AD596" s="130" t="s">
        <v>42</v>
      </c>
      <c r="AE596" s="130" t="s">
        <v>42</v>
      </c>
      <c r="AF596" s="130">
        <v>103</v>
      </c>
      <c r="AG596" s="130"/>
      <c r="AH596" s="130">
        <v>2024</v>
      </c>
      <c r="AI596" s="130"/>
      <c r="AJ596" s="130"/>
      <c r="AK596" s="130"/>
      <c r="AL596" s="130" t="s">
        <v>312</v>
      </c>
      <c r="AM596" s="130"/>
    </row>
    <row r="597" spans="1:39" x14ac:dyDescent="0.35">
      <c r="A597" s="133" t="s">
        <v>50</v>
      </c>
      <c r="B597" s="133" t="s">
        <v>697</v>
      </c>
      <c r="C597" s="133" t="s">
        <v>774</v>
      </c>
      <c r="D597" s="133" t="s">
        <v>774</v>
      </c>
      <c r="E597" s="133" t="s">
        <v>51</v>
      </c>
      <c r="F597" s="133" t="s">
        <v>42</v>
      </c>
      <c r="G597" s="133" t="s">
        <v>770</v>
      </c>
      <c r="H597" s="133" t="s">
        <v>822</v>
      </c>
      <c r="I597" s="133" t="s">
        <v>821</v>
      </c>
      <c r="J597" s="134">
        <v>1</v>
      </c>
      <c r="K597" s="133"/>
      <c r="L597" s="133" t="s">
        <v>54</v>
      </c>
      <c r="M597" s="133" t="s">
        <v>69</v>
      </c>
      <c r="N597" s="133">
        <v>2</v>
      </c>
      <c r="O597" s="133">
        <v>65</v>
      </c>
      <c r="P597" s="133">
        <v>7.5</v>
      </c>
      <c r="Q597" s="135">
        <v>91.51127486</v>
      </c>
      <c r="R597" s="135">
        <f t="shared" si="68"/>
        <v>8.125</v>
      </c>
      <c r="S597" s="135">
        <f t="shared" si="69"/>
        <v>743.52910823750005</v>
      </c>
      <c r="T597" s="135">
        <v>0</v>
      </c>
      <c r="U597" s="135">
        <f t="shared" si="61"/>
        <v>743.52910823750005</v>
      </c>
      <c r="V597" s="135">
        <f t="shared" si="62"/>
        <v>743529.10823750007</v>
      </c>
      <c r="W597" s="135">
        <f t="shared" si="63"/>
        <v>61960.759019791672</v>
      </c>
      <c r="X597" s="133" t="s">
        <v>1028</v>
      </c>
      <c r="Y597" s="133" t="s">
        <v>1031</v>
      </c>
      <c r="Z597" s="133">
        <v>3093</v>
      </c>
      <c r="AA597" s="133">
        <v>3094</v>
      </c>
      <c r="AB597" s="133" t="s">
        <v>42</v>
      </c>
      <c r="AC597" s="133" t="s">
        <v>42</v>
      </c>
      <c r="AD597" s="133" t="s">
        <v>42</v>
      </c>
      <c r="AE597" s="133" t="s">
        <v>42</v>
      </c>
      <c r="AF597" s="133">
        <v>103</v>
      </c>
      <c r="AG597" s="133"/>
      <c r="AH597" s="133">
        <v>2024</v>
      </c>
      <c r="AI597" s="133"/>
      <c r="AJ597" s="133"/>
      <c r="AK597" s="133"/>
      <c r="AL597" s="133" t="s">
        <v>312</v>
      </c>
      <c r="AM597" s="133"/>
    </row>
    <row r="598" spans="1:39" x14ac:dyDescent="0.35">
      <c r="A598" s="130" t="s">
        <v>50</v>
      </c>
      <c r="B598" s="130" t="s">
        <v>697</v>
      </c>
      <c r="C598" s="130" t="s">
        <v>774</v>
      </c>
      <c r="D598" s="130" t="s">
        <v>774</v>
      </c>
      <c r="E598" s="130" t="s">
        <v>51</v>
      </c>
      <c r="F598" s="130" t="s">
        <v>42</v>
      </c>
      <c r="G598" s="130" t="s">
        <v>316</v>
      </c>
      <c r="H598" s="130" t="s">
        <v>816</v>
      </c>
      <c r="I598" s="130" t="s">
        <v>815</v>
      </c>
      <c r="J598" s="131">
        <v>1</v>
      </c>
      <c r="K598" s="130"/>
      <c r="L598" s="130" t="s">
        <v>54</v>
      </c>
      <c r="M598" s="130" t="s">
        <v>55</v>
      </c>
      <c r="N598" s="130">
        <v>2</v>
      </c>
      <c r="O598" s="130">
        <v>64</v>
      </c>
      <c r="P598" s="130">
        <v>4.5</v>
      </c>
      <c r="Q598" s="132">
        <v>91.711274860000003</v>
      </c>
      <c r="R598" s="132">
        <f t="shared" si="68"/>
        <v>4.8</v>
      </c>
      <c r="S598" s="132">
        <f t="shared" si="69"/>
        <v>440.21411932799998</v>
      </c>
      <c r="T598" s="132">
        <v>0</v>
      </c>
      <c r="U598" s="132">
        <f t="shared" si="61"/>
        <v>440.21411932799998</v>
      </c>
      <c r="V598" s="132">
        <f t="shared" si="62"/>
        <v>440214.119328</v>
      </c>
      <c r="W598" s="132">
        <f t="shared" si="63"/>
        <v>36684.509943999998</v>
      </c>
      <c r="X598" s="130" t="s">
        <v>1028</v>
      </c>
      <c r="Y598" s="130" t="s">
        <v>1032</v>
      </c>
      <c r="Z598" s="130">
        <v>3093</v>
      </c>
      <c r="AA598" s="130">
        <v>3094</v>
      </c>
      <c r="AB598" s="130" t="s">
        <v>42</v>
      </c>
      <c r="AC598" s="130" t="s">
        <v>42</v>
      </c>
      <c r="AD598" s="130" t="s">
        <v>42</v>
      </c>
      <c r="AE598" s="130" t="s">
        <v>42</v>
      </c>
      <c r="AF598" s="130">
        <v>103</v>
      </c>
      <c r="AG598" s="130"/>
      <c r="AH598" s="130">
        <v>2024</v>
      </c>
      <c r="AI598" s="130"/>
      <c r="AJ598" s="130"/>
      <c r="AK598" s="130"/>
      <c r="AL598" s="130" t="s">
        <v>312</v>
      </c>
      <c r="AM598" s="130"/>
    </row>
    <row r="599" spans="1:39" x14ac:dyDescent="0.35">
      <c r="A599" s="133" t="s">
        <v>50</v>
      </c>
      <c r="B599" s="133" t="s">
        <v>697</v>
      </c>
      <c r="C599" s="133" t="s">
        <v>774</v>
      </c>
      <c r="D599" s="133" t="s">
        <v>774</v>
      </c>
      <c r="E599" s="133" t="s">
        <v>51</v>
      </c>
      <c r="F599" s="133" t="s">
        <v>42</v>
      </c>
      <c r="G599" s="133" t="s">
        <v>316</v>
      </c>
      <c r="H599" s="133" t="s">
        <v>816</v>
      </c>
      <c r="I599" s="133" t="s">
        <v>815</v>
      </c>
      <c r="J599" s="134">
        <v>1</v>
      </c>
      <c r="K599" s="133"/>
      <c r="L599" s="133" t="s">
        <v>54</v>
      </c>
      <c r="M599" s="133" t="s">
        <v>69</v>
      </c>
      <c r="N599" s="133">
        <v>2</v>
      </c>
      <c r="O599" s="133">
        <v>65</v>
      </c>
      <c r="P599" s="133">
        <v>4.5</v>
      </c>
      <c r="Q599" s="135">
        <v>91.711274860000003</v>
      </c>
      <c r="R599" s="135">
        <f t="shared" si="68"/>
        <v>4.875</v>
      </c>
      <c r="S599" s="135">
        <f t="shared" si="69"/>
        <v>447.09246494249999</v>
      </c>
      <c r="T599" s="135">
        <v>0</v>
      </c>
      <c r="U599" s="135">
        <f t="shared" si="61"/>
        <v>447.09246494249999</v>
      </c>
      <c r="V599" s="135">
        <f t="shared" si="62"/>
        <v>447092.4649425</v>
      </c>
      <c r="W599" s="135">
        <f t="shared" si="63"/>
        <v>37257.705411875002</v>
      </c>
      <c r="X599" s="133" t="s">
        <v>1028</v>
      </c>
      <c r="Y599" s="133" t="s">
        <v>1032</v>
      </c>
      <c r="Z599" s="133">
        <v>3093</v>
      </c>
      <c r="AA599" s="133">
        <v>3094</v>
      </c>
      <c r="AB599" s="133" t="s">
        <v>42</v>
      </c>
      <c r="AC599" s="133" t="s">
        <v>42</v>
      </c>
      <c r="AD599" s="133" t="s">
        <v>42</v>
      </c>
      <c r="AE599" s="133" t="s">
        <v>42</v>
      </c>
      <c r="AF599" s="133">
        <v>103</v>
      </c>
      <c r="AG599" s="133"/>
      <c r="AH599" s="133">
        <v>2024</v>
      </c>
      <c r="AI599" s="133"/>
      <c r="AJ599" s="133"/>
      <c r="AK599" s="133"/>
      <c r="AL599" s="133" t="s">
        <v>312</v>
      </c>
      <c r="AM599" s="133"/>
    </row>
    <row r="600" spans="1:39" x14ac:dyDescent="0.35">
      <c r="A600" s="130" t="s">
        <v>50</v>
      </c>
      <c r="B600" s="130" t="s">
        <v>697</v>
      </c>
      <c r="C600" s="130" t="s">
        <v>774</v>
      </c>
      <c r="D600" s="130" t="s">
        <v>774</v>
      </c>
      <c r="E600" s="130" t="s">
        <v>51</v>
      </c>
      <c r="F600" s="130" t="s">
        <v>42</v>
      </c>
      <c r="G600" s="130" t="s">
        <v>312</v>
      </c>
      <c r="H600" s="130" t="s">
        <v>794</v>
      </c>
      <c r="I600" s="130" t="s">
        <v>793</v>
      </c>
      <c r="J600" s="131">
        <v>1</v>
      </c>
      <c r="K600" s="130"/>
      <c r="L600" s="130" t="s">
        <v>54</v>
      </c>
      <c r="M600" s="130" t="s">
        <v>55</v>
      </c>
      <c r="N600" s="130">
        <v>3</v>
      </c>
      <c r="O600" s="130">
        <v>56</v>
      </c>
      <c r="P600" s="130">
        <v>7.5</v>
      </c>
      <c r="Q600" s="132">
        <v>92.411274860000006</v>
      </c>
      <c r="R600" s="132">
        <f t="shared" si="68"/>
        <v>7</v>
      </c>
      <c r="S600" s="132">
        <f t="shared" si="69"/>
        <v>646.87892402</v>
      </c>
      <c r="T600" s="132">
        <v>0</v>
      </c>
      <c r="U600" s="132">
        <f t="shared" si="61"/>
        <v>646.87892402</v>
      </c>
      <c r="V600" s="132">
        <f t="shared" si="62"/>
        <v>646878.92402000003</v>
      </c>
      <c r="W600" s="132">
        <f t="shared" si="63"/>
        <v>53906.577001666672</v>
      </c>
      <c r="X600" s="130" t="s">
        <v>42</v>
      </c>
      <c r="Y600" s="130" t="s">
        <v>42</v>
      </c>
      <c r="Z600" s="130">
        <v>3093</v>
      </c>
      <c r="AA600" s="130">
        <v>3094</v>
      </c>
      <c r="AB600" s="130" t="s">
        <v>42</v>
      </c>
      <c r="AC600" s="130" t="s">
        <v>42</v>
      </c>
      <c r="AD600" s="130" t="s">
        <v>42</v>
      </c>
      <c r="AE600" s="130" t="s">
        <v>42</v>
      </c>
      <c r="AF600" s="130">
        <v>103</v>
      </c>
      <c r="AG600" s="130"/>
      <c r="AH600" s="130">
        <v>2024</v>
      </c>
      <c r="AI600" s="130"/>
      <c r="AJ600" s="130"/>
      <c r="AK600" s="130"/>
      <c r="AL600" s="130" t="s">
        <v>312</v>
      </c>
      <c r="AM600" s="130"/>
    </row>
    <row r="601" spans="1:39" x14ac:dyDescent="0.35">
      <c r="A601" s="133" t="s">
        <v>50</v>
      </c>
      <c r="B601" s="133" t="s">
        <v>697</v>
      </c>
      <c r="C601" s="133" t="s">
        <v>774</v>
      </c>
      <c r="D601" s="133" t="s">
        <v>774</v>
      </c>
      <c r="E601" s="133" t="s">
        <v>51</v>
      </c>
      <c r="F601" s="133" t="s">
        <v>42</v>
      </c>
      <c r="G601" s="133" t="s">
        <v>312</v>
      </c>
      <c r="H601" s="133" t="s">
        <v>794</v>
      </c>
      <c r="I601" s="133" t="s">
        <v>793</v>
      </c>
      <c r="J601" s="134">
        <v>1</v>
      </c>
      <c r="K601" s="133"/>
      <c r="L601" s="133" t="s">
        <v>54</v>
      </c>
      <c r="M601" s="133" t="s">
        <v>69</v>
      </c>
      <c r="N601" s="133">
        <v>3</v>
      </c>
      <c r="O601" s="133">
        <v>59</v>
      </c>
      <c r="P601" s="133">
        <v>7.5</v>
      </c>
      <c r="Q601" s="135">
        <v>92.411274860000006</v>
      </c>
      <c r="R601" s="135">
        <f t="shared" si="68"/>
        <v>7.375</v>
      </c>
      <c r="S601" s="135">
        <f t="shared" si="69"/>
        <v>681.53315209250002</v>
      </c>
      <c r="T601" s="135">
        <v>0</v>
      </c>
      <c r="U601" s="135">
        <f t="shared" si="61"/>
        <v>681.53315209250002</v>
      </c>
      <c r="V601" s="135">
        <f t="shared" si="62"/>
        <v>681533.15209250001</v>
      </c>
      <c r="W601" s="135">
        <f t="shared" si="63"/>
        <v>56794.429341041665</v>
      </c>
      <c r="X601" s="133" t="s">
        <v>42</v>
      </c>
      <c r="Y601" s="133" t="s">
        <v>42</v>
      </c>
      <c r="Z601" s="133">
        <v>3093</v>
      </c>
      <c r="AA601" s="133">
        <v>3094</v>
      </c>
      <c r="AB601" s="133" t="s">
        <v>42</v>
      </c>
      <c r="AC601" s="133" t="s">
        <v>42</v>
      </c>
      <c r="AD601" s="133" t="s">
        <v>42</v>
      </c>
      <c r="AE601" s="133" t="s">
        <v>42</v>
      </c>
      <c r="AF601" s="133">
        <v>103</v>
      </c>
      <c r="AG601" s="133"/>
      <c r="AH601" s="133">
        <v>2024</v>
      </c>
      <c r="AI601" s="133"/>
      <c r="AJ601" s="133"/>
      <c r="AK601" s="133"/>
      <c r="AL601" s="133" t="s">
        <v>312</v>
      </c>
      <c r="AM601" s="133"/>
    </row>
    <row r="602" spans="1:39" x14ac:dyDescent="0.35">
      <c r="A602" s="130" t="s">
        <v>50</v>
      </c>
      <c r="B602" s="130" t="s">
        <v>697</v>
      </c>
      <c r="C602" s="130" t="s">
        <v>774</v>
      </c>
      <c r="D602" s="130" t="s">
        <v>774</v>
      </c>
      <c r="E602" s="130" t="s">
        <v>51</v>
      </c>
      <c r="F602" s="130" t="s">
        <v>42</v>
      </c>
      <c r="G602" s="130" t="s">
        <v>312</v>
      </c>
      <c r="H602" s="130" t="s">
        <v>796</v>
      </c>
      <c r="I602" s="130" t="s">
        <v>795</v>
      </c>
      <c r="J602" s="131">
        <v>1</v>
      </c>
      <c r="K602" s="130"/>
      <c r="L602" s="130" t="s">
        <v>54</v>
      </c>
      <c r="M602" s="130" t="s">
        <v>55</v>
      </c>
      <c r="N602" s="130">
        <v>3</v>
      </c>
      <c r="O602" s="130">
        <v>56</v>
      </c>
      <c r="P602" s="130">
        <v>15</v>
      </c>
      <c r="Q602" s="132">
        <v>92.411274860000006</v>
      </c>
      <c r="R602" s="132">
        <f t="shared" si="68"/>
        <v>14</v>
      </c>
      <c r="S602" s="132">
        <f t="shared" si="69"/>
        <v>1293.75784804</v>
      </c>
      <c r="T602" s="132">
        <v>0</v>
      </c>
      <c r="U602" s="132">
        <f t="shared" si="61"/>
        <v>1293.75784804</v>
      </c>
      <c r="V602" s="132">
        <f t="shared" si="62"/>
        <v>1293757.8480400001</v>
      </c>
      <c r="W602" s="132">
        <f t="shared" si="63"/>
        <v>107813.15400333334</v>
      </c>
      <c r="X602" s="130" t="s">
        <v>42</v>
      </c>
      <c r="Y602" s="130" t="s">
        <v>42</v>
      </c>
      <c r="Z602" s="130">
        <v>3093</v>
      </c>
      <c r="AA602" s="130">
        <v>3094</v>
      </c>
      <c r="AB602" s="130" t="s">
        <v>42</v>
      </c>
      <c r="AC602" s="130" t="s">
        <v>42</v>
      </c>
      <c r="AD602" s="130" t="s">
        <v>42</v>
      </c>
      <c r="AE602" s="130" t="s">
        <v>42</v>
      </c>
      <c r="AF602" s="130">
        <v>103</v>
      </c>
      <c r="AG602" s="130"/>
      <c r="AH602" s="130">
        <v>2024</v>
      </c>
      <c r="AI602" s="130"/>
      <c r="AJ602" s="130"/>
      <c r="AK602" s="130"/>
      <c r="AL602" s="130" t="s">
        <v>312</v>
      </c>
      <c r="AM602" s="130"/>
    </row>
    <row r="603" spans="1:39" x14ac:dyDescent="0.35">
      <c r="A603" s="133" t="s">
        <v>50</v>
      </c>
      <c r="B603" s="133" t="s">
        <v>697</v>
      </c>
      <c r="C603" s="133" t="s">
        <v>774</v>
      </c>
      <c r="D603" s="133" t="s">
        <v>774</v>
      </c>
      <c r="E603" s="133" t="s">
        <v>51</v>
      </c>
      <c r="F603" s="133" t="s">
        <v>42</v>
      </c>
      <c r="G603" s="133" t="s">
        <v>312</v>
      </c>
      <c r="H603" s="133" t="s">
        <v>796</v>
      </c>
      <c r="I603" s="133" t="s">
        <v>795</v>
      </c>
      <c r="J603" s="134">
        <v>1</v>
      </c>
      <c r="K603" s="133"/>
      <c r="L603" s="133" t="s">
        <v>54</v>
      </c>
      <c r="M603" s="133" t="s">
        <v>69</v>
      </c>
      <c r="N603" s="133">
        <v>3</v>
      </c>
      <c r="O603" s="133">
        <v>59</v>
      </c>
      <c r="P603" s="133">
        <v>15</v>
      </c>
      <c r="Q603" s="135">
        <v>92.411274860000006</v>
      </c>
      <c r="R603" s="135">
        <f t="shared" si="68"/>
        <v>14.75</v>
      </c>
      <c r="S603" s="135">
        <f t="shared" si="69"/>
        <v>1363.066304185</v>
      </c>
      <c r="T603" s="135"/>
      <c r="U603" s="135">
        <f t="shared" si="61"/>
        <v>1363.066304185</v>
      </c>
      <c r="V603" s="135">
        <f t="shared" si="62"/>
        <v>1363066.304185</v>
      </c>
      <c r="W603" s="135">
        <f t="shared" si="63"/>
        <v>113588.85868208333</v>
      </c>
      <c r="X603" s="133" t="s">
        <v>42</v>
      </c>
      <c r="Y603" s="133" t="s">
        <v>42</v>
      </c>
      <c r="Z603" s="133">
        <v>3093</v>
      </c>
      <c r="AA603" s="133">
        <v>3094</v>
      </c>
      <c r="AB603" s="133" t="s">
        <v>42</v>
      </c>
      <c r="AC603" s="133" t="s">
        <v>42</v>
      </c>
      <c r="AD603" s="133" t="s">
        <v>42</v>
      </c>
      <c r="AE603" s="133" t="s">
        <v>42</v>
      </c>
      <c r="AF603" s="133">
        <v>103</v>
      </c>
      <c r="AG603" s="133"/>
      <c r="AH603" s="133">
        <v>2024</v>
      </c>
      <c r="AI603" s="133"/>
      <c r="AJ603" s="133"/>
      <c r="AK603" s="133"/>
      <c r="AL603" s="133" t="s">
        <v>312</v>
      </c>
      <c r="AM603" s="133"/>
    </row>
    <row r="604" spans="1:39" x14ac:dyDescent="0.35">
      <c r="A604" s="130" t="s">
        <v>50</v>
      </c>
      <c r="B604" s="130" t="s">
        <v>697</v>
      </c>
      <c r="C604" s="130" t="s">
        <v>774</v>
      </c>
      <c r="D604" s="130" t="s">
        <v>774</v>
      </c>
      <c r="E604" s="130" t="s">
        <v>51</v>
      </c>
      <c r="F604" s="130" t="s">
        <v>42</v>
      </c>
      <c r="G604" s="130" t="s">
        <v>817</v>
      </c>
      <c r="H604" s="130" t="s">
        <v>819</v>
      </c>
      <c r="I604" s="130" t="s">
        <v>818</v>
      </c>
      <c r="J604" s="131">
        <v>1</v>
      </c>
      <c r="K604" s="130"/>
      <c r="L604" s="130" t="s">
        <v>54</v>
      </c>
      <c r="M604" s="130" t="s">
        <v>55</v>
      </c>
      <c r="N604" s="130">
        <v>3</v>
      </c>
      <c r="O604" s="130">
        <v>56</v>
      </c>
      <c r="P604" s="130">
        <v>7.5</v>
      </c>
      <c r="Q604" s="132">
        <v>90.861274859999995</v>
      </c>
      <c r="R604" s="132">
        <f t="shared" si="68"/>
        <v>7</v>
      </c>
      <c r="S604" s="132">
        <f t="shared" si="69"/>
        <v>636.02892401999998</v>
      </c>
      <c r="T604" s="132">
        <v>0</v>
      </c>
      <c r="U604" s="132">
        <f t="shared" si="61"/>
        <v>636.02892401999998</v>
      </c>
      <c r="V604" s="132">
        <f t="shared" si="62"/>
        <v>636028.92402000003</v>
      </c>
      <c r="W604" s="132">
        <f t="shared" si="63"/>
        <v>53002.410335</v>
      </c>
      <c r="X604" s="130" t="s">
        <v>1028</v>
      </c>
      <c r="Y604" s="130" t="s">
        <v>1033</v>
      </c>
      <c r="Z604" s="130">
        <v>3093</v>
      </c>
      <c r="AA604" s="130">
        <v>3094</v>
      </c>
      <c r="AB604" s="130" t="s">
        <v>42</v>
      </c>
      <c r="AC604" s="130" t="s">
        <v>42</v>
      </c>
      <c r="AD604" s="130" t="s">
        <v>42</v>
      </c>
      <c r="AE604" s="130" t="s">
        <v>42</v>
      </c>
      <c r="AF604" s="130">
        <v>103</v>
      </c>
      <c r="AG604" s="130"/>
      <c r="AH604" s="130">
        <v>2024</v>
      </c>
      <c r="AI604" s="130"/>
      <c r="AJ604" s="130"/>
      <c r="AK604" s="130"/>
      <c r="AL604" s="130" t="s">
        <v>312</v>
      </c>
      <c r="AM604" s="130"/>
    </row>
    <row r="605" spans="1:39" x14ac:dyDescent="0.35">
      <c r="A605" s="133" t="s">
        <v>50</v>
      </c>
      <c r="B605" s="133" t="s">
        <v>697</v>
      </c>
      <c r="C605" s="133" t="s">
        <v>774</v>
      </c>
      <c r="D605" s="133" t="s">
        <v>774</v>
      </c>
      <c r="E605" s="133" t="s">
        <v>51</v>
      </c>
      <c r="F605" s="133" t="s">
        <v>42</v>
      </c>
      <c r="G605" s="133" t="s">
        <v>817</v>
      </c>
      <c r="H605" s="133" t="s">
        <v>819</v>
      </c>
      <c r="I605" s="133" t="s">
        <v>818</v>
      </c>
      <c r="J605" s="134">
        <v>1</v>
      </c>
      <c r="K605" s="133"/>
      <c r="L605" s="133" t="s">
        <v>54</v>
      </c>
      <c r="M605" s="133" t="s">
        <v>69</v>
      </c>
      <c r="N605" s="133">
        <v>3</v>
      </c>
      <c r="O605" s="133">
        <v>59</v>
      </c>
      <c r="P605" s="133">
        <v>7.5</v>
      </c>
      <c r="Q605" s="135">
        <v>90.861274859999995</v>
      </c>
      <c r="R605" s="135">
        <f t="shared" si="68"/>
        <v>7.375</v>
      </c>
      <c r="S605" s="135">
        <f t="shared" si="69"/>
        <v>670.10190209249993</v>
      </c>
      <c r="T605" s="135">
        <v>0</v>
      </c>
      <c r="U605" s="135">
        <f t="shared" ref="U605:U668" si="70">S605+T605</f>
        <v>670.10190209249993</v>
      </c>
      <c r="V605" s="135">
        <f t="shared" ref="V605:V668" si="71">U605*1000</f>
        <v>670101.90209249989</v>
      </c>
      <c r="W605" s="135">
        <f t="shared" ref="W605:W668" si="72">V605/12</f>
        <v>55841.825174374993</v>
      </c>
      <c r="X605" s="133" t="s">
        <v>1028</v>
      </c>
      <c r="Y605" s="133" t="s">
        <v>1033</v>
      </c>
      <c r="Z605" s="133">
        <v>3093</v>
      </c>
      <c r="AA605" s="133">
        <v>3094</v>
      </c>
      <c r="AB605" s="133" t="s">
        <v>42</v>
      </c>
      <c r="AC605" s="133" t="s">
        <v>42</v>
      </c>
      <c r="AD605" s="133" t="s">
        <v>42</v>
      </c>
      <c r="AE605" s="133" t="s">
        <v>42</v>
      </c>
      <c r="AF605" s="133">
        <v>103</v>
      </c>
      <c r="AG605" s="133"/>
      <c r="AH605" s="133">
        <v>2024</v>
      </c>
      <c r="AI605" s="133"/>
      <c r="AJ605" s="133"/>
      <c r="AK605" s="133"/>
      <c r="AL605" s="133" t="s">
        <v>312</v>
      </c>
      <c r="AM605" s="133"/>
    </row>
    <row r="606" spans="1:39" x14ac:dyDescent="0.35">
      <c r="A606" s="130" t="s">
        <v>50</v>
      </c>
      <c r="B606" s="130" t="s">
        <v>697</v>
      </c>
      <c r="C606" s="130" t="s">
        <v>774</v>
      </c>
      <c r="D606" s="130" t="s">
        <v>774</v>
      </c>
      <c r="E606" s="130" t="s">
        <v>51</v>
      </c>
      <c r="F606" s="130" t="s">
        <v>42</v>
      </c>
      <c r="G606" s="130" t="s">
        <v>312</v>
      </c>
      <c r="H606" s="130" t="s">
        <v>798</v>
      </c>
      <c r="I606" s="130" t="s">
        <v>797</v>
      </c>
      <c r="J606" s="131">
        <v>1</v>
      </c>
      <c r="K606" s="130"/>
      <c r="L606" s="130" t="s">
        <v>54</v>
      </c>
      <c r="M606" s="130" t="s">
        <v>55</v>
      </c>
      <c r="N606" s="130">
        <v>4</v>
      </c>
      <c r="O606" s="130">
        <v>53</v>
      </c>
      <c r="P606" s="130">
        <v>7.5</v>
      </c>
      <c r="Q606" s="132">
        <v>91.51127486</v>
      </c>
      <c r="R606" s="132">
        <f t="shared" si="68"/>
        <v>6.625</v>
      </c>
      <c r="S606" s="132">
        <f t="shared" si="69"/>
        <v>606.2621959475</v>
      </c>
      <c r="T606" s="132">
        <v>0</v>
      </c>
      <c r="U606" s="132">
        <f t="shared" si="70"/>
        <v>606.2621959475</v>
      </c>
      <c r="V606" s="132">
        <f t="shared" si="71"/>
        <v>606262.19594749995</v>
      </c>
      <c r="W606" s="132">
        <f t="shared" si="72"/>
        <v>50521.849662291665</v>
      </c>
      <c r="X606" s="130" t="s">
        <v>42</v>
      </c>
      <c r="Y606" s="130" t="s">
        <v>42</v>
      </c>
      <c r="Z606" s="130">
        <v>3093</v>
      </c>
      <c r="AA606" s="130">
        <v>3094</v>
      </c>
      <c r="AB606" s="130" t="s">
        <v>42</v>
      </c>
      <c r="AC606" s="130" t="s">
        <v>42</v>
      </c>
      <c r="AD606" s="130" t="s">
        <v>42</v>
      </c>
      <c r="AE606" s="130" t="s">
        <v>42</v>
      </c>
      <c r="AF606" s="130">
        <v>103</v>
      </c>
      <c r="AG606" s="130"/>
      <c r="AH606" s="130">
        <v>2024</v>
      </c>
      <c r="AI606" s="130"/>
      <c r="AJ606" s="130"/>
      <c r="AK606" s="130"/>
      <c r="AL606" s="130" t="s">
        <v>312</v>
      </c>
      <c r="AM606" s="130"/>
    </row>
    <row r="607" spans="1:39" x14ac:dyDescent="0.35">
      <c r="A607" s="133" t="s">
        <v>50</v>
      </c>
      <c r="B607" s="133" t="s">
        <v>697</v>
      </c>
      <c r="C607" s="133" t="s">
        <v>774</v>
      </c>
      <c r="D607" s="133" t="s">
        <v>774</v>
      </c>
      <c r="E607" s="133" t="s">
        <v>51</v>
      </c>
      <c r="F607" s="133" t="s">
        <v>42</v>
      </c>
      <c r="G607" s="133" t="s">
        <v>312</v>
      </c>
      <c r="H607" s="133" t="s">
        <v>798</v>
      </c>
      <c r="I607" s="133" t="s">
        <v>797</v>
      </c>
      <c r="J607" s="134">
        <v>1</v>
      </c>
      <c r="K607" s="133"/>
      <c r="L607" s="133" t="s">
        <v>54</v>
      </c>
      <c r="M607" s="133" t="s">
        <v>69</v>
      </c>
      <c r="N607" s="133">
        <v>4</v>
      </c>
      <c r="O607" s="133">
        <v>41</v>
      </c>
      <c r="P607" s="133">
        <v>7.5</v>
      </c>
      <c r="Q607" s="135">
        <v>91.51127486</v>
      </c>
      <c r="R607" s="135">
        <f t="shared" si="68"/>
        <v>5.125</v>
      </c>
      <c r="S607" s="135">
        <f t="shared" si="69"/>
        <v>468.99528365750001</v>
      </c>
      <c r="T607" s="135"/>
      <c r="U607" s="135">
        <f t="shared" si="70"/>
        <v>468.99528365750001</v>
      </c>
      <c r="V607" s="135">
        <f t="shared" si="71"/>
        <v>468995.2836575</v>
      </c>
      <c r="W607" s="135">
        <f t="shared" si="72"/>
        <v>39082.940304791664</v>
      </c>
      <c r="X607" s="133" t="s">
        <v>42</v>
      </c>
      <c r="Y607" s="133" t="s">
        <v>42</v>
      </c>
      <c r="Z607" s="133">
        <v>3093</v>
      </c>
      <c r="AA607" s="133">
        <v>3094</v>
      </c>
      <c r="AB607" s="133" t="s">
        <v>42</v>
      </c>
      <c r="AC607" s="133" t="s">
        <v>42</v>
      </c>
      <c r="AD607" s="133" t="s">
        <v>42</v>
      </c>
      <c r="AE607" s="133" t="s">
        <v>42</v>
      </c>
      <c r="AF607" s="133">
        <v>103</v>
      </c>
      <c r="AG607" s="133"/>
      <c r="AH607" s="133">
        <v>2024</v>
      </c>
      <c r="AI607" s="133"/>
      <c r="AJ607" s="133"/>
      <c r="AK607" s="133"/>
      <c r="AL607" s="133" t="s">
        <v>312</v>
      </c>
      <c r="AM607" s="133"/>
    </row>
    <row r="608" spans="1:39" x14ac:dyDescent="0.35">
      <c r="A608" s="130" t="s">
        <v>50</v>
      </c>
      <c r="B608" s="130" t="s">
        <v>697</v>
      </c>
      <c r="C608" s="130" t="s">
        <v>774</v>
      </c>
      <c r="D608" s="130" t="s">
        <v>774</v>
      </c>
      <c r="E608" s="130" t="s">
        <v>51</v>
      </c>
      <c r="F608" s="130" t="s">
        <v>42</v>
      </c>
      <c r="G608" s="130" t="s">
        <v>312</v>
      </c>
      <c r="H608" s="130" t="s">
        <v>800</v>
      </c>
      <c r="I608" s="130" t="s">
        <v>799</v>
      </c>
      <c r="J608" s="131">
        <v>1</v>
      </c>
      <c r="K608" s="130"/>
      <c r="L608" s="130" t="s">
        <v>54</v>
      </c>
      <c r="M608" s="130" t="s">
        <v>55</v>
      </c>
      <c r="N608" s="130">
        <v>4</v>
      </c>
      <c r="O608" s="130">
        <v>53</v>
      </c>
      <c r="P608" s="130">
        <v>4.5</v>
      </c>
      <c r="Q608" s="132">
        <v>92.411274860000006</v>
      </c>
      <c r="R608" s="132">
        <f t="shared" si="68"/>
        <v>3.9750000000000001</v>
      </c>
      <c r="S608" s="132">
        <f t="shared" si="69"/>
        <v>367.33481756850006</v>
      </c>
      <c r="T608" s="132">
        <v>0</v>
      </c>
      <c r="U608" s="132">
        <f t="shared" si="70"/>
        <v>367.33481756850006</v>
      </c>
      <c r="V608" s="132">
        <f t="shared" si="71"/>
        <v>367334.81756850006</v>
      </c>
      <c r="W608" s="132">
        <f t="shared" si="72"/>
        <v>30611.234797375004</v>
      </c>
      <c r="X608" s="130" t="s">
        <v>42</v>
      </c>
      <c r="Y608" s="130" t="s">
        <v>42</v>
      </c>
      <c r="Z608" s="130">
        <v>3093</v>
      </c>
      <c r="AA608" s="130">
        <v>3094</v>
      </c>
      <c r="AB608" s="130" t="s">
        <v>42</v>
      </c>
      <c r="AC608" s="130" t="s">
        <v>42</v>
      </c>
      <c r="AD608" s="130" t="s">
        <v>42</v>
      </c>
      <c r="AE608" s="130" t="s">
        <v>42</v>
      </c>
      <c r="AF608" s="130">
        <v>103</v>
      </c>
      <c r="AG608" s="130"/>
      <c r="AH608" s="130">
        <v>2024</v>
      </c>
      <c r="AI608" s="130"/>
      <c r="AJ608" s="130"/>
      <c r="AK608" s="130"/>
      <c r="AL608" s="130" t="s">
        <v>312</v>
      </c>
      <c r="AM608" s="130"/>
    </row>
    <row r="609" spans="1:39" x14ac:dyDescent="0.35">
      <c r="A609" s="133" t="s">
        <v>50</v>
      </c>
      <c r="B609" s="133" t="s">
        <v>697</v>
      </c>
      <c r="C609" s="133" t="s">
        <v>774</v>
      </c>
      <c r="D609" s="133" t="s">
        <v>774</v>
      </c>
      <c r="E609" s="133" t="s">
        <v>51</v>
      </c>
      <c r="F609" s="133" t="s">
        <v>42</v>
      </c>
      <c r="G609" s="133" t="s">
        <v>312</v>
      </c>
      <c r="H609" s="133" t="s">
        <v>800</v>
      </c>
      <c r="I609" s="133" t="s">
        <v>799</v>
      </c>
      <c r="J609" s="134">
        <v>1</v>
      </c>
      <c r="K609" s="133"/>
      <c r="L609" s="133" t="s">
        <v>54</v>
      </c>
      <c r="M609" s="133" t="s">
        <v>69</v>
      </c>
      <c r="N609" s="133">
        <v>4</v>
      </c>
      <c r="O609" s="133">
        <v>41</v>
      </c>
      <c r="P609" s="133">
        <v>4.5</v>
      </c>
      <c r="Q609" s="135">
        <v>92.411274860000006</v>
      </c>
      <c r="R609" s="135">
        <f t="shared" si="68"/>
        <v>3.0750000000000002</v>
      </c>
      <c r="S609" s="135">
        <f t="shared" si="69"/>
        <v>284.16467019450005</v>
      </c>
      <c r="T609" s="135">
        <v>0</v>
      </c>
      <c r="U609" s="135">
        <f t="shared" si="70"/>
        <v>284.16467019450005</v>
      </c>
      <c r="V609" s="135">
        <f t="shared" si="71"/>
        <v>284164.67019450007</v>
      </c>
      <c r="W609" s="135">
        <f t="shared" si="72"/>
        <v>23680.389182875006</v>
      </c>
      <c r="X609" s="133" t="s">
        <v>42</v>
      </c>
      <c r="Y609" s="133" t="s">
        <v>42</v>
      </c>
      <c r="Z609" s="133">
        <v>3093</v>
      </c>
      <c r="AA609" s="133">
        <v>3094</v>
      </c>
      <c r="AB609" s="133" t="s">
        <v>42</v>
      </c>
      <c r="AC609" s="133" t="s">
        <v>42</v>
      </c>
      <c r="AD609" s="133" t="s">
        <v>42</v>
      </c>
      <c r="AE609" s="133" t="s">
        <v>42</v>
      </c>
      <c r="AF609" s="133">
        <v>103</v>
      </c>
      <c r="AG609" s="133"/>
      <c r="AH609" s="133">
        <v>2024</v>
      </c>
      <c r="AI609" s="133"/>
      <c r="AJ609" s="133"/>
      <c r="AK609" s="133"/>
      <c r="AL609" s="133" t="s">
        <v>312</v>
      </c>
      <c r="AM609" s="133"/>
    </row>
    <row r="610" spans="1:39" x14ac:dyDescent="0.35">
      <c r="A610" s="130" t="s">
        <v>50</v>
      </c>
      <c r="B610" s="130" t="s">
        <v>697</v>
      </c>
      <c r="C610" s="130" t="s">
        <v>774</v>
      </c>
      <c r="D610" s="130" t="s">
        <v>774</v>
      </c>
      <c r="E610" s="130" t="s">
        <v>51</v>
      </c>
      <c r="F610" s="130" t="s">
        <v>42</v>
      </c>
      <c r="G610" s="130" t="s">
        <v>312</v>
      </c>
      <c r="H610" s="130" t="s">
        <v>802</v>
      </c>
      <c r="I610" s="130" t="s">
        <v>801</v>
      </c>
      <c r="J610" s="131">
        <v>1</v>
      </c>
      <c r="K610" s="130"/>
      <c r="L610" s="130" t="s">
        <v>54</v>
      </c>
      <c r="M610" s="130" t="s">
        <v>55</v>
      </c>
      <c r="N610" s="130">
        <v>4</v>
      </c>
      <c r="O610" s="130">
        <v>53</v>
      </c>
      <c r="P610" s="130">
        <v>10.5</v>
      </c>
      <c r="Q610" s="132">
        <v>92.411274860000006</v>
      </c>
      <c r="R610" s="132">
        <f t="shared" si="68"/>
        <v>9.2750000000000004</v>
      </c>
      <c r="S610" s="132">
        <f t="shared" si="69"/>
        <v>857.11457432650013</v>
      </c>
      <c r="T610" s="132"/>
      <c r="U610" s="132">
        <f t="shared" si="70"/>
        <v>857.11457432650013</v>
      </c>
      <c r="V610" s="132">
        <f t="shared" si="71"/>
        <v>857114.57432650018</v>
      </c>
      <c r="W610" s="132">
        <f t="shared" si="72"/>
        <v>71426.214527208343</v>
      </c>
      <c r="X610" s="130" t="s">
        <v>42</v>
      </c>
      <c r="Y610" s="130" t="s">
        <v>42</v>
      </c>
      <c r="Z610" s="130">
        <v>3093</v>
      </c>
      <c r="AA610" s="130">
        <v>3094</v>
      </c>
      <c r="AB610" s="130" t="s">
        <v>42</v>
      </c>
      <c r="AC610" s="130" t="s">
        <v>42</v>
      </c>
      <c r="AD610" s="130" t="s">
        <v>42</v>
      </c>
      <c r="AE610" s="130" t="s">
        <v>42</v>
      </c>
      <c r="AF610" s="130">
        <v>103</v>
      </c>
      <c r="AG610" s="130"/>
      <c r="AH610" s="130">
        <v>2024</v>
      </c>
      <c r="AI610" s="130"/>
      <c r="AJ610" s="130"/>
      <c r="AK610" s="130"/>
      <c r="AL610" s="130" t="s">
        <v>312</v>
      </c>
      <c r="AM610" s="130"/>
    </row>
    <row r="611" spans="1:39" x14ac:dyDescent="0.35">
      <c r="A611" s="133" t="s">
        <v>50</v>
      </c>
      <c r="B611" s="133" t="s">
        <v>697</v>
      </c>
      <c r="C611" s="133" t="s">
        <v>774</v>
      </c>
      <c r="D611" s="133" t="s">
        <v>774</v>
      </c>
      <c r="E611" s="133" t="s">
        <v>51</v>
      </c>
      <c r="F611" s="133" t="s">
        <v>42</v>
      </c>
      <c r="G611" s="133" t="s">
        <v>312</v>
      </c>
      <c r="H611" s="133" t="s">
        <v>802</v>
      </c>
      <c r="I611" s="133" t="s">
        <v>801</v>
      </c>
      <c r="J611" s="134">
        <v>1</v>
      </c>
      <c r="K611" s="133"/>
      <c r="L611" s="133" t="s">
        <v>54</v>
      </c>
      <c r="M611" s="133" t="s">
        <v>69</v>
      </c>
      <c r="N611" s="133">
        <v>4</v>
      </c>
      <c r="O611" s="133">
        <v>41</v>
      </c>
      <c r="P611" s="133">
        <v>10.5</v>
      </c>
      <c r="Q611" s="135">
        <v>92.411274860000006</v>
      </c>
      <c r="R611" s="135">
        <f t="shared" si="68"/>
        <v>7.1749999999999998</v>
      </c>
      <c r="S611" s="135">
        <f t="shared" si="69"/>
        <v>663.05089712050005</v>
      </c>
      <c r="T611" s="135"/>
      <c r="U611" s="135">
        <f t="shared" si="70"/>
        <v>663.05089712050005</v>
      </c>
      <c r="V611" s="135">
        <f t="shared" si="71"/>
        <v>663050.8971205001</v>
      </c>
      <c r="W611" s="135">
        <f t="shared" si="72"/>
        <v>55254.241426708344</v>
      </c>
      <c r="X611" s="133" t="s">
        <v>42</v>
      </c>
      <c r="Y611" s="133" t="s">
        <v>42</v>
      </c>
      <c r="Z611" s="133">
        <v>3093</v>
      </c>
      <c r="AA611" s="133">
        <v>3094</v>
      </c>
      <c r="AB611" s="133" t="s">
        <v>42</v>
      </c>
      <c r="AC611" s="133" t="s">
        <v>42</v>
      </c>
      <c r="AD611" s="133" t="s">
        <v>42</v>
      </c>
      <c r="AE611" s="133" t="s">
        <v>42</v>
      </c>
      <c r="AF611" s="133">
        <v>103</v>
      </c>
      <c r="AG611" s="133"/>
      <c r="AH611" s="133">
        <v>2024</v>
      </c>
      <c r="AI611" s="133"/>
      <c r="AJ611" s="133"/>
      <c r="AK611" s="133"/>
      <c r="AL611" s="133" t="s">
        <v>312</v>
      </c>
      <c r="AM611" s="133"/>
    </row>
    <row r="612" spans="1:39" x14ac:dyDescent="0.35">
      <c r="A612" s="130" t="s">
        <v>50</v>
      </c>
      <c r="B612" s="130" t="s">
        <v>697</v>
      </c>
      <c r="C612" s="130" t="s">
        <v>774</v>
      </c>
      <c r="D612" s="130" t="s">
        <v>774</v>
      </c>
      <c r="E612" s="130" t="s">
        <v>51</v>
      </c>
      <c r="F612" s="130" t="s">
        <v>42</v>
      </c>
      <c r="G612" s="130" t="s">
        <v>783</v>
      </c>
      <c r="H612" s="130" t="s">
        <v>785</v>
      </c>
      <c r="I612" s="130" t="s">
        <v>784</v>
      </c>
      <c r="J612" s="131">
        <v>1</v>
      </c>
      <c r="K612" s="130"/>
      <c r="L612" s="130" t="s">
        <v>54</v>
      </c>
      <c r="M612" s="130" t="s">
        <v>55</v>
      </c>
      <c r="N612" s="130">
        <v>4</v>
      </c>
      <c r="O612" s="130">
        <v>53</v>
      </c>
      <c r="P612" s="130">
        <v>7.5</v>
      </c>
      <c r="Q612" s="132">
        <v>90.861274859999995</v>
      </c>
      <c r="R612" s="132">
        <f t="shared" si="68"/>
        <v>6.625</v>
      </c>
      <c r="S612" s="132">
        <f t="shared" si="69"/>
        <v>601.95594594749991</v>
      </c>
      <c r="T612" s="132">
        <v>0</v>
      </c>
      <c r="U612" s="132">
        <f t="shared" si="70"/>
        <v>601.95594594749991</v>
      </c>
      <c r="V612" s="132">
        <f t="shared" si="71"/>
        <v>601955.94594749995</v>
      </c>
      <c r="W612" s="132">
        <f t="shared" si="72"/>
        <v>50162.995495624993</v>
      </c>
      <c r="X612" s="130" t="s">
        <v>1028</v>
      </c>
      <c r="Y612" s="130" t="s">
        <v>1034</v>
      </c>
      <c r="Z612" s="130">
        <v>3093</v>
      </c>
      <c r="AA612" s="130">
        <v>3094</v>
      </c>
      <c r="AB612" s="130" t="s">
        <v>42</v>
      </c>
      <c r="AC612" s="130" t="s">
        <v>42</v>
      </c>
      <c r="AD612" s="130" t="s">
        <v>42</v>
      </c>
      <c r="AE612" s="130" t="s">
        <v>42</v>
      </c>
      <c r="AF612" s="130">
        <v>103</v>
      </c>
      <c r="AG612" s="130"/>
      <c r="AH612" s="130">
        <v>2024</v>
      </c>
      <c r="AI612" s="130"/>
      <c r="AJ612" s="130"/>
      <c r="AK612" s="130"/>
      <c r="AL612" s="130" t="s">
        <v>312</v>
      </c>
      <c r="AM612" s="130"/>
    </row>
    <row r="613" spans="1:39" x14ac:dyDescent="0.35">
      <c r="A613" s="133" t="s">
        <v>50</v>
      </c>
      <c r="B613" s="133" t="s">
        <v>697</v>
      </c>
      <c r="C613" s="133" t="s">
        <v>774</v>
      </c>
      <c r="D613" s="133" t="s">
        <v>774</v>
      </c>
      <c r="E613" s="133" t="s">
        <v>51</v>
      </c>
      <c r="F613" s="133" t="s">
        <v>42</v>
      </c>
      <c r="G613" s="133" t="s">
        <v>783</v>
      </c>
      <c r="H613" s="133" t="s">
        <v>785</v>
      </c>
      <c r="I613" s="133" t="s">
        <v>784</v>
      </c>
      <c r="J613" s="134">
        <v>1</v>
      </c>
      <c r="K613" s="133"/>
      <c r="L613" s="133" t="s">
        <v>54</v>
      </c>
      <c r="M613" s="133" t="s">
        <v>69</v>
      </c>
      <c r="N613" s="133">
        <v>4</v>
      </c>
      <c r="O613" s="133">
        <v>41</v>
      </c>
      <c r="P613" s="133">
        <v>7.5</v>
      </c>
      <c r="Q613" s="135">
        <v>90.861274859999995</v>
      </c>
      <c r="R613" s="135">
        <f t="shared" si="68"/>
        <v>5.125</v>
      </c>
      <c r="S613" s="135">
        <f t="shared" si="69"/>
        <v>465.6640336575</v>
      </c>
      <c r="T613" s="135">
        <v>0</v>
      </c>
      <c r="U613" s="135">
        <f t="shared" si="70"/>
        <v>465.6640336575</v>
      </c>
      <c r="V613" s="135">
        <f t="shared" si="71"/>
        <v>465664.0336575</v>
      </c>
      <c r="W613" s="135">
        <f t="shared" si="72"/>
        <v>38805.336138125</v>
      </c>
      <c r="X613" s="133" t="s">
        <v>1028</v>
      </c>
      <c r="Y613" s="133" t="s">
        <v>1034</v>
      </c>
      <c r="Z613" s="133">
        <v>3093</v>
      </c>
      <c r="AA613" s="133">
        <v>3094</v>
      </c>
      <c r="AB613" s="133" t="s">
        <v>42</v>
      </c>
      <c r="AC613" s="133" t="s">
        <v>42</v>
      </c>
      <c r="AD613" s="133" t="s">
        <v>42</v>
      </c>
      <c r="AE613" s="133" t="s">
        <v>42</v>
      </c>
      <c r="AF613" s="133">
        <v>103</v>
      </c>
      <c r="AG613" s="133"/>
      <c r="AH613" s="133">
        <v>2024</v>
      </c>
      <c r="AI613" s="133"/>
      <c r="AJ613" s="133"/>
      <c r="AK613" s="133"/>
      <c r="AL613" s="133" t="s">
        <v>312</v>
      </c>
      <c r="AM613" s="133"/>
    </row>
    <row r="614" spans="1:39" x14ac:dyDescent="0.35">
      <c r="A614" s="130" t="s">
        <v>50</v>
      </c>
      <c r="B614" s="130" t="s">
        <v>697</v>
      </c>
      <c r="C614" s="130" t="s">
        <v>774</v>
      </c>
      <c r="D614" s="130" t="s">
        <v>774</v>
      </c>
      <c r="E614" s="130" t="s">
        <v>51</v>
      </c>
      <c r="F614" s="130"/>
      <c r="G614" s="130" t="s">
        <v>312</v>
      </c>
      <c r="H614" s="130" t="s">
        <v>804</v>
      </c>
      <c r="I614" s="130" t="s">
        <v>803</v>
      </c>
      <c r="J614" s="131">
        <v>1</v>
      </c>
      <c r="K614" s="130"/>
      <c r="L614" s="130" t="s">
        <v>54</v>
      </c>
      <c r="M614" s="130" t="s">
        <v>55</v>
      </c>
      <c r="N614" s="130">
        <v>6</v>
      </c>
      <c r="O614" s="130">
        <v>44</v>
      </c>
      <c r="P614" s="130">
        <v>3</v>
      </c>
      <c r="Q614" s="132">
        <v>90.861274859999995</v>
      </c>
      <c r="R614" s="132">
        <f t="shared" si="68"/>
        <v>2.2000000000000002</v>
      </c>
      <c r="S614" s="132">
        <f t="shared" si="69"/>
        <v>199.89480469200001</v>
      </c>
      <c r="T614" s="132"/>
      <c r="U614" s="132">
        <f t="shared" si="70"/>
        <v>199.89480469200001</v>
      </c>
      <c r="V614" s="132">
        <f t="shared" si="71"/>
        <v>199894.80469200001</v>
      </c>
      <c r="W614" s="132">
        <f t="shared" si="72"/>
        <v>16657.900390999999</v>
      </c>
      <c r="X614" s="130"/>
      <c r="Y614" s="130"/>
      <c r="Z614" s="130">
        <v>3093</v>
      </c>
      <c r="AA614" s="130">
        <v>3094</v>
      </c>
      <c r="AB614" s="130"/>
      <c r="AC614" s="130"/>
      <c r="AD614" s="130"/>
      <c r="AE614" s="130"/>
      <c r="AF614" s="130">
        <v>103</v>
      </c>
      <c r="AG614" s="130"/>
      <c r="AH614" s="130">
        <v>2024</v>
      </c>
      <c r="AI614" s="130"/>
      <c r="AJ614" s="130"/>
      <c r="AK614" s="130"/>
      <c r="AL614" s="130" t="s">
        <v>312</v>
      </c>
      <c r="AM614" s="130"/>
    </row>
    <row r="615" spans="1:39" x14ac:dyDescent="0.35">
      <c r="A615" s="133" t="s">
        <v>50</v>
      </c>
      <c r="B615" s="133" t="s">
        <v>697</v>
      </c>
      <c r="C615" s="133" t="s">
        <v>774</v>
      </c>
      <c r="D615" s="133" t="s">
        <v>774</v>
      </c>
      <c r="E615" s="133" t="s">
        <v>51</v>
      </c>
      <c r="F615" s="133"/>
      <c r="G615" s="133" t="s">
        <v>312</v>
      </c>
      <c r="H615" s="133" t="s">
        <v>804</v>
      </c>
      <c r="I615" s="133" t="s">
        <v>803</v>
      </c>
      <c r="J615" s="134">
        <v>1</v>
      </c>
      <c r="K615" s="133"/>
      <c r="L615" s="133" t="s">
        <v>54</v>
      </c>
      <c r="M615" s="133" t="s">
        <v>69</v>
      </c>
      <c r="N615" s="133">
        <v>6</v>
      </c>
      <c r="O615" s="133">
        <v>41</v>
      </c>
      <c r="P615" s="133">
        <v>3</v>
      </c>
      <c r="Q615" s="135">
        <v>90.861274859999995</v>
      </c>
      <c r="R615" s="135">
        <f t="shared" si="68"/>
        <v>2.0499999999999998</v>
      </c>
      <c r="S615" s="135">
        <f t="shared" si="69"/>
        <v>186.26561346299997</v>
      </c>
      <c r="T615" s="135"/>
      <c r="U615" s="135">
        <f t="shared" si="70"/>
        <v>186.26561346299997</v>
      </c>
      <c r="V615" s="135">
        <f t="shared" si="71"/>
        <v>186265.61346299996</v>
      </c>
      <c r="W615" s="135">
        <f t="shared" si="72"/>
        <v>15522.134455249996</v>
      </c>
      <c r="X615" s="133"/>
      <c r="Y615" s="133"/>
      <c r="Z615" s="133">
        <v>3093</v>
      </c>
      <c r="AA615" s="133">
        <v>3094</v>
      </c>
      <c r="AB615" s="133"/>
      <c r="AC615" s="133"/>
      <c r="AD615" s="133"/>
      <c r="AE615" s="133"/>
      <c r="AF615" s="133">
        <v>103</v>
      </c>
      <c r="AG615" s="133"/>
      <c r="AH615" s="133">
        <v>2024</v>
      </c>
      <c r="AI615" s="133"/>
      <c r="AJ615" s="133"/>
      <c r="AK615" s="133"/>
      <c r="AL615" s="133" t="s">
        <v>312</v>
      </c>
      <c r="AM615" s="133"/>
    </row>
    <row r="616" spans="1:39" x14ac:dyDescent="0.35">
      <c r="A616" s="130" t="s">
        <v>50</v>
      </c>
      <c r="B616" s="130" t="s">
        <v>697</v>
      </c>
      <c r="C616" s="130" t="s">
        <v>774</v>
      </c>
      <c r="D616" s="130" t="s">
        <v>774</v>
      </c>
      <c r="E616" s="130" t="s">
        <v>51</v>
      </c>
      <c r="F616" s="130"/>
      <c r="G616" s="130" t="s">
        <v>312</v>
      </c>
      <c r="H616" s="130" t="s">
        <v>806</v>
      </c>
      <c r="I616" s="130" t="s">
        <v>805</v>
      </c>
      <c r="J616" s="131">
        <v>1</v>
      </c>
      <c r="K616" s="130"/>
      <c r="L616" s="130" t="s">
        <v>54</v>
      </c>
      <c r="M616" s="130" t="s">
        <v>55</v>
      </c>
      <c r="N616" s="130">
        <v>5</v>
      </c>
      <c r="O616" s="130">
        <v>41</v>
      </c>
      <c r="P616" s="130">
        <v>19.5</v>
      </c>
      <c r="Q616" s="132">
        <v>92.411274860000006</v>
      </c>
      <c r="R616" s="132">
        <f t="shared" si="68"/>
        <v>13.324999999999999</v>
      </c>
      <c r="S616" s="132">
        <f t="shared" si="69"/>
        <v>1231.3802375094999</v>
      </c>
      <c r="T616" s="132"/>
      <c r="U616" s="132">
        <f t="shared" si="70"/>
        <v>1231.3802375094999</v>
      </c>
      <c r="V616" s="132">
        <f t="shared" si="71"/>
        <v>1231380.2375095</v>
      </c>
      <c r="W616" s="132">
        <f t="shared" si="72"/>
        <v>102615.01979245833</v>
      </c>
      <c r="X616" s="130"/>
      <c r="Y616" s="130"/>
      <c r="Z616" s="130">
        <v>3093</v>
      </c>
      <c r="AA616" s="130">
        <v>3094</v>
      </c>
      <c r="AB616" s="130"/>
      <c r="AC616" s="130"/>
      <c r="AD616" s="130"/>
      <c r="AE616" s="130"/>
      <c r="AF616" s="130">
        <v>103</v>
      </c>
      <c r="AG616" s="130"/>
      <c r="AH616" s="130">
        <v>2024</v>
      </c>
      <c r="AI616" s="130"/>
      <c r="AJ616" s="130"/>
      <c r="AK616" s="130"/>
      <c r="AL616" s="130" t="s">
        <v>312</v>
      </c>
      <c r="AM616" s="130"/>
    </row>
    <row r="617" spans="1:39" x14ac:dyDescent="0.35">
      <c r="A617" s="133" t="s">
        <v>50</v>
      </c>
      <c r="B617" s="133" t="s">
        <v>697</v>
      </c>
      <c r="C617" s="133" t="s">
        <v>774</v>
      </c>
      <c r="D617" s="133" t="s">
        <v>774</v>
      </c>
      <c r="E617" s="133" t="s">
        <v>51</v>
      </c>
      <c r="F617" s="133"/>
      <c r="G617" s="133" t="s">
        <v>312</v>
      </c>
      <c r="H617" s="133" t="s">
        <v>806</v>
      </c>
      <c r="I617" s="133" t="s">
        <v>805</v>
      </c>
      <c r="J617" s="134">
        <v>1</v>
      </c>
      <c r="K617" s="133"/>
      <c r="L617" s="133" t="s">
        <v>54</v>
      </c>
      <c r="M617" s="133" t="s">
        <v>69</v>
      </c>
      <c r="N617" s="133">
        <v>5</v>
      </c>
      <c r="O617" s="133">
        <v>43</v>
      </c>
      <c r="P617" s="133">
        <v>19.5</v>
      </c>
      <c r="Q617" s="135">
        <v>92.411274860000006</v>
      </c>
      <c r="R617" s="135">
        <f t="shared" si="68"/>
        <v>13.975</v>
      </c>
      <c r="S617" s="135">
        <f t="shared" si="69"/>
        <v>1291.4475661685001</v>
      </c>
      <c r="T617" s="135"/>
      <c r="U617" s="135">
        <f t="shared" si="70"/>
        <v>1291.4475661685001</v>
      </c>
      <c r="V617" s="135">
        <f t="shared" si="71"/>
        <v>1291447.5661685001</v>
      </c>
      <c r="W617" s="135">
        <f t="shared" si="72"/>
        <v>107620.63051404168</v>
      </c>
      <c r="X617" s="133"/>
      <c r="Y617" s="133"/>
      <c r="Z617" s="133">
        <v>3093</v>
      </c>
      <c r="AA617" s="133">
        <v>3094</v>
      </c>
      <c r="AB617" s="133"/>
      <c r="AC617" s="133"/>
      <c r="AD617" s="133"/>
      <c r="AE617" s="133"/>
      <c r="AF617" s="133">
        <v>103</v>
      </c>
      <c r="AG617" s="133"/>
      <c r="AH617" s="133">
        <v>2024</v>
      </c>
      <c r="AI617" s="133"/>
      <c r="AJ617" s="133"/>
      <c r="AK617" s="133"/>
      <c r="AL617" s="133" t="s">
        <v>312</v>
      </c>
      <c r="AM617" s="133"/>
    </row>
    <row r="618" spans="1:39" x14ac:dyDescent="0.35">
      <c r="A618" s="130" t="s">
        <v>50</v>
      </c>
      <c r="B618" s="130" t="s">
        <v>697</v>
      </c>
      <c r="C618" s="130" t="s">
        <v>774</v>
      </c>
      <c r="D618" s="130" t="s">
        <v>774</v>
      </c>
      <c r="E618" s="130" t="s">
        <v>51</v>
      </c>
      <c r="F618" s="130"/>
      <c r="G618" s="130" t="s">
        <v>770</v>
      </c>
      <c r="H618" s="130" t="s">
        <v>824</v>
      </c>
      <c r="I618" s="130" t="s">
        <v>823</v>
      </c>
      <c r="J618" s="131">
        <v>1</v>
      </c>
      <c r="K618" s="130"/>
      <c r="L618" s="130" t="s">
        <v>54</v>
      </c>
      <c r="M618" s="130" t="s">
        <v>55</v>
      </c>
      <c r="N618" s="130">
        <v>5</v>
      </c>
      <c r="O618" s="130">
        <v>41</v>
      </c>
      <c r="P618" s="130">
        <v>7.5</v>
      </c>
      <c r="Q618" s="132">
        <v>91.51127486</v>
      </c>
      <c r="R618" s="132">
        <f t="shared" si="68"/>
        <v>5.125</v>
      </c>
      <c r="S618" s="132">
        <f t="shared" si="69"/>
        <v>468.99528365750001</v>
      </c>
      <c r="T618" s="132">
        <v>0</v>
      </c>
      <c r="U618" s="132">
        <f t="shared" si="70"/>
        <v>468.99528365750001</v>
      </c>
      <c r="V618" s="132">
        <f t="shared" si="71"/>
        <v>468995.2836575</v>
      </c>
      <c r="W618" s="132">
        <f t="shared" si="72"/>
        <v>39082.940304791664</v>
      </c>
      <c r="X618" s="130" t="s">
        <v>1028</v>
      </c>
      <c r="Y618" s="130" t="s">
        <v>1031</v>
      </c>
      <c r="Z618" s="130">
        <v>3093</v>
      </c>
      <c r="AA618" s="130">
        <v>3094</v>
      </c>
      <c r="AB618" s="130"/>
      <c r="AC618" s="130"/>
      <c r="AD618" s="130"/>
      <c r="AE618" s="130"/>
      <c r="AF618" s="130">
        <v>103</v>
      </c>
      <c r="AG618" s="130"/>
      <c r="AH618" s="130">
        <v>2024</v>
      </c>
      <c r="AI618" s="130"/>
      <c r="AJ618" s="130"/>
      <c r="AK618" s="130"/>
      <c r="AL618" s="130" t="s">
        <v>312</v>
      </c>
      <c r="AM618" s="130"/>
    </row>
    <row r="619" spans="1:39" x14ac:dyDescent="0.35">
      <c r="A619" s="133" t="s">
        <v>50</v>
      </c>
      <c r="B619" s="133" t="s">
        <v>697</v>
      </c>
      <c r="C619" s="133" t="s">
        <v>774</v>
      </c>
      <c r="D619" s="133" t="s">
        <v>774</v>
      </c>
      <c r="E619" s="133" t="s">
        <v>51</v>
      </c>
      <c r="F619" s="133"/>
      <c r="G619" s="133" t="s">
        <v>770</v>
      </c>
      <c r="H619" s="133" t="s">
        <v>824</v>
      </c>
      <c r="I619" s="133" t="s">
        <v>823</v>
      </c>
      <c r="J619" s="134">
        <v>1</v>
      </c>
      <c r="K619" s="133"/>
      <c r="L619" s="133" t="s">
        <v>54</v>
      </c>
      <c r="M619" s="133" t="s">
        <v>69</v>
      </c>
      <c r="N619" s="133">
        <v>5</v>
      </c>
      <c r="O619" s="133">
        <v>43</v>
      </c>
      <c r="P619" s="133">
        <v>7.5</v>
      </c>
      <c r="Q619" s="135">
        <v>91.51127486</v>
      </c>
      <c r="R619" s="135">
        <f t="shared" si="68"/>
        <v>5.375</v>
      </c>
      <c r="S619" s="135">
        <f t="shared" si="69"/>
        <v>491.8731023725</v>
      </c>
      <c r="T619" s="135">
        <v>0</v>
      </c>
      <c r="U619" s="135">
        <f t="shared" si="70"/>
        <v>491.8731023725</v>
      </c>
      <c r="V619" s="135">
        <f t="shared" si="71"/>
        <v>491873.1023725</v>
      </c>
      <c r="W619" s="135">
        <f t="shared" si="72"/>
        <v>40989.425197708333</v>
      </c>
      <c r="X619" s="133" t="s">
        <v>1028</v>
      </c>
      <c r="Y619" s="133" t="s">
        <v>1031</v>
      </c>
      <c r="Z619" s="133">
        <v>3093</v>
      </c>
      <c r="AA619" s="133">
        <v>3094</v>
      </c>
      <c r="AB619" s="133"/>
      <c r="AC619" s="133"/>
      <c r="AD619" s="133"/>
      <c r="AE619" s="133"/>
      <c r="AF619" s="133">
        <v>103</v>
      </c>
      <c r="AG619" s="133"/>
      <c r="AH619" s="133">
        <v>2024</v>
      </c>
      <c r="AI619" s="133"/>
      <c r="AJ619" s="133"/>
      <c r="AK619" s="133"/>
      <c r="AL619" s="133" t="s">
        <v>312</v>
      </c>
      <c r="AM619" s="133"/>
    </row>
    <row r="620" spans="1:39" x14ac:dyDescent="0.35">
      <c r="A620" s="130" t="s">
        <v>50</v>
      </c>
      <c r="B620" s="130" t="s">
        <v>697</v>
      </c>
      <c r="C620" s="130" t="s">
        <v>774</v>
      </c>
      <c r="D620" s="130" t="s">
        <v>774</v>
      </c>
      <c r="E620" s="130" t="s">
        <v>51</v>
      </c>
      <c r="F620" s="130"/>
      <c r="G620" s="130" t="s">
        <v>312</v>
      </c>
      <c r="H620" s="130" t="s">
        <v>808</v>
      </c>
      <c r="I620" s="130" t="s">
        <v>807</v>
      </c>
      <c r="J620" s="131">
        <v>1</v>
      </c>
      <c r="K620" s="130"/>
      <c r="L620" s="130" t="s">
        <v>54</v>
      </c>
      <c r="M620" s="130" t="s">
        <v>55</v>
      </c>
      <c r="N620" s="130">
        <v>5</v>
      </c>
      <c r="O620" s="130">
        <v>41</v>
      </c>
      <c r="P620" s="130">
        <v>3</v>
      </c>
      <c r="Q620" s="132">
        <v>91.51127486</v>
      </c>
      <c r="R620" s="132">
        <f t="shared" si="68"/>
        <v>2.0499999999999998</v>
      </c>
      <c r="S620" s="132">
        <f t="shared" si="69"/>
        <v>187.59811346299998</v>
      </c>
      <c r="T620" s="132"/>
      <c r="U620" s="132">
        <f t="shared" si="70"/>
        <v>187.59811346299998</v>
      </c>
      <c r="V620" s="132">
        <f t="shared" si="71"/>
        <v>187598.11346299999</v>
      </c>
      <c r="W620" s="132">
        <f t="shared" si="72"/>
        <v>15633.176121916666</v>
      </c>
      <c r="X620" s="130"/>
      <c r="Y620" s="130"/>
      <c r="Z620" s="130">
        <v>3093</v>
      </c>
      <c r="AA620" s="130">
        <v>3094</v>
      </c>
      <c r="AB620" s="130"/>
      <c r="AC620" s="130"/>
      <c r="AD620" s="130"/>
      <c r="AE620" s="130"/>
      <c r="AF620" s="130">
        <v>103</v>
      </c>
      <c r="AG620" s="130"/>
      <c r="AH620" s="130">
        <v>2024</v>
      </c>
      <c r="AI620" s="130"/>
      <c r="AJ620" s="130"/>
      <c r="AK620" s="130"/>
      <c r="AL620" s="130" t="s">
        <v>312</v>
      </c>
      <c r="AM620" s="130"/>
    </row>
    <row r="621" spans="1:39" x14ac:dyDescent="0.35">
      <c r="A621" s="133" t="s">
        <v>50</v>
      </c>
      <c r="B621" s="133" t="s">
        <v>697</v>
      </c>
      <c r="C621" s="133" t="s">
        <v>774</v>
      </c>
      <c r="D621" s="133" t="s">
        <v>774</v>
      </c>
      <c r="E621" s="133" t="s">
        <v>51</v>
      </c>
      <c r="F621" s="133"/>
      <c r="G621" s="133" t="s">
        <v>312</v>
      </c>
      <c r="H621" s="133" t="s">
        <v>808</v>
      </c>
      <c r="I621" s="133" t="s">
        <v>807</v>
      </c>
      <c r="J621" s="134">
        <v>1</v>
      </c>
      <c r="K621" s="133"/>
      <c r="L621" s="133" t="s">
        <v>54</v>
      </c>
      <c r="M621" s="133" t="s">
        <v>69</v>
      </c>
      <c r="N621" s="133">
        <v>5</v>
      </c>
      <c r="O621" s="133">
        <v>43</v>
      </c>
      <c r="P621" s="133">
        <v>3</v>
      </c>
      <c r="Q621" s="135">
        <v>91.51127486</v>
      </c>
      <c r="R621" s="135">
        <f t="shared" si="68"/>
        <v>2.15</v>
      </c>
      <c r="S621" s="135">
        <f t="shared" si="69"/>
        <v>196.74924094899998</v>
      </c>
      <c r="T621" s="135"/>
      <c r="U621" s="135">
        <f t="shared" si="70"/>
        <v>196.74924094899998</v>
      </c>
      <c r="V621" s="135">
        <f t="shared" si="71"/>
        <v>196749.24094899997</v>
      </c>
      <c r="W621" s="135">
        <f t="shared" si="72"/>
        <v>16395.77007908333</v>
      </c>
      <c r="X621" s="133"/>
      <c r="Y621" s="133"/>
      <c r="Z621" s="133">
        <v>3093</v>
      </c>
      <c r="AA621" s="133">
        <v>3094</v>
      </c>
      <c r="AB621" s="133"/>
      <c r="AC621" s="133"/>
      <c r="AD621" s="133"/>
      <c r="AE621" s="133"/>
      <c r="AF621" s="133">
        <v>103</v>
      </c>
      <c r="AG621" s="133"/>
      <c r="AH621" s="133">
        <v>2024</v>
      </c>
      <c r="AI621" s="133"/>
      <c r="AJ621" s="133"/>
      <c r="AK621" s="133"/>
      <c r="AL621" s="133" t="s">
        <v>312</v>
      </c>
      <c r="AM621" s="133"/>
    </row>
    <row r="622" spans="1:39" x14ac:dyDescent="0.35">
      <c r="A622" s="130" t="s">
        <v>50</v>
      </c>
      <c r="B622" s="130" t="s">
        <v>697</v>
      </c>
      <c r="C622" s="130" t="s">
        <v>774</v>
      </c>
      <c r="D622" s="130" t="s">
        <v>774</v>
      </c>
      <c r="E622" s="130" t="s">
        <v>51</v>
      </c>
      <c r="F622" s="130"/>
      <c r="G622" s="130" t="s">
        <v>312</v>
      </c>
      <c r="H622" s="130" t="s">
        <v>810</v>
      </c>
      <c r="I622" s="130" t="s">
        <v>809</v>
      </c>
      <c r="J622" s="131">
        <v>1</v>
      </c>
      <c r="K622" s="130"/>
      <c r="L622" s="130" t="s">
        <v>54</v>
      </c>
      <c r="M622" s="130" t="s">
        <v>55</v>
      </c>
      <c r="N622" s="130">
        <v>6</v>
      </c>
      <c r="O622" s="130">
        <v>44</v>
      </c>
      <c r="P622" s="130">
        <v>9</v>
      </c>
      <c r="Q622" s="132">
        <v>90.861274859999995</v>
      </c>
      <c r="R622" s="132">
        <f t="shared" si="68"/>
        <v>6.6</v>
      </c>
      <c r="S622" s="132">
        <f t="shared" si="69"/>
        <v>599.68441407599994</v>
      </c>
      <c r="T622" s="132"/>
      <c r="U622" s="132">
        <f t="shared" si="70"/>
        <v>599.68441407599994</v>
      </c>
      <c r="V622" s="132">
        <f t="shared" si="71"/>
        <v>599684.41407599999</v>
      </c>
      <c r="W622" s="132">
        <f t="shared" si="72"/>
        <v>49973.701173000001</v>
      </c>
      <c r="X622" s="130"/>
      <c r="Y622" s="130"/>
      <c r="Z622" s="130">
        <v>3093</v>
      </c>
      <c r="AA622" s="130">
        <v>3094</v>
      </c>
      <c r="AB622" s="130"/>
      <c r="AC622" s="130"/>
      <c r="AD622" s="130"/>
      <c r="AE622" s="130"/>
      <c r="AF622" s="130">
        <v>103</v>
      </c>
      <c r="AG622" s="130"/>
      <c r="AH622" s="130">
        <v>2024</v>
      </c>
      <c r="AI622" s="130"/>
      <c r="AJ622" s="130"/>
      <c r="AK622" s="130"/>
      <c r="AL622" s="130" t="s">
        <v>312</v>
      </c>
      <c r="AM622" s="130"/>
    </row>
    <row r="623" spans="1:39" x14ac:dyDescent="0.35">
      <c r="A623" s="133" t="s">
        <v>50</v>
      </c>
      <c r="B623" s="133" t="s">
        <v>697</v>
      </c>
      <c r="C623" s="133" t="s">
        <v>774</v>
      </c>
      <c r="D623" s="133" t="s">
        <v>774</v>
      </c>
      <c r="E623" s="133" t="s">
        <v>51</v>
      </c>
      <c r="F623" s="133"/>
      <c r="G623" s="133" t="s">
        <v>312</v>
      </c>
      <c r="H623" s="133" t="s">
        <v>810</v>
      </c>
      <c r="I623" s="133" t="s">
        <v>809</v>
      </c>
      <c r="J623" s="134">
        <v>1</v>
      </c>
      <c r="K623" s="133"/>
      <c r="L623" s="133" t="s">
        <v>54</v>
      </c>
      <c r="M623" s="133" t="s">
        <v>69</v>
      </c>
      <c r="N623" s="133">
        <v>6</v>
      </c>
      <c r="O623" s="133">
        <v>41</v>
      </c>
      <c r="P623" s="133">
        <v>9</v>
      </c>
      <c r="Q623" s="135">
        <v>90.861274859999995</v>
      </c>
      <c r="R623" s="135">
        <f t="shared" si="68"/>
        <v>6.15</v>
      </c>
      <c r="S623" s="135">
        <f t="shared" si="69"/>
        <v>558.79684038899995</v>
      </c>
      <c r="T623" s="135"/>
      <c r="U623" s="135">
        <f t="shared" si="70"/>
        <v>558.79684038899995</v>
      </c>
      <c r="V623" s="135">
        <f t="shared" si="71"/>
        <v>558796.8403889999</v>
      </c>
      <c r="W623" s="135">
        <f t="shared" si="72"/>
        <v>46566.403365749989</v>
      </c>
      <c r="X623" s="133"/>
      <c r="Y623" s="133"/>
      <c r="Z623" s="133">
        <v>3093</v>
      </c>
      <c r="AA623" s="133">
        <v>3094</v>
      </c>
      <c r="AB623" s="133"/>
      <c r="AC623" s="133"/>
      <c r="AD623" s="133"/>
      <c r="AE623" s="133"/>
      <c r="AF623" s="133">
        <v>103</v>
      </c>
      <c r="AG623" s="133"/>
      <c r="AH623" s="133">
        <v>2024</v>
      </c>
      <c r="AI623" s="133"/>
      <c r="AJ623" s="133"/>
      <c r="AK623" s="133"/>
      <c r="AL623" s="133" t="s">
        <v>312</v>
      </c>
      <c r="AM623" s="133"/>
    </row>
    <row r="624" spans="1:39" x14ac:dyDescent="0.35">
      <c r="A624" s="130" t="s">
        <v>50</v>
      </c>
      <c r="B624" s="130" t="s">
        <v>697</v>
      </c>
      <c r="C624" s="130" t="s">
        <v>774</v>
      </c>
      <c r="D624" s="130" t="s">
        <v>774</v>
      </c>
      <c r="E624" s="130" t="s">
        <v>51</v>
      </c>
      <c r="F624" s="130"/>
      <c r="G624" s="130" t="s">
        <v>312</v>
      </c>
      <c r="H624" s="130" t="s">
        <v>812</v>
      </c>
      <c r="I624" s="130" t="s">
        <v>811</v>
      </c>
      <c r="J624" s="131">
        <v>1</v>
      </c>
      <c r="K624" s="130"/>
      <c r="L624" s="130" t="s">
        <v>54</v>
      </c>
      <c r="M624" s="130" t="s">
        <v>55</v>
      </c>
      <c r="N624" s="130">
        <v>6</v>
      </c>
      <c r="O624" s="130">
        <v>44</v>
      </c>
      <c r="P624" s="130">
        <v>15</v>
      </c>
      <c r="Q624" s="132">
        <v>91.51127486</v>
      </c>
      <c r="R624" s="132">
        <f t="shared" si="68"/>
        <v>11</v>
      </c>
      <c r="S624" s="132">
        <f t="shared" si="69"/>
        <v>1006.62402346</v>
      </c>
      <c r="T624" s="132"/>
      <c r="U624" s="132">
        <f t="shared" si="70"/>
        <v>1006.62402346</v>
      </c>
      <c r="V624" s="132">
        <f t="shared" si="71"/>
        <v>1006624.0234599999</v>
      </c>
      <c r="W624" s="132">
        <f t="shared" si="72"/>
        <v>83885.335288333328</v>
      </c>
      <c r="X624" s="130"/>
      <c r="Y624" s="130"/>
      <c r="Z624" s="130">
        <v>3093</v>
      </c>
      <c r="AA624" s="130">
        <v>3094</v>
      </c>
      <c r="AB624" s="130"/>
      <c r="AC624" s="130"/>
      <c r="AD624" s="130"/>
      <c r="AE624" s="130"/>
      <c r="AF624" s="130">
        <v>103</v>
      </c>
      <c r="AG624" s="130"/>
      <c r="AH624" s="130">
        <v>2024</v>
      </c>
      <c r="AI624" s="130"/>
      <c r="AJ624" s="130"/>
      <c r="AK624" s="130"/>
      <c r="AL624" s="130" t="s">
        <v>312</v>
      </c>
      <c r="AM624" s="130"/>
    </row>
    <row r="625" spans="1:39" x14ac:dyDescent="0.35">
      <c r="A625" s="133" t="s">
        <v>50</v>
      </c>
      <c r="B625" s="133" t="s">
        <v>697</v>
      </c>
      <c r="C625" s="133" t="s">
        <v>774</v>
      </c>
      <c r="D625" s="133" t="s">
        <v>774</v>
      </c>
      <c r="E625" s="133" t="s">
        <v>51</v>
      </c>
      <c r="F625" s="133"/>
      <c r="G625" s="133" t="s">
        <v>312</v>
      </c>
      <c r="H625" s="133" t="s">
        <v>812</v>
      </c>
      <c r="I625" s="133" t="s">
        <v>811</v>
      </c>
      <c r="J625" s="134">
        <v>1</v>
      </c>
      <c r="K625" s="133"/>
      <c r="L625" s="133" t="s">
        <v>54</v>
      </c>
      <c r="M625" s="133" t="s">
        <v>69</v>
      </c>
      <c r="N625" s="133">
        <v>6</v>
      </c>
      <c r="O625" s="133">
        <v>41</v>
      </c>
      <c r="P625" s="133">
        <v>15</v>
      </c>
      <c r="Q625" s="135">
        <v>91.51127486</v>
      </c>
      <c r="R625" s="135">
        <f t="shared" si="68"/>
        <v>10.25</v>
      </c>
      <c r="S625" s="135">
        <f t="shared" si="69"/>
        <v>937.99056731500002</v>
      </c>
      <c r="T625" s="135"/>
      <c r="U625" s="135">
        <f t="shared" si="70"/>
        <v>937.99056731500002</v>
      </c>
      <c r="V625" s="135">
        <f t="shared" si="71"/>
        <v>937990.56731499999</v>
      </c>
      <c r="W625" s="135">
        <f t="shared" si="72"/>
        <v>78165.880609583328</v>
      </c>
      <c r="X625" s="133"/>
      <c r="Y625" s="133"/>
      <c r="Z625" s="133">
        <v>3093</v>
      </c>
      <c r="AA625" s="133">
        <v>3094</v>
      </c>
      <c r="AB625" s="133"/>
      <c r="AC625" s="133"/>
      <c r="AD625" s="133"/>
      <c r="AE625" s="133"/>
      <c r="AF625" s="133">
        <v>103</v>
      </c>
      <c r="AG625" s="133"/>
      <c r="AH625" s="133">
        <v>2024</v>
      </c>
      <c r="AI625" s="133"/>
      <c r="AJ625" s="133"/>
      <c r="AK625" s="133"/>
      <c r="AL625" s="133" t="s">
        <v>312</v>
      </c>
      <c r="AM625" s="133"/>
    </row>
    <row r="626" spans="1:39" x14ac:dyDescent="0.35">
      <c r="A626" s="130" t="s">
        <v>50</v>
      </c>
      <c r="B626" s="130" t="s">
        <v>697</v>
      </c>
      <c r="C626" s="130" t="s">
        <v>774</v>
      </c>
      <c r="D626" s="130" t="s">
        <v>774</v>
      </c>
      <c r="E626" s="130" t="s">
        <v>51</v>
      </c>
      <c r="F626" s="130"/>
      <c r="G626" s="130" t="s">
        <v>312</v>
      </c>
      <c r="H626" s="130" t="s">
        <v>814</v>
      </c>
      <c r="I626" s="130" t="s">
        <v>813</v>
      </c>
      <c r="J626" s="131">
        <v>1</v>
      </c>
      <c r="K626" s="130"/>
      <c r="L626" s="130" t="s">
        <v>54</v>
      </c>
      <c r="M626" s="130" t="s">
        <v>55</v>
      </c>
      <c r="N626" s="130">
        <v>6</v>
      </c>
      <c r="O626" s="130">
        <v>44</v>
      </c>
      <c r="P626" s="130">
        <v>3</v>
      </c>
      <c r="Q626" s="132">
        <v>91.51127486</v>
      </c>
      <c r="R626" s="132">
        <f t="shared" si="68"/>
        <v>2.2000000000000002</v>
      </c>
      <c r="S626" s="132">
        <f t="shared" si="69"/>
        <v>201.32480469200001</v>
      </c>
      <c r="T626" s="132"/>
      <c r="U626" s="132">
        <f t="shared" si="70"/>
        <v>201.32480469200001</v>
      </c>
      <c r="V626" s="132">
        <f t="shared" si="71"/>
        <v>201324.80469200001</v>
      </c>
      <c r="W626" s="132">
        <f t="shared" si="72"/>
        <v>16777.067057666667</v>
      </c>
      <c r="X626" s="130"/>
      <c r="Y626" s="130"/>
      <c r="Z626" s="130">
        <v>3093</v>
      </c>
      <c r="AA626" s="130">
        <v>3094</v>
      </c>
      <c r="AB626" s="130"/>
      <c r="AC626" s="130"/>
      <c r="AD626" s="130"/>
      <c r="AE626" s="130"/>
      <c r="AF626" s="130">
        <v>103</v>
      </c>
      <c r="AG626" s="130"/>
      <c r="AH626" s="130">
        <v>2024</v>
      </c>
      <c r="AI626" s="130"/>
      <c r="AJ626" s="130"/>
      <c r="AK626" s="130"/>
      <c r="AL626" s="130" t="s">
        <v>312</v>
      </c>
      <c r="AM626" s="130"/>
    </row>
    <row r="627" spans="1:39" x14ac:dyDescent="0.35">
      <c r="A627" s="133" t="s">
        <v>50</v>
      </c>
      <c r="B627" s="133" t="s">
        <v>697</v>
      </c>
      <c r="C627" s="133" t="s">
        <v>774</v>
      </c>
      <c r="D627" s="133" t="s">
        <v>774</v>
      </c>
      <c r="E627" s="133" t="s">
        <v>51</v>
      </c>
      <c r="F627" s="133"/>
      <c r="G627" s="133" t="s">
        <v>312</v>
      </c>
      <c r="H627" s="133" t="s">
        <v>814</v>
      </c>
      <c r="I627" s="133" t="s">
        <v>813</v>
      </c>
      <c r="J627" s="134">
        <v>1</v>
      </c>
      <c r="K627" s="133"/>
      <c r="L627" s="133" t="s">
        <v>54</v>
      </c>
      <c r="M627" s="133" t="s">
        <v>69</v>
      </c>
      <c r="N627" s="133">
        <v>6</v>
      </c>
      <c r="O627" s="133">
        <v>41</v>
      </c>
      <c r="P627" s="133">
        <v>3</v>
      </c>
      <c r="Q627" s="135">
        <v>91.51127486</v>
      </c>
      <c r="R627" s="135">
        <f t="shared" si="68"/>
        <v>2.0499999999999998</v>
      </c>
      <c r="S627" s="135">
        <f t="shared" si="69"/>
        <v>187.59811346299998</v>
      </c>
      <c r="T627" s="135"/>
      <c r="U627" s="135">
        <f t="shared" si="70"/>
        <v>187.59811346299998</v>
      </c>
      <c r="V627" s="135">
        <f t="shared" si="71"/>
        <v>187598.11346299999</v>
      </c>
      <c r="W627" s="135">
        <f t="shared" si="72"/>
        <v>15633.176121916666</v>
      </c>
      <c r="X627" s="133"/>
      <c r="Y627" s="133"/>
      <c r="Z627" s="133">
        <v>3093</v>
      </c>
      <c r="AA627" s="133">
        <v>3094</v>
      </c>
      <c r="AB627" s="133"/>
      <c r="AC627" s="133"/>
      <c r="AD627" s="133"/>
      <c r="AE627" s="133"/>
      <c r="AF627" s="133">
        <v>103</v>
      </c>
      <c r="AG627" s="133"/>
      <c r="AH627" s="133">
        <v>2024</v>
      </c>
      <c r="AI627" s="133"/>
      <c r="AJ627" s="133"/>
      <c r="AK627" s="133"/>
      <c r="AL627" s="133" t="s">
        <v>312</v>
      </c>
      <c r="AM627" s="133"/>
    </row>
    <row r="628" spans="1:39" x14ac:dyDescent="0.35">
      <c r="A628" s="130" t="s">
        <v>50</v>
      </c>
      <c r="B628" s="130" t="s">
        <v>697</v>
      </c>
      <c r="C628" s="130" t="s">
        <v>774</v>
      </c>
      <c r="D628" s="130" t="s">
        <v>774</v>
      </c>
      <c r="E628" s="130" t="s">
        <v>51</v>
      </c>
      <c r="F628" s="130" t="s">
        <v>42</v>
      </c>
      <c r="G628" s="130" t="s">
        <v>127</v>
      </c>
      <c r="H628" s="130" t="s">
        <v>780</v>
      </c>
      <c r="I628" s="130" t="s">
        <v>779</v>
      </c>
      <c r="J628" s="131">
        <v>1</v>
      </c>
      <c r="K628" s="130"/>
      <c r="L628" s="130" t="s">
        <v>54</v>
      </c>
      <c r="M628" s="130" t="s">
        <v>55</v>
      </c>
      <c r="N628" s="130">
        <v>1</v>
      </c>
      <c r="O628" s="130">
        <v>75</v>
      </c>
      <c r="P628" s="130">
        <v>3</v>
      </c>
      <c r="Q628" s="132">
        <v>92.01127486</v>
      </c>
      <c r="R628" s="132">
        <f t="shared" si="68"/>
        <v>3.75</v>
      </c>
      <c r="S628" s="132">
        <f t="shared" si="69"/>
        <v>345.04228072500001</v>
      </c>
      <c r="T628" s="132"/>
      <c r="U628" s="132">
        <f t="shared" si="70"/>
        <v>345.04228072500001</v>
      </c>
      <c r="V628" s="132">
        <f t="shared" si="71"/>
        <v>345042.28072500002</v>
      </c>
      <c r="W628" s="132">
        <f t="shared" si="72"/>
        <v>28753.523393750002</v>
      </c>
      <c r="X628" s="130" t="s">
        <v>1028</v>
      </c>
      <c r="Y628" s="130" t="s">
        <v>1029</v>
      </c>
      <c r="Z628" s="130">
        <v>3093</v>
      </c>
      <c r="AA628" s="130">
        <v>3094</v>
      </c>
      <c r="AB628" s="130"/>
      <c r="AC628" s="130"/>
      <c r="AD628" s="130"/>
      <c r="AE628" s="130"/>
      <c r="AF628" s="130">
        <v>103</v>
      </c>
      <c r="AG628" s="130"/>
      <c r="AH628" s="130">
        <v>2024</v>
      </c>
      <c r="AI628" s="130"/>
      <c r="AJ628" s="130"/>
      <c r="AK628" s="130"/>
      <c r="AL628" s="130" t="s">
        <v>312</v>
      </c>
      <c r="AM628" s="130"/>
    </row>
    <row r="629" spans="1:39" x14ac:dyDescent="0.35">
      <c r="A629" s="133" t="s">
        <v>50</v>
      </c>
      <c r="B629" s="133" t="s">
        <v>697</v>
      </c>
      <c r="C629" s="133" t="s">
        <v>774</v>
      </c>
      <c r="D629" s="133" t="s">
        <v>774</v>
      </c>
      <c r="E629" s="133" t="s">
        <v>51</v>
      </c>
      <c r="F629" s="133" t="s">
        <v>42</v>
      </c>
      <c r="G629" s="133" t="s">
        <v>127</v>
      </c>
      <c r="H629" s="133" t="s">
        <v>780</v>
      </c>
      <c r="I629" s="133" t="s">
        <v>779</v>
      </c>
      <c r="J629" s="134">
        <v>1</v>
      </c>
      <c r="K629" s="133"/>
      <c r="L629" s="133" t="s">
        <v>54</v>
      </c>
      <c r="M629" s="133" t="s">
        <v>69</v>
      </c>
      <c r="N629" s="133">
        <v>1</v>
      </c>
      <c r="O629" s="133">
        <v>76</v>
      </c>
      <c r="P629" s="133">
        <v>3</v>
      </c>
      <c r="Q629" s="135">
        <v>92.01127486</v>
      </c>
      <c r="R629" s="135">
        <f t="shared" si="68"/>
        <v>3.8</v>
      </c>
      <c r="S629" s="135">
        <f t="shared" si="69"/>
        <v>349.64284446799996</v>
      </c>
      <c r="T629" s="135"/>
      <c r="U629" s="135">
        <f t="shared" si="70"/>
        <v>349.64284446799996</v>
      </c>
      <c r="V629" s="135">
        <f t="shared" si="71"/>
        <v>349642.84446799994</v>
      </c>
      <c r="W629" s="135">
        <f t="shared" si="72"/>
        <v>29136.90370566666</v>
      </c>
      <c r="X629" s="133" t="s">
        <v>1028</v>
      </c>
      <c r="Y629" s="133" t="s">
        <v>1029</v>
      </c>
      <c r="Z629" s="133">
        <v>3093</v>
      </c>
      <c r="AA629" s="133">
        <v>3094</v>
      </c>
      <c r="AB629" s="133"/>
      <c r="AC629" s="133"/>
      <c r="AD629" s="133"/>
      <c r="AE629" s="133"/>
      <c r="AF629" s="133">
        <v>103</v>
      </c>
      <c r="AG629" s="133"/>
      <c r="AH629" s="133">
        <v>2024</v>
      </c>
      <c r="AI629" s="133"/>
      <c r="AJ629" s="133"/>
      <c r="AK629" s="133"/>
      <c r="AL629" s="133" t="s">
        <v>312</v>
      </c>
      <c r="AM629" s="133"/>
    </row>
    <row r="630" spans="1:39" x14ac:dyDescent="0.35">
      <c r="A630" s="130" t="s">
        <v>50</v>
      </c>
      <c r="B630" s="130" t="s">
        <v>697</v>
      </c>
      <c r="C630" s="130" t="s">
        <v>734</v>
      </c>
      <c r="D630" s="130" t="s">
        <v>734</v>
      </c>
      <c r="E630" s="130" t="s">
        <v>51</v>
      </c>
      <c r="F630" s="130" t="s">
        <v>42</v>
      </c>
      <c r="G630" s="130" t="s">
        <v>312</v>
      </c>
      <c r="H630" s="130" t="s">
        <v>736</v>
      </c>
      <c r="I630" s="130" t="s">
        <v>42</v>
      </c>
      <c r="J630" s="131">
        <v>1</v>
      </c>
      <c r="K630" s="130"/>
      <c r="L630" s="130" t="s">
        <v>68</v>
      </c>
      <c r="M630" s="130" t="s">
        <v>55</v>
      </c>
      <c r="N630" s="130">
        <v>6</v>
      </c>
      <c r="O630" s="130">
        <v>23</v>
      </c>
      <c r="P630" s="130">
        <v>7.5</v>
      </c>
      <c r="Q630" s="132">
        <v>72.989999999999995</v>
      </c>
      <c r="R630" s="132">
        <f t="shared" si="68"/>
        <v>2.875</v>
      </c>
      <c r="S630" s="132">
        <f t="shared" si="69"/>
        <v>209.84625</v>
      </c>
      <c r="T630" s="132">
        <v>0</v>
      </c>
      <c r="U630" s="132">
        <f t="shared" si="70"/>
        <v>209.84625</v>
      </c>
      <c r="V630" s="132">
        <f t="shared" si="71"/>
        <v>209846.25</v>
      </c>
      <c r="W630" s="132">
        <f t="shared" si="72"/>
        <v>17487.1875</v>
      </c>
      <c r="X630" s="130" t="s">
        <v>42</v>
      </c>
      <c r="Y630" s="130" t="s">
        <v>42</v>
      </c>
      <c r="Z630" s="130">
        <v>3093</v>
      </c>
      <c r="AA630" s="130">
        <v>3094</v>
      </c>
      <c r="AB630" s="130" t="s">
        <v>42</v>
      </c>
      <c r="AC630" s="130" t="s">
        <v>42</v>
      </c>
      <c r="AD630" s="130" t="s">
        <v>42</v>
      </c>
      <c r="AE630" s="130" t="s">
        <v>42</v>
      </c>
      <c r="AF630" s="130">
        <v>131</v>
      </c>
      <c r="AG630" s="130"/>
      <c r="AH630" s="130">
        <v>2024</v>
      </c>
      <c r="AI630" s="130"/>
      <c r="AJ630" s="130"/>
      <c r="AK630" s="130"/>
      <c r="AL630" s="130" t="s">
        <v>312</v>
      </c>
      <c r="AM630" s="130"/>
    </row>
    <row r="631" spans="1:39" x14ac:dyDescent="0.35">
      <c r="A631" s="133" t="s">
        <v>50</v>
      </c>
      <c r="B631" s="133" t="s">
        <v>697</v>
      </c>
      <c r="C631" s="133" t="s">
        <v>734</v>
      </c>
      <c r="D631" s="133" t="s">
        <v>734</v>
      </c>
      <c r="E631" s="133" t="s">
        <v>51</v>
      </c>
      <c r="F631" s="133" t="s">
        <v>42</v>
      </c>
      <c r="G631" s="133" t="s">
        <v>312</v>
      </c>
      <c r="H631" s="133" t="s">
        <v>736</v>
      </c>
      <c r="I631" s="133" t="s">
        <v>42</v>
      </c>
      <c r="J631" s="134">
        <v>1</v>
      </c>
      <c r="K631" s="133"/>
      <c r="L631" s="133" t="s">
        <v>68</v>
      </c>
      <c r="M631" s="133" t="s">
        <v>69</v>
      </c>
      <c r="N631" s="133">
        <v>6</v>
      </c>
      <c r="O631" s="133">
        <v>39</v>
      </c>
      <c r="P631" s="133">
        <v>7.5</v>
      </c>
      <c r="Q631" s="135">
        <v>72.989999999999995</v>
      </c>
      <c r="R631" s="135">
        <f t="shared" si="68"/>
        <v>4.875</v>
      </c>
      <c r="S631" s="135">
        <f t="shared" si="69"/>
        <v>355.82624999999996</v>
      </c>
      <c r="T631" s="135">
        <v>0</v>
      </c>
      <c r="U631" s="135">
        <f t="shared" si="70"/>
        <v>355.82624999999996</v>
      </c>
      <c r="V631" s="135">
        <f t="shared" si="71"/>
        <v>355826.24999999994</v>
      </c>
      <c r="W631" s="135">
        <f t="shared" si="72"/>
        <v>29652.187499999996</v>
      </c>
      <c r="X631" s="133" t="s">
        <v>42</v>
      </c>
      <c r="Y631" s="133" t="s">
        <v>42</v>
      </c>
      <c r="Z631" s="133">
        <v>3093</v>
      </c>
      <c r="AA631" s="133">
        <v>3094</v>
      </c>
      <c r="AB631" s="133" t="s">
        <v>42</v>
      </c>
      <c r="AC631" s="133" t="s">
        <v>42</v>
      </c>
      <c r="AD631" s="133" t="s">
        <v>42</v>
      </c>
      <c r="AE631" s="133" t="s">
        <v>42</v>
      </c>
      <c r="AF631" s="133">
        <v>131</v>
      </c>
      <c r="AG631" s="133"/>
      <c r="AH631" s="133">
        <v>2024</v>
      </c>
      <c r="AI631" s="133"/>
      <c r="AJ631" s="133"/>
      <c r="AK631" s="133"/>
      <c r="AL631" s="133" t="s">
        <v>312</v>
      </c>
      <c r="AM631" s="133"/>
    </row>
    <row r="632" spans="1:39" x14ac:dyDescent="0.35">
      <c r="A632" s="130" t="s">
        <v>50</v>
      </c>
      <c r="B632" s="130" t="s">
        <v>697</v>
      </c>
      <c r="C632" s="130" t="s">
        <v>734</v>
      </c>
      <c r="D632" s="130" t="s">
        <v>734</v>
      </c>
      <c r="E632" s="130" t="s">
        <v>51</v>
      </c>
      <c r="F632" s="130" t="s">
        <v>42</v>
      </c>
      <c r="G632" s="130" t="s">
        <v>312</v>
      </c>
      <c r="H632" s="130" t="s">
        <v>321</v>
      </c>
      <c r="I632" s="130" t="s">
        <v>42</v>
      </c>
      <c r="J632" s="131">
        <v>1</v>
      </c>
      <c r="K632" s="130"/>
      <c r="L632" s="130" t="s">
        <v>87</v>
      </c>
      <c r="M632" s="130" t="s">
        <v>42</v>
      </c>
      <c r="N632" s="130"/>
      <c r="O632" s="130"/>
      <c r="P632" s="130"/>
      <c r="Q632" s="132">
        <v>0</v>
      </c>
      <c r="R632" s="132">
        <f t="shared" si="68"/>
        <v>0</v>
      </c>
      <c r="S632" s="132">
        <f t="shared" si="69"/>
        <v>0</v>
      </c>
      <c r="T632" s="132">
        <v>3225</v>
      </c>
      <c r="U632" s="132">
        <f t="shared" si="70"/>
        <v>3225</v>
      </c>
      <c r="V632" s="132">
        <f t="shared" si="71"/>
        <v>3225000</v>
      </c>
      <c r="W632" s="132">
        <f t="shared" si="72"/>
        <v>268750</v>
      </c>
      <c r="X632" s="130" t="s">
        <v>42</v>
      </c>
      <c r="Y632" s="130" t="s">
        <v>42</v>
      </c>
      <c r="Z632" s="130">
        <v>3093</v>
      </c>
      <c r="AA632" s="130">
        <v>3094</v>
      </c>
      <c r="AB632" s="130" t="s">
        <v>42</v>
      </c>
      <c r="AC632" s="130" t="s">
        <v>42</v>
      </c>
      <c r="AD632" s="130" t="s">
        <v>42</v>
      </c>
      <c r="AE632" s="130" t="s">
        <v>42</v>
      </c>
      <c r="AF632" s="130">
        <v>131</v>
      </c>
      <c r="AG632" s="130"/>
      <c r="AH632" s="130">
        <v>2024</v>
      </c>
      <c r="AI632" s="130"/>
      <c r="AJ632" s="130"/>
      <c r="AK632" s="130"/>
      <c r="AL632" s="130" t="s">
        <v>312</v>
      </c>
      <c r="AM632" s="130"/>
    </row>
    <row r="633" spans="1:39" x14ac:dyDescent="0.35">
      <c r="A633" s="133" t="s">
        <v>50</v>
      </c>
      <c r="B633" s="133" t="s">
        <v>697</v>
      </c>
      <c r="C633" s="133" t="s">
        <v>734</v>
      </c>
      <c r="D633" s="133" t="s">
        <v>734</v>
      </c>
      <c r="E633" s="133" t="s">
        <v>51</v>
      </c>
      <c r="F633" s="133" t="s">
        <v>42</v>
      </c>
      <c r="G633" s="133" t="s">
        <v>312</v>
      </c>
      <c r="H633" s="133" t="s">
        <v>84</v>
      </c>
      <c r="I633" s="133" t="s">
        <v>42</v>
      </c>
      <c r="J633" s="134">
        <v>1</v>
      </c>
      <c r="K633" s="133"/>
      <c r="L633" s="133" t="s">
        <v>68</v>
      </c>
      <c r="M633" s="133" t="s">
        <v>42</v>
      </c>
      <c r="N633" s="133"/>
      <c r="O633" s="133"/>
      <c r="P633" s="133">
        <v>60</v>
      </c>
      <c r="Q633" s="135">
        <v>75.490463700000006</v>
      </c>
      <c r="R633" s="135">
        <v>2.5</v>
      </c>
      <c r="S633" s="135">
        <f t="shared" si="69"/>
        <v>188.72615925000002</v>
      </c>
      <c r="T633" s="135">
        <v>0</v>
      </c>
      <c r="U633" s="135">
        <f t="shared" si="70"/>
        <v>188.72615925000002</v>
      </c>
      <c r="V633" s="135">
        <f t="shared" si="71"/>
        <v>188726.15925000003</v>
      </c>
      <c r="W633" s="135">
        <f t="shared" si="72"/>
        <v>15727.179937500003</v>
      </c>
      <c r="X633" s="133" t="s">
        <v>42</v>
      </c>
      <c r="Y633" s="133" t="s">
        <v>42</v>
      </c>
      <c r="Z633" s="133">
        <v>3093</v>
      </c>
      <c r="AA633" s="133">
        <v>3094</v>
      </c>
      <c r="AB633" s="133" t="s">
        <v>42</v>
      </c>
      <c r="AC633" s="133" t="s">
        <v>42</v>
      </c>
      <c r="AD633" s="133" t="s">
        <v>42</v>
      </c>
      <c r="AE633" s="133" t="s">
        <v>42</v>
      </c>
      <c r="AF633" s="133">
        <v>131</v>
      </c>
      <c r="AG633" s="133"/>
      <c r="AH633" s="133">
        <v>2024</v>
      </c>
      <c r="AI633" s="133"/>
      <c r="AJ633" s="133"/>
      <c r="AK633" s="133"/>
      <c r="AL633" s="133" t="s">
        <v>312</v>
      </c>
      <c r="AM633" s="133"/>
    </row>
    <row r="634" spans="1:39" x14ac:dyDescent="0.35">
      <c r="A634" s="130" t="s">
        <v>39</v>
      </c>
      <c r="B634" s="130" t="s">
        <v>697</v>
      </c>
      <c r="C634" s="130" t="s">
        <v>734</v>
      </c>
      <c r="D634" s="130" t="s">
        <v>734</v>
      </c>
      <c r="E634" s="130" t="s">
        <v>42</v>
      </c>
      <c r="F634" s="130" t="s">
        <v>42</v>
      </c>
      <c r="G634" s="130" t="s">
        <v>312</v>
      </c>
      <c r="H634" s="130" t="s">
        <v>47</v>
      </c>
      <c r="I634" s="130" t="s">
        <v>42</v>
      </c>
      <c r="J634" s="131">
        <v>1</v>
      </c>
      <c r="K634" s="130"/>
      <c r="L634" s="130" t="s">
        <v>45</v>
      </c>
      <c r="M634" s="130" t="s">
        <v>42</v>
      </c>
      <c r="N634" s="130"/>
      <c r="O634" s="130"/>
      <c r="P634" s="130"/>
      <c r="Q634" s="132"/>
      <c r="R634" s="132"/>
      <c r="S634" s="132"/>
      <c r="T634" s="132">
        <v>73</v>
      </c>
      <c r="U634" s="132">
        <f t="shared" si="70"/>
        <v>73</v>
      </c>
      <c r="V634" s="132">
        <f t="shared" si="71"/>
        <v>73000</v>
      </c>
      <c r="W634" s="132">
        <f t="shared" si="72"/>
        <v>6083.333333333333</v>
      </c>
      <c r="X634" s="130" t="s">
        <v>42</v>
      </c>
      <c r="Y634" s="130" t="s">
        <v>42</v>
      </c>
      <c r="Z634" s="130">
        <v>3093</v>
      </c>
      <c r="AA634" s="130">
        <v>3094</v>
      </c>
      <c r="AB634" s="130" t="s">
        <v>42</v>
      </c>
      <c r="AC634" s="130" t="s">
        <v>42</v>
      </c>
      <c r="AD634" s="130" t="s">
        <v>42</v>
      </c>
      <c r="AE634" s="130" t="s">
        <v>42</v>
      </c>
      <c r="AF634" s="130">
        <v>131</v>
      </c>
      <c r="AG634" s="130"/>
      <c r="AH634" s="130">
        <v>2024</v>
      </c>
      <c r="AI634" s="130"/>
      <c r="AJ634" s="130"/>
      <c r="AK634" s="130"/>
      <c r="AL634" s="130" t="s">
        <v>312</v>
      </c>
      <c r="AM634" s="130"/>
    </row>
    <row r="635" spans="1:39" x14ac:dyDescent="0.35">
      <c r="A635" s="133" t="s">
        <v>39</v>
      </c>
      <c r="B635" s="133" t="s">
        <v>697</v>
      </c>
      <c r="C635" s="133" t="s">
        <v>734</v>
      </c>
      <c r="D635" s="133" t="s">
        <v>734</v>
      </c>
      <c r="E635" s="133" t="s">
        <v>42</v>
      </c>
      <c r="F635" s="133" t="s">
        <v>42</v>
      </c>
      <c r="G635" s="133" t="s">
        <v>312</v>
      </c>
      <c r="H635" s="133" t="s">
        <v>44</v>
      </c>
      <c r="I635" s="133" t="s">
        <v>42</v>
      </c>
      <c r="J635" s="134">
        <v>1</v>
      </c>
      <c r="K635" s="133"/>
      <c r="L635" s="133" t="s">
        <v>45</v>
      </c>
      <c r="M635" s="133"/>
      <c r="N635" s="133"/>
      <c r="O635" s="133"/>
      <c r="P635" s="133"/>
      <c r="Q635" s="135"/>
      <c r="R635" s="135"/>
      <c r="S635" s="135"/>
      <c r="T635" s="135">
        <v>1021.3</v>
      </c>
      <c r="U635" s="135">
        <f t="shared" si="70"/>
        <v>1021.3</v>
      </c>
      <c r="V635" s="135">
        <f t="shared" si="71"/>
        <v>1021300</v>
      </c>
      <c r="W635" s="135">
        <f t="shared" si="72"/>
        <v>85108.333333333328</v>
      </c>
      <c r="X635" s="133" t="s">
        <v>42</v>
      </c>
      <c r="Y635" s="133" t="s">
        <v>42</v>
      </c>
      <c r="Z635" s="133">
        <v>3093</v>
      </c>
      <c r="AA635" s="133">
        <v>3094</v>
      </c>
      <c r="AB635" s="133" t="s">
        <v>42</v>
      </c>
      <c r="AC635" s="133" t="s">
        <v>42</v>
      </c>
      <c r="AD635" s="133" t="s">
        <v>42</v>
      </c>
      <c r="AE635" s="133" t="s">
        <v>42</v>
      </c>
      <c r="AF635" s="133">
        <v>131</v>
      </c>
      <c r="AG635" s="133"/>
      <c r="AH635" s="133">
        <v>2024</v>
      </c>
      <c r="AI635" s="133"/>
      <c r="AJ635" s="133"/>
      <c r="AK635" s="133"/>
      <c r="AL635" s="133" t="s">
        <v>312</v>
      </c>
      <c r="AM635" s="133"/>
    </row>
    <row r="636" spans="1:39" x14ac:dyDescent="0.35">
      <c r="A636" s="130" t="s">
        <v>39</v>
      </c>
      <c r="B636" s="130" t="s">
        <v>697</v>
      </c>
      <c r="C636" s="130" t="s">
        <v>734</v>
      </c>
      <c r="D636" s="130" t="s">
        <v>734</v>
      </c>
      <c r="E636" s="130" t="s">
        <v>42</v>
      </c>
      <c r="F636" s="130" t="s">
        <v>42</v>
      </c>
      <c r="G636" s="130" t="s">
        <v>312</v>
      </c>
      <c r="H636" s="130" t="s">
        <v>90</v>
      </c>
      <c r="I636" s="130" t="s">
        <v>42</v>
      </c>
      <c r="J636" s="131">
        <v>1</v>
      </c>
      <c r="K636" s="130"/>
      <c r="L636" s="130" t="s">
        <v>45</v>
      </c>
      <c r="M636" s="130" t="s">
        <v>42</v>
      </c>
      <c r="N636" s="130"/>
      <c r="O636" s="130"/>
      <c r="P636" s="130"/>
      <c r="Q636" s="132"/>
      <c r="R636" s="132"/>
      <c r="S636" s="132"/>
      <c r="T636" s="132">
        <v>631</v>
      </c>
      <c r="U636" s="132">
        <f t="shared" si="70"/>
        <v>631</v>
      </c>
      <c r="V636" s="132">
        <f t="shared" si="71"/>
        <v>631000</v>
      </c>
      <c r="W636" s="132">
        <f t="shared" si="72"/>
        <v>52583.333333333336</v>
      </c>
      <c r="X636" s="130" t="s">
        <v>42</v>
      </c>
      <c r="Y636" s="130" t="s">
        <v>42</v>
      </c>
      <c r="Z636" s="130">
        <v>3093</v>
      </c>
      <c r="AA636" s="130">
        <v>3094</v>
      </c>
      <c r="AB636" s="130" t="s">
        <v>42</v>
      </c>
      <c r="AC636" s="130" t="s">
        <v>42</v>
      </c>
      <c r="AD636" s="130" t="s">
        <v>42</v>
      </c>
      <c r="AE636" s="130" t="s">
        <v>42</v>
      </c>
      <c r="AF636" s="130">
        <v>131</v>
      </c>
      <c r="AG636" s="130"/>
      <c r="AH636" s="130">
        <v>2024</v>
      </c>
      <c r="AI636" s="130"/>
      <c r="AJ636" s="130"/>
      <c r="AK636" s="130"/>
      <c r="AL636" s="130" t="s">
        <v>312</v>
      </c>
      <c r="AM636" s="130"/>
    </row>
    <row r="637" spans="1:39" x14ac:dyDescent="0.35">
      <c r="A637" s="133" t="s">
        <v>39</v>
      </c>
      <c r="B637" s="133" t="s">
        <v>697</v>
      </c>
      <c r="C637" s="133" t="s">
        <v>734</v>
      </c>
      <c r="D637" s="133" t="s">
        <v>734</v>
      </c>
      <c r="E637" s="133" t="s">
        <v>42</v>
      </c>
      <c r="F637" s="133" t="s">
        <v>42</v>
      </c>
      <c r="G637" s="133" t="s">
        <v>312</v>
      </c>
      <c r="H637" s="133" t="s">
        <v>48</v>
      </c>
      <c r="I637" s="133" t="s">
        <v>42</v>
      </c>
      <c r="J637" s="134">
        <v>1</v>
      </c>
      <c r="K637" s="133"/>
      <c r="L637" s="133" t="s">
        <v>45</v>
      </c>
      <c r="M637" s="133" t="s">
        <v>42</v>
      </c>
      <c r="N637" s="133"/>
      <c r="O637" s="133"/>
      <c r="P637" s="133"/>
      <c r="Q637" s="135"/>
      <c r="R637" s="135"/>
      <c r="S637" s="135"/>
      <c r="T637" s="135">
        <v>1985</v>
      </c>
      <c r="U637" s="135">
        <f t="shared" si="70"/>
        <v>1985</v>
      </c>
      <c r="V637" s="135">
        <f t="shared" si="71"/>
        <v>1985000</v>
      </c>
      <c r="W637" s="135">
        <f t="shared" si="72"/>
        <v>165416.66666666666</v>
      </c>
      <c r="X637" s="133" t="s">
        <v>42</v>
      </c>
      <c r="Y637" s="133" t="s">
        <v>42</v>
      </c>
      <c r="Z637" s="133">
        <v>3093</v>
      </c>
      <c r="AA637" s="133">
        <v>3094</v>
      </c>
      <c r="AB637" s="133" t="s">
        <v>42</v>
      </c>
      <c r="AC637" s="133" t="s">
        <v>42</v>
      </c>
      <c r="AD637" s="133" t="s">
        <v>42</v>
      </c>
      <c r="AE637" s="133" t="s">
        <v>42</v>
      </c>
      <c r="AF637" s="133">
        <v>131</v>
      </c>
      <c r="AG637" s="133"/>
      <c r="AH637" s="133">
        <v>2024</v>
      </c>
      <c r="AI637" s="133"/>
      <c r="AJ637" s="133"/>
      <c r="AK637" s="133"/>
      <c r="AL637" s="133" t="s">
        <v>312</v>
      </c>
      <c r="AM637" s="133"/>
    </row>
    <row r="638" spans="1:39" x14ac:dyDescent="0.35">
      <c r="A638" s="130" t="s">
        <v>39</v>
      </c>
      <c r="B638" s="130" t="s">
        <v>697</v>
      </c>
      <c r="C638" s="130" t="s">
        <v>734</v>
      </c>
      <c r="D638" s="130" t="s">
        <v>734</v>
      </c>
      <c r="E638" s="130" t="s">
        <v>42</v>
      </c>
      <c r="F638" s="130"/>
      <c r="G638" s="130" t="s">
        <v>312</v>
      </c>
      <c r="H638" s="130" t="s">
        <v>735</v>
      </c>
      <c r="I638" s="130" t="s">
        <v>42</v>
      </c>
      <c r="J638" s="131">
        <v>1</v>
      </c>
      <c r="K638" s="130"/>
      <c r="L638" s="130" t="s">
        <v>45</v>
      </c>
      <c r="M638" s="130"/>
      <c r="N638" s="130"/>
      <c r="O638" s="130"/>
      <c r="P638" s="130"/>
      <c r="Q638" s="132"/>
      <c r="R638" s="132"/>
      <c r="S638" s="132"/>
      <c r="T638" s="132">
        <v>57</v>
      </c>
      <c r="U638" s="132">
        <f t="shared" si="70"/>
        <v>57</v>
      </c>
      <c r="V638" s="132">
        <f t="shared" si="71"/>
        <v>57000</v>
      </c>
      <c r="W638" s="132">
        <f t="shared" si="72"/>
        <v>4750</v>
      </c>
      <c r="X638" s="130"/>
      <c r="Y638" s="130"/>
      <c r="Z638" s="130">
        <v>3093</v>
      </c>
      <c r="AA638" s="130">
        <v>3094</v>
      </c>
      <c r="AB638" s="130"/>
      <c r="AC638" s="130"/>
      <c r="AD638" s="130"/>
      <c r="AE638" s="130"/>
      <c r="AF638" s="130">
        <v>131</v>
      </c>
      <c r="AG638" s="130"/>
      <c r="AH638" s="130">
        <v>2024</v>
      </c>
      <c r="AI638" s="130"/>
      <c r="AJ638" s="130"/>
      <c r="AK638" s="130"/>
      <c r="AL638" s="130" t="s">
        <v>312</v>
      </c>
      <c r="AM638" s="130"/>
    </row>
    <row r="639" spans="1:39" x14ac:dyDescent="0.35">
      <c r="A639" s="133" t="s">
        <v>39</v>
      </c>
      <c r="B639" s="133" t="s">
        <v>697</v>
      </c>
      <c r="C639" s="133" t="s">
        <v>734</v>
      </c>
      <c r="D639" s="133" t="s">
        <v>734</v>
      </c>
      <c r="E639" s="133" t="s">
        <v>42</v>
      </c>
      <c r="F639" s="133"/>
      <c r="G639" s="133" t="s">
        <v>312</v>
      </c>
      <c r="H639" s="133" t="s">
        <v>699</v>
      </c>
      <c r="I639" s="133" t="s">
        <v>42</v>
      </c>
      <c r="J639" s="134">
        <v>1</v>
      </c>
      <c r="K639" s="133"/>
      <c r="L639" s="133" t="s">
        <v>45</v>
      </c>
      <c r="M639" s="133"/>
      <c r="N639" s="133"/>
      <c r="O639" s="133"/>
      <c r="P639" s="133"/>
      <c r="Q639" s="135"/>
      <c r="R639" s="135"/>
      <c r="S639" s="135"/>
      <c r="T639" s="135">
        <v>183</v>
      </c>
      <c r="U639" s="135">
        <f t="shared" si="70"/>
        <v>183</v>
      </c>
      <c r="V639" s="135">
        <f t="shared" si="71"/>
        <v>183000</v>
      </c>
      <c r="W639" s="135">
        <f t="shared" si="72"/>
        <v>15250</v>
      </c>
      <c r="X639" s="133"/>
      <c r="Y639" s="133"/>
      <c r="Z639" s="133">
        <v>3093</v>
      </c>
      <c r="AA639" s="133">
        <v>3094</v>
      </c>
      <c r="AB639" s="133"/>
      <c r="AC639" s="133"/>
      <c r="AD639" s="133"/>
      <c r="AE639" s="133"/>
      <c r="AF639" s="133">
        <v>131</v>
      </c>
      <c r="AG639" s="133"/>
      <c r="AH639" s="133">
        <v>2024</v>
      </c>
      <c r="AI639" s="133"/>
      <c r="AJ639" s="133"/>
      <c r="AK639" s="133"/>
      <c r="AL639" s="133" t="s">
        <v>312</v>
      </c>
      <c r="AM639" s="133"/>
    </row>
    <row r="640" spans="1:39" x14ac:dyDescent="0.35">
      <c r="A640" s="130" t="s">
        <v>50</v>
      </c>
      <c r="B640" s="130" t="s">
        <v>697</v>
      </c>
      <c r="C640" s="130" t="s">
        <v>734</v>
      </c>
      <c r="D640" s="130" t="s">
        <v>734</v>
      </c>
      <c r="E640" s="130" t="s">
        <v>51</v>
      </c>
      <c r="F640" s="130" t="s">
        <v>42</v>
      </c>
      <c r="G640" s="130" t="s">
        <v>312</v>
      </c>
      <c r="H640" s="130" t="s">
        <v>738</v>
      </c>
      <c r="I640" s="130" t="s">
        <v>737</v>
      </c>
      <c r="J640" s="131">
        <v>1</v>
      </c>
      <c r="K640" s="130"/>
      <c r="L640" s="130" t="s">
        <v>54</v>
      </c>
      <c r="M640" s="130" t="s">
        <v>55</v>
      </c>
      <c r="N640" s="130">
        <v>1</v>
      </c>
      <c r="O640" s="130">
        <v>48</v>
      </c>
      <c r="P640" s="130">
        <v>15</v>
      </c>
      <c r="Q640" s="132">
        <f>75.5904637+1.9</f>
        <v>77.490463700000006</v>
      </c>
      <c r="R640" s="132">
        <f t="shared" ref="R640:R676" si="73">(O640*P640)/60</f>
        <v>12</v>
      </c>
      <c r="S640" s="132">
        <f t="shared" ref="S640:S676" si="74">Q640*R640</f>
        <v>929.88556440000002</v>
      </c>
      <c r="T640" s="132">
        <v>0</v>
      </c>
      <c r="U640" s="132">
        <f t="shared" si="70"/>
        <v>929.88556440000002</v>
      </c>
      <c r="V640" s="132">
        <f t="shared" si="71"/>
        <v>929885.56440000003</v>
      </c>
      <c r="W640" s="132">
        <f t="shared" si="72"/>
        <v>77490.463700000008</v>
      </c>
      <c r="X640" s="130" t="s">
        <v>42</v>
      </c>
      <c r="Y640" s="130" t="s">
        <v>42</v>
      </c>
      <c r="Z640" s="130">
        <v>3093</v>
      </c>
      <c r="AA640" s="130">
        <v>3094</v>
      </c>
      <c r="AB640" s="130" t="s">
        <v>42</v>
      </c>
      <c r="AC640" s="130" t="s">
        <v>42</v>
      </c>
      <c r="AD640" s="130" t="s">
        <v>42</v>
      </c>
      <c r="AE640" s="130" t="s">
        <v>42</v>
      </c>
      <c r="AF640" s="130">
        <v>131</v>
      </c>
      <c r="AG640" s="130"/>
      <c r="AH640" s="130">
        <v>2024</v>
      </c>
      <c r="AI640" s="130"/>
      <c r="AJ640" s="130"/>
      <c r="AK640" s="130"/>
      <c r="AL640" s="130" t="s">
        <v>312</v>
      </c>
      <c r="AM640" s="130"/>
    </row>
    <row r="641" spans="1:39" x14ac:dyDescent="0.35">
      <c r="A641" s="133" t="s">
        <v>50</v>
      </c>
      <c r="B641" s="133" t="s">
        <v>697</v>
      </c>
      <c r="C641" s="133" t="s">
        <v>734</v>
      </c>
      <c r="D641" s="133" t="s">
        <v>734</v>
      </c>
      <c r="E641" s="133" t="s">
        <v>51</v>
      </c>
      <c r="F641" s="133" t="s">
        <v>42</v>
      </c>
      <c r="G641" s="133" t="s">
        <v>312</v>
      </c>
      <c r="H641" s="133" t="s">
        <v>738</v>
      </c>
      <c r="I641" s="133" t="s">
        <v>737</v>
      </c>
      <c r="J641" s="134">
        <v>1</v>
      </c>
      <c r="K641" s="133"/>
      <c r="L641" s="133" t="s">
        <v>54</v>
      </c>
      <c r="M641" s="133" t="s">
        <v>377</v>
      </c>
      <c r="N641" s="133">
        <v>1</v>
      </c>
      <c r="O641" s="133">
        <v>48</v>
      </c>
      <c r="P641" s="133">
        <v>15</v>
      </c>
      <c r="Q641" s="135">
        <f>75.5904637+1.9</f>
        <v>77.490463700000006</v>
      </c>
      <c r="R641" s="135">
        <f t="shared" si="73"/>
        <v>12</v>
      </c>
      <c r="S641" s="135">
        <f t="shared" si="74"/>
        <v>929.88556440000002</v>
      </c>
      <c r="T641" s="135">
        <v>0</v>
      </c>
      <c r="U641" s="135">
        <f t="shared" si="70"/>
        <v>929.88556440000002</v>
      </c>
      <c r="V641" s="135">
        <f t="shared" si="71"/>
        <v>929885.56440000003</v>
      </c>
      <c r="W641" s="135">
        <f t="shared" si="72"/>
        <v>77490.463700000008</v>
      </c>
      <c r="X641" s="133" t="s">
        <v>42</v>
      </c>
      <c r="Y641" s="133" t="s">
        <v>42</v>
      </c>
      <c r="Z641" s="133">
        <v>3093</v>
      </c>
      <c r="AA641" s="133">
        <v>3094</v>
      </c>
      <c r="AB641" s="133" t="s">
        <v>42</v>
      </c>
      <c r="AC641" s="133" t="s">
        <v>42</v>
      </c>
      <c r="AD641" s="133" t="s">
        <v>42</v>
      </c>
      <c r="AE641" s="133" t="s">
        <v>42</v>
      </c>
      <c r="AF641" s="133">
        <v>131</v>
      </c>
      <c r="AG641" s="133"/>
      <c r="AH641" s="133">
        <v>2024</v>
      </c>
      <c r="AI641" s="133"/>
      <c r="AJ641" s="133"/>
      <c r="AK641" s="133"/>
      <c r="AL641" s="133" t="s">
        <v>312</v>
      </c>
      <c r="AM641" s="133"/>
    </row>
    <row r="642" spans="1:39" x14ac:dyDescent="0.35">
      <c r="A642" s="130" t="s">
        <v>50</v>
      </c>
      <c r="B642" s="130" t="s">
        <v>697</v>
      </c>
      <c r="C642" s="130" t="s">
        <v>734</v>
      </c>
      <c r="D642" s="130" t="s">
        <v>734</v>
      </c>
      <c r="E642" s="130" t="s">
        <v>51</v>
      </c>
      <c r="F642" s="130" t="s">
        <v>42</v>
      </c>
      <c r="G642" s="130" t="s">
        <v>316</v>
      </c>
      <c r="H642" s="130" t="s">
        <v>769</v>
      </c>
      <c r="I642" s="130" t="s">
        <v>768</v>
      </c>
      <c r="J642" s="131">
        <v>1</v>
      </c>
      <c r="K642" s="130"/>
      <c r="L642" s="130" t="s">
        <v>54</v>
      </c>
      <c r="M642" s="130" t="s">
        <v>55</v>
      </c>
      <c r="N642" s="130">
        <v>1</v>
      </c>
      <c r="O642" s="130">
        <v>48</v>
      </c>
      <c r="P642" s="130">
        <v>15</v>
      </c>
      <c r="Q642" s="132">
        <f>73.4904637+1.9</f>
        <v>75.390463700000012</v>
      </c>
      <c r="R642" s="132">
        <f t="shared" si="73"/>
        <v>12</v>
      </c>
      <c r="S642" s="132">
        <f t="shared" si="74"/>
        <v>904.6855644000002</v>
      </c>
      <c r="T642" s="132">
        <v>0</v>
      </c>
      <c r="U642" s="132">
        <f t="shared" si="70"/>
        <v>904.6855644000002</v>
      </c>
      <c r="V642" s="132">
        <f t="shared" si="71"/>
        <v>904685.56440000015</v>
      </c>
      <c r="W642" s="132">
        <f t="shared" si="72"/>
        <v>75390.463700000008</v>
      </c>
      <c r="X642" s="130" t="s">
        <v>1035</v>
      </c>
      <c r="Y642" s="130" t="s">
        <v>1036</v>
      </c>
      <c r="Z642" s="130">
        <v>3093</v>
      </c>
      <c r="AA642" s="130">
        <v>3094</v>
      </c>
      <c r="AB642" s="130" t="s">
        <v>42</v>
      </c>
      <c r="AC642" s="130" t="s">
        <v>42</v>
      </c>
      <c r="AD642" s="130" t="s">
        <v>42</v>
      </c>
      <c r="AE642" s="130" t="s">
        <v>42</v>
      </c>
      <c r="AF642" s="130">
        <v>131</v>
      </c>
      <c r="AG642" s="130"/>
      <c r="AH642" s="130">
        <v>2024</v>
      </c>
      <c r="AI642" s="130"/>
      <c r="AJ642" s="130"/>
      <c r="AK642" s="130"/>
      <c r="AL642" s="130" t="s">
        <v>312</v>
      </c>
      <c r="AM642" s="130"/>
    </row>
    <row r="643" spans="1:39" x14ac:dyDescent="0.35">
      <c r="A643" s="133" t="s">
        <v>50</v>
      </c>
      <c r="B643" s="133" t="s">
        <v>697</v>
      </c>
      <c r="C643" s="133" t="s">
        <v>734</v>
      </c>
      <c r="D643" s="133" t="s">
        <v>734</v>
      </c>
      <c r="E643" s="133" t="s">
        <v>51</v>
      </c>
      <c r="F643" s="133"/>
      <c r="G643" s="133" t="s">
        <v>316</v>
      </c>
      <c r="H643" s="133" t="s">
        <v>769</v>
      </c>
      <c r="I643" s="133" t="s">
        <v>768</v>
      </c>
      <c r="J643" s="134">
        <v>1</v>
      </c>
      <c r="K643" s="133"/>
      <c r="L643" s="133" t="s">
        <v>54</v>
      </c>
      <c r="M643" s="133" t="s">
        <v>69</v>
      </c>
      <c r="N643" s="133">
        <v>1</v>
      </c>
      <c r="O643" s="133">
        <v>48</v>
      </c>
      <c r="P643" s="133">
        <v>15</v>
      </c>
      <c r="Q643" s="135">
        <f>73.4904637+1.9</f>
        <v>75.390463700000012</v>
      </c>
      <c r="R643" s="135">
        <f t="shared" si="73"/>
        <v>12</v>
      </c>
      <c r="S643" s="135">
        <f t="shared" si="74"/>
        <v>904.6855644000002</v>
      </c>
      <c r="T643" s="135">
        <v>0</v>
      </c>
      <c r="U643" s="135">
        <f t="shared" si="70"/>
        <v>904.6855644000002</v>
      </c>
      <c r="V643" s="135">
        <f t="shared" si="71"/>
        <v>904685.56440000015</v>
      </c>
      <c r="W643" s="135">
        <f t="shared" si="72"/>
        <v>75390.463700000008</v>
      </c>
      <c r="X643" s="133" t="s">
        <v>1035</v>
      </c>
      <c r="Y643" s="133" t="s">
        <v>1036</v>
      </c>
      <c r="Z643" s="133">
        <v>3093</v>
      </c>
      <c r="AA643" s="133">
        <v>3094</v>
      </c>
      <c r="AB643" s="133" t="s">
        <v>42</v>
      </c>
      <c r="AC643" s="133" t="s">
        <v>42</v>
      </c>
      <c r="AD643" s="133" t="s">
        <v>42</v>
      </c>
      <c r="AE643" s="133" t="s">
        <v>42</v>
      </c>
      <c r="AF643" s="133">
        <v>131</v>
      </c>
      <c r="AG643" s="133"/>
      <c r="AH643" s="133">
        <v>2024</v>
      </c>
      <c r="AI643" s="133"/>
      <c r="AJ643" s="133"/>
      <c r="AK643" s="133"/>
      <c r="AL643" s="133" t="s">
        <v>312</v>
      </c>
      <c r="AM643" s="133"/>
    </row>
    <row r="644" spans="1:39" x14ac:dyDescent="0.35">
      <c r="A644" s="130" t="s">
        <v>50</v>
      </c>
      <c r="B644" s="130" t="s">
        <v>697</v>
      </c>
      <c r="C644" s="130" t="s">
        <v>734</v>
      </c>
      <c r="D644" s="130" t="s">
        <v>734</v>
      </c>
      <c r="E644" s="130" t="s">
        <v>51</v>
      </c>
      <c r="F644" s="130" t="s">
        <v>42</v>
      </c>
      <c r="G644" s="130" t="s">
        <v>312</v>
      </c>
      <c r="H644" s="130" t="s">
        <v>740</v>
      </c>
      <c r="I644" s="130" t="s">
        <v>739</v>
      </c>
      <c r="J644" s="131">
        <v>1</v>
      </c>
      <c r="K644" s="130"/>
      <c r="L644" s="130" t="s">
        <v>54</v>
      </c>
      <c r="M644" s="130" t="s">
        <v>373</v>
      </c>
      <c r="N644" s="130">
        <v>2</v>
      </c>
      <c r="O644" s="130">
        <v>40</v>
      </c>
      <c r="P644" s="130">
        <v>15</v>
      </c>
      <c r="Q644" s="132">
        <f>75.0904637+1.9</f>
        <v>76.990463700000006</v>
      </c>
      <c r="R644" s="132">
        <f t="shared" si="73"/>
        <v>10</v>
      </c>
      <c r="S644" s="132">
        <f t="shared" si="74"/>
        <v>769.90463700000009</v>
      </c>
      <c r="T644" s="132">
        <v>0</v>
      </c>
      <c r="U644" s="132">
        <f t="shared" si="70"/>
        <v>769.90463700000009</v>
      </c>
      <c r="V644" s="132">
        <f t="shared" si="71"/>
        <v>769904.6370000001</v>
      </c>
      <c r="W644" s="132">
        <f t="shared" si="72"/>
        <v>64158.719750000011</v>
      </c>
      <c r="X644" s="130" t="s">
        <v>42</v>
      </c>
      <c r="Y644" s="130" t="s">
        <v>42</v>
      </c>
      <c r="Z644" s="130">
        <v>3093</v>
      </c>
      <c r="AA644" s="130">
        <v>3094</v>
      </c>
      <c r="AB644" s="130" t="s">
        <v>42</v>
      </c>
      <c r="AC644" s="130" t="s">
        <v>42</v>
      </c>
      <c r="AD644" s="130" t="s">
        <v>42</v>
      </c>
      <c r="AE644" s="130" t="s">
        <v>42</v>
      </c>
      <c r="AF644" s="130">
        <v>131</v>
      </c>
      <c r="AG644" s="130"/>
      <c r="AH644" s="130">
        <v>2024</v>
      </c>
      <c r="AI644" s="130"/>
      <c r="AJ644" s="130"/>
      <c r="AK644" s="130"/>
      <c r="AL644" s="130" t="s">
        <v>312</v>
      </c>
      <c r="AM644" s="130"/>
    </row>
    <row r="645" spans="1:39" x14ac:dyDescent="0.35">
      <c r="A645" s="133" t="s">
        <v>50</v>
      </c>
      <c r="B645" s="133" t="s">
        <v>697</v>
      </c>
      <c r="C645" s="133" t="s">
        <v>734</v>
      </c>
      <c r="D645" s="133" t="s">
        <v>734</v>
      </c>
      <c r="E645" s="133" t="s">
        <v>51</v>
      </c>
      <c r="F645" s="133" t="s">
        <v>42</v>
      </c>
      <c r="G645" s="133" t="s">
        <v>312</v>
      </c>
      <c r="H645" s="133" t="s">
        <v>740</v>
      </c>
      <c r="I645" s="133" t="s">
        <v>739</v>
      </c>
      <c r="J645" s="134">
        <v>1</v>
      </c>
      <c r="K645" s="133"/>
      <c r="L645" s="133" t="s">
        <v>54</v>
      </c>
      <c r="M645" s="133" t="s">
        <v>377</v>
      </c>
      <c r="N645" s="133">
        <v>2</v>
      </c>
      <c r="O645" s="133">
        <v>42</v>
      </c>
      <c r="P645" s="133">
        <v>15</v>
      </c>
      <c r="Q645" s="135">
        <f>75.0904637+1.9</f>
        <v>76.990463700000006</v>
      </c>
      <c r="R645" s="135">
        <f t="shared" si="73"/>
        <v>10.5</v>
      </c>
      <c r="S645" s="135">
        <f t="shared" si="74"/>
        <v>808.39986885000008</v>
      </c>
      <c r="T645" s="135">
        <v>0</v>
      </c>
      <c r="U645" s="135">
        <f t="shared" si="70"/>
        <v>808.39986885000008</v>
      </c>
      <c r="V645" s="135">
        <f t="shared" si="71"/>
        <v>808399.86885000009</v>
      </c>
      <c r="W645" s="135">
        <f t="shared" si="72"/>
        <v>67366.655737500012</v>
      </c>
      <c r="X645" s="133" t="s">
        <v>42</v>
      </c>
      <c r="Y645" s="133" t="s">
        <v>42</v>
      </c>
      <c r="Z645" s="133">
        <v>3093</v>
      </c>
      <c r="AA645" s="133">
        <v>3094</v>
      </c>
      <c r="AB645" s="133" t="s">
        <v>42</v>
      </c>
      <c r="AC645" s="133" t="s">
        <v>42</v>
      </c>
      <c r="AD645" s="133" t="s">
        <v>42</v>
      </c>
      <c r="AE645" s="133" t="s">
        <v>42</v>
      </c>
      <c r="AF645" s="133">
        <v>131</v>
      </c>
      <c r="AG645" s="133"/>
      <c r="AH645" s="133">
        <v>2024</v>
      </c>
      <c r="AI645" s="133"/>
      <c r="AJ645" s="133"/>
      <c r="AK645" s="133"/>
      <c r="AL645" s="133" t="s">
        <v>312</v>
      </c>
      <c r="AM645" s="133"/>
    </row>
    <row r="646" spans="1:39" x14ac:dyDescent="0.35">
      <c r="A646" s="130" t="s">
        <v>50</v>
      </c>
      <c r="B646" s="130" t="s">
        <v>697</v>
      </c>
      <c r="C646" s="130" t="s">
        <v>734</v>
      </c>
      <c r="D646" s="130" t="s">
        <v>734</v>
      </c>
      <c r="E646" s="130" t="s">
        <v>51</v>
      </c>
      <c r="F646" s="130" t="s">
        <v>42</v>
      </c>
      <c r="G646" s="130" t="s">
        <v>312</v>
      </c>
      <c r="H646" s="130" t="s">
        <v>742</v>
      </c>
      <c r="I646" s="130" t="s">
        <v>741</v>
      </c>
      <c r="J646" s="131">
        <v>1</v>
      </c>
      <c r="K646" s="130"/>
      <c r="L646" s="130" t="s">
        <v>54</v>
      </c>
      <c r="M646" s="130" t="s">
        <v>373</v>
      </c>
      <c r="N646" s="130">
        <v>2</v>
      </c>
      <c r="O646" s="130">
        <v>40</v>
      </c>
      <c r="P646" s="130">
        <v>7.5</v>
      </c>
      <c r="Q646" s="132">
        <f>74.0904637+1.9</f>
        <v>75.990463700000006</v>
      </c>
      <c r="R646" s="132">
        <f t="shared" si="73"/>
        <v>5</v>
      </c>
      <c r="S646" s="132">
        <f t="shared" si="74"/>
        <v>379.95231850000005</v>
      </c>
      <c r="T646" s="132">
        <v>0</v>
      </c>
      <c r="U646" s="132">
        <f t="shared" si="70"/>
        <v>379.95231850000005</v>
      </c>
      <c r="V646" s="132">
        <f t="shared" si="71"/>
        <v>379952.31850000005</v>
      </c>
      <c r="W646" s="132">
        <f t="shared" si="72"/>
        <v>31662.693208333338</v>
      </c>
      <c r="X646" s="130" t="s">
        <v>42</v>
      </c>
      <c r="Y646" s="130" t="s">
        <v>42</v>
      </c>
      <c r="Z646" s="130">
        <v>3093</v>
      </c>
      <c r="AA646" s="130">
        <v>3094</v>
      </c>
      <c r="AB646" s="130" t="s">
        <v>42</v>
      </c>
      <c r="AC646" s="130" t="s">
        <v>42</v>
      </c>
      <c r="AD646" s="130" t="s">
        <v>42</v>
      </c>
      <c r="AE646" s="130" t="s">
        <v>42</v>
      </c>
      <c r="AF646" s="130">
        <v>131</v>
      </c>
      <c r="AG646" s="130"/>
      <c r="AH646" s="130">
        <v>2024</v>
      </c>
      <c r="AI646" s="130"/>
      <c r="AJ646" s="130"/>
      <c r="AK646" s="130"/>
      <c r="AL646" s="130" t="s">
        <v>312</v>
      </c>
      <c r="AM646" s="130"/>
    </row>
    <row r="647" spans="1:39" x14ac:dyDescent="0.35">
      <c r="A647" s="133" t="s">
        <v>50</v>
      </c>
      <c r="B647" s="133" t="s">
        <v>697</v>
      </c>
      <c r="C647" s="133" t="s">
        <v>734</v>
      </c>
      <c r="D647" s="133" t="s">
        <v>734</v>
      </c>
      <c r="E647" s="133" t="s">
        <v>51</v>
      </c>
      <c r="F647" s="133" t="s">
        <v>42</v>
      </c>
      <c r="G647" s="133" t="s">
        <v>312</v>
      </c>
      <c r="H647" s="133" t="s">
        <v>742</v>
      </c>
      <c r="I647" s="133" t="s">
        <v>741</v>
      </c>
      <c r="J647" s="134">
        <v>1</v>
      </c>
      <c r="K647" s="133"/>
      <c r="L647" s="133" t="s">
        <v>54</v>
      </c>
      <c r="M647" s="133" t="s">
        <v>377</v>
      </c>
      <c r="N647" s="133">
        <v>2</v>
      </c>
      <c r="O647" s="133">
        <v>42</v>
      </c>
      <c r="P647" s="133">
        <v>7.5</v>
      </c>
      <c r="Q647" s="135">
        <f>74.0904637+1.9</f>
        <v>75.990463700000006</v>
      </c>
      <c r="R647" s="135">
        <f t="shared" si="73"/>
        <v>5.25</v>
      </c>
      <c r="S647" s="135">
        <f t="shared" si="74"/>
        <v>398.94993442500004</v>
      </c>
      <c r="T647" s="135">
        <v>0</v>
      </c>
      <c r="U647" s="135">
        <f t="shared" si="70"/>
        <v>398.94993442500004</v>
      </c>
      <c r="V647" s="135">
        <f t="shared" si="71"/>
        <v>398949.93442500004</v>
      </c>
      <c r="W647" s="135">
        <f t="shared" si="72"/>
        <v>33245.827868750006</v>
      </c>
      <c r="X647" s="133" t="s">
        <v>42</v>
      </c>
      <c r="Y647" s="133" t="s">
        <v>42</v>
      </c>
      <c r="Z647" s="133">
        <v>3093</v>
      </c>
      <c r="AA647" s="133">
        <v>3094</v>
      </c>
      <c r="AB647" s="133" t="s">
        <v>42</v>
      </c>
      <c r="AC647" s="133" t="s">
        <v>42</v>
      </c>
      <c r="AD647" s="133" t="s">
        <v>42</v>
      </c>
      <c r="AE647" s="133" t="s">
        <v>42</v>
      </c>
      <c r="AF647" s="133">
        <v>131</v>
      </c>
      <c r="AG647" s="133"/>
      <c r="AH647" s="133">
        <v>2024</v>
      </c>
      <c r="AI647" s="133"/>
      <c r="AJ647" s="133"/>
      <c r="AK647" s="133"/>
      <c r="AL647" s="133" t="s">
        <v>312</v>
      </c>
      <c r="AM647" s="133"/>
    </row>
    <row r="648" spans="1:39" x14ac:dyDescent="0.35">
      <c r="A648" s="130" t="s">
        <v>50</v>
      </c>
      <c r="B648" s="130" t="s">
        <v>697</v>
      </c>
      <c r="C648" s="130" t="s">
        <v>734</v>
      </c>
      <c r="D648" s="130" t="s">
        <v>734</v>
      </c>
      <c r="E648" s="130" t="s">
        <v>51</v>
      </c>
      <c r="F648" s="130" t="s">
        <v>42</v>
      </c>
      <c r="G648" s="130" t="s">
        <v>770</v>
      </c>
      <c r="H648" s="130" t="s">
        <v>212</v>
      </c>
      <c r="I648" s="130" t="s">
        <v>771</v>
      </c>
      <c r="J648" s="131">
        <v>1</v>
      </c>
      <c r="K648" s="130"/>
      <c r="L648" s="130" t="s">
        <v>54</v>
      </c>
      <c r="M648" s="130" t="s">
        <v>55</v>
      </c>
      <c r="N648" s="130">
        <v>2</v>
      </c>
      <c r="O648" s="130">
        <v>40</v>
      </c>
      <c r="P648" s="130">
        <v>7.5</v>
      </c>
      <c r="Q648" s="132">
        <f>73.4904637+1.9</f>
        <v>75.390463700000012</v>
      </c>
      <c r="R648" s="132">
        <f t="shared" si="73"/>
        <v>5</v>
      </c>
      <c r="S648" s="132">
        <f t="shared" si="74"/>
        <v>376.95231850000005</v>
      </c>
      <c r="T648" s="132">
        <v>0</v>
      </c>
      <c r="U648" s="132">
        <f t="shared" si="70"/>
        <v>376.95231850000005</v>
      </c>
      <c r="V648" s="132">
        <f t="shared" si="71"/>
        <v>376952.31850000005</v>
      </c>
      <c r="W648" s="132">
        <f t="shared" si="72"/>
        <v>31412.693208333338</v>
      </c>
      <c r="X648" s="130" t="s">
        <v>1035</v>
      </c>
      <c r="Y648" s="130" t="s">
        <v>1037</v>
      </c>
      <c r="Z648" s="130">
        <v>3093</v>
      </c>
      <c r="AA648" s="130">
        <v>3094</v>
      </c>
      <c r="AB648" s="130" t="s">
        <v>42</v>
      </c>
      <c r="AC648" s="130" t="s">
        <v>42</v>
      </c>
      <c r="AD648" s="130" t="s">
        <v>42</v>
      </c>
      <c r="AE648" s="130" t="s">
        <v>42</v>
      </c>
      <c r="AF648" s="130">
        <v>131</v>
      </c>
      <c r="AG648" s="130"/>
      <c r="AH648" s="130">
        <v>2024</v>
      </c>
      <c r="AI648" s="130"/>
      <c r="AJ648" s="130"/>
      <c r="AK648" s="130"/>
      <c r="AL648" s="130" t="s">
        <v>312</v>
      </c>
      <c r="AM648" s="130"/>
    </row>
    <row r="649" spans="1:39" x14ac:dyDescent="0.35">
      <c r="A649" s="133" t="s">
        <v>50</v>
      </c>
      <c r="B649" s="133" t="s">
        <v>697</v>
      </c>
      <c r="C649" s="133" t="s">
        <v>734</v>
      </c>
      <c r="D649" s="133" t="s">
        <v>734</v>
      </c>
      <c r="E649" s="133" t="s">
        <v>51</v>
      </c>
      <c r="F649" s="133" t="s">
        <v>42</v>
      </c>
      <c r="G649" s="133" t="s">
        <v>770</v>
      </c>
      <c r="H649" s="133" t="s">
        <v>212</v>
      </c>
      <c r="I649" s="133" t="s">
        <v>771</v>
      </c>
      <c r="J649" s="134">
        <v>1</v>
      </c>
      <c r="K649" s="133"/>
      <c r="L649" s="133" t="s">
        <v>54</v>
      </c>
      <c r="M649" s="133" t="s">
        <v>69</v>
      </c>
      <c r="N649" s="133">
        <v>2</v>
      </c>
      <c r="O649" s="133">
        <v>42</v>
      </c>
      <c r="P649" s="133">
        <v>7.5</v>
      </c>
      <c r="Q649" s="135">
        <f>73.4904637+1.9</f>
        <v>75.390463700000012</v>
      </c>
      <c r="R649" s="135">
        <f t="shared" si="73"/>
        <v>5.25</v>
      </c>
      <c r="S649" s="135">
        <f t="shared" si="74"/>
        <v>395.79993442500006</v>
      </c>
      <c r="T649" s="135">
        <v>0</v>
      </c>
      <c r="U649" s="135">
        <f t="shared" si="70"/>
        <v>395.79993442500006</v>
      </c>
      <c r="V649" s="135">
        <f t="shared" si="71"/>
        <v>395799.93442500004</v>
      </c>
      <c r="W649" s="135">
        <f t="shared" si="72"/>
        <v>32983.327868750006</v>
      </c>
      <c r="X649" s="133" t="s">
        <v>1035</v>
      </c>
      <c r="Y649" s="133" t="s">
        <v>1037</v>
      </c>
      <c r="Z649" s="133">
        <v>3093</v>
      </c>
      <c r="AA649" s="133">
        <v>3094</v>
      </c>
      <c r="AB649" s="133" t="s">
        <v>42</v>
      </c>
      <c r="AC649" s="133" t="s">
        <v>42</v>
      </c>
      <c r="AD649" s="133" t="s">
        <v>42</v>
      </c>
      <c r="AE649" s="133" t="s">
        <v>42</v>
      </c>
      <c r="AF649" s="133">
        <v>131</v>
      </c>
      <c r="AG649" s="133"/>
      <c r="AH649" s="133">
        <v>2024</v>
      </c>
      <c r="AI649" s="133"/>
      <c r="AJ649" s="133"/>
      <c r="AK649" s="133"/>
      <c r="AL649" s="133" t="s">
        <v>312</v>
      </c>
      <c r="AM649" s="133"/>
    </row>
    <row r="650" spans="1:39" x14ac:dyDescent="0.35">
      <c r="A650" s="130" t="s">
        <v>50</v>
      </c>
      <c r="B650" s="130" t="s">
        <v>697</v>
      </c>
      <c r="C650" s="130" t="s">
        <v>734</v>
      </c>
      <c r="D650" s="130" t="s">
        <v>734</v>
      </c>
      <c r="E650" s="130" t="s">
        <v>51</v>
      </c>
      <c r="F650" s="130" t="s">
        <v>42</v>
      </c>
      <c r="G650" s="130" t="s">
        <v>312</v>
      </c>
      <c r="H650" s="130" t="s">
        <v>744</v>
      </c>
      <c r="I650" s="130" t="s">
        <v>743</v>
      </c>
      <c r="J650" s="131">
        <v>1</v>
      </c>
      <c r="K650" s="130"/>
      <c r="L650" s="130" t="s">
        <v>54</v>
      </c>
      <c r="M650" s="130" t="s">
        <v>373</v>
      </c>
      <c r="N650" s="130">
        <v>3</v>
      </c>
      <c r="O650" s="130">
        <v>37</v>
      </c>
      <c r="P650" s="130">
        <v>10</v>
      </c>
      <c r="Q650" s="132">
        <f>69.0904664+1.9</f>
        <v>70.990466400000003</v>
      </c>
      <c r="R650" s="132">
        <f t="shared" si="73"/>
        <v>6.166666666666667</v>
      </c>
      <c r="S650" s="132">
        <f t="shared" si="74"/>
        <v>437.77454280000006</v>
      </c>
      <c r="T650" s="132">
        <v>0</v>
      </c>
      <c r="U650" s="132">
        <f t="shared" si="70"/>
        <v>437.77454280000006</v>
      </c>
      <c r="V650" s="132">
        <f t="shared" si="71"/>
        <v>437774.54280000005</v>
      </c>
      <c r="W650" s="132">
        <f t="shared" si="72"/>
        <v>36481.211900000002</v>
      </c>
      <c r="X650" s="130" t="s">
        <v>42</v>
      </c>
      <c r="Y650" s="130" t="s">
        <v>42</v>
      </c>
      <c r="Z650" s="130">
        <v>3093</v>
      </c>
      <c r="AA650" s="130">
        <v>3094</v>
      </c>
      <c r="AB650" s="130" t="s">
        <v>42</v>
      </c>
      <c r="AC650" s="130" t="s">
        <v>42</v>
      </c>
      <c r="AD650" s="130" t="s">
        <v>42</v>
      </c>
      <c r="AE650" s="130" t="s">
        <v>42</v>
      </c>
      <c r="AF650" s="130">
        <v>131</v>
      </c>
      <c r="AG650" s="130"/>
      <c r="AH650" s="130">
        <v>2024</v>
      </c>
      <c r="AI650" s="130"/>
      <c r="AJ650" s="130"/>
      <c r="AK650" s="130"/>
      <c r="AL650" s="130" t="s">
        <v>312</v>
      </c>
      <c r="AM650" s="130"/>
    </row>
    <row r="651" spans="1:39" x14ac:dyDescent="0.35">
      <c r="A651" s="133" t="s">
        <v>50</v>
      </c>
      <c r="B651" s="133" t="s">
        <v>697</v>
      </c>
      <c r="C651" s="133" t="s">
        <v>734</v>
      </c>
      <c r="D651" s="133" t="s">
        <v>734</v>
      </c>
      <c r="E651" s="133" t="s">
        <v>51</v>
      </c>
      <c r="F651" s="133" t="s">
        <v>42</v>
      </c>
      <c r="G651" s="133" t="s">
        <v>312</v>
      </c>
      <c r="H651" s="133" t="s">
        <v>744</v>
      </c>
      <c r="I651" s="133" t="s">
        <v>743</v>
      </c>
      <c r="J651" s="134">
        <v>1</v>
      </c>
      <c r="K651" s="133"/>
      <c r="L651" s="133" t="s">
        <v>54</v>
      </c>
      <c r="M651" s="133" t="s">
        <v>69</v>
      </c>
      <c r="N651" s="133">
        <v>3</v>
      </c>
      <c r="O651" s="133">
        <v>32</v>
      </c>
      <c r="P651" s="133">
        <v>10</v>
      </c>
      <c r="Q651" s="135">
        <f>69.0904664+1.9</f>
        <v>70.990466400000003</v>
      </c>
      <c r="R651" s="135">
        <f t="shared" si="73"/>
        <v>5.333333333333333</v>
      </c>
      <c r="S651" s="135">
        <f t="shared" si="74"/>
        <v>378.61582079999999</v>
      </c>
      <c r="T651" s="135"/>
      <c r="U651" s="135">
        <f t="shared" si="70"/>
        <v>378.61582079999999</v>
      </c>
      <c r="V651" s="135">
        <f t="shared" si="71"/>
        <v>378615.82079999999</v>
      </c>
      <c r="W651" s="135">
        <f t="shared" si="72"/>
        <v>31551.3184</v>
      </c>
      <c r="X651" s="133" t="s">
        <v>42</v>
      </c>
      <c r="Y651" s="133" t="s">
        <v>42</v>
      </c>
      <c r="Z651" s="133">
        <v>3093</v>
      </c>
      <c r="AA651" s="133">
        <v>3094</v>
      </c>
      <c r="AB651" s="133" t="s">
        <v>42</v>
      </c>
      <c r="AC651" s="133" t="s">
        <v>42</v>
      </c>
      <c r="AD651" s="133" t="s">
        <v>42</v>
      </c>
      <c r="AE651" s="133" t="s">
        <v>42</v>
      </c>
      <c r="AF651" s="133">
        <v>131</v>
      </c>
      <c r="AG651" s="133"/>
      <c r="AH651" s="133">
        <v>2024</v>
      </c>
      <c r="AI651" s="133"/>
      <c r="AJ651" s="133"/>
      <c r="AK651" s="133"/>
      <c r="AL651" s="133" t="s">
        <v>312</v>
      </c>
      <c r="AM651" s="133"/>
    </row>
    <row r="652" spans="1:39" x14ac:dyDescent="0.35">
      <c r="A652" s="130" t="s">
        <v>50</v>
      </c>
      <c r="B652" s="130" t="s">
        <v>697</v>
      </c>
      <c r="C652" s="130" t="s">
        <v>734</v>
      </c>
      <c r="D652" s="130" t="s">
        <v>734</v>
      </c>
      <c r="E652" s="130" t="s">
        <v>51</v>
      </c>
      <c r="F652" s="130" t="s">
        <v>42</v>
      </c>
      <c r="G652" s="130" t="s">
        <v>312</v>
      </c>
      <c r="H652" s="130" t="s">
        <v>746</v>
      </c>
      <c r="I652" s="130" t="s">
        <v>745</v>
      </c>
      <c r="J652" s="131">
        <v>1</v>
      </c>
      <c r="K652" s="130"/>
      <c r="L652" s="130" t="s">
        <v>54</v>
      </c>
      <c r="M652" s="130" t="s">
        <v>373</v>
      </c>
      <c r="N652" s="130">
        <v>3</v>
      </c>
      <c r="O652" s="130">
        <v>37</v>
      </c>
      <c r="P652" s="130">
        <v>5</v>
      </c>
      <c r="Q652" s="132">
        <f>71.0904637+1.9</f>
        <v>72.990463700000006</v>
      </c>
      <c r="R652" s="132">
        <f t="shared" si="73"/>
        <v>3.0833333333333335</v>
      </c>
      <c r="S652" s="132">
        <f t="shared" si="74"/>
        <v>225.05392974166671</v>
      </c>
      <c r="T652" s="132">
        <v>0</v>
      </c>
      <c r="U652" s="132">
        <f t="shared" si="70"/>
        <v>225.05392974166671</v>
      </c>
      <c r="V652" s="132">
        <f t="shared" si="71"/>
        <v>225053.92974166671</v>
      </c>
      <c r="W652" s="132">
        <f t="shared" si="72"/>
        <v>18754.494145138891</v>
      </c>
      <c r="X652" s="130" t="s">
        <v>42</v>
      </c>
      <c r="Y652" s="130" t="s">
        <v>42</v>
      </c>
      <c r="Z652" s="130">
        <v>3093</v>
      </c>
      <c r="AA652" s="130">
        <v>3094</v>
      </c>
      <c r="AB652" s="130" t="s">
        <v>42</v>
      </c>
      <c r="AC652" s="130" t="s">
        <v>42</v>
      </c>
      <c r="AD652" s="130" t="s">
        <v>42</v>
      </c>
      <c r="AE652" s="130" t="s">
        <v>42</v>
      </c>
      <c r="AF652" s="130">
        <v>131</v>
      </c>
      <c r="AG652" s="130"/>
      <c r="AH652" s="130">
        <v>2024</v>
      </c>
      <c r="AI652" s="130"/>
      <c r="AJ652" s="130"/>
      <c r="AK652" s="130"/>
      <c r="AL652" s="130" t="s">
        <v>312</v>
      </c>
      <c r="AM652" s="130"/>
    </row>
    <row r="653" spans="1:39" x14ac:dyDescent="0.35">
      <c r="A653" s="133" t="s">
        <v>50</v>
      </c>
      <c r="B653" s="133" t="s">
        <v>697</v>
      </c>
      <c r="C653" s="133" t="s">
        <v>734</v>
      </c>
      <c r="D653" s="133" t="s">
        <v>734</v>
      </c>
      <c r="E653" s="133" t="s">
        <v>51</v>
      </c>
      <c r="F653" s="133" t="s">
        <v>42</v>
      </c>
      <c r="G653" s="133" t="s">
        <v>312</v>
      </c>
      <c r="H653" s="133" t="s">
        <v>746</v>
      </c>
      <c r="I653" s="133" t="s">
        <v>745</v>
      </c>
      <c r="J653" s="134">
        <v>1</v>
      </c>
      <c r="K653" s="133"/>
      <c r="L653" s="133" t="s">
        <v>54</v>
      </c>
      <c r="M653" s="133" t="s">
        <v>69</v>
      </c>
      <c r="N653" s="133">
        <v>3</v>
      </c>
      <c r="O653" s="133">
        <v>32</v>
      </c>
      <c r="P653" s="133">
        <v>5</v>
      </c>
      <c r="Q653" s="135">
        <f>71.0904637+1.9</f>
        <v>72.990463700000006</v>
      </c>
      <c r="R653" s="135">
        <f t="shared" si="73"/>
        <v>2.6666666666666665</v>
      </c>
      <c r="S653" s="135">
        <f t="shared" si="74"/>
        <v>194.64123653333334</v>
      </c>
      <c r="T653" s="135"/>
      <c r="U653" s="135">
        <f t="shared" si="70"/>
        <v>194.64123653333334</v>
      </c>
      <c r="V653" s="135">
        <f t="shared" si="71"/>
        <v>194641.23653333334</v>
      </c>
      <c r="W653" s="135">
        <f t="shared" si="72"/>
        <v>16220.103044444446</v>
      </c>
      <c r="X653" s="133" t="s">
        <v>42</v>
      </c>
      <c r="Y653" s="133" t="s">
        <v>42</v>
      </c>
      <c r="Z653" s="133">
        <v>3093</v>
      </c>
      <c r="AA653" s="133">
        <v>3094</v>
      </c>
      <c r="AB653" s="133" t="s">
        <v>42</v>
      </c>
      <c r="AC653" s="133" t="s">
        <v>42</v>
      </c>
      <c r="AD653" s="133" t="s">
        <v>42</v>
      </c>
      <c r="AE653" s="133" t="s">
        <v>42</v>
      </c>
      <c r="AF653" s="133">
        <v>131</v>
      </c>
      <c r="AG653" s="133"/>
      <c r="AH653" s="133">
        <v>2024</v>
      </c>
      <c r="AI653" s="133"/>
      <c r="AJ653" s="133"/>
      <c r="AK653" s="133"/>
      <c r="AL653" s="133" t="s">
        <v>312</v>
      </c>
      <c r="AM653" s="133"/>
    </row>
    <row r="654" spans="1:39" x14ac:dyDescent="0.35">
      <c r="A654" s="130" t="s">
        <v>50</v>
      </c>
      <c r="B654" s="130" t="s">
        <v>697</v>
      </c>
      <c r="C654" s="130" t="s">
        <v>734</v>
      </c>
      <c r="D654" s="130" t="s">
        <v>734</v>
      </c>
      <c r="E654" s="130" t="s">
        <v>51</v>
      </c>
      <c r="F654" s="130" t="s">
        <v>42</v>
      </c>
      <c r="G654" s="130" t="s">
        <v>312</v>
      </c>
      <c r="H654" s="130" t="s">
        <v>748</v>
      </c>
      <c r="I654" s="130" t="s">
        <v>747</v>
      </c>
      <c r="J654" s="131">
        <v>1</v>
      </c>
      <c r="K654" s="130"/>
      <c r="L654" s="130" t="s">
        <v>54</v>
      </c>
      <c r="M654" s="130" t="s">
        <v>55</v>
      </c>
      <c r="N654" s="130">
        <v>3</v>
      </c>
      <c r="O654" s="130">
        <v>37</v>
      </c>
      <c r="P654" s="130">
        <v>7.5</v>
      </c>
      <c r="Q654" s="132">
        <f>71.0904637+1.9</f>
        <v>72.990463700000006</v>
      </c>
      <c r="R654" s="132">
        <f t="shared" si="73"/>
        <v>4.625</v>
      </c>
      <c r="S654" s="132">
        <f t="shared" si="74"/>
        <v>337.5808946125</v>
      </c>
      <c r="T654" s="132"/>
      <c r="U654" s="132">
        <f t="shared" si="70"/>
        <v>337.5808946125</v>
      </c>
      <c r="V654" s="132">
        <f t="shared" si="71"/>
        <v>337580.89461249998</v>
      </c>
      <c r="W654" s="132">
        <f t="shared" si="72"/>
        <v>28131.741217708332</v>
      </c>
      <c r="X654" s="130" t="s">
        <v>42</v>
      </c>
      <c r="Y654" s="130" t="s">
        <v>42</v>
      </c>
      <c r="Z654" s="130">
        <v>3093</v>
      </c>
      <c r="AA654" s="130">
        <v>3094</v>
      </c>
      <c r="AB654" s="130" t="s">
        <v>42</v>
      </c>
      <c r="AC654" s="130" t="s">
        <v>42</v>
      </c>
      <c r="AD654" s="130" t="s">
        <v>42</v>
      </c>
      <c r="AE654" s="130" t="s">
        <v>42</v>
      </c>
      <c r="AF654" s="130">
        <v>131</v>
      </c>
      <c r="AG654" s="130"/>
      <c r="AH654" s="130">
        <v>2024</v>
      </c>
      <c r="AI654" s="130"/>
      <c r="AJ654" s="130"/>
      <c r="AK654" s="130"/>
      <c r="AL654" s="130" t="s">
        <v>312</v>
      </c>
      <c r="AM654" s="130"/>
    </row>
    <row r="655" spans="1:39" x14ac:dyDescent="0.35">
      <c r="A655" s="133" t="s">
        <v>50</v>
      </c>
      <c r="B655" s="133" t="s">
        <v>697</v>
      </c>
      <c r="C655" s="133" t="s">
        <v>734</v>
      </c>
      <c r="D655" s="133" t="s">
        <v>734</v>
      </c>
      <c r="E655" s="133" t="s">
        <v>51</v>
      </c>
      <c r="F655" s="133" t="s">
        <v>42</v>
      </c>
      <c r="G655" s="133" t="s">
        <v>312</v>
      </c>
      <c r="H655" s="133" t="s">
        <v>748</v>
      </c>
      <c r="I655" s="133" t="s">
        <v>747</v>
      </c>
      <c r="J655" s="134">
        <v>1</v>
      </c>
      <c r="K655" s="133"/>
      <c r="L655" s="133" t="s">
        <v>54</v>
      </c>
      <c r="M655" s="133" t="s">
        <v>69</v>
      </c>
      <c r="N655" s="133">
        <v>3</v>
      </c>
      <c r="O655" s="133">
        <v>32</v>
      </c>
      <c r="P655" s="133">
        <v>7.5</v>
      </c>
      <c r="Q655" s="135">
        <f>71.0904637+1.9</f>
        <v>72.990463700000006</v>
      </c>
      <c r="R655" s="135">
        <f t="shared" si="73"/>
        <v>4</v>
      </c>
      <c r="S655" s="135">
        <f t="shared" si="74"/>
        <v>291.96185480000003</v>
      </c>
      <c r="T655" s="135"/>
      <c r="U655" s="135">
        <f t="shared" si="70"/>
        <v>291.96185480000003</v>
      </c>
      <c r="V655" s="135">
        <f t="shared" si="71"/>
        <v>291961.85480000003</v>
      </c>
      <c r="W655" s="135">
        <f t="shared" si="72"/>
        <v>24330.154566666668</v>
      </c>
      <c r="X655" s="133" t="s">
        <v>42</v>
      </c>
      <c r="Y655" s="133" t="s">
        <v>42</v>
      </c>
      <c r="Z655" s="133">
        <v>3093</v>
      </c>
      <c r="AA655" s="133">
        <v>3094</v>
      </c>
      <c r="AB655" s="133" t="s">
        <v>42</v>
      </c>
      <c r="AC655" s="133" t="s">
        <v>42</v>
      </c>
      <c r="AD655" s="133" t="s">
        <v>42</v>
      </c>
      <c r="AE655" s="133" t="s">
        <v>42</v>
      </c>
      <c r="AF655" s="133">
        <v>131</v>
      </c>
      <c r="AG655" s="133"/>
      <c r="AH655" s="133">
        <v>2024</v>
      </c>
      <c r="AI655" s="133"/>
      <c r="AJ655" s="133"/>
      <c r="AK655" s="133"/>
      <c r="AL655" s="133" t="s">
        <v>312</v>
      </c>
      <c r="AM655" s="133"/>
    </row>
    <row r="656" spans="1:39" x14ac:dyDescent="0.35">
      <c r="A656" s="130" t="s">
        <v>50</v>
      </c>
      <c r="B656" s="130" t="s">
        <v>697</v>
      </c>
      <c r="C656" s="130" t="s">
        <v>734</v>
      </c>
      <c r="D656" s="130" t="s">
        <v>734</v>
      </c>
      <c r="E656" s="130" t="s">
        <v>51</v>
      </c>
      <c r="F656" s="130" t="s">
        <v>42</v>
      </c>
      <c r="G656" s="130" t="s">
        <v>312</v>
      </c>
      <c r="H656" s="130" t="s">
        <v>750</v>
      </c>
      <c r="I656" s="130" t="s">
        <v>749</v>
      </c>
      <c r="J656" s="131">
        <v>1</v>
      </c>
      <c r="K656" s="130"/>
      <c r="L656" s="130" t="s">
        <v>54</v>
      </c>
      <c r="M656" s="130" t="s">
        <v>55</v>
      </c>
      <c r="N656" s="130">
        <v>4</v>
      </c>
      <c r="O656" s="130">
        <v>28</v>
      </c>
      <c r="P656" s="130">
        <v>7.5</v>
      </c>
      <c r="Q656" s="132">
        <f t="shared" ref="Q656:Q663" si="75">72.0904637+1.9</f>
        <v>73.990463700000006</v>
      </c>
      <c r="R656" s="132">
        <f t="shared" si="73"/>
        <v>3.5</v>
      </c>
      <c r="S656" s="132">
        <f t="shared" si="74"/>
        <v>258.96662295000004</v>
      </c>
      <c r="T656" s="132"/>
      <c r="U656" s="132">
        <f t="shared" si="70"/>
        <v>258.96662295000004</v>
      </c>
      <c r="V656" s="132">
        <f t="shared" si="71"/>
        <v>258966.62295000005</v>
      </c>
      <c r="W656" s="132">
        <f t="shared" si="72"/>
        <v>21580.551912500003</v>
      </c>
      <c r="X656" s="130" t="s">
        <v>42</v>
      </c>
      <c r="Y656" s="130" t="s">
        <v>42</v>
      </c>
      <c r="Z656" s="130">
        <v>3093</v>
      </c>
      <c r="AA656" s="130">
        <v>3094</v>
      </c>
      <c r="AB656" s="130" t="s">
        <v>42</v>
      </c>
      <c r="AC656" s="130" t="s">
        <v>42</v>
      </c>
      <c r="AD656" s="130" t="s">
        <v>42</v>
      </c>
      <c r="AE656" s="130" t="s">
        <v>42</v>
      </c>
      <c r="AF656" s="130">
        <v>131</v>
      </c>
      <c r="AG656" s="130"/>
      <c r="AH656" s="130">
        <v>2024</v>
      </c>
      <c r="AI656" s="130"/>
      <c r="AJ656" s="130"/>
      <c r="AK656" s="130"/>
      <c r="AL656" s="130" t="s">
        <v>312</v>
      </c>
      <c r="AM656" s="130"/>
    </row>
    <row r="657" spans="1:39" x14ac:dyDescent="0.35">
      <c r="A657" s="133" t="s">
        <v>50</v>
      </c>
      <c r="B657" s="133" t="s">
        <v>697</v>
      </c>
      <c r="C657" s="133" t="s">
        <v>734</v>
      </c>
      <c r="D657" s="133" t="s">
        <v>734</v>
      </c>
      <c r="E657" s="133" t="s">
        <v>51</v>
      </c>
      <c r="F657" s="133" t="s">
        <v>42</v>
      </c>
      <c r="G657" s="133" t="s">
        <v>312</v>
      </c>
      <c r="H657" s="133" t="s">
        <v>750</v>
      </c>
      <c r="I657" s="133" t="s">
        <v>749</v>
      </c>
      <c r="J657" s="134">
        <v>1</v>
      </c>
      <c r="K657" s="133"/>
      <c r="L657" s="133" t="s">
        <v>54</v>
      </c>
      <c r="M657" s="133" t="s">
        <v>69</v>
      </c>
      <c r="N657" s="133">
        <v>4</v>
      </c>
      <c r="O657" s="133">
        <v>41</v>
      </c>
      <c r="P657" s="133">
        <v>7.5</v>
      </c>
      <c r="Q657" s="135">
        <f t="shared" si="75"/>
        <v>73.990463700000006</v>
      </c>
      <c r="R657" s="135">
        <f t="shared" si="73"/>
        <v>5.125</v>
      </c>
      <c r="S657" s="135">
        <f t="shared" si="74"/>
        <v>379.20112646250004</v>
      </c>
      <c r="T657" s="135"/>
      <c r="U657" s="135">
        <f t="shared" si="70"/>
        <v>379.20112646250004</v>
      </c>
      <c r="V657" s="135">
        <f t="shared" si="71"/>
        <v>379201.12646250002</v>
      </c>
      <c r="W657" s="135">
        <f t="shared" si="72"/>
        <v>31600.093871875</v>
      </c>
      <c r="X657" s="133" t="s">
        <v>42</v>
      </c>
      <c r="Y657" s="133" t="s">
        <v>42</v>
      </c>
      <c r="Z657" s="133">
        <v>3093</v>
      </c>
      <c r="AA657" s="133">
        <v>3094</v>
      </c>
      <c r="AB657" s="133" t="s">
        <v>42</v>
      </c>
      <c r="AC657" s="133" t="s">
        <v>42</v>
      </c>
      <c r="AD657" s="133" t="s">
        <v>42</v>
      </c>
      <c r="AE657" s="133" t="s">
        <v>42</v>
      </c>
      <c r="AF657" s="133">
        <v>131</v>
      </c>
      <c r="AG657" s="133"/>
      <c r="AH657" s="133">
        <v>2024</v>
      </c>
      <c r="AI657" s="133"/>
      <c r="AJ657" s="133"/>
      <c r="AK657" s="133"/>
      <c r="AL657" s="133" t="s">
        <v>312</v>
      </c>
      <c r="AM657" s="133"/>
    </row>
    <row r="658" spans="1:39" x14ac:dyDescent="0.35">
      <c r="A658" s="130" t="s">
        <v>50</v>
      </c>
      <c r="B658" s="130" t="s">
        <v>697</v>
      </c>
      <c r="C658" s="130" t="s">
        <v>734</v>
      </c>
      <c r="D658" s="130" t="s">
        <v>734</v>
      </c>
      <c r="E658" s="130" t="s">
        <v>51</v>
      </c>
      <c r="F658" s="130" t="s">
        <v>42</v>
      </c>
      <c r="G658" s="130" t="s">
        <v>312</v>
      </c>
      <c r="H658" s="130" t="s">
        <v>752</v>
      </c>
      <c r="I658" s="130" t="s">
        <v>751</v>
      </c>
      <c r="J658" s="131">
        <v>1</v>
      </c>
      <c r="K658" s="130"/>
      <c r="L658" s="130" t="s">
        <v>54</v>
      </c>
      <c r="M658" s="130" t="s">
        <v>55</v>
      </c>
      <c r="N658" s="130">
        <v>4</v>
      </c>
      <c r="O658" s="130">
        <v>28</v>
      </c>
      <c r="P658" s="130">
        <v>15</v>
      </c>
      <c r="Q658" s="132">
        <f t="shared" si="75"/>
        <v>73.990463700000006</v>
      </c>
      <c r="R658" s="132">
        <f t="shared" si="73"/>
        <v>7</v>
      </c>
      <c r="S658" s="132">
        <f t="shared" si="74"/>
        <v>517.93324590000009</v>
      </c>
      <c r="T658" s="132"/>
      <c r="U658" s="132">
        <f t="shared" si="70"/>
        <v>517.93324590000009</v>
      </c>
      <c r="V658" s="132">
        <f t="shared" si="71"/>
        <v>517933.2459000001</v>
      </c>
      <c r="W658" s="132">
        <f t="shared" si="72"/>
        <v>43161.103825000006</v>
      </c>
      <c r="X658" s="130" t="s">
        <v>42</v>
      </c>
      <c r="Y658" s="130" t="s">
        <v>42</v>
      </c>
      <c r="Z658" s="130">
        <v>3093</v>
      </c>
      <c r="AA658" s="130">
        <v>3094</v>
      </c>
      <c r="AB658" s="130" t="s">
        <v>42</v>
      </c>
      <c r="AC658" s="130" t="s">
        <v>42</v>
      </c>
      <c r="AD658" s="130" t="s">
        <v>42</v>
      </c>
      <c r="AE658" s="130" t="s">
        <v>42</v>
      </c>
      <c r="AF658" s="130">
        <v>131</v>
      </c>
      <c r="AG658" s="130"/>
      <c r="AH658" s="130">
        <v>2024</v>
      </c>
      <c r="AI658" s="130"/>
      <c r="AJ658" s="130"/>
      <c r="AK658" s="130"/>
      <c r="AL658" s="130" t="s">
        <v>312</v>
      </c>
      <c r="AM658" s="130"/>
    </row>
    <row r="659" spans="1:39" x14ac:dyDescent="0.35">
      <c r="A659" s="133" t="s">
        <v>50</v>
      </c>
      <c r="B659" s="133" t="s">
        <v>697</v>
      </c>
      <c r="C659" s="133" t="s">
        <v>734</v>
      </c>
      <c r="D659" s="133" t="s">
        <v>734</v>
      </c>
      <c r="E659" s="133" t="s">
        <v>51</v>
      </c>
      <c r="F659" s="133" t="s">
        <v>42</v>
      </c>
      <c r="G659" s="133" t="s">
        <v>312</v>
      </c>
      <c r="H659" s="133" t="s">
        <v>752</v>
      </c>
      <c r="I659" s="133" t="s">
        <v>751</v>
      </c>
      <c r="J659" s="134">
        <v>1</v>
      </c>
      <c r="K659" s="133"/>
      <c r="L659" s="133" t="s">
        <v>54</v>
      </c>
      <c r="M659" s="133" t="s">
        <v>69</v>
      </c>
      <c r="N659" s="133">
        <v>4</v>
      </c>
      <c r="O659" s="133">
        <v>41</v>
      </c>
      <c r="P659" s="133">
        <v>15</v>
      </c>
      <c r="Q659" s="135">
        <f t="shared" si="75"/>
        <v>73.990463700000006</v>
      </c>
      <c r="R659" s="135">
        <f t="shared" si="73"/>
        <v>10.25</v>
      </c>
      <c r="S659" s="135">
        <f t="shared" si="74"/>
        <v>758.40225292500008</v>
      </c>
      <c r="T659" s="135"/>
      <c r="U659" s="135">
        <f t="shared" si="70"/>
        <v>758.40225292500008</v>
      </c>
      <c r="V659" s="135">
        <f t="shared" si="71"/>
        <v>758402.25292500004</v>
      </c>
      <c r="W659" s="135">
        <f t="shared" si="72"/>
        <v>63200.187743750001</v>
      </c>
      <c r="X659" s="133" t="s">
        <v>42</v>
      </c>
      <c r="Y659" s="133" t="s">
        <v>42</v>
      </c>
      <c r="Z659" s="133">
        <v>3093</v>
      </c>
      <c r="AA659" s="133">
        <v>3094</v>
      </c>
      <c r="AB659" s="133" t="s">
        <v>42</v>
      </c>
      <c r="AC659" s="133" t="s">
        <v>42</v>
      </c>
      <c r="AD659" s="133" t="s">
        <v>42</v>
      </c>
      <c r="AE659" s="133" t="s">
        <v>42</v>
      </c>
      <c r="AF659" s="133">
        <v>131</v>
      </c>
      <c r="AG659" s="133"/>
      <c r="AH659" s="133">
        <v>2024</v>
      </c>
      <c r="AI659" s="133"/>
      <c r="AJ659" s="133"/>
      <c r="AK659" s="133"/>
      <c r="AL659" s="133" t="s">
        <v>312</v>
      </c>
      <c r="AM659" s="133"/>
    </row>
    <row r="660" spans="1:39" x14ac:dyDescent="0.35">
      <c r="A660" s="130" t="s">
        <v>50</v>
      </c>
      <c r="B660" s="130" t="s">
        <v>697</v>
      </c>
      <c r="C660" s="130" t="s">
        <v>734</v>
      </c>
      <c r="D660" s="130" t="s">
        <v>734</v>
      </c>
      <c r="E660" s="130" t="s">
        <v>51</v>
      </c>
      <c r="F660" s="130" t="s">
        <v>42</v>
      </c>
      <c r="G660" s="130" t="s">
        <v>312</v>
      </c>
      <c r="H660" s="130" t="s">
        <v>754</v>
      </c>
      <c r="I660" s="130" t="s">
        <v>753</v>
      </c>
      <c r="J660" s="131">
        <v>1</v>
      </c>
      <c r="K660" s="130"/>
      <c r="L660" s="130" t="s">
        <v>54</v>
      </c>
      <c r="M660" s="130" t="s">
        <v>55</v>
      </c>
      <c r="N660" s="130">
        <v>4</v>
      </c>
      <c r="O660" s="130">
        <v>28</v>
      </c>
      <c r="P660" s="130">
        <v>7.5</v>
      </c>
      <c r="Q660" s="132">
        <f t="shared" si="75"/>
        <v>73.990463700000006</v>
      </c>
      <c r="R660" s="132">
        <f t="shared" si="73"/>
        <v>3.5</v>
      </c>
      <c r="S660" s="132">
        <f t="shared" si="74"/>
        <v>258.96662295000004</v>
      </c>
      <c r="T660" s="132">
        <v>0</v>
      </c>
      <c r="U660" s="132">
        <f t="shared" si="70"/>
        <v>258.96662295000004</v>
      </c>
      <c r="V660" s="132">
        <f t="shared" si="71"/>
        <v>258966.62295000005</v>
      </c>
      <c r="W660" s="132">
        <f t="shared" si="72"/>
        <v>21580.551912500003</v>
      </c>
      <c r="X660" s="130" t="s">
        <v>42</v>
      </c>
      <c r="Y660" s="130" t="s">
        <v>42</v>
      </c>
      <c r="Z660" s="130">
        <v>3093</v>
      </c>
      <c r="AA660" s="130">
        <v>3094</v>
      </c>
      <c r="AB660" s="130" t="s">
        <v>42</v>
      </c>
      <c r="AC660" s="130" t="s">
        <v>42</v>
      </c>
      <c r="AD660" s="130" t="s">
        <v>42</v>
      </c>
      <c r="AE660" s="130" t="s">
        <v>42</v>
      </c>
      <c r="AF660" s="130">
        <v>131</v>
      </c>
      <c r="AG660" s="130"/>
      <c r="AH660" s="130">
        <v>2024</v>
      </c>
      <c r="AI660" s="130"/>
      <c r="AJ660" s="130"/>
      <c r="AK660" s="130"/>
      <c r="AL660" s="130" t="s">
        <v>312</v>
      </c>
      <c r="AM660" s="130"/>
    </row>
    <row r="661" spans="1:39" x14ac:dyDescent="0.35">
      <c r="A661" s="133" t="s">
        <v>50</v>
      </c>
      <c r="B661" s="133" t="s">
        <v>697</v>
      </c>
      <c r="C661" s="133" t="s">
        <v>734</v>
      </c>
      <c r="D661" s="133" t="s">
        <v>734</v>
      </c>
      <c r="E661" s="133" t="s">
        <v>51</v>
      </c>
      <c r="F661" s="133" t="s">
        <v>42</v>
      </c>
      <c r="G661" s="133" t="s">
        <v>312</v>
      </c>
      <c r="H661" s="133" t="s">
        <v>754</v>
      </c>
      <c r="I661" s="133" t="s">
        <v>753</v>
      </c>
      <c r="J661" s="134">
        <v>1</v>
      </c>
      <c r="K661" s="133"/>
      <c r="L661" s="133" t="s">
        <v>54</v>
      </c>
      <c r="M661" s="133" t="s">
        <v>69</v>
      </c>
      <c r="N661" s="133">
        <v>4</v>
      </c>
      <c r="O661" s="133">
        <v>41</v>
      </c>
      <c r="P661" s="133">
        <v>7.5</v>
      </c>
      <c r="Q661" s="135">
        <f t="shared" si="75"/>
        <v>73.990463700000006</v>
      </c>
      <c r="R661" s="135">
        <f t="shared" si="73"/>
        <v>5.125</v>
      </c>
      <c r="S661" s="135">
        <f t="shared" si="74"/>
        <v>379.20112646250004</v>
      </c>
      <c r="T661" s="135"/>
      <c r="U661" s="135">
        <f t="shared" si="70"/>
        <v>379.20112646250004</v>
      </c>
      <c r="V661" s="135">
        <f t="shared" si="71"/>
        <v>379201.12646250002</v>
      </c>
      <c r="W661" s="135">
        <f t="shared" si="72"/>
        <v>31600.093871875</v>
      </c>
      <c r="X661" s="133" t="s">
        <v>42</v>
      </c>
      <c r="Y661" s="133" t="s">
        <v>42</v>
      </c>
      <c r="Z661" s="133">
        <v>3093</v>
      </c>
      <c r="AA661" s="133">
        <v>3094</v>
      </c>
      <c r="AB661" s="133" t="s">
        <v>42</v>
      </c>
      <c r="AC661" s="133" t="s">
        <v>42</v>
      </c>
      <c r="AD661" s="133" t="s">
        <v>42</v>
      </c>
      <c r="AE661" s="133" t="s">
        <v>42</v>
      </c>
      <c r="AF661" s="133">
        <v>131</v>
      </c>
      <c r="AG661" s="133"/>
      <c r="AH661" s="133">
        <v>2024</v>
      </c>
      <c r="AI661" s="133"/>
      <c r="AJ661" s="133"/>
      <c r="AK661" s="133"/>
      <c r="AL661" s="133" t="s">
        <v>312</v>
      </c>
      <c r="AM661" s="133"/>
    </row>
    <row r="662" spans="1:39" x14ac:dyDescent="0.35">
      <c r="A662" s="130" t="s">
        <v>50</v>
      </c>
      <c r="B662" s="130" t="s">
        <v>697</v>
      </c>
      <c r="C662" s="130" t="s">
        <v>734</v>
      </c>
      <c r="D662" s="130" t="s">
        <v>734</v>
      </c>
      <c r="E662" s="130" t="s">
        <v>51</v>
      </c>
      <c r="F662" s="130" t="s">
        <v>42</v>
      </c>
      <c r="G662" s="130" t="s">
        <v>312</v>
      </c>
      <c r="H662" s="130" t="s">
        <v>756</v>
      </c>
      <c r="I662" s="130" t="s">
        <v>755</v>
      </c>
      <c r="J662" s="131">
        <v>1</v>
      </c>
      <c r="K662" s="130"/>
      <c r="L662" s="130" t="s">
        <v>54</v>
      </c>
      <c r="M662" s="130" t="s">
        <v>55</v>
      </c>
      <c r="N662" s="130">
        <v>5</v>
      </c>
      <c r="O662" s="130">
        <v>39</v>
      </c>
      <c r="P662" s="130">
        <v>7.5</v>
      </c>
      <c r="Q662" s="132">
        <f t="shared" si="75"/>
        <v>73.990463700000006</v>
      </c>
      <c r="R662" s="132">
        <f t="shared" si="73"/>
        <v>4.875</v>
      </c>
      <c r="S662" s="132">
        <f t="shared" si="74"/>
        <v>360.70351053750005</v>
      </c>
      <c r="T662" s="132"/>
      <c r="U662" s="132">
        <f t="shared" si="70"/>
        <v>360.70351053750005</v>
      </c>
      <c r="V662" s="132">
        <f t="shared" si="71"/>
        <v>360703.51053750003</v>
      </c>
      <c r="W662" s="132">
        <f t="shared" si="72"/>
        <v>30058.625878125004</v>
      </c>
      <c r="X662" s="130" t="s">
        <v>42</v>
      </c>
      <c r="Y662" s="130" t="s">
        <v>42</v>
      </c>
      <c r="Z662" s="130">
        <v>3093</v>
      </c>
      <c r="AA662" s="130">
        <v>3094</v>
      </c>
      <c r="AB662" s="130" t="s">
        <v>42</v>
      </c>
      <c r="AC662" s="130" t="s">
        <v>42</v>
      </c>
      <c r="AD662" s="130" t="s">
        <v>42</v>
      </c>
      <c r="AE662" s="130" t="s">
        <v>42</v>
      </c>
      <c r="AF662" s="130">
        <v>131</v>
      </c>
      <c r="AG662" s="130"/>
      <c r="AH662" s="130">
        <v>2024</v>
      </c>
      <c r="AI662" s="130"/>
      <c r="AJ662" s="130"/>
      <c r="AK662" s="130"/>
      <c r="AL662" s="130" t="s">
        <v>312</v>
      </c>
      <c r="AM662" s="130"/>
    </row>
    <row r="663" spans="1:39" x14ac:dyDescent="0.35">
      <c r="A663" s="133" t="s">
        <v>50</v>
      </c>
      <c r="B663" s="133" t="s">
        <v>697</v>
      </c>
      <c r="C663" s="133" t="s">
        <v>734</v>
      </c>
      <c r="D663" s="133" t="s">
        <v>734</v>
      </c>
      <c r="E663" s="133" t="s">
        <v>51</v>
      </c>
      <c r="F663" s="133"/>
      <c r="G663" s="133" t="s">
        <v>312</v>
      </c>
      <c r="H663" s="133" t="s">
        <v>756</v>
      </c>
      <c r="I663" s="133" t="s">
        <v>755</v>
      </c>
      <c r="J663" s="134">
        <v>1</v>
      </c>
      <c r="K663" s="133"/>
      <c r="L663" s="133" t="s">
        <v>54</v>
      </c>
      <c r="M663" s="133" t="s">
        <v>69</v>
      </c>
      <c r="N663" s="133">
        <v>5</v>
      </c>
      <c r="O663" s="133">
        <v>24</v>
      </c>
      <c r="P663" s="133">
        <v>7.5</v>
      </c>
      <c r="Q663" s="135">
        <f t="shared" si="75"/>
        <v>73.990463700000006</v>
      </c>
      <c r="R663" s="135">
        <f t="shared" si="73"/>
        <v>3</v>
      </c>
      <c r="S663" s="135">
        <f t="shared" si="74"/>
        <v>221.97139110000001</v>
      </c>
      <c r="T663" s="135"/>
      <c r="U663" s="135">
        <f t="shared" si="70"/>
        <v>221.97139110000001</v>
      </c>
      <c r="V663" s="135">
        <f t="shared" si="71"/>
        <v>221971.39110000001</v>
      </c>
      <c r="W663" s="135">
        <f t="shared" si="72"/>
        <v>18497.615925000002</v>
      </c>
      <c r="X663" s="133"/>
      <c r="Y663" s="133"/>
      <c r="Z663" s="133">
        <v>3093</v>
      </c>
      <c r="AA663" s="133">
        <v>3094</v>
      </c>
      <c r="AB663" s="133"/>
      <c r="AC663" s="133"/>
      <c r="AD663" s="133"/>
      <c r="AE663" s="133"/>
      <c r="AF663" s="133">
        <v>131</v>
      </c>
      <c r="AG663" s="133"/>
      <c r="AH663" s="133">
        <v>2024</v>
      </c>
      <c r="AI663" s="133"/>
      <c r="AJ663" s="133"/>
      <c r="AK663" s="133"/>
      <c r="AL663" s="133" t="s">
        <v>312</v>
      </c>
      <c r="AM663" s="133"/>
    </row>
    <row r="664" spans="1:39" x14ac:dyDescent="0.35">
      <c r="A664" s="130" t="s">
        <v>50</v>
      </c>
      <c r="B664" s="130" t="s">
        <v>697</v>
      </c>
      <c r="C664" s="130" t="s">
        <v>734</v>
      </c>
      <c r="D664" s="130" t="s">
        <v>734</v>
      </c>
      <c r="E664" s="130" t="s">
        <v>51</v>
      </c>
      <c r="F664" s="130" t="s">
        <v>42</v>
      </c>
      <c r="G664" s="130" t="s">
        <v>312</v>
      </c>
      <c r="H664" s="130" t="s">
        <v>758</v>
      </c>
      <c r="I664" s="130" t="s">
        <v>757</v>
      </c>
      <c r="J664" s="131">
        <v>1</v>
      </c>
      <c r="K664" s="130"/>
      <c r="L664" s="130" t="s">
        <v>54</v>
      </c>
      <c r="M664" s="130" t="s">
        <v>55</v>
      </c>
      <c r="N664" s="130">
        <v>5</v>
      </c>
      <c r="O664" s="130">
        <v>39</v>
      </c>
      <c r="P664" s="130">
        <v>15</v>
      </c>
      <c r="Q664" s="132">
        <f>74.0904637+1.9</f>
        <v>75.990463700000006</v>
      </c>
      <c r="R664" s="132">
        <f t="shared" si="73"/>
        <v>9.75</v>
      </c>
      <c r="S664" s="132">
        <f t="shared" si="74"/>
        <v>740.9070210750001</v>
      </c>
      <c r="T664" s="132"/>
      <c r="U664" s="132">
        <f t="shared" si="70"/>
        <v>740.9070210750001</v>
      </c>
      <c r="V664" s="132">
        <f t="shared" si="71"/>
        <v>740907.02107500006</v>
      </c>
      <c r="W664" s="132">
        <f t="shared" si="72"/>
        <v>61742.251756250007</v>
      </c>
      <c r="X664" s="130" t="s">
        <v>42</v>
      </c>
      <c r="Y664" s="130" t="s">
        <v>42</v>
      </c>
      <c r="Z664" s="130">
        <v>3093</v>
      </c>
      <c r="AA664" s="130">
        <v>3094</v>
      </c>
      <c r="AB664" s="130" t="s">
        <v>42</v>
      </c>
      <c r="AC664" s="130" t="s">
        <v>42</v>
      </c>
      <c r="AD664" s="130" t="s">
        <v>42</v>
      </c>
      <c r="AE664" s="130" t="s">
        <v>42</v>
      </c>
      <c r="AF664" s="130">
        <v>131</v>
      </c>
      <c r="AG664" s="130"/>
      <c r="AH664" s="130">
        <v>2024</v>
      </c>
      <c r="AI664" s="130"/>
      <c r="AJ664" s="130"/>
      <c r="AK664" s="130"/>
      <c r="AL664" s="130" t="s">
        <v>312</v>
      </c>
      <c r="AM664" s="130"/>
    </row>
    <row r="665" spans="1:39" x14ac:dyDescent="0.35">
      <c r="A665" s="133" t="s">
        <v>50</v>
      </c>
      <c r="B665" s="133" t="s">
        <v>697</v>
      </c>
      <c r="C665" s="133" t="s">
        <v>734</v>
      </c>
      <c r="D665" s="133" t="s">
        <v>734</v>
      </c>
      <c r="E665" s="133" t="s">
        <v>51</v>
      </c>
      <c r="F665" s="133"/>
      <c r="G665" s="133" t="s">
        <v>312</v>
      </c>
      <c r="H665" s="133" t="s">
        <v>758</v>
      </c>
      <c r="I665" s="133" t="s">
        <v>757</v>
      </c>
      <c r="J665" s="134">
        <v>1</v>
      </c>
      <c r="K665" s="133"/>
      <c r="L665" s="133" t="s">
        <v>54</v>
      </c>
      <c r="M665" s="133" t="s">
        <v>69</v>
      </c>
      <c r="N665" s="133">
        <v>5</v>
      </c>
      <c r="O665" s="133">
        <v>24</v>
      </c>
      <c r="P665" s="133">
        <v>15</v>
      </c>
      <c r="Q665" s="135">
        <f>74.0904637+1.9</f>
        <v>75.990463700000006</v>
      </c>
      <c r="R665" s="135">
        <f t="shared" si="73"/>
        <v>6</v>
      </c>
      <c r="S665" s="135">
        <f t="shared" si="74"/>
        <v>455.94278220000001</v>
      </c>
      <c r="T665" s="135"/>
      <c r="U665" s="135">
        <f t="shared" si="70"/>
        <v>455.94278220000001</v>
      </c>
      <c r="V665" s="135">
        <f t="shared" si="71"/>
        <v>455942.78220000002</v>
      </c>
      <c r="W665" s="135">
        <f t="shared" si="72"/>
        <v>37995.231850000004</v>
      </c>
      <c r="X665" s="133"/>
      <c r="Y665" s="133"/>
      <c r="Z665" s="133">
        <v>3093</v>
      </c>
      <c r="AA665" s="133">
        <v>3094</v>
      </c>
      <c r="AB665" s="133"/>
      <c r="AC665" s="133"/>
      <c r="AD665" s="133"/>
      <c r="AE665" s="133"/>
      <c r="AF665" s="133">
        <v>131</v>
      </c>
      <c r="AG665" s="133"/>
      <c r="AH665" s="133">
        <v>2024</v>
      </c>
      <c r="AI665" s="133"/>
      <c r="AJ665" s="133"/>
      <c r="AK665" s="133"/>
      <c r="AL665" s="133" t="s">
        <v>312</v>
      </c>
      <c r="AM665" s="133"/>
    </row>
    <row r="666" spans="1:39" x14ac:dyDescent="0.35">
      <c r="A666" s="130" t="s">
        <v>50</v>
      </c>
      <c r="B666" s="130" t="s">
        <v>697</v>
      </c>
      <c r="C666" s="130" t="s">
        <v>734</v>
      </c>
      <c r="D666" s="130" t="s">
        <v>734</v>
      </c>
      <c r="E666" s="130" t="s">
        <v>51</v>
      </c>
      <c r="F666" s="130" t="s">
        <v>42</v>
      </c>
      <c r="G666" s="130" t="s">
        <v>312</v>
      </c>
      <c r="H666" s="130" t="s">
        <v>760</v>
      </c>
      <c r="I666" s="130" t="s">
        <v>759</v>
      </c>
      <c r="J666" s="131">
        <v>1</v>
      </c>
      <c r="K666" s="130"/>
      <c r="L666" s="130" t="s">
        <v>54</v>
      </c>
      <c r="M666" s="130" t="s">
        <v>55</v>
      </c>
      <c r="N666" s="130">
        <v>5</v>
      </c>
      <c r="O666" s="130">
        <v>39</v>
      </c>
      <c r="P666" s="130">
        <v>7.5</v>
      </c>
      <c r="Q666" s="132">
        <f>74.0904637+1.9</f>
        <v>75.990463700000006</v>
      </c>
      <c r="R666" s="132">
        <f t="shared" si="73"/>
        <v>4.875</v>
      </c>
      <c r="S666" s="132">
        <f t="shared" si="74"/>
        <v>370.45351053750005</v>
      </c>
      <c r="T666" s="132">
        <v>0</v>
      </c>
      <c r="U666" s="132">
        <f t="shared" si="70"/>
        <v>370.45351053750005</v>
      </c>
      <c r="V666" s="132">
        <f t="shared" si="71"/>
        <v>370453.51053750003</v>
      </c>
      <c r="W666" s="132">
        <f t="shared" si="72"/>
        <v>30871.125878125004</v>
      </c>
      <c r="X666" s="130" t="s">
        <v>42</v>
      </c>
      <c r="Y666" s="130" t="s">
        <v>42</v>
      </c>
      <c r="Z666" s="130">
        <v>3093</v>
      </c>
      <c r="AA666" s="130">
        <v>3094</v>
      </c>
      <c r="AB666" s="130" t="s">
        <v>42</v>
      </c>
      <c r="AC666" s="130" t="s">
        <v>42</v>
      </c>
      <c r="AD666" s="130" t="s">
        <v>42</v>
      </c>
      <c r="AE666" s="130" t="s">
        <v>42</v>
      </c>
      <c r="AF666" s="130">
        <v>131</v>
      </c>
      <c r="AG666" s="130"/>
      <c r="AH666" s="130">
        <v>2024</v>
      </c>
      <c r="AI666" s="130"/>
      <c r="AJ666" s="130"/>
      <c r="AK666" s="130"/>
      <c r="AL666" s="130" t="s">
        <v>312</v>
      </c>
      <c r="AM666" s="130"/>
    </row>
    <row r="667" spans="1:39" x14ac:dyDescent="0.35">
      <c r="A667" s="133" t="s">
        <v>50</v>
      </c>
      <c r="B667" s="133" t="s">
        <v>697</v>
      </c>
      <c r="C667" s="133" t="s">
        <v>734</v>
      </c>
      <c r="D667" s="133" t="s">
        <v>734</v>
      </c>
      <c r="E667" s="133" t="s">
        <v>51</v>
      </c>
      <c r="F667" s="133"/>
      <c r="G667" s="133" t="s">
        <v>312</v>
      </c>
      <c r="H667" s="133" t="s">
        <v>760</v>
      </c>
      <c r="I667" s="133" t="s">
        <v>759</v>
      </c>
      <c r="J667" s="134">
        <v>1</v>
      </c>
      <c r="K667" s="133"/>
      <c r="L667" s="133" t="s">
        <v>54</v>
      </c>
      <c r="M667" s="133" t="s">
        <v>69</v>
      </c>
      <c r="N667" s="133">
        <v>5</v>
      </c>
      <c r="O667" s="133">
        <v>24</v>
      </c>
      <c r="P667" s="133">
        <v>7.5</v>
      </c>
      <c r="Q667" s="135">
        <f>74.0904637+1.9</f>
        <v>75.990463700000006</v>
      </c>
      <c r="R667" s="135">
        <f t="shared" si="73"/>
        <v>3</v>
      </c>
      <c r="S667" s="135">
        <f t="shared" si="74"/>
        <v>227.97139110000001</v>
      </c>
      <c r="T667" s="135"/>
      <c r="U667" s="135">
        <f t="shared" si="70"/>
        <v>227.97139110000001</v>
      </c>
      <c r="V667" s="135">
        <f t="shared" si="71"/>
        <v>227971.39110000001</v>
      </c>
      <c r="W667" s="135">
        <f t="shared" si="72"/>
        <v>18997.615925000002</v>
      </c>
      <c r="X667" s="133"/>
      <c r="Y667" s="133"/>
      <c r="Z667" s="133">
        <v>3093</v>
      </c>
      <c r="AA667" s="133">
        <v>3094</v>
      </c>
      <c r="AB667" s="133"/>
      <c r="AC667" s="133"/>
      <c r="AD667" s="133"/>
      <c r="AE667" s="133"/>
      <c r="AF667" s="133">
        <v>131</v>
      </c>
      <c r="AG667" s="133"/>
      <c r="AH667" s="133">
        <v>2024</v>
      </c>
      <c r="AI667" s="133"/>
      <c r="AJ667" s="133"/>
      <c r="AK667" s="133"/>
      <c r="AL667" s="133" t="s">
        <v>312</v>
      </c>
      <c r="AM667" s="133"/>
    </row>
    <row r="668" spans="1:39" x14ac:dyDescent="0.35">
      <c r="A668" s="130" t="s">
        <v>50</v>
      </c>
      <c r="B668" s="130" t="s">
        <v>697</v>
      </c>
      <c r="C668" s="130" t="s">
        <v>734</v>
      </c>
      <c r="D668" s="130" t="s">
        <v>734</v>
      </c>
      <c r="E668" s="130" t="s">
        <v>51</v>
      </c>
      <c r="F668" s="130"/>
      <c r="G668" s="130" t="s">
        <v>312</v>
      </c>
      <c r="H668" s="130" t="s">
        <v>439</v>
      </c>
      <c r="I668" s="130" t="s">
        <v>761</v>
      </c>
      <c r="J668" s="131">
        <v>1</v>
      </c>
      <c r="K668" s="130"/>
      <c r="L668" s="130" t="s">
        <v>54</v>
      </c>
      <c r="M668" s="130" t="s">
        <v>55</v>
      </c>
      <c r="N668" s="130">
        <v>6</v>
      </c>
      <c r="O668" s="130">
        <v>23</v>
      </c>
      <c r="P668" s="130">
        <v>4.5</v>
      </c>
      <c r="Q668" s="132">
        <f>71.0904637+1.9</f>
        <v>72.990463700000006</v>
      </c>
      <c r="R668" s="132">
        <f t="shared" si="73"/>
        <v>1.7250000000000001</v>
      </c>
      <c r="S668" s="132">
        <f t="shared" si="74"/>
        <v>125.90854988250001</v>
      </c>
      <c r="T668" s="132"/>
      <c r="U668" s="132">
        <f t="shared" si="70"/>
        <v>125.90854988250001</v>
      </c>
      <c r="V668" s="132">
        <f t="shared" si="71"/>
        <v>125908.54988250001</v>
      </c>
      <c r="W668" s="132">
        <f t="shared" si="72"/>
        <v>10492.379156875</v>
      </c>
      <c r="X668" s="130"/>
      <c r="Y668" s="130"/>
      <c r="Z668" s="130">
        <v>3093</v>
      </c>
      <c r="AA668" s="130">
        <v>3094</v>
      </c>
      <c r="AB668" s="130"/>
      <c r="AC668" s="130"/>
      <c r="AD668" s="130"/>
      <c r="AE668" s="130"/>
      <c r="AF668" s="130">
        <v>131</v>
      </c>
      <c r="AG668" s="130"/>
      <c r="AH668" s="130">
        <v>2024</v>
      </c>
      <c r="AI668" s="130"/>
      <c r="AJ668" s="130"/>
      <c r="AK668" s="130"/>
      <c r="AL668" s="130" t="s">
        <v>312</v>
      </c>
      <c r="AM668" s="130"/>
    </row>
    <row r="669" spans="1:39" x14ac:dyDescent="0.35">
      <c r="A669" s="133" t="s">
        <v>50</v>
      </c>
      <c r="B669" s="133" t="s">
        <v>697</v>
      </c>
      <c r="C669" s="133" t="s">
        <v>734</v>
      </c>
      <c r="D669" s="133" t="s">
        <v>734</v>
      </c>
      <c r="E669" s="133" t="s">
        <v>51</v>
      </c>
      <c r="F669" s="133"/>
      <c r="G669" s="133" t="s">
        <v>312</v>
      </c>
      <c r="H669" s="133" t="s">
        <v>439</v>
      </c>
      <c r="I669" s="133" t="s">
        <v>761</v>
      </c>
      <c r="J669" s="134">
        <v>1</v>
      </c>
      <c r="K669" s="133"/>
      <c r="L669" s="133" t="s">
        <v>54</v>
      </c>
      <c r="M669" s="133" t="s">
        <v>69</v>
      </c>
      <c r="N669" s="133">
        <v>6</v>
      </c>
      <c r="O669" s="133">
        <v>39</v>
      </c>
      <c r="P669" s="133">
        <v>4.5</v>
      </c>
      <c r="Q669" s="135">
        <f>71.0904637+1.9</f>
        <v>72.990463700000006</v>
      </c>
      <c r="R669" s="135">
        <f t="shared" si="73"/>
        <v>2.9249999999999998</v>
      </c>
      <c r="S669" s="135">
        <f t="shared" si="74"/>
        <v>213.4971063225</v>
      </c>
      <c r="T669" s="135"/>
      <c r="U669" s="135">
        <f t="shared" ref="U669:U732" si="76">S669+T669</f>
        <v>213.4971063225</v>
      </c>
      <c r="V669" s="135">
        <f t="shared" ref="V669:V732" si="77">U669*1000</f>
        <v>213497.10632250001</v>
      </c>
      <c r="W669" s="135">
        <f t="shared" ref="W669:W732" si="78">V669/12</f>
        <v>17791.425526875002</v>
      </c>
      <c r="X669" s="133"/>
      <c r="Y669" s="133"/>
      <c r="Z669" s="133">
        <v>3093</v>
      </c>
      <c r="AA669" s="133">
        <v>3094</v>
      </c>
      <c r="AB669" s="133"/>
      <c r="AC669" s="133"/>
      <c r="AD669" s="133"/>
      <c r="AE669" s="133"/>
      <c r="AF669" s="133">
        <v>131</v>
      </c>
      <c r="AG669" s="133"/>
      <c r="AH669" s="133">
        <v>2024</v>
      </c>
      <c r="AI669" s="133"/>
      <c r="AJ669" s="133"/>
      <c r="AK669" s="133"/>
      <c r="AL669" s="133" t="s">
        <v>312</v>
      </c>
      <c r="AM669" s="133"/>
    </row>
    <row r="670" spans="1:39" x14ac:dyDescent="0.35">
      <c r="A670" s="130" t="s">
        <v>50</v>
      </c>
      <c r="B670" s="130" t="s">
        <v>697</v>
      </c>
      <c r="C670" s="130" t="s">
        <v>734</v>
      </c>
      <c r="D670" s="130" t="s">
        <v>734</v>
      </c>
      <c r="E670" s="130" t="s">
        <v>51</v>
      </c>
      <c r="F670" s="130"/>
      <c r="G670" s="130" t="s">
        <v>312</v>
      </c>
      <c r="H670" s="130" t="s">
        <v>763</v>
      </c>
      <c r="I670" s="130" t="s">
        <v>762</v>
      </c>
      <c r="J670" s="131">
        <v>1</v>
      </c>
      <c r="K670" s="130"/>
      <c r="L670" s="130" t="s">
        <v>54</v>
      </c>
      <c r="M670" s="130" t="s">
        <v>55</v>
      </c>
      <c r="N670" s="130">
        <v>6</v>
      </c>
      <c r="O670" s="130">
        <v>23</v>
      </c>
      <c r="P670" s="130">
        <v>3</v>
      </c>
      <c r="Q670" s="132">
        <f>71.0904637+1.9</f>
        <v>72.990463700000006</v>
      </c>
      <c r="R670" s="132">
        <f t="shared" si="73"/>
        <v>1.1499999999999999</v>
      </c>
      <c r="S670" s="132">
        <f t="shared" si="74"/>
        <v>83.939033254999998</v>
      </c>
      <c r="T670" s="132"/>
      <c r="U670" s="132">
        <f t="shared" si="76"/>
        <v>83.939033254999998</v>
      </c>
      <c r="V670" s="132">
        <f t="shared" si="77"/>
        <v>83939.033255000002</v>
      </c>
      <c r="W670" s="132">
        <f t="shared" si="78"/>
        <v>6994.9194379166665</v>
      </c>
      <c r="X670" s="130"/>
      <c r="Y670" s="130"/>
      <c r="Z670" s="130">
        <v>3093</v>
      </c>
      <c r="AA670" s="130">
        <v>3094</v>
      </c>
      <c r="AB670" s="130"/>
      <c r="AC670" s="130"/>
      <c r="AD670" s="130"/>
      <c r="AE670" s="130"/>
      <c r="AF670" s="130">
        <v>131</v>
      </c>
      <c r="AG670" s="130"/>
      <c r="AH670" s="130">
        <v>2024</v>
      </c>
      <c r="AI670" s="130"/>
      <c r="AJ670" s="130"/>
      <c r="AK670" s="130"/>
      <c r="AL670" s="130" t="s">
        <v>312</v>
      </c>
      <c r="AM670" s="130"/>
    </row>
    <row r="671" spans="1:39" x14ac:dyDescent="0.35">
      <c r="A671" s="133" t="s">
        <v>50</v>
      </c>
      <c r="B671" s="133" t="s">
        <v>697</v>
      </c>
      <c r="C671" s="133" t="s">
        <v>734</v>
      </c>
      <c r="D671" s="133" t="s">
        <v>734</v>
      </c>
      <c r="E671" s="133" t="s">
        <v>51</v>
      </c>
      <c r="F671" s="133"/>
      <c r="G671" s="133" t="s">
        <v>312</v>
      </c>
      <c r="H671" s="133" t="s">
        <v>763</v>
      </c>
      <c r="I671" s="133" t="s">
        <v>762</v>
      </c>
      <c r="J671" s="134">
        <v>1</v>
      </c>
      <c r="K671" s="133"/>
      <c r="L671" s="133" t="s">
        <v>54</v>
      </c>
      <c r="M671" s="133" t="s">
        <v>69</v>
      </c>
      <c r="N671" s="133">
        <v>6</v>
      </c>
      <c r="O671" s="133">
        <v>39</v>
      </c>
      <c r="P671" s="133">
        <v>3</v>
      </c>
      <c r="Q671" s="135">
        <f>71.0904637+1.9</f>
        <v>72.990463700000006</v>
      </c>
      <c r="R671" s="135">
        <f t="shared" si="73"/>
        <v>1.95</v>
      </c>
      <c r="S671" s="135">
        <f t="shared" si="74"/>
        <v>142.33140421500002</v>
      </c>
      <c r="T671" s="135"/>
      <c r="U671" s="135">
        <f t="shared" si="76"/>
        <v>142.33140421500002</v>
      </c>
      <c r="V671" s="135">
        <f t="shared" si="77"/>
        <v>142331.40421500002</v>
      </c>
      <c r="W671" s="135">
        <f t="shared" si="78"/>
        <v>11860.950351250001</v>
      </c>
      <c r="X671" s="133"/>
      <c r="Y671" s="133"/>
      <c r="Z671" s="133">
        <v>3093</v>
      </c>
      <c r="AA671" s="133">
        <v>3094</v>
      </c>
      <c r="AB671" s="133"/>
      <c r="AC671" s="133"/>
      <c r="AD671" s="133"/>
      <c r="AE671" s="133"/>
      <c r="AF671" s="133">
        <v>131</v>
      </c>
      <c r="AG671" s="133"/>
      <c r="AH671" s="133">
        <v>2024</v>
      </c>
      <c r="AI671" s="133"/>
      <c r="AJ671" s="133"/>
      <c r="AK671" s="133"/>
      <c r="AL671" s="133" t="s">
        <v>312</v>
      </c>
      <c r="AM671" s="133"/>
    </row>
    <row r="672" spans="1:39" x14ac:dyDescent="0.35">
      <c r="A672" s="130" t="s">
        <v>50</v>
      </c>
      <c r="B672" s="130" t="s">
        <v>697</v>
      </c>
      <c r="C672" s="130" t="s">
        <v>734</v>
      </c>
      <c r="D672" s="130" t="s">
        <v>734</v>
      </c>
      <c r="E672" s="130" t="s">
        <v>51</v>
      </c>
      <c r="F672" s="130"/>
      <c r="G672" s="130" t="s">
        <v>312</v>
      </c>
      <c r="H672" s="130" t="s">
        <v>765</v>
      </c>
      <c r="I672" s="130" t="s">
        <v>764</v>
      </c>
      <c r="J672" s="131">
        <v>1</v>
      </c>
      <c r="K672" s="130"/>
      <c r="L672" s="130" t="s">
        <v>54</v>
      </c>
      <c r="M672" s="130" t="s">
        <v>55</v>
      </c>
      <c r="N672" s="130">
        <v>6</v>
      </c>
      <c r="O672" s="130">
        <v>23</v>
      </c>
      <c r="P672" s="130">
        <v>15</v>
      </c>
      <c r="Q672" s="132">
        <f>75.3404637+1.9</f>
        <v>77.240463700000006</v>
      </c>
      <c r="R672" s="132">
        <f t="shared" si="73"/>
        <v>5.75</v>
      </c>
      <c r="S672" s="132">
        <f t="shared" si="74"/>
        <v>444.13266627500002</v>
      </c>
      <c r="T672" s="132"/>
      <c r="U672" s="132">
        <f t="shared" si="76"/>
        <v>444.13266627500002</v>
      </c>
      <c r="V672" s="132">
        <f t="shared" si="77"/>
        <v>444132.66627500003</v>
      </c>
      <c r="W672" s="132">
        <f t="shared" si="78"/>
        <v>37011.055522916671</v>
      </c>
      <c r="X672" s="130"/>
      <c r="Y672" s="130"/>
      <c r="Z672" s="130">
        <v>3093</v>
      </c>
      <c r="AA672" s="130">
        <v>3094</v>
      </c>
      <c r="AB672" s="130"/>
      <c r="AC672" s="130"/>
      <c r="AD672" s="130"/>
      <c r="AE672" s="130"/>
      <c r="AF672" s="130">
        <v>131</v>
      </c>
      <c r="AG672" s="130"/>
      <c r="AH672" s="130">
        <v>2024</v>
      </c>
      <c r="AI672" s="130"/>
      <c r="AJ672" s="130"/>
      <c r="AK672" s="130"/>
      <c r="AL672" s="130" t="s">
        <v>312</v>
      </c>
      <c r="AM672" s="130"/>
    </row>
    <row r="673" spans="1:39" x14ac:dyDescent="0.35">
      <c r="A673" s="133" t="s">
        <v>50</v>
      </c>
      <c r="B673" s="133" t="s">
        <v>697</v>
      </c>
      <c r="C673" s="133" t="s">
        <v>734</v>
      </c>
      <c r="D673" s="133" t="s">
        <v>734</v>
      </c>
      <c r="E673" s="133" t="s">
        <v>51</v>
      </c>
      <c r="F673" s="133"/>
      <c r="G673" s="133" t="s">
        <v>312</v>
      </c>
      <c r="H673" s="133" t="s">
        <v>765</v>
      </c>
      <c r="I673" s="133" t="s">
        <v>764</v>
      </c>
      <c r="J673" s="134">
        <v>1</v>
      </c>
      <c r="K673" s="133"/>
      <c r="L673" s="133" t="s">
        <v>54</v>
      </c>
      <c r="M673" s="133" t="s">
        <v>69</v>
      </c>
      <c r="N673" s="133">
        <v>6</v>
      </c>
      <c r="O673" s="133">
        <v>39</v>
      </c>
      <c r="P673" s="133">
        <v>15</v>
      </c>
      <c r="Q673" s="135">
        <f>75.3404637+1.9</f>
        <v>77.240463700000006</v>
      </c>
      <c r="R673" s="135">
        <f t="shared" si="73"/>
        <v>9.75</v>
      </c>
      <c r="S673" s="135">
        <f t="shared" si="74"/>
        <v>753.0945210750001</v>
      </c>
      <c r="T673" s="135"/>
      <c r="U673" s="135">
        <f t="shared" si="76"/>
        <v>753.0945210750001</v>
      </c>
      <c r="V673" s="135">
        <f t="shared" si="77"/>
        <v>753094.52107500006</v>
      </c>
      <c r="W673" s="135">
        <f t="shared" si="78"/>
        <v>62757.876756250007</v>
      </c>
      <c r="X673" s="133"/>
      <c r="Y673" s="133"/>
      <c r="Z673" s="133">
        <v>3093</v>
      </c>
      <c r="AA673" s="133">
        <v>3094</v>
      </c>
      <c r="AB673" s="133"/>
      <c r="AC673" s="133"/>
      <c r="AD673" s="133"/>
      <c r="AE673" s="133"/>
      <c r="AF673" s="133">
        <v>131</v>
      </c>
      <c r="AG673" s="133"/>
      <c r="AH673" s="133">
        <v>2024</v>
      </c>
      <c r="AI673" s="133"/>
      <c r="AJ673" s="133"/>
      <c r="AK673" s="133"/>
      <c r="AL673" s="133" t="s">
        <v>312</v>
      </c>
      <c r="AM673" s="133"/>
    </row>
    <row r="674" spans="1:39" x14ac:dyDescent="0.35">
      <c r="A674" s="130" t="s">
        <v>50</v>
      </c>
      <c r="B674" s="130" t="s">
        <v>697</v>
      </c>
      <c r="C674" s="130" t="s">
        <v>734</v>
      </c>
      <c r="D674" s="130" t="s">
        <v>734</v>
      </c>
      <c r="E674" s="130" t="s">
        <v>51</v>
      </c>
      <c r="F674" s="130" t="s">
        <v>42</v>
      </c>
      <c r="G674" s="130" t="s">
        <v>312</v>
      </c>
      <c r="H674" s="130" t="s">
        <v>767</v>
      </c>
      <c r="I674" s="130" t="s">
        <v>766</v>
      </c>
      <c r="J674" s="131">
        <v>1</v>
      </c>
      <c r="K674" s="130"/>
      <c r="L674" s="130" t="s">
        <v>54</v>
      </c>
      <c r="M674" s="130" t="s">
        <v>373</v>
      </c>
      <c r="N674" s="130">
        <v>3</v>
      </c>
      <c r="O674" s="130">
        <v>37</v>
      </c>
      <c r="P674" s="130">
        <v>7.5</v>
      </c>
      <c r="Q674" s="132">
        <f>72.0904637+1.9</f>
        <v>73.990463700000006</v>
      </c>
      <c r="R674" s="132">
        <f t="shared" si="73"/>
        <v>4.625</v>
      </c>
      <c r="S674" s="132">
        <f t="shared" si="74"/>
        <v>342.2058946125</v>
      </c>
      <c r="T674" s="132">
        <v>0</v>
      </c>
      <c r="U674" s="132">
        <f t="shared" si="76"/>
        <v>342.2058946125</v>
      </c>
      <c r="V674" s="132">
        <f t="shared" si="77"/>
        <v>342205.89461249998</v>
      </c>
      <c r="W674" s="132">
        <f t="shared" si="78"/>
        <v>28517.157884374999</v>
      </c>
      <c r="X674" s="130" t="s">
        <v>42</v>
      </c>
      <c r="Y674" s="130" t="s">
        <v>42</v>
      </c>
      <c r="Z674" s="130">
        <v>3093</v>
      </c>
      <c r="AA674" s="130">
        <v>3094</v>
      </c>
      <c r="AB674" s="130" t="s">
        <v>42</v>
      </c>
      <c r="AC674" s="130" t="s">
        <v>42</v>
      </c>
      <c r="AD674" s="130" t="s">
        <v>42</v>
      </c>
      <c r="AE674" s="130" t="s">
        <v>42</v>
      </c>
      <c r="AF674" s="130">
        <v>131</v>
      </c>
      <c r="AG674" s="130"/>
      <c r="AH674" s="130">
        <v>2024</v>
      </c>
      <c r="AI674" s="130"/>
      <c r="AJ674" s="130"/>
      <c r="AK674" s="130"/>
      <c r="AL674" s="130" t="s">
        <v>312</v>
      </c>
      <c r="AM674" s="130"/>
    </row>
    <row r="675" spans="1:39" x14ac:dyDescent="0.35">
      <c r="A675" s="133" t="s">
        <v>50</v>
      </c>
      <c r="B675" s="133" t="s">
        <v>697</v>
      </c>
      <c r="C675" s="133" t="s">
        <v>734</v>
      </c>
      <c r="D675" s="133" t="s">
        <v>734</v>
      </c>
      <c r="E675" s="133" t="s">
        <v>51</v>
      </c>
      <c r="F675" s="133" t="s">
        <v>42</v>
      </c>
      <c r="G675" s="133" t="s">
        <v>312</v>
      </c>
      <c r="H675" s="133" t="s">
        <v>767</v>
      </c>
      <c r="I675" s="133" t="s">
        <v>766</v>
      </c>
      <c r="J675" s="134">
        <v>1</v>
      </c>
      <c r="K675" s="133"/>
      <c r="L675" s="133" t="s">
        <v>54</v>
      </c>
      <c r="M675" s="133" t="s">
        <v>69</v>
      </c>
      <c r="N675" s="133">
        <v>3</v>
      </c>
      <c r="O675" s="133">
        <v>32</v>
      </c>
      <c r="P675" s="133">
        <v>7.5</v>
      </c>
      <c r="Q675" s="135">
        <f>72.0904637+1.9</f>
        <v>73.990463700000006</v>
      </c>
      <c r="R675" s="135">
        <f t="shared" si="73"/>
        <v>4</v>
      </c>
      <c r="S675" s="135">
        <f t="shared" si="74"/>
        <v>295.96185480000003</v>
      </c>
      <c r="T675" s="135"/>
      <c r="U675" s="135">
        <f t="shared" si="76"/>
        <v>295.96185480000003</v>
      </c>
      <c r="V675" s="135">
        <f t="shared" si="77"/>
        <v>295961.85480000003</v>
      </c>
      <c r="W675" s="135">
        <f t="shared" si="78"/>
        <v>24663.487900000004</v>
      </c>
      <c r="X675" s="133" t="s">
        <v>42</v>
      </c>
      <c r="Y675" s="133" t="s">
        <v>42</v>
      </c>
      <c r="Z675" s="133">
        <v>3093</v>
      </c>
      <c r="AA675" s="133">
        <v>3094</v>
      </c>
      <c r="AB675" s="133" t="s">
        <v>42</v>
      </c>
      <c r="AC675" s="133" t="s">
        <v>42</v>
      </c>
      <c r="AD675" s="133" t="s">
        <v>42</v>
      </c>
      <c r="AE675" s="133" t="s">
        <v>42</v>
      </c>
      <c r="AF675" s="133">
        <v>131</v>
      </c>
      <c r="AG675" s="133"/>
      <c r="AH675" s="133">
        <v>2024</v>
      </c>
      <c r="AI675" s="133"/>
      <c r="AJ675" s="133"/>
      <c r="AK675" s="133"/>
      <c r="AL675" s="133" t="s">
        <v>312</v>
      </c>
      <c r="AM675" s="133"/>
    </row>
    <row r="676" spans="1:39" x14ac:dyDescent="0.35">
      <c r="A676" s="130" t="s">
        <v>50</v>
      </c>
      <c r="B676" s="130" t="s">
        <v>697</v>
      </c>
      <c r="C676" s="130" t="s">
        <v>734</v>
      </c>
      <c r="D676" s="130" t="s">
        <v>734</v>
      </c>
      <c r="E676" s="130" t="s">
        <v>51</v>
      </c>
      <c r="F676" s="130"/>
      <c r="G676" s="130" t="s">
        <v>312</v>
      </c>
      <c r="H676" s="130" t="s">
        <v>184</v>
      </c>
      <c r="I676" s="130"/>
      <c r="J676" s="131">
        <v>1</v>
      </c>
      <c r="K676" s="130"/>
      <c r="L676" s="130" t="s">
        <v>68</v>
      </c>
      <c r="M676" s="130"/>
      <c r="N676" s="130"/>
      <c r="O676" s="130">
        <v>3</v>
      </c>
      <c r="P676" s="130">
        <v>60</v>
      </c>
      <c r="Q676" s="132">
        <v>107.29</v>
      </c>
      <c r="R676" s="132">
        <f t="shared" si="73"/>
        <v>3</v>
      </c>
      <c r="S676" s="132">
        <f t="shared" si="74"/>
        <v>321.87</v>
      </c>
      <c r="T676" s="132"/>
      <c r="U676" s="132">
        <f t="shared" si="76"/>
        <v>321.87</v>
      </c>
      <c r="V676" s="132">
        <f t="shared" si="77"/>
        <v>321870</v>
      </c>
      <c r="W676" s="132">
        <f t="shared" si="78"/>
        <v>26822.5</v>
      </c>
      <c r="X676" s="130"/>
      <c r="Y676" s="130"/>
      <c r="Z676" s="130">
        <v>3093</v>
      </c>
      <c r="AA676" s="130">
        <v>3094</v>
      </c>
      <c r="AB676" s="130"/>
      <c r="AC676" s="130"/>
      <c r="AD676" s="130"/>
      <c r="AE676" s="130"/>
      <c r="AF676" s="130">
        <v>131</v>
      </c>
      <c r="AG676" s="130"/>
      <c r="AH676" s="130">
        <v>2024</v>
      </c>
      <c r="AI676" s="130"/>
      <c r="AJ676" s="130"/>
      <c r="AK676" s="130"/>
      <c r="AL676" s="130" t="s">
        <v>312</v>
      </c>
      <c r="AM676" s="130"/>
    </row>
    <row r="677" spans="1:39" x14ac:dyDescent="0.35">
      <c r="A677" s="133" t="s">
        <v>39</v>
      </c>
      <c r="B677" s="133" t="s">
        <v>1049</v>
      </c>
      <c r="C677" s="133" t="s">
        <v>1050</v>
      </c>
      <c r="D677" s="133" t="s">
        <v>1050</v>
      </c>
      <c r="E677" s="133" t="s">
        <v>42</v>
      </c>
      <c r="F677" s="133"/>
      <c r="G677" s="133" t="s">
        <v>45</v>
      </c>
      <c r="H677" s="133" t="s">
        <v>182</v>
      </c>
      <c r="I677" s="133" t="s">
        <v>42</v>
      </c>
      <c r="J677" s="134">
        <v>1</v>
      </c>
      <c r="K677" s="133"/>
      <c r="L677" s="133" t="s">
        <v>45</v>
      </c>
      <c r="M677" s="133" t="s">
        <v>42</v>
      </c>
      <c r="N677" s="133"/>
      <c r="O677" s="133"/>
      <c r="P677" s="133"/>
      <c r="Q677" s="135"/>
      <c r="R677" s="135"/>
      <c r="S677" s="135"/>
      <c r="T677" s="135">
        <v>55.48</v>
      </c>
      <c r="U677" s="135">
        <f t="shared" si="76"/>
        <v>55.48</v>
      </c>
      <c r="V677" s="135">
        <f t="shared" si="77"/>
        <v>55480</v>
      </c>
      <c r="W677" s="135">
        <f t="shared" si="78"/>
        <v>4623.333333333333</v>
      </c>
      <c r="X677" s="133" t="s">
        <v>39</v>
      </c>
      <c r="Y677" s="133" t="s">
        <v>39</v>
      </c>
      <c r="Z677" s="133"/>
      <c r="AA677" s="133"/>
      <c r="AB677" s="133" t="s">
        <v>42</v>
      </c>
      <c r="AC677" s="133" t="s">
        <v>42</v>
      </c>
      <c r="AD677" s="133" t="s">
        <v>42</v>
      </c>
      <c r="AE677" s="133" t="s">
        <v>42</v>
      </c>
      <c r="AF677" s="133"/>
      <c r="AG677" s="133"/>
      <c r="AH677" s="133">
        <v>2024</v>
      </c>
      <c r="AI677" s="133" t="s">
        <v>1143</v>
      </c>
      <c r="AJ677" s="133"/>
      <c r="AK677" s="133"/>
      <c r="AL677" s="133"/>
      <c r="AM677" s="133" t="s">
        <v>1144</v>
      </c>
    </row>
    <row r="678" spans="1:39" x14ac:dyDescent="0.35">
      <c r="A678" s="130" t="s">
        <v>39</v>
      </c>
      <c r="B678" s="130" t="s">
        <v>1049</v>
      </c>
      <c r="C678" s="130" t="s">
        <v>1050</v>
      </c>
      <c r="D678" s="130" t="s">
        <v>1050</v>
      </c>
      <c r="E678" s="130" t="s">
        <v>42</v>
      </c>
      <c r="F678" s="130"/>
      <c r="G678" s="130" t="s">
        <v>45</v>
      </c>
      <c r="H678" s="130" t="s">
        <v>44</v>
      </c>
      <c r="I678" s="130" t="s">
        <v>42</v>
      </c>
      <c r="J678" s="131">
        <v>1</v>
      </c>
      <c r="K678" s="130"/>
      <c r="L678" s="130" t="s">
        <v>45</v>
      </c>
      <c r="M678" s="130" t="s">
        <v>42</v>
      </c>
      <c r="N678" s="130"/>
      <c r="O678" s="130"/>
      <c r="P678" s="130"/>
      <c r="Q678" s="132"/>
      <c r="R678" s="132"/>
      <c r="S678" s="132"/>
      <c r="T678" s="132">
        <v>322.75</v>
      </c>
      <c r="U678" s="132">
        <f t="shared" si="76"/>
        <v>322.75</v>
      </c>
      <c r="V678" s="132">
        <f t="shared" si="77"/>
        <v>322750</v>
      </c>
      <c r="W678" s="132">
        <f t="shared" si="78"/>
        <v>26895.833333333332</v>
      </c>
      <c r="X678" s="130" t="s">
        <v>39</v>
      </c>
      <c r="Y678" s="130" t="s">
        <v>39</v>
      </c>
      <c r="Z678" s="130"/>
      <c r="AA678" s="130"/>
      <c r="AB678" s="130" t="s">
        <v>42</v>
      </c>
      <c r="AC678" s="130" t="s">
        <v>42</v>
      </c>
      <c r="AD678" s="130" t="s">
        <v>42</v>
      </c>
      <c r="AE678" s="130" t="s">
        <v>42</v>
      </c>
      <c r="AF678" s="130"/>
      <c r="AG678" s="130"/>
      <c r="AH678" s="130">
        <v>2024</v>
      </c>
      <c r="AI678" s="130"/>
      <c r="AJ678" s="130"/>
      <c r="AK678" s="130"/>
      <c r="AL678" s="130"/>
      <c r="AM678" s="130" t="s">
        <v>1144</v>
      </c>
    </row>
    <row r="679" spans="1:39" x14ac:dyDescent="0.35">
      <c r="A679" s="133" t="s">
        <v>39</v>
      </c>
      <c r="B679" s="133" t="s">
        <v>1049</v>
      </c>
      <c r="C679" s="133" t="s">
        <v>1050</v>
      </c>
      <c r="D679" s="133" t="s">
        <v>1050</v>
      </c>
      <c r="E679" s="133" t="s">
        <v>42</v>
      </c>
      <c r="F679" s="133"/>
      <c r="G679" s="133" t="s">
        <v>45</v>
      </c>
      <c r="H679" s="133" t="s">
        <v>90</v>
      </c>
      <c r="I679" s="133" t="s">
        <v>42</v>
      </c>
      <c r="J679" s="134">
        <v>1</v>
      </c>
      <c r="K679" s="133"/>
      <c r="L679" s="133" t="s">
        <v>45</v>
      </c>
      <c r="M679" s="133"/>
      <c r="N679" s="133"/>
      <c r="O679" s="133"/>
      <c r="P679" s="133"/>
      <c r="Q679" s="135"/>
      <c r="R679" s="135"/>
      <c r="S679" s="135"/>
      <c r="T679" s="135">
        <v>537.20000000000005</v>
      </c>
      <c r="U679" s="135">
        <f t="shared" si="76"/>
        <v>537.20000000000005</v>
      </c>
      <c r="V679" s="135">
        <f t="shared" si="77"/>
        <v>537200</v>
      </c>
      <c r="W679" s="135">
        <f t="shared" si="78"/>
        <v>44766.666666666664</v>
      </c>
      <c r="X679" s="133" t="s">
        <v>39</v>
      </c>
      <c r="Y679" s="133" t="s">
        <v>39</v>
      </c>
      <c r="Z679" s="133"/>
      <c r="AA679" s="133"/>
      <c r="AB679" s="133" t="s">
        <v>42</v>
      </c>
      <c r="AC679" s="133" t="s">
        <v>42</v>
      </c>
      <c r="AD679" s="133" t="s">
        <v>42</v>
      </c>
      <c r="AE679" s="133" t="s">
        <v>42</v>
      </c>
      <c r="AF679" s="133"/>
      <c r="AG679" s="133"/>
      <c r="AH679" s="133">
        <v>2024</v>
      </c>
      <c r="AI679" s="133"/>
      <c r="AJ679" s="133"/>
      <c r="AK679" s="133"/>
      <c r="AL679" s="133"/>
      <c r="AM679" s="133" t="s">
        <v>1144</v>
      </c>
    </row>
    <row r="680" spans="1:39" x14ac:dyDescent="0.35">
      <c r="A680" s="130" t="s">
        <v>39</v>
      </c>
      <c r="B680" s="130" t="s">
        <v>1049</v>
      </c>
      <c r="C680" s="130" t="s">
        <v>1050</v>
      </c>
      <c r="D680" s="130" t="s">
        <v>1050</v>
      </c>
      <c r="E680" s="130" t="s">
        <v>42</v>
      </c>
      <c r="F680" s="130"/>
      <c r="G680" s="130" t="s">
        <v>45</v>
      </c>
      <c r="H680" s="130" t="s">
        <v>47</v>
      </c>
      <c r="I680" s="130" t="s">
        <v>42</v>
      </c>
      <c r="J680" s="131">
        <v>1</v>
      </c>
      <c r="K680" s="130"/>
      <c r="L680" s="130" t="s">
        <v>45</v>
      </c>
      <c r="M680" s="130"/>
      <c r="N680" s="130"/>
      <c r="O680" s="130"/>
      <c r="P680" s="130"/>
      <c r="Q680" s="132"/>
      <c r="R680" s="132"/>
      <c r="S680" s="132"/>
      <c r="T680" s="132">
        <v>456.78</v>
      </c>
      <c r="U680" s="132">
        <f t="shared" si="76"/>
        <v>456.78</v>
      </c>
      <c r="V680" s="132">
        <f t="shared" si="77"/>
        <v>456780</v>
      </c>
      <c r="W680" s="132">
        <f t="shared" si="78"/>
        <v>38065</v>
      </c>
      <c r="X680" s="130" t="s">
        <v>39</v>
      </c>
      <c r="Y680" s="130" t="s">
        <v>39</v>
      </c>
      <c r="Z680" s="130"/>
      <c r="AA680" s="130"/>
      <c r="AB680" s="130" t="s">
        <v>42</v>
      </c>
      <c r="AC680" s="130" t="s">
        <v>42</v>
      </c>
      <c r="AD680" s="130" t="s">
        <v>42</v>
      </c>
      <c r="AE680" s="130" t="s">
        <v>42</v>
      </c>
      <c r="AF680" s="130"/>
      <c r="AG680" s="130"/>
      <c r="AH680" s="130">
        <v>2024</v>
      </c>
      <c r="AI680" s="130"/>
      <c r="AJ680" s="130"/>
      <c r="AK680" s="130"/>
      <c r="AL680" s="130"/>
      <c r="AM680" s="130" t="s">
        <v>1144</v>
      </c>
    </row>
    <row r="681" spans="1:39" x14ac:dyDescent="0.35">
      <c r="A681" s="133" t="s">
        <v>39</v>
      </c>
      <c r="B681" s="133" t="s">
        <v>1049</v>
      </c>
      <c r="C681" s="133" t="s">
        <v>1050</v>
      </c>
      <c r="D681" s="133" t="s">
        <v>1050</v>
      </c>
      <c r="E681" s="133" t="s">
        <v>42</v>
      </c>
      <c r="F681" s="133"/>
      <c r="G681" s="133" t="s">
        <v>1051</v>
      </c>
      <c r="H681" s="133" t="s">
        <v>48</v>
      </c>
      <c r="I681" s="133" t="s">
        <v>42</v>
      </c>
      <c r="J681" s="134">
        <v>1</v>
      </c>
      <c r="K681" s="133"/>
      <c r="L681" s="133" t="s">
        <v>45</v>
      </c>
      <c r="M681" s="133"/>
      <c r="N681" s="133"/>
      <c r="O681" s="133"/>
      <c r="P681" s="133"/>
      <c r="Q681" s="135"/>
      <c r="R681" s="135"/>
      <c r="S681" s="135"/>
      <c r="T681" s="135">
        <v>513.08000000000004</v>
      </c>
      <c r="U681" s="135">
        <f t="shared" si="76"/>
        <v>513.08000000000004</v>
      </c>
      <c r="V681" s="135">
        <f t="shared" si="77"/>
        <v>513080.00000000006</v>
      </c>
      <c r="W681" s="135">
        <f t="shared" si="78"/>
        <v>42756.666666666672</v>
      </c>
      <c r="X681" s="133" t="s">
        <v>39</v>
      </c>
      <c r="Y681" s="133" t="s">
        <v>39</v>
      </c>
      <c r="Z681" s="133"/>
      <c r="AA681" s="133"/>
      <c r="AB681" s="133" t="s">
        <v>42</v>
      </c>
      <c r="AC681" s="133" t="s">
        <v>42</v>
      </c>
      <c r="AD681" s="133" t="s">
        <v>42</v>
      </c>
      <c r="AE681" s="133" t="s">
        <v>42</v>
      </c>
      <c r="AF681" s="133"/>
      <c r="AG681" s="133"/>
      <c r="AH681" s="133">
        <v>2024</v>
      </c>
      <c r="AI681" s="133"/>
      <c r="AJ681" s="133"/>
      <c r="AK681" s="133"/>
      <c r="AL681" s="133"/>
      <c r="AM681" s="133" t="s">
        <v>1144</v>
      </c>
    </row>
    <row r="682" spans="1:39" x14ac:dyDescent="0.35">
      <c r="A682" s="130" t="s">
        <v>50</v>
      </c>
      <c r="B682" s="130" t="s">
        <v>1049</v>
      </c>
      <c r="C682" s="130" t="s">
        <v>1050</v>
      </c>
      <c r="D682" s="130" t="s">
        <v>1050</v>
      </c>
      <c r="E682" s="130" t="s">
        <v>51</v>
      </c>
      <c r="F682" s="130"/>
      <c r="G682" s="130" t="s">
        <v>45</v>
      </c>
      <c r="H682" s="130" t="s">
        <v>84</v>
      </c>
      <c r="I682" s="130" t="s">
        <v>42</v>
      </c>
      <c r="J682" s="131">
        <v>1</v>
      </c>
      <c r="K682" s="130"/>
      <c r="L682" s="130" t="s">
        <v>68</v>
      </c>
      <c r="M682" s="130" t="s">
        <v>42</v>
      </c>
      <c r="N682" s="130"/>
      <c r="O682" s="130">
        <v>23.5</v>
      </c>
      <c r="P682" s="130">
        <v>60</v>
      </c>
      <c r="Q682" s="132">
        <v>94.13</v>
      </c>
      <c r="R682" s="132">
        <f t="shared" ref="R682:R732" si="79">(O682*P682)/60</f>
        <v>23.5</v>
      </c>
      <c r="S682" s="132">
        <f t="shared" ref="S682:S719" si="80">Q682*R682</f>
        <v>2212.0549999999998</v>
      </c>
      <c r="T682" s="132"/>
      <c r="U682" s="132">
        <f t="shared" si="76"/>
        <v>2212.0549999999998</v>
      </c>
      <c r="V682" s="132">
        <f t="shared" si="77"/>
        <v>2212055</v>
      </c>
      <c r="W682" s="132">
        <f t="shared" si="78"/>
        <v>184337.91666666666</v>
      </c>
      <c r="X682" s="130" t="s">
        <v>1145</v>
      </c>
      <c r="Y682" s="130" t="s">
        <v>1146</v>
      </c>
      <c r="Z682" s="130">
        <v>3093</v>
      </c>
      <c r="AA682" s="130">
        <v>3094</v>
      </c>
      <c r="AB682" s="130" t="s">
        <v>42</v>
      </c>
      <c r="AC682" s="130" t="s">
        <v>42</v>
      </c>
      <c r="AD682" s="130" t="s">
        <v>42</v>
      </c>
      <c r="AE682" s="130" t="s">
        <v>42</v>
      </c>
      <c r="AF682" s="130">
        <v>109</v>
      </c>
      <c r="AG682" s="130"/>
      <c r="AH682" s="130">
        <v>2024</v>
      </c>
      <c r="AI682" s="130"/>
      <c r="AJ682" s="130"/>
      <c r="AK682" s="130"/>
      <c r="AL682" s="130"/>
      <c r="AM682" s="130" t="s">
        <v>1144</v>
      </c>
    </row>
    <row r="683" spans="1:39" x14ac:dyDescent="0.35">
      <c r="A683" s="133" t="s">
        <v>50</v>
      </c>
      <c r="B683" s="133" t="s">
        <v>1049</v>
      </c>
      <c r="C683" s="133" t="s">
        <v>1050</v>
      </c>
      <c r="D683" s="133" t="s">
        <v>1050</v>
      </c>
      <c r="E683" s="133" t="s">
        <v>51</v>
      </c>
      <c r="F683" s="133"/>
      <c r="G683" s="133" t="s">
        <v>45</v>
      </c>
      <c r="H683" s="133" t="s">
        <v>1093</v>
      </c>
      <c r="I683" s="133" t="s">
        <v>42</v>
      </c>
      <c r="J683" s="134">
        <v>1</v>
      </c>
      <c r="K683" s="133"/>
      <c r="L683" s="133" t="s">
        <v>45</v>
      </c>
      <c r="M683" s="133"/>
      <c r="N683" s="133"/>
      <c r="O683" s="133"/>
      <c r="P683" s="133"/>
      <c r="Q683" s="135"/>
      <c r="R683" s="135">
        <f t="shared" si="79"/>
        <v>0</v>
      </c>
      <c r="S683" s="135">
        <f t="shared" si="80"/>
        <v>0</v>
      </c>
      <c r="T683" s="135"/>
      <c r="U683" s="135">
        <f t="shared" si="76"/>
        <v>0</v>
      </c>
      <c r="V683" s="135">
        <f t="shared" si="77"/>
        <v>0</v>
      </c>
      <c r="W683" s="135">
        <f t="shared" si="78"/>
        <v>0</v>
      </c>
      <c r="X683" s="133" t="s">
        <v>1145</v>
      </c>
      <c r="Y683" s="133" t="s">
        <v>1146</v>
      </c>
      <c r="Z683" s="133">
        <v>3093</v>
      </c>
      <c r="AA683" s="133">
        <v>3094</v>
      </c>
      <c r="AB683" s="133" t="s">
        <v>42</v>
      </c>
      <c r="AC683" s="133" t="s">
        <v>42</v>
      </c>
      <c r="AD683" s="133" t="s">
        <v>42</v>
      </c>
      <c r="AE683" s="133" t="s">
        <v>42</v>
      </c>
      <c r="AF683" s="133">
        <v>109</v>
      </c>
      <c r="AG683" s="133"/>
      <c r="AH683" s="133">
        <v>2024</v>
      </c>
      <c r="AI683" s="133"/>
      <c r="AJ683" s="133"/>
      <c r="AK683" s="133"/>
      <c r="AL683" s="133"/>
      <c r="AM683" s="133" t="s">
        <v>1144</v>
      </c>
    </row>
    <row r="684" spans="1:39" x14ac:dyDescent="0.35">
      <c r="A684" s="130" t="s">
        <v>50</v>
      </c>
      <c r="B684" s="130" t="s">
        <v>1049</v>
      </c>
      <c r="C684" s="130" t="s">
        <v>1050</v>
      </c>
      <c r="D684" s="130" t="s">
        <v>1050</v>
      </c>
      <c r="E684" s="130" t="s">
        <v>85</v>
      </c>
      <c r="F684" s="130"/>
      <c r="G684" s="130" t="s">
        <v>45</v>
      </c>
      <c r="H684" s="130" t="s">
        <v>1093</v>
      </c>
      <c r="I684" s="130" t="s">
        <v>42</v>
      </c>
      <c r="J684" s="131">
        <v>1</v>
      </c>
      <c r="K684" s="130"/>
      <c r="L684" s="130" t="s">
        <v>45</v>
      </c>
      <c r="M684" s="130"/>
      <c r="N684" s="130"/>
      <c r="O684" s="130"/>
      <c r="P684" s="130"/>
      <c r="Q684" s="132"/>
      <c r="R684" s="132">
        <f t="shared" si="79"/>
        <v>0</v>
      </c>
      <c r="S684" s="132">
        <f t="shared" si="80"/>
        <v>0</v>
      </c>
      <c r="T684" s="132">
        <v>0</v>
      </c>
      <c r="U684" s="132">
        <f t="shared" si="76"/>
        <v>0</v>
      </c>
      <c r="V684" s="132">
        <f t="shared" si="77"/>
        <v>0</v>
      </c>
      <c r="W684" s="132">
        <f t="shared" si="78"/>
        <v>0</v>
      </c>
      <c r="X684" s="130" t="s">
        <v>1145</v>
      </c>
      <c r="Y684" s="130" t="s">
        <v>1146</v>
      </c>
      <c r="Z684" s="130">
        <v>3093</v>
      </c>
      <c r="AA684" s="130">
        <v>3094</v>
      </c>
      <c r="AB684" s="130" t="s">
        <v>42</v>
      </c>
      <c r="AC684" s="130" t="s">
        <v>42</v>
      </c>
      <c r="AD684" s="130" t="s">
        <v>42</v>
      </c>
      <c r="AE684" s="130" t="s">
        <v>42</v>
      </c>
      <c r="AF684" s="130">
        <v>109</v>
      </c>
      <c r="AG684" s="130"/>
      <c r="AH684" s="130">
        <v>2024</v>
      </c>
      <c r="AI684" s="130"/>
      <c r="AJ684" s="130"/>
      <c r="AK684" s="130"/>
      <c r="AL684" s="130"/>
      <c r="AM684" s="130" t="s">
        <v>1144</v>
      </c>
    </row>
    <row r="685" spans="1:39" x14ac:dyDescent="0.35">
      <c r="A685" s="133" t="s">
        <v>50</v>
      </c>
      <c r="B685" s="133" t="s">
        <v>1049</v>
      </c>
      <c r="C685" s="133" t="s">
        <v>1050</v>
      </c>
      <c r="D685" s="133" t="s">
        <v>1050</v>
      </c>
      <c r="E685" s="133" t="s">
        <v>85</v>
      </c>
      <c r="F685" s="133"/>
      <c r="G685" s="133" t="s">
        <v>45</v>
      </c>
      <c r="H685" s="133" t="s">
        <v>86</v>
      </c>
      <c r="I685" s="133" t="s">
        <v>42</v>
      </c>
      <c r="J685" s="134">
        <v>1</v>
      </c>
      <c r="K685" s="133"/>
      <c r="L685" s="133" t="s">
        <v>45</v>
      </c>
      <c r="M685" s="133"/>
      <c r="N685" s="133"/>
      <c r="O685" s="133"/>
      <c r="P685" s="133"/>
      <c r="Q685" s="135"/>
      <c r="R685" s="135">
        <f t="shared" si="79"/>
        <v>0</v>
      </c>
      <c r="S685" s="135">
        <f t="shared" si="80"/>
        <v>0</v>
      </c>
      <c r="T685" s="135">
        <v>0</v>
      </c>
      <c r="U685" s="135">
        <f t="shared" si="76"/>
        <v>0</v>
      </c>
      <c r="V685" s="135">
        <f t="shared" si="77"/>
        <v>0</v>
      </c>
      <c r="W685" s="135">
        <f t="shared" si="78"/>
        <v>0</v>
      </c>
      <c r="X685" s="133" t="s">
        <v>1145</v>
      </c>
      <c r="Y685" s="133" t="s">
        <v>1146</v>
      </c>
      <c r="Z685" s="133">
        <v>3093</v>
      </c>
      <c r="AA685" s="133">
        <v>3094</v>
      </c>
      <c r="AB685" s="133" t="s">
        <v>42</v>
      </c>
      <c r="AC685" s="133" t="s">
        <v>42</v>
      </c>
      <c r="AD685" s="133" t="s">
        <v>42</v>
      </c>
      <c r="AE685" s="133" t="s">
        <v>42</v>
      </c>
      <c r="AF685" s="133">
        <v>109</v>
      </c>
      <c r="AG685" s="133"/>
      <c r="AH685" s="133">
        <v>2024</v>
      </c>
      <c r="AI685" s="133"/>
      <c r="AJ685" s="133"/>
      <c r="AK685" s="133"/>
      <c r="AL685" s="133"/>
      <c r="AM685" s="133" t="s">
        <v>1144</v>
      </c>
    </row>
    <row r="686" spans="1:39" x14ac:dyDescent="0.35">
      <c r="A686" s="130" t="s">
        <v>50</v>
      </c>
      <c r="B686" s="130" t="s">
        <v>1049</v>
      </c>
      <c r="C686" s="130" t="s">
        <v>1050</v>
      </c>
      <c r="D686" s="130" t="s">
        <v>1050</v>
      </c>
      <c r="E686" s="130" t="s">
        <v>51</v>
      </c>
      <c r="F686" s="130"/>
      <c r="G686" s="130" t="s">
        <v>1057</v>
      </c>
      <c r="H686" s="130" t="s">
        <v>1059</v>
      </c>
      <c r="I686" s="130" t="s">
        <v>1058</v>
      </c>
      <c r="J686" s="131">
        <v>1</v>
      </c>
      <c r="K686" s="130"/>
      <c r="L686" s="130" t="s">
        <v>54</v>
      </c>
      <c r="M686" s="130" t="s">
        <v>69</v>
      </c>
      <c r="N686" s="130">
        <v>2</v>
      </c>
      <c r="O686" s="130">
        <v>56</v>
      </c>
      <c r="P686" s="130">
        <v>12</v>
      </c>
      <c r="Q686" s="132">
        <v>102.15</v>
      </c>
      <c r="R686" s="132">
        <f t="shared" si="79"/>
        <v>11.2</v>
      </c>
      <c r="S686" s="132">
        <f t="shared" si="80"/>
        <v>1144.08</v>
      </c>
      <c r="T686" s="132"/>
      <c r="U686" s="132">
        <f t="shared" si="76"/>
        <v>1144.08</v>
      </c>
      <c r="V686" s="132">
        <f t="shared" si="77"/>
        <v>1144080</v>
      </c>
      <c r="W686" s="132">
        <f t="shared" si="78"/>
        <v>95340</v>
      </c>
      <c r="X686" s="130" t="s">
        <v>1145</v>
      </c>
      <c r="Y686" s="130" t="s">
        <v>1147</v>
      </c>
      <c r="Z686" s="130">
        <v>3093</v>
      </c>
      <c r="AA686" s="130">
        <v>3094</v>
      </c>
      <c r="AB686" s="130"/>
      <c r="AC686" s="130"/>
      <c r="AD686" s="130"/>
      <c r="AE686" s="130"/>
      <c r="AF686" s="130">
        <v>109</v>
      </c>
      <c r="AG686" s="130"/>
      <c r="AH686" s="130">
        <v>2024</v>
      </c>
      <c r="AI686" s="130"/>
      <c r="AJ686" s="130"/>
      <c r="AK686" s="130"/>
      <c r="AL686" s="130"/>
      <c r="AM686" s="130" t="s">
        <v>1144</v>
      </c>
    </row>
    <row r="687" spans="1:39" x14ac:dyDescent="0.35">
      <c r="A687" s="133" t="s">
        <v>50</v>
      </c>
      <c r="B687" s="133" t="s">
        <v>1049</v>
      </c>
      <c r="C687" s="133" t="s">
        <v>1050</v>
      </c>
      <c r="D687" s="133" t="s">
        <v>1050</v>
      </c>
      <c r="E687" s="133" t="s">
        <v>85</v>
      </c>
      <c r="F687" s="133"/>
      <c r="G687" s="133" t="s">
        <v>1057</v>
      </c>
      <c r="H687" s="133" t="s">
        <v>1059</v>
      </c>
      <c r="I687" s="133" t="s">
        <v>1058</v>
      </c>
      <c r="J687" s="134">
        <v>1</v>
      </c>
      <c r="K687" s="133"/>
      <c r="L687" s="133" t="s">
        <v>54</v>
      </c>
      <c r="M687" s="133" t="s">
        <v>69</v>
      </c>
      <c r="N687" s="133">
        <v>2</v>
      </c>
      <c r="O687" s="133">
        <v>1</v>
      </c>
      <c r="P687" s="133">
        <v>12</v>
      </c>
      <c r="Q687" s="135">
        <v>102.15</v>
      </c>
      <c r="R687" s="135">
        <f t="shared" si="79"/>
        <v>0.2</v>
      </c>
      <c r="S687" s="135">
        <f t="shared" si="80"/>
        <v>20.430000000000003</v>
      </c>
      <c r="T687" s="135"/>
      <c r="U687" s="135">
        <f t="shared" si="76"/>
        <v>20.430000000000003</v>
      </c>
      <c r="V687" s="135">
        <f t="shared" si="77"/>
        <v>20430.000000000004</v>
      </c>
      <c r="W687" s="135">
        <f t="shared" si="78"/>
        <v>1702.5000000000002</v>
      </c>
      <c r="X687" s="133" t="s">
        <v>1145</v>
      </c>
      <c r="Y687" s="133" t="s">
        <v>1147</v>
      </c>
      <c r="Z687" s="133">
        <v>3093</v>
      </c>
      <c r="AA687" s="133">
        <v>3094</v>
      </c>
      <c r="AB687" s="133"/>
      <c r="AC687" s="133"/>
      <c r="AD687" s="133"/>
      <c r="AE687" s="133"/>
      <c r="AF687" s="133">
        <v>109</v>
      </c>
      <c r="AG687" s="133"/>
      <c r="AH687" s="133">
        <v>2024</v>
      </c>
      <c r="AI687" s="133"/>
      <c r="AJ687" s="133"/>
      <c r="AK687" s="133"/>
      <c r="AL687" s="133"/>
      <c r="AM687" s="133" t="s">
        <v>1144</v>
      </c>
    </row>
    <row r="688" spans="1:39" x14ac:dyDescent="0.35">
      <c r="A688" s="130" t="s">
        <v>50</v>
      </c>
      <c r="B688" s="130" t="s">
        <v>1049</v>
      </c>
      <c r="C688" s="130" t="s">
        <v>1050</v>
      </c>
      <c r="D688" s="130" t="s">
        <v>1050</v>
      </c>
      <c r="E688" s="130" t="s">
        <v>51</v>
      </c>
      <c r="F688" s="130"/>
      <c r="G688" s="130" t="s">
        <v>1051</v>
      </c>
      <c r="H688" s="130" t="s">
        <v>602</v>
      </c>
      <c r="I688" s="130" t="s">
        <v>1054</v>
      </c>
      <c r="J688" s="131">
        <v>1</v>
      </c>
      <c r="K688" s="130"/>
      <c r="L688" s="130" t="s">
        <v>54</v>
      </c>
      <c r="M688" s="130" t="s">
        <v>69</v>
      </c>
      <c r="N688" s="130">
        <v>6</v>
      </c>
      <c r="O688" s="130">
        <v>41</v>
      </c>
      <c r="P688" s="130">
        <v>30</v>
      </c>
      <c r="Q688" s="132">
        <v>88.48</v>
      </c>
      <c r="R688" s="132">
        <f t="shared" si="79"/>
        <v>20.5</v>
      </c>
      <c r="S688" s="132">
        <f t="shared" si="80"/>
        <v>1813.8400000000001</v>
      </c>
      <c r="T688" s="132"/>
      <c r="U688" s="132">
        <f t="shared" si="76"/>
        <v>1813.8400000000001</v>
      </c>
      <c r="V688" s="132">
        <f t="shared" si="77"/>
        <v>1813840.0000000002</v>
      </c>
      <c r="W688" s="132">
        <f t="shared" si="78"/>
        <v>151153.33333333334</v>
      </c>
      <c r="X688" s="130" t="s">
        <v>1145</v>
      </c>
      <c r="Y688" s="130" t="s">
        <v>1148</v>
      </c>
      <c r="Z688" s="130">
        <v>3093</v>
      </c>
      <c r="AA688" s="130">
        <v>3094</v>
      </c>
      <c r="AB688" s="130"/>
      <c r="AC688" s="130"/>
      <c r="AD688" s="130"/>
      <c r="AE688" s="130"/>
      <c r="AF688" s="130">
        <v>109</v>
      </c>
      <c r="AG688" s="130"/>
      <c r="AH688" s="130">
        <v>2024</v>
      </c>
      <c r="AI688" s="130"/>
      <c r="AJ688" s="130"/>
      <c r="AK688" s="130"/>
      <c r="AL688" s="130"/>
      <c r="AM688" s="130" t="s">
        <v>1144</v>
      </c>
    </row>
    <row r="689" spans="1:39" x14ac:dyDescent="0.35">
      <c r="A689" s="133" t="s">
        <v>50</v>
      </c>
      <c r="B689" s="133" t="s">
        <v>1049</v>
      </c>
      <c r="C689" s="133" t="s">
        <v>1050</v>
      </c>
      <c r="D689" s="133" t="s">
        <v>1050</v>
      </c>
      <c r="E689" s="133" t="s">
        <v>85</v>
      </c>
      <c r="F689" s="133"/>
      <c r="G689" s="133" t="s">
        <v>1051</v>
      </c>
      <c r="H689" s="133" t="s">
        <v>602</v>
      </c>
      <c r="I689" s="133" t="s">
        <v>1054</v>
      </c>
      <c r="J689" s="134">
        <v>1</v>
      </c>
      <c r="K689" s="133"/>
      <c r="L689" s="133" t="s">
        <v>54</v>
      </c>
      <c r="M689" s="133" t="s">
        <v>69</v>
      </c>
      <c r="N689" s="133">
        <v>6</v>
      </c>
      <c r="O689" s="133">
        <v>1</v>
      </c>
      <c r="P689" s="133">
        <v>30</v>
      </c>
      <c r="Q689" s="135">
        <v>88.48</v>
      </c>
      <c r="R689" s="135">
        <f t="shared" si="79"/>
        <v>0.5</v>
      </c>
      <c r="S689" s="135">
        <f t="shared" si="80"/>
        <v>44.24</v>
      </c>
      <c r="T689" s="135"/>
      <c r="U689" s="135">
        <f t="shared" si="76"/>
        <v>44.24</v>
      </c>
      <c r="V689" s="135">
        <f t="shared" si="77"/>
        <v>44240</v>
      </c>
      <c r="W689" s="135">
        <f t="shared" si="78"/>
        <v>3686.6666666666665</v>
      </c>
      <c r="X689" s="133" t="s">
        <v>1145</v>
      </c>
      <c r="Y689" s="133" t="s">
        <v>1148</v>
      </c>
      <c r="Z689" s="133">
        <v>3093</v>
      </c>
      <c r="AA689" s="133">
        <v>3094</v>
      </c>
      <c r="AB689" s="133"/>
      <c r="AC689" s="133"/>
      <c r="AD689" s="133"/>
      <c r="AE689" s="133"/>
      <c r="AF689" s="133">
        <v>109</v>
      </c>
      <c r="AG689" s="133"/>
      <c r="AH689" s="133">
        <v>2024</v>
      </c>
      <c r="AI689" s="133"/>
      <c r="AJ689" s="133"/>
      <c r="AK689" s="133"/>
      <c r="AL689" s="133"/>
      <c r="AM689" s="133" t="s">
        <v>1144</v>
      </c>
    </row>
    <row r="690" spans="1:39" x14ac:dyDescent="0.35">
      <c r="A690" s="130" t="s">
        <v>50</v>
      </c>
      <c r="B690" s="130" t="s">
        <v>1049</v>
      </c>
      <c r="C690" s="130" t="s">
        <v>1050</v>
      </c>
      <c r="D690" s="130" t="s">
        <v>1050</v>
      </c>
      <c r="E690" s="130" t="s">
        <v>51</v>
      </c>
      <c r="F690" s="130"/>
      <c r="G690" s="130" t="s">
        <v>1057</v>
      </c>
      <c r="H690" s="130" t="s">
        <v>1061</v>
      </c>
      <c r="I690" s="130" t="s">
        <v>1060</v>
      </c>
      <c r="J690" s="131">
        <v>1</v>
      </c>
      <c r="K690" s="130"/>
      <c r="L690" s="130" t="s">
        <v>54</v>
      </c>
      <c r="M690" s="130" t="s">
        <v>55</v>
      </c>
      <c r="N690" s="130">
        <v>1</v>
      </c>
      <c r="O690" s="130">
        <v>60</v>
      </c>
      <c r="P690" s="130">
        <v>6</v>
      </c>
      <c r="Q690" s="132">
        <v>102.15</v>
      </c>
      <c r="R690" s="132">
        <f t="shared" si="79"/>
        <v>6</v>
      </c>
      <c r="S690" s="132">
        <f t="shared" si="80"/>
        <v>612.90000000000009</v>
      </c>
      <c r="T690" s="132"/>
      <c r="U690" s="132">
        <f t="shared" si="76"/>
        <v>612.90000000000009</v>
      </c>
      <c r="V690" s="132">
        <f t="shared" si="77"/>
        <v>612900.00000000012</v>
      </c>
      <c r="W690" s="132">
        <f t="shared" si="78"/>
        <v>51075.000000000007</v>
      </c>
      <c r="X690" s="130" t="s">
        <v>1145</v>
      </c>
      <c r="Y690" s="130" t="s">
        <v>1147</v>
      </c>
      <c r="Z690" s="130">
        <v>3093</v>
      </c>
      <c r="AA690" s="130">
        <v>3094</v>
      </c>
      <c r="AB690" s="130" t="s">
        <v>42</v>
      </c>
      <c r="AC690" s="130" t="s">
        <v>42</v>
      </c>
      <c r="AD690" s="130" t="s">
        <v>42</v>
      </c>
      <c r="AE690" s="130" t="s">
        <v>42</v>
      </c>
      <c r="AF690" s="130">
        <v>109</v>
      </c>
      <c r="AG690" s="130"/>
      <c r="AH690" s="130">
        <v>2024</v>
      </c>
      <c r="AI690" s="130"/>
      <c r="AJ690" s="130"/>
      <c r="AK690" s="130"/>
      <c r="AL690" s="130"/>
      <c r="AM690" s="130" t="s">
        <v>1144</v>
      </c>
    </row>
    <row r="691" spans="1:39" x14ac:dyDescent="0.35">
      <c r="A691" s="133" t="s">
        <v>50</v>
      </c>
      <c r="B691" s="133" t="s">
        <v>1049</v>
      </c>
      <c r="C691" s="133" t="s">
        <v>1050</v>
      </c>
      <c r="D691" s="133" t="s">
        <v>1050</v>
      </c>
      <c r="E691" s="133" t="s">
        <v>85</v>
      </c>
      <c r="F691" s="133"/>
      <c r="G691" s="133" t="s">
        <v>1057</v>
      </c>
      <c r="H691" s="133" t="s">
        <v>1061</v>
      </c>
      <c r="I691" s="133" t="s">
        <v>1060</v>
      </c>
      <c r="J691" s="134">
        <v>1</v>
      </c>
      <c r="K691" s="133"/>
      <c r="L691" s="133" t="s">
        <v>54</v>
      </c>
      <c r="M691" s="133" t="s">
        <v>55</v>
      </c>
      <c r="N691" s="133">
        <v>1</v>
      </c>
      <c r="O691" s="133">
        <v>2</v>
      </c>
      <c r="P691" s="133">
        <v>6</v>
      </c>
      <c r="Q691" s="135">
        <v>102.15</v>
      </c>
      <c r="R691" s="135">
        <f t="shared" si="79"/>
        <v>0.2</v>
      </c>
      <c r="S691" s="135">
        <f t="shared" si="80"/>
        <v>20.430000000000003</v>
      </c>
      <c r="T691" s="135"/>
      <c r="U691" s="135">
        <f t="shared" si="76"/>
        <v>20.430000000000003</v>
      </c>
      <c r="V691" s="135">
        <f t="shared" si="77"/>
        <v>20430.000000000004</v>
      </c>
      <c r="W691" s="135">
        <f t="shared" si="78"/>
        <v>1702.5000000000002</v>
      </c>
      <c r="X691" s="133" t="s">
        <v>1145</v>
      </c>
      <c r="Y691" s="133" t="s">
        <v>1147</v>
      </c>
      <c r="Z691" s="133">
        <v>3093</v>
      </c>
      <c r="AA691" s="133">
        <v>3094</v>
      </c>
      <c r="AB691" s="133" t="s">
        <v>42</v>
      </c>
      <c r="AC691" s="133" t="s">
        <v>42</v>
      </c>
      <c r="AD691" s="133" t="s">
        <v>42</v>
      </c>
      <c r="AE691" s="133" t="s">
        <v>42</v>
      </c>
      <c r="AF691" s="133">
        <v>109</v>
      </c>
      <c r="AG691" s="133"/>
      <c r="AH691" s="133">
        <v>2024</v>
      </c>
      <c r="AI691" s="133"/>
      <c r="AJ691" s="133"/>
      <c r="AK691" s="133"/>
      <c r="AL691" s="133"/>
      <c r="AM691" s="133" t="s">
        <v>1144</v>
      </c>
    </row>
    <row r="692" spans="1:39" x14ac:dyDescent="0.35">
      <c r="A692" s="130" t="s">
        <v>50</v>
      </c>
      <c r="B692" s="130" t="s">
        <v>1049</v>
      </c>
      <c r="C692" s="130" t="s">
        <v>1050</v>
      </c>
      <c r="D692" s="130" t="s">
        <v>1050</v>
      </c>
      <c r="E692" s="130" t="s">
        <v>51</v>
      </c>
      <c r="F692" s="130"/>
      <c r="G692" s="130" t="s">
        <v>1057</v>
      </c>
      <c r="H692" s="130" t="s">
        <v>1063</v>
      </c>
      <c r="I692" s="130" t="s">
        <v>1062</v>
      </c>
      <c r="J692" s="131">
        <v>1</v>
      </c>
      <c r="K692" s="130"/>
      <c r="L692" s="130" t="s">
        <v>54</v>
      </c>
      <c r="M692" s="130" t="s">
        <v>55</v>
      </c>
      <c r="N692" s="130">
        <v>1</v>
      </c>
      <c r="O692" s="130">
        <v>60</v>
      </c>
      <c r="P692" s="130">
        <v>12</v>
      </c>
      <c r="Q692" s="132">
        <v>102.15</v>
      </c>
      <c r="R692" s="132">
        <f t="shared" si="79"/>
        <v>12</v>
      </c>
      <c r="S692" s="132">
        <f t="shared" si="80"/>
        <v>1225.8000000000002</v>
      </c>
      <c r="T692" s="132"/>
      <c r="U692" s="132">
        <f t="shared" si="76"/>
        <v>1225.8000000000002</v>
      </c>
      <c r="V692" s="132">
        <f t="shared" si="77"/>
        <v>1225800.0000000002</v>
      </c>
      <c r="W692" s="132">
        <f t="shared" si="78"/>
        <v>102150.00000000001</v>
      </c>
      <c r="X692" s="130" t="s">
        <v>1145</v>
      </c>
      <c r="Y692" s="130" t="s">
        <v>1147</v>
      </c>
      <c r="Z692" s="130">
        <v>3093</v>
      </c>
      <c r="AA692" s="130">
        <v>3094</v>
      </c>
      <c r="AB692" s="130" t="s">
        <v>42</v>
      </c>
      <c r="AC692" s="130" t="s">
        <v>42</v>
      </c>
      <c r="AD692" s="130" t="s">
        <v>42</v>
      </c>
      <c r="AE692" s="130" t="s">
        <v>42</v>
      </c>
      <c r="AF692" s="130">
        <v>109</v>
      </c>
      <c r="AG692" s="130"/>
      <c r="AH692" s="130">
        <v>2024</v>
      </c>
      <c r="AI692" s="130"/>
      <c r="AJ692" s="130"/>
      <c r="AK692" s="130"/>
      <c r="AL692" s="130"/>
      <c r="AM692" s="130" t="s">
        <v>1144</v>
      </c>
    </row>
    <row r="693" spans="1:39" x14ac:dyDescent="0.35">
      <c r="A693" s="133" t="s">
        <v>50</v>
      </c>
      <c r="B693" s="133" t="s">
        <v>1049</v>
      </c>
      <c r="C693" s="133" t="s">
        <v>1050</v>
      </c>
      <c r="D693" s="133" t="s">
        <v>1050</v>
      </c>
      <c r="E693" s="133" t="s">
        <v>85</v>
      </c>
      <c r="F693" s="133"/>
      <c r="G693" s="133" t="s">
        <v>1057</v>
      </c>
      <c r="H693" s="133" t="s">
        <v>1063</v>
      </c>
      <c r="I693" s="133" t="s">
        <v>1062</v>
      </c>
      <c r="J693" s="134">
        <v>1</v>
      </c>
      <c r="K693" s="133"/>
      <c r="L693" s="133" t="s">
        <v>54</v>
      </c>
      <c r="M693" s="133" t="s">
        <v>55</v>
      </c>
      <c r="N693" s="133">
        <v>1</v>
      </c>
      <c r="O693" s="133">
        <v>2</v>
      </c>
      <c r="P693" s="133">
        <v>12</v>
      </c>
      <c r="Q693" s="135">
        <v>102.15</v>
      </c>
      <c r="R693" s="135">
        <f t="shared" si="79"/>
        <v>0.4</v>
      </c>
      <c r="S693" s="135">
        <f t="shared" si="80"/>
        <v>40.860000000000007</v>
      </c>
      <c r="T693" s="135"/>
      <c r="U693" s="135">
        <f t="shared" si="76"/>
        <v>40.860000000000007</v>
      </c>
      <c r="V693" s="135">
        <f t="shared" si="77"/>
        <v>40860.000000000007</v>
      </c>
      <c r="W693" s="135">
        <f t="shared" si="78"/>
        <v>3405.0000000000005</v>
      </c>
      <c r="X693" s="133" t="s">
        <v>1145</v>
      </c>
      <c r="Y693" s="133" t="s">
        <v>1147</v>
      </c>
      <c r="Z693" s="133">
        <v>3093</v>
      </c>
      <c r="AA693" s="133">
        <v>3094</v>
      </c>
      <c r="AB693" s="133" t="s">
        <v>42</v>
      </c>
      <c r="AC693" s="133" t="s">
        <v>42</v>
      </c>
      <c r="AD693" s="133" t="s">
        <v>42</v>
      </c>
      <c r="AE693" s="133" t="s">
        <v>42</v>
      </c>
      <c r="AF693" s="133">
        <v>109</v>
      </c>
      <c r="AG693" s="133"/>
      <c r="AH693" s="133">
        <v>2024</v>
      </c>
      <c r="AI693" s="133"/>
      <c r="AJ693" s="133"/>
      <c r="AK693" s="133"/>
      <c r="AL693" s="133"/>
      <c r="AM693" s="133" t="s">
        <v>1144</v>
      </c>
    </row>
    <row r="694" spans="1:39" x14ac:dyDescent="0.35">
      <c r="A694" s="130" t="s">
        <v>50</v>
      </c>
      <c r="B694" s="130" t="s">
        <v>1049</v>
      </c>
      <c r="C694" s="130" t="s">
        <v>1050</v>
      </c>
      <c r="D694" s="130" t="s">
        <v>1050</v>
      </c>
      <c r="E694" s="130" t="s">
        <v>51</v>
      </c>
      <c r="F694" s="130"/>
      <c r="G694" s="130" t="s">
        <v>1094</v>
      </c>
      <c r="H694" s="130" t="s">
        <v>1096</v>
      </c>
      <c r="I694" s="130" t="s">
        <v>1095</v>
      </c>
      <c r="J694" s="131">
        <v>1</v>
      </c>
      <c r="K694" s="130"/>
      <c r="L694" s="130" t="s">
        <v>54</v>
      </c>
      <c r="M694" s="130" t="s">
        <v>55</v>
      </c>
      <c r="N694" s="130">
        <v>1</v>
      </c>
      <c r="O694" s="130">
        <v>60</v>
      </c>
      <c r="P694" s="130">
        <v>12</v>
      </c>
      <c r="Q694" s="132">
        <v>102.15</v>
      </c>
      <c r="R694" s="132">
        <f t="shared" si="79"/>
        <v>12</v>
      </c>
      <c r="S694" s="132">
        <f t="shared" si="80"/>
        <v>1225.8000000000002</v>
      </c>
      <c r="T694" s="132"/>
      <c r="U694" s="132">
        <f t="shared" si="76"/>
        <v>1225.8000000000002</v>
      </c>
      <c r="V694" s="132">
        <f t="shared" si="77"/>
        <v>1225800.0000000002</v>
      </c>
      <c r="W694" s="132">
        <f t="shared" si="78"/>
        <v>102150.00000000001</v>
      </c>
      <c r="X694" s="130" t="s">
        <v>1145</v>
      </c>
      <c r="Y694" s="130" t="s">
        <v>1149</v>
      </c>
      <c r="Z694" s="130">
        <v>3093</v>
      </c>
      <c r="AA694" s="130">
        <v>3094</v>
      </c>
      <c r="AB694" s="130" t="s">
        <v>42</v>
      </c>
      <c r="AC694" s="130" t="s">
        <v>42</v>
      </c>
      <c r="AD694" s="130" t="s">
        <v>42</v>
      </c>
      <c r="AE694" s="130" t="s">
        <v>42</v>
      </c>
      <c r="AF694" s="130">
        <v>109</v>
      </c>
      <c r="AG694" s="130"/>
      <c r="AH694" s="130">
        <v>2024</v>
      </c>
      <c r="AI694" s="130"/>
      <c r="AJ694" s="130"/>
      <c r="AK694" s="130"/>
      <c r="AL694" s="130"/>
      <c r="AM694" s="130" t="s">
        <v>1144</v>
      </c>
    </row>
    <row r="695" spans="1:39" x14ac:dyDescent="0.35">
      <c r="A695" s="133" t="s">
        <v>50</v>
      </c>
      <c r="B695" s="133" t="s">
        <v>1049</v>
      </c>
      <c r="C695" s="133" t="s">
        <v>1050</v>
      </c>
      <c r="D695" s="133" t="s">
        <v>1050</v>
      </c>
      <c r="E695" s="133" t="s">
        <v>85</v>
      </c>
      <c r="F695" s="133"/>
      <c r="G695" s="133" t="s">
        <v>1094</v>
      </c>
      <c r="H695" s="133" t="s">
        <v>1096</v>
      </c>
      <c r="I695" s="133" t="s">
        <v>1095</v>
      </c>
      <c r="J695" s="134">
        <v>1</v>
      </c>
      <c r="K695" s="133"/>
      <c r="L695" s="133" t="s">
        <v>54</v>
      </c>
      <c r="M695" s="133" t="s">
        <v>55</v>
      </c>
      <c r="N695" s="133">
        <v>1</v>
      </c>
      <c r="O695" s="133">
        <v>2</v>
      </c>
      <c r="P695" s="133">
        <v>12</v>
      </c>
      <c r="Q695" s="135">
        <v>102.15</v>
      </c>
      <c r="R695" s="135">
        <f t="shared" si="79"/>
        <v>0.4</v>
      </c>
      <c r="S695" s="135">
        <f t="shared" si="80"/>
        <v>40.860000000000007</v>
      </c>
      <c r="T695" s="135"/>
      <c r="U695" s="135">
        <f t="shared" si="76"/>
        <v>40.860000000000007</v>
      </c>
      <c r="V695" s="135">
        <f t="shared" si="77"/>
        <v>40860.000000000007</v>
      </c>
      <c r="W695" s="135">
        <f t="shared" si="78"/>
        <v>3405.0000000000005</v>
      </c>
      <c r="X695" s="133" t="s">
        <v>1145</v>
      </c>
      <c r="Y695" s="133" t="s">
        <v>1149</v>
      </c>
      <c r="Z695" s="133">
        <v>3093</v>
      </c>
      <c r="AA695" s="133">
        <v>3094</v>
      </c>
      <c r="AB695" s="133" t="s">
        <v>42</v>
      </c>
      <c r="AC695" s="133" t="s">
        <v>42</v>
      </c>
      <c r="AD695" s="133" t="s">
        <v>42</v>
      </c>
      <c r="AE695" s="133" t="s">
        <v>42</v>
      </c>
      <c r="AF695" s="133">
        <v>109</v>
      </c>
      <c r="AG695" s="133"/>
      <c r="AH695" s="133">
        <v>2024</v>
      </c>
      <c r="AI695" s="133"/>
      <c r="AJ695" s="133"/>
      <c r="AK695" s="133"/>
      <c r="AL695" s="133"/>
      <c r="AM695" s="133" t="s">
        <v>1144</v>
      </c>
    </row>
    <row r="696" spans="1:39" x14ac:dyDescent="0.35">
      <c r="A696" s="130" t="s">
        <v>50</v>
      </c>
      <c r="B696" s="130" t="s">
        <v>1049</v>
      </c>
      <c r="C696" s="130" t="s">
        <v>1050</v>
      </c>
      <c r="D696" s="130" t="s">
        <v>1050</v>
      </c>
      <c r="E696" s="130" t="s">
        <v>51</v>
      </c>
      <c r="F696" s="130"/>
      <c r="G696" s="130" t="s">
        <v>1077</v>
      </c>
      <c r="H696" s="130" t="s">
        <v>1079</v>
      </c>
      <c r="I696" s="130" t="s">
        <v>1078</v>
      </c>
      <c r="J696" s="131">
        <v>1</v>
      </c>
      <c r="K696" s="130"/>
      <c r="L696" s="130" t="s">
        <v>54</v>
      </c>
      <c r="M696" s="130" t="s">
        <v>69</v>
      </c>
      <c r="N696" s="130">
        <v>2</v>
      </c>
      <c r="O696" s="130">
        <v>56</v>
      </c>
      <c r="P696" s="130">
        <v>10</v>
      </c>
      <c r="Q696" s="132">
        <v>102.15</v>
      </c>
      <c r="R696" s="132">
        <f t="shared" si="79"/>
        <v>9.3333333333333339</v>
      </c>
      <c r="S696" s="132">
        <f t="shared" si="80"/>
        <v>953.40000000000009</v>
      </c>
      <c r="T696" s="132"/>
      <c r="U696" s="132">
        <f t="shared" si="76"/>
        <v>953.40000000000009</v>
      </c>
      <c r="V696" s="132">
        <f t="shared" si="77"/>
        <v>953400.00000000012</v>
      </c>
      <c r="W696" s="132">
        <f t="shared" si="78"/>
        <v>79450.000000000015</v>
      </c>
      <c r="X696" s="130" t="s">
        <v>1145</v>
      </c>
      <c r="Y696" s="130" t="s">
        <v>1150</v>
      </c>
      <c r="Z696" s="130">
        <v>3093</v>
      </c>
      <c r="AA696" s="130">
        <v>3094</v>
      </c>
      <c r="AB696" s="130"/>
      <c r="AC696" s="130"/>
      <c r="AD696" s="130"/>
      <c r="AE696" s="130"/>
      <c r="AF696" s="130">
        <v>109</v>
      </c>
      <c r="AG696" s="130"/>
      <c r="AH696" s="130">
        <v>2024</v>
      </c>
      <c r="AI696" s="130"/>
      <c r="AJ696" s="130"/>
      <c r="AK696" s="130"/>
      <c r="AL696" s="130"/>
      <c r="AM696" s="130" t="s">
        <v>1144</v>
      </c>
    </row>
    <row r="697" spans="1:39" x14ac:dyDescent="0.35">
      <c r="A697" s="133" t="s">
        <v>50</v>
      </c>
      <c r="B697" s="133" t="s">
        <v>1049</v>
      </c>
      <c r="C697" s="133" t="s">
        <v>1050</v>
      </c>
      <c r="D697" s="133" t="s">
        <v>1050</v>
      </c>
      <c r="E697" s="133" t="s">
        <v>85</v>
      </c>
      <c r="F697" s="133"/>
      <c r="G697" s="133" t="s">
        <v>1077</v>
      </c>
      <c r="H697" s="133" t="s">
        <v>1079</v>
      </c>
      <c r="I697" s="133" t="s">
        <v>1078</v>
      </c>
      <c r="J697" s="134">
        <v>1</v>
      </c>
      <c r="K697" s="133"/>
      <c r="L697" s="133" t="s">
        <v>54</v>
      </c>
      <c r="M697" s="133" t="s">
        <v>69</v>
      </c>
      <c r="N697" s="133">
        <v>2</v>
      </c>
      <c r="O697" s="133">
        <v>1</v>
      </c>
      <c r="P697" s="133">
        <v>10</v>
      </c>
      <c r="Q697" s="135">
        <v>102.15</v>
      </c>
      <c r="R697" s="135">
        <f t="shared" si="79"/>
        <v>0.16666666666666666</v>
      </c>
      <c r="S697" s="135">
        <f t="shared" si="80"/>
        <v>17.024999999999999</v>
      </c>
      <c r="T697" s="135"/>
      <c r="U697" s="135">
        <f t="shared" si="76"/>
        <v>17.024999999999999</v>
      </c>
      <c r="V697" s="135">
        <f t="shared" si="77"/>
        <v>17025</v>
      </c>
      <c r="W697" s="135">
        <f t="shared" si="78"/>
        <v>1418.75</v>
      </c>
      <c r="X697" s="133" t="s">
        <v>1145</v>
      </c>
      <c r="Y697" s="133" t="s">
        <v>1150</v>
      </c>
      <c r="Z697" s="133">
        <v>3093</v>
      </c>
      <c r="AA697" s="133">
        <v>3094</v>
      </c>
      <c r="AB697" s="133"/>
      <c r="AC697" s="133"/>
      <c r="AD697" s="133"/>
      <c r="AE697" s="133"/>
      <c r="AF697" s="133">
        <v>109</v>
      </c>
      <c r="AG697" s="133"/>
      <c r="AH697" s="133">
        <v>2024</v>
      </c>
      <c r="AI697" s="133"/>
      <c r="AJ697" s="133"/>
      <c r="AK697" s="133"/>
      <c r="AL697" s="133"/>
      <c r="AM697" s="133" t="s">
        <v>1144</v>
      </c>
    </row>
    <row r="698" spans="1:39" x14ac:dyDescent="0.35">
      <c r="A698" s="130" t="s">
        <v>50</v>
      </c>
      <c r="B698" s="130" t="s">
        <v>1049</v>
      </c>
      <c r="C698" s="130" t="s">
        <v>1050</v>
      </c>
      <c r="D698" s="130" t="s">
        <v>1050</v>
      </c>
      <c r="E698" s="130" t="s">
        <v>51</v>
      </c>
      <c r="F698" s="130"/>
      <c r="G698" s="130" t="s">
        <v>1057</v>
      </c>
      <c r="H698" s="130" t="s">
        <v>1065</v>
      </c>
      <c r="I698" s="130" t="s">
        <v>1064</v>
      </c>
      <c r="J698" s="131">
        <v>1</v>
      </c>
      <c r="K698" s="130"/>
      <c r="L698" s="130" t="s">
        <v>54</v>
      </c>
      <c r="M698" s="130" t="s">
        <v>69</v>
      </c>
      <c r="N698" s="130">
        <v>2</v>
      </c>
      <c r="O698" s="130">
        <v>56</v>
      </c>
      <c r="P698" s="130">
        <v>8</v>
      </c>
      <c r="Q698" s="132">
        <v>102.15</v>
      </c>
      <c r="R698" s="132">
        <f t="shared" si="79"/>
        <v>7.4666666666666668</v>
      </c>
      <c r="S698" s="132">
        <f t="shared" si="80"/>
        <v>762.72</v>
      </c>
      <c r="T698" s="132"/>
      <c r="U698" s="132">
        <f t="shared" si="76"/>
        <v>762.72</v>
      </c>
      <c r="V698" s="132">
        <f t="shared" si="77"/>
        <v>762720</v>
      </c>
      <c r="W698" s="132">
        <f t="shared" si="78"/>
        <v>63560</v>
      </c>
      <c r="X698" s="130" t="s">
        <v>1145</v>
      </c>
      <c r="Y698" s="130" t="s">
        <v>1147</v>
      </c>
      <c r="Z698" s="130">
        <v>3093</v>
      </c>
      <c r="AA698" s="130">
        <v>3094</v>
      </c>
      <c r="AB698" s="130"/>
      <c r="AC698" s="130"/>
      <c r="AD698" s="130"/>
      <c r="AE698" s="130"/>
      <c r="AF698" s="130">
        <v>109</v>
      </c>
      <c r="AG698" s="130"/>
      <c r="AH698" s="130">
        <v>2024</v>
      </c>
      <c r="AI698" s="130"/>
      <c r="AJ698" s="130"/>
      <c r="AK698" s="130"/>
      <c r="AL698" s="130"/>
      <c r="AM698" s="130" t="s">
        <v>1144</v>
      </c>
    </row>
    <row r="699" spans="1:39" x14ac:dyDescent="0.35">
      <c r="A699" s="133" t="s">
        <v>50</v>
      </c>
      <c r="B699" s="133" t="s">
        <v>1049</v>
      </c>
      <c r="C699" s="133" t="s">
        <v>1050</v>
      </c>
      <c r="D699" s="133" t="s">
        <v>1050</v>
      </c>
      <c r="E699" s="133" t="s">
        <v>85</v>
      </c>
      <c r="F699" s="133"/>
      <c r="G699" s="133" t="s">
        <v>1057</v>
      </c>
      <c r="H699" s="133" t="s">
        <v>1065</v>
      </c>
      <c r="I699" s="133" t="s">
        <v>1064</v>
      </c>
      <c r="J699" s="134">
        <v>1</v>
      </c>
      <c r="K699" s="133"/>
      <c r="L699" s="133" t="s">
        <v>54</v>
      </c>
      <c r="M699" s="133" t="s">
        <v>69</v>
      </c>
      <c r="N699" s="133">
        <v>2</v>
      </c>
      <c r="O699" s="133">
        <v>1</v>
      </c>
      <c r="P699" s="133">
        <v>8</v>
      </c>
      <c r="Q699" s="135">
        <v>102.15</v>
      </c>
      <c r="R699" s="135">
        <f t="shared" si="79"/>
        <v>0.13333333333333333</v>
      </c>
      <c r="S699" s="135">
        <f t="shared" si="80"/>
        <v>13.620000000000001</v>
      </c>
      <c r="T699" s="135"/>
      <c r="U699" s="135">
        <f t="shared" si="76"/>
        <v>13.620000000000001</v>
      </c>
      <c r="V699" s="135">
        <f t="shared" si="77"/>
        <v>13620.000000000002</v>
      </c>
      <c r="W699" s="135">
        <f t="shared" si="78"/>
        <v>1135.0000000000002</v>
      </c>
      <c r="X699" s="133" t="s">
        <v>1145</v>
      </c>
      <c r="Y699" s="133" t="s">
        <v>1147</v>
      </c>
      <c r="Z699" s="133">
        <v>3093</v>
      </c>
      <c r="AA699" s="133">
        <v>3094</v>
      </c>
      <c r="AB699" s="133"/>
      <c r="AC699" s="133"/>
      <c r="AD699" s="133"/>
      <c r="AE699" s="133"/>
      <c r="AF699" s="133">
        <v>109</v>
      </c>
      <c r="AG699" s="133"/>
      <c r="AH699" s="133">
        <v>2024</v>
      </c>
      <c r="AI699" s="133"/>
      <c r="AJ699" s="133"/>
      <c r="AK699" s="133"/>
      <c r="AL699" s="133"/>
      <c r="AM699" s="133" t="s">
        <v>1144</v>
      </c>
    </row>
    <row r="700" spans="1:39" x14ac:dyDescent="0.35">
      <c r="A700" s="130" t="s">
        <v>50</v>
      </c>
      <c r="B700" s="130" t="s">
        <v>1049</v>
      </c>
      <c r="C700" s="130" t="s">
        <v>1050</v>
      </c>
      <c r="D700" s="130" t="s">
        <v>1050</v>
      </c>
      <c r="E700" s="130" t="s">
        <v>51</v>
      </c>
      <c r="F700" s="130"/>
      <c r="G700" s="130" t="s">
        <v>316</v>
      </c>
      <c r="H700" s="130" t="s">
        <v>1082</v>
      </c>
      <c r="I700" s="130" t="s">
        <v>1081</v>
      </c>
      <c r="J700" s="131">
        <v>1</v>
      </c>
      <c r="K700" s="130"/>
      <c r="L700" s="130" t="s">
        <v>54</v>
      </c>
      <c r="M700" s="130" t="s">
        <v>55</v>
      </c>
      <c r="N700" s="130">
        <v>3</v>
      </c>
      <c r="O700" s="130">
        <v>50</v>
      </c>
      <c r="P700" s="130">
        <v>4</v>
      </c>
      <c r="Q700" s="132">
        <v>102.15</v>
      </c>
      <c r="R700" s="132">
        <f t="shared" si="79"/>
        <v>3.3333333333333335</v>
      </c>
      <c r="S700" s="132">
        <f t="shared" si="80"/>
        <v>340.50000000000006</v>
      </c>
      <c r="T700" s="132"/>
      <c r="U700" s="132">
        <f t="shared" si="76"/>
        <v>340.50000000000006</v>
      </c>
      <c r="V700" s="132">
        <f t="shared" si="77"/>
        <v>340500.00000000006</v>
      </c>
      <c r="W700" s="132">
        <f t="shared" si="78"/>
        <v>28375.000000000004</v>
      </c>
      <c r="X700" s="130" t="s">
        <v>1145</v>
      </c>
      <c r="Y700" s="130" t="s">
        <v>1151</v>
      </c>
      <c r="Z700" s="130">
        <v>3093</v>
      </c>
      <c r="AA700" s="130">
        <v>3094</v>
      </c>
      <c r="AB700" s="130"/>
      <c r="AC700" s="130"/>
      <c r="AD700" s="130"/>
      <c r="AE700" s="130"/>
      <c r="AF700" s="130">
        <v>109</v>
      </c>
      <c r="AG700" s="130"/>
      <c r="AH700" s="130">
        <v>2024</v>
      </c>
      <c r="AI700" s="130"/>
      <c r="AJ700" s="130"/>
      <c r="AK700" s="130"/>
      <c r="AL700" s="130"/>
      <c r="AM700" s="130" t="s">
        <v>1144</v>
      </c>
    </row>
    <row r="701" spans="1:39" x14ac:dyDescent="0.35">
      <c r="A701" s="133" t="s">
        <v>50</v>
      </c>
      <c r="B701" s="133" t="s">
        <v>1049</v>
      </c>
      <c r="C701" s="133" t="s">
        <v>1050</v>
      </c>
      <c r="D701" s="133" t="s">
        <v>1050</v>
      </c>
      <c r="E701" s="133" t="s">
        <v>85</v>
      </c>
      <c r="F701" s="133"/>
      <c r="G701" s="133" t="s">
        <v>316</v>
      </c>
      <c r="H701" s="133" t="s">
        <v>1082</v>
      </c>
      <c r="I701" s="133" t="s">
        <v>1081</v>
      </c>
      <c r="J701" s="134">
        <v>1</v>
      </c>
      <c r="K701" s="133"/>
      <c r="L701" s="133" t="s">
        <v>54</v>
      </c>
      <c r="M701" s="133" t="s">
        <v>55</v>
      </c>
      <c r="N701" s="133">
        <v>3</v>
      </c>
      <c r="O701" s="133">
        <v>1</v>
      </c>
      <c r="P701" s="133">
        <v>4</v>
      </c>
      <c r="Q701" s="135">
        <v>102.15</v>
      </c>
      <c r="R701" s="135">
        <f t="shared" si="79"/>
        <v>6.6666666666666666E-2</v>
      </c>
      <c r="S701" s="135">
        <f t="shared" si="80"/>
        <v>6.8100000000000005</v>
      </c>
      <c r="T701" s="135"/>
      <c r="U701" s="135">
        <f t="shared" si="76"/>
        <v>6.8100000000000005</v>
      </c>
      <c r="V701" s="135">
        <f t="shared" si="77"/>
        <v>6810.0000000000009</v>
      </c>
      <c r="W701" s="135">
        <f t="shared" si="78"/>
        <v>567.50000000000011</v>
      </c>
      <c r="X701" s="133" t="s">
        <v>1145</v>
      </c>
      <c r="Y701" s="133" t="s">
        <v>1151</v>
      </c>
      <c r="Z701" s="133">
        <v>3093</v>
      </c>
      <c r="AA701" s="133">
        <v>3094</v>
      </c>
      <c r="AB701" s="133"/>
      <c r="AC701" s="133"/>
      <c r="AD701" s="133"/>
      <c r="AE701" s="133"/>
      <c r="AF701" s="133">
        <v>109</v>
      </c>
      <c r="AG701" s="133"/>
      <c r="AH701" s="133">
        <v>2024</v>
      </c>
      <c r="AI701" s="133"/>
      <c r="AJ701" s="133"/>
      <c r="AK701" s="133"/>
      <c r="AL701" s="133"/>
      <c r="AM701" s="133" t="s">
        <v>1144</v>
      </c>
    </row>
    <row r="702" spans="1:39" x14ac:dyDescent="0.35">
      <c r="A702" s="130" t="s">
        <v>50</v>
      </c>
      <c r="B702" s="130" t="s">
        <v>1049</v>
      </c>
      <c r="C702" s="130" t="s">
        <v>1050</v>
      </c>
      <c r="D702" s="130" t="s">
        <v>1050</v>
      </c>
      <c r="E702" s="130" t="s">
        <v>51</v>
      </c>
      <c r="F702" s="130"/>
      <c r="G702" s="130" t="s">
        <v>1051</v>
      </c>
      <c r="H702" s="130" t="s">
        <v>1056</v>
      </c>
      <c r="I702" s="130" t="s">
        <v>1055</v>
      </c>
      <c r="J702" s="131">
        <v>1</v>
      </c>
      <c r="K702" s="130"/>
      <c r="L702" s="130" t="s">
        <v>54</v>
      </c>
      <c r="M702" s="130" t="s">
        <v>55</v>
      </c>
      <c r="N702" s="130">
        <v>3</v>
      </c>
      <c r="O702" s="130">
        <v>50</v>
      </c>
      <c r="P702" s="130">
        <v>13</v>
      </c>
      <c r="Q702" s="132">
        <v>102.15</v>
      </c>
      <c r="R702" s="132">
        <f t="shared" si="79"/>
        <v>10.833333333333334</v>
      </c>
      <c r="S702" s="132">
        <f t="shared" si="80"/>
        <v>1106.6250000000002</v>
      </c>
      <c r="T702" s="132"/>
      <c r="U702" s="132">
        <f t="shared" si="76"/>
        <v>1106.6250000000002</v>
      </c>
      <c r="V702" s="132">
        <f t="shared" si="77"/>
        <v>1106625.0000000002</v>
      </c>
      <c r="W702" s="132">
        <f t="shared" si="78"/>
        <v>92218.750000000015</v>
      </c>
      <c r="X702" s="130" t="s">
        <v>1145</v>
      </c>
      <c r="Y702" s="130" t="s">
        <v>1148</v>
      </c>
      <c r="Z702" s="130">
        <v>3093</v>
      </c>
      <c r="AA702" s="130">
        <v>3094</v>
      </c>
      <c r="AB702" s="130"/>
      <c r="AC702" s="130"/>
      <c r="AD702" s="130"/>
      <c r="AE702" s="130"/>
      <c r="AF702" s="130">
        <v>109</v>
      </c>
      <c r="AG702" s="130"/>
      <c r="AH702" s="130">
        <v>2024</v>
      </c>
      <c r="AI702" s="130"/>
      <c r="AJ702" s="130"/>
      <c r="AK702" s="130"/>
      <c r="AL702" s="130"/>
      <c r="AM702" s="130" t="s">
        <v>1144</v>
      </c>
    </row>
    <row r="703" spans="1:39" x14ac:dyDescent="0.35">
      <c r="A703" s="133" t="s">
        <v>50</v>
      </c>
      <c r="B703" s="133" t="s">
        <v>1049</v>
      </c>
      <c r="C703" s="133" t="s">
        <v>1050</v>
      </c>
      <c r="D703" s="133" t="s">
        <v>1050</v>
      </c>
      <c r="E703" s="133" t="s">
        <v>85</v>
      </c>
      <c r="F703" s="133"/>
      <c r="G703" s="133" t="s">
        <v>1051</v>
      </c>
      <c r="H703" s="133" t="s">
        <v>1056</v>
      </c>
      <c r="I703" s="133" t="s">
        <v>1055</v>
      </c>
      <c r="J703" s="134">
        <v>1</v>
      </c>
      <c r="K703" s="133"/>
      <c r="L703" s="133" t="s">
        <v>54</v>
      </c>
      <c r="M703" s="133" t="s">
        <v>55</v>
      </c>
      <c r="N703" s="133">
        <v>3</v>
      </c>
      <c r="O703" s="133">
        <v>1</v>
      </c>
      <c r="P703" s="133">
        <v>13</v>
      </c>
      <c r="Q703" s="135">
        <v>102.15</v>
      </c>
      <c r="R703" s="135">
        <f t="shared" si="79"/>
        <v>0.21666666666666667</v>
      </c>
      <c r="S703" s="135">
        <f t="shared" si="80"/>
        <v>22.1325</v>
      </c>
      <c r="T703" s="135"/>
      <c r="U703" s="135">
        <f t="shared" si="76"/>
        <v>22.1325</v>
      </c>
      <c r="V703" s="135">
        <f t="shared" si="77"/>
        <v>22132.5</v>
      </c>
      <c r="W703" s="135">
        <f t="shared" si="78"/>
        <v>1844.375</v>
      </c>
      <c r="X703" s="133" t="s">
        <v>1145</v>
      </c>
      <c r="Y703" s="133" t="s">
        <v>1148</v>
      </c>
      <c r="Z703" s="133">
        <v>3093</v>
      </c>
      <c r="AA703" s="133">
        <v>3094</v>
      </c>
      <c r="AB703" s="133"/>
      <c r="AC703" s="133"/>
      <c r="AD703" s="133"/>
      <c r="AE703" s="133"/>
      <c r="AF703" s="133">
        <v>109</v>
      </c>
      <c r="AG703" s="133"/>
      <c r="AH703" s="133">
        <v>2024</v>
      </c>
      <c r="AI703" s="133"/>
      <c r="AJ703" s="133"/>
      <c r="AK703" s="133"/>
      <c r="AL703" s="133"/>
      <c r="AM703" s="133" t="s">
        <v>1144</v>
      </c>
    </row>
    <row r="704" spans="1:39" x14ac:dyDescent="0.35">
      <c r="A704" s="130" t="s">
        <v>50</v>
      </c>
      <c r="B704" s="130" t="s">
        <v>1049</v>
      </c>
      <c r="C704" s="130" t="s">
        <v>1050</v>
      </c>
      <c r="D704" s="130" t="s">
        <v>1050</v>
      </c>
      <c r="E704" s="130" t="s">
        <v>51</v>
      </c>
      <c r="F704" s="130"/>
      <c r="G704" s="130" t="s">
        <v>448</v>
      </c>
      <c r="H704" s="130" t="s">
        <v>1072</v>
      </c>
      <c r="I704" s="130" t="s">
        <v>1071</v>
      </c>
      <c r="J704" s="131">
        <v>1</v>
      </c>
      <c r="K704" s="130"/>
      <c r="L704" s="130" t="s">
        <v>54</v>
      </c>
      <c r="M704" s="130" t="s">
        <v>55</v>
      </c>
      <c r="N704" s="130">
        <v>3</v>
      </c>
      <c r="O704" s="130">
        <v>50</v>
      </c>
      <c r="P704" s="130">
        <v>8.5</v>
      </c>
      <c r="Q704" s="132">
        <v>102.15</v>
      </c>
      <c r="R704" s="132">
        <f t="shared" si="79"/>
        <v>7.083333333333333</v>
      </c>
      <c r="S704" s="132">
        <f t="shared" si="80"/>
        <v>723.5625</v>
      </c>
      <c r="T704" s="132"/>
      <c r="U704" s="132">
        <f t="shared" si="76"/>
        <v>723.5625</v>
      </c>
      <c r="V704" s="132">
        <f t="shared" si="77"/>
        <v>723562.5</v>
      </c>
      <c r="W704" s="132">
        <f t="shared" si="78"/>
        <v>60296.875</v>
      </c>
      <c r="X704" s="130" t="s">
        <v>1145</v>
      </c>
      <c r="Y704" s="130" t="s">
        <v>1152</v>
      </c>
      <c r="Z704" s="130">
        <v>3093</v>
      </c>
      <c r="AA704" s="130">
        <v>3094</v>
      </c>
      <c r="AB704" s="130"/>
      <c r="AC704" s="130"/>
      <c r="AD704" s="130"/>
      <c r="AE704" s="130"/>
      <c r="AF704" s="130">
        <v>109</v>
      </c>
      <c r="AG704" s="130"/>
      <c r="AH704" s="130">
        <v>2024</v>
      </c>
      <c r="AI704" s="130"/>
      <c r="AJ704" s="130"/>
      <c r="AK704" s="130"/>
      <c r="AL704" s="130"/>
      <c r="AM704" s="130" t="s">
        <v>1144</v>
      </c>
    </row>
    <row r="705" spans="1:39" x14ac:dyDescent="0.35">
      <c r="A705" s="133" t="s">
        <v>50</v>
      </c>
      <c r="B705" s="133" t="s">
        <v>1049</v>
      </c>
      <c r="C705" s="133" t="s">
        <v>1050</v>
      </c>
      <c r="D705" s="133" t="s">
        <v>1050</v>
      </c>
      <c r="E705" s="133" t="s">
        <v>85</v>
      </c>
      <c r="F705" s="133"/>
      <c r="G705" s="133" t="s">
        <v>448</v>
      </c>
      <c r="H705" s="133" t="s">
        <v>1072</v>
      </c>
      <c r="I705" s="133" t="s">
        <v>1071</v>
      </c>
      <c r="J705" s="134">
        <v>1</v>
      </c>
      <c r="K705" s="133"/>
      <c r="L705" s="133" t="s">
        <v>54</v>
      </c>
      <c r="M705" s="133" t="s">
        <v>55</v>
      </c>
      <c r="N705" s="133">
        <v>3</v>
      </c>
      <c r="O705" s="133">
        <v>1</v>
      </c>
      <c r="P705" s="133">
        <v>8.5</v>
      </c>
      <c r="Q705" s="135">
        <v>102.15</v>
      </c>
      <c r="R705" s="135">
        <f t="shared" si="79"/>
        <v>0.14166666666666666</v>
      </c>
      <c r="S705" s="135">
        <f t="shared" si="80"/>
        <v>14.471250000000001</v>
      </c>
      <c r="T705" s="135"/>
      <c r="U705" s="135">
        <f t="shared" si="76"/>
        <v>14.471250000000001</v>
      </c>
      <c r="V705" s="135">
        <f t="shared" si="77"/>
        <v>14471.250000000002</v>
      </c>
      <c r="W705" s="135">
        <f t="shared" si="78"/>
        <v>1205.9375000000002</v>
      </c>
      <c r="X705" s="133" t="s">
        <v>1145</v>
      </c>
      <c r="Y705" s="133" t="s">
        <v>1152</v>
      </c>
      <c r="Z705" s="133">
        <v>3093</v>
      </c>
      <c r="AA705" s="133">
        <v>3094</v>
      </c>
      <c r="AB705" s="133"/>
      <c r="AC705" s="133"/>
      <c r="AD705" s="133"/>
      <c r="AE705" s="133"/>
      <c r="AF705" s="133">
        <v>109</v>
      </c>
      <c r="AG705" s="133"/>
      <c r="AH705" s="133">
        <v>2024</v>
      </c>
      <c r="AI705" s="133"/>
      <c r="AJ705" s="133"/>
      <c r="AK705" s="133"/>
      <c r="AL705" s="133"/>
      <c r="AM705" s="133" t="s">
        <v>1144</v>
      </c>
    </row>
    <row r="706" spans="1:39" x14ac:dyDescent="0.35">
      <c r="A706" s="130" t="s">
        <v>50</v>
      </c>
      <c r="B706" s="130" t="s">
        <v>1049</v>
      </c>
      <c r="C706" s="130" t="s">
        <v>1050</v>
      </c>
      <c r="D706" s="130" t="s">
        <v>1050</v>
      </c>
      <c r="E706" s="130" t="s">
        <v>51</v>
      </c>
      <c r="F706" s="130"/>
      <c r="G706" s="130" t="s">
        <v>595</v>
      </c>
      <c r="H706" s="130" t="s">
        <v>1074</v>
      </c>
      <c r="I706" s="130" t="s">
        <v>1073</v>
      </c>
      <c r="J706" s="131">
        <v>1</v>
      </c>
      <c r="K706" s="130"/>
      <c r="L706" s="130" t="s">
        <v>54</v>
      </c>
      <c r="M706" s="130" t="s">
        <v>55</v>
      </c>
      <c r="N706" s="130">
        <v>3</v>
      </c>
      <c r="O706" s="130">
        <v>50</v>
      </c>
      <c r="P706" s="130">
        <v>4.5</v>
      </c>
      <c r="Q706" s="132">
        <v>102.15</v>
      </c>
      <c r="R706" s="132">
        <f t="shared" si="79"/>
        <v>3.75</v>
      </c>
      <c r="S706" s="132">
        <f t="shared" si="80"/>
        <v>383.0625</v>
      </c>
      <c r="T706" s="132"/>
      <c r="U706" s="132">
        <f t="shared" si="76"/>
        <v>383.0625</v>
      </c>
      <c r="V706" s="132">
        <f t="shared" si="77"/>
        <v>383062.5</v>
      </c>
      <c r="W706" s="132">
        <f t="shared" si="78"/>
        <v>31921.875</v>
      </c>
      <c r="X706" s="130" t="s">
        <v>1145</v>
      </c>
      <c r="Y706" s="130" t="s">
        <v>1153</v>
      </c>
      <c r="Z706" s="130">
        <v>3093</v>
      </c>
      <c r="AA706" s="130">
        <v>3094</v>
      </c>
      <c r="AB706" s="130"/>
      <c r="AC706" s="130"/>
      <c r="AD706" s="130"/>
      <c r="AE706" s="130"/>
      <c r="AF706" s="130">
        <v>109</v>
      </c>
      <c r="AG706" s="130"/>
      <c r="AH706" s="130">
        <v>2024</v>
      </c>
      <c r="AI706" s="130"/>
      <c r="AJ706" s="130"/>
      <c r="AK706" s="130"/>
      <c r="AL706" s="130"/>
      <c r="AM706" s="130" t="s">
        <v>1144</v>
      </c>
    </row>
    <row r="707" spans="1:39" x14ac:dyDescent="0.35">
      <c r="A707" s="133" t="s">
        <v>50</v>
      </c>
      <c r="B707" s="133" t="s">
        <v>1049</v>
      </c>
      <c r="C707" s="133" t="s">
        <v>1050</v>
      </c>
      <c r="D707" s="133" t="s">
        <v>1050</v>
      </c>
      <c r="E707" s="133" t="s">
        <v>85</v>
      </c>
      <c r="F707" s="133"/>
      <c r="G707" s="133" t="s">
        <v>595</v>
      </c>
      <c r="H707" s="133" t="s">
        <v>1074</v>
      </c>
      <c r="I707" s="133" t="s">
        <v>1073</v>
      </c>
      <c r="J707" s="134">
        <v>1</v>
      </c>
      <c r="K707" s="133"/>
      <c r="L707" s="133" t="s">
        <v>54</v>
      </c>
      <c r="M707" s="133" t="s">
        <v>55</v>
      </c>
      <c r="N707" s="133">
        <v>3</v>
      </c>
      <c r="O707" s="133">
        <v>1</v>
      </c>
      <c r="P707" s="133">
        <v>4.5</v>
      </c>
      <c r="Q707" s="135">
        <v>102.15</v>
      </c>
      <c r="R707" s="135">
        <f t="shared" si="79"/>
        <v>7.4999999999999997E-2</v>
      </c>
      <c r="S707" s="135">
        <f t="shared" si="80"/>
        <v>7.6612499999999999</v>
      </c>
      <c r="T707" s="135"/>
      <c r="U707" s="135">
        <f t="shared" si="76"/>
        <v>7.6612499999999999</v>
      </c>
      <c r="V707" s="135">
        <f t="shared" si="77"/>
        <v>7661.25</v>
      </c>
      <c r="W707" s="135">
        <f t="shared" si="78"/>
        <v>638.4375</v>
      </c>
      <c r="X707" s="133" t="s">
        <v>1145</v>
      </c>
      <c r="Y707" s="133" t="s">
        <v>1153</v>
      </c>
      <c r="Z707" s="133">
        <v>3093</v>
      </c>
      <c r="AA707" s="133">
        <v>3094</v>
      </c>
      <c r="AB707" s="133"/>
      <c r="AC707" s="133"/>
      <c r="AD707" s="133"/>
      <c r="AE707" s="133"/>
      <c r="AF707" s="133">
        <v>109</v>
      </c>
      <c r="AG707" s="133"/>
      <c r="AH707" s="133">
        <v>2024</v>
      </c>
      <c r="AI707" s="133"/>
      <c r="AJ707" s="133"/>
      <c r="AK707" s="133"/>
      <c r="AL707" s="133"/>
      <c r="AM707" s="133" t="s">
        <v>1144</v>
      </c>
    </row>
    <row r="708" spans="1:39" x14ac:dyDescent="0.35">
      <c r="A708" s="130" t="s">
        <v>50</v>
      </c>
      <c r="B708" s="130" t="s">
        <v>1049</v>
      </c>
      <c r="C708" s="130" t="s">
        <v>1050</v>
      </c>
      <c r="D708" s="130" t="s">
        <v>1050</v>
      </c>
      <c r="E708" s="130" t="s">
        <v>51</v>
      </c>
      <c r="F708" s="130"/>
      <c r="G708" s="130" t="s">
        <v>43</v>
      </c>
      <c r="H708" s="130" t="s">
        <v>1076</v>
      </c>
      <c r="I708" s="130" t="s">
        <v>1075</v>
      </c>
      <c r="J708" s="131">
        <v>1</v>
      </c>
      <c r="K708" s="130"/>
      <c r="L708" s="130" t="s">
        <v>54</v>
      </c>
      <c r="M708" s="130" t="s">
        <v>69</v>
      </c>
      <c r="N708" s="130">
        <v>4</v>
      </c>
      <c r="O708" s="130">
        <v>30</v>
      </c>
      <c r="P708" s="130">
        <v>4</v>
      </c>
      <c r="Q708" s="132">
        <v>102.15</v>
      </c>
      <c r="R708" s="132">
        <f t="shared" si="79"/>
        <v>2</v>
      </c>
      <c r="S708" s="132">
        <f t="shared" si="80"/>
        <v>204.3</v>
      </c>
      <c r="T708" s="132"/>
      <c r="U708" s="132">
        <f t="shared" si="76"/>
        <v>204.3</v>
      </c>
      <c r="V708" s="132">
        <f t="shared" si="77"/>
        <v>204300</v>
      </c>
      <c r="W708" s="132">
        <f t="shared" si="78"/>
        <v>17025</v>
      </c>
      <c r="X708" s="130" t="s">
        <v>1145</v>
      </c>
      <c r="Y708" s="130" t="s">
        <v>1154</v>
      </c>
      <c r="Z708" s="130">
        <v>3093</v>
      </c>
      <c r="AA708" s="130">
        <v>3094</v>
      </c>
      <c r="AB708" s="130"/>
      <c r="AC708" s="130"/>
      <c r="AD708" s="130"/>
      <c r="AE708" s="130"/>
      <c r="AF708" s="130">
        <v>109</v>
      </c>
      <c r="AG708" s="130"/>
      <c r="AH708" s="130">
        <v>2024</v>
      </c>
      <c r="AI708" s="130"/>
      <c r="AJ708" s="130"/>
      <c r="AK708" s="130"/>
      <c r="AL708" s="130"/>
      <c r="AM708" s="130" t="s">
        <v>1144</v>
      </c>
    </row>
    <row r="709" spans="1:39" x14ac:dyDescent="0.35">
      <c r="A709" s="133" t="s">
        <v>50</v>
      </c>
      <c r="B709" s="133" t="s">
        <v>1049</v>
      </c>
      <c r="C709" s="133" t="s">
        <v>1050</v>
      </c>
      <c r="D709" s="133" t="s">
        <v>1050</v>
      </c>
      <c r="E709" s="133" t="s">
        <v>85</v>
      </c>
      <c r="F709" s="133"/>
      <c r="G709" s="133" t="s">
        <v>43</v>
      </c>
      <c r="H709" s="133" t="s">
        <v>1076</v>
      </c>
      <c r="I709" s="133" t="s">
        <v>1075</v>
      </c>
      <c r="J709" s="134">
        <v>1</v>
      </c>
      <c r="K709" s="133"/>
      <c r="L709" s="133" t="s">
        <v>54</v>
      </c>
      <c r="M709" s="133" t="s">
        <v>69</v>
      </c>
      <c r="N709" s="133">
        <v>4</v>
      </c>
      <c r="O709" s="133">
        <v>4</v>
      </c>
      <c r="P709" s="133">
        <v>4</v>
      </c>
      <c r="Q709" s="135">
        <v>102.15</v>
      </c>
      <c r="R709" s="135">
        <f t="shared" si="79"/>
        <v>0.26666666666666666</v>
      </c>
      <c r="S709" s="135">
        <f t="shared" si="80"/>
        <v>27.240000000000002</v>
      </c>
      <c r="T709" s="135"/>
      <c r="U709" s="135">
        <f t="shared" si="76"/>
        <v>27.240000000000002</v>
      </c>
      <c r="V709" s="135">
        <f t="shared" si="77"/>
        <v>27240.000000000004</v>
      </c>
      <c r="W709" s="135">
        <f t="shared" si="78"/>
        <v>2270.0000000000005</v>
      </c>
      <c r="X709" s="133" t="s">
        <v>1145</v>
      </c>
      <c r="Y709" s="133" t="s">
        <v>1154</v>
      </c>
      <c r="Z709" s="133">
        <v>3093</v>
      </c>
      <c r="AA709" s="133">
        <v>3094</v>
      </c>
      <c r="AB709" s="133"/>
      <c r="AC709" s="133"/>
      <c r="AD709" s="133"/>
      <c r="AE709" s="133"/>
      <c r="AF709" s="133">
        <v>109</v>
      </c>
      <c r="AG709" s="133"/>
      <c r="AH709" s="133">
        <v>2024</v>
      </c>
      <c r="AI709" s="133"/>
      <c r="AJ709" s="133"/>
      <c r="AK709" s="133"/>
      <c r="AL709" s="133"/>
      <c r="AM709" s="133" t="s">
        <v>1144</v>
      </c>
    </row>
    <row r="710" spans="1:39" x14ac:dyDescent="0.35">
      <c r="A710" s="130" t="s">
        <v>50</v>
      </c>
      <c r="B710" s="130" t="s">
        <v>1049</v>
      </c>
      <c r="C710" s="130" t="s">
        <v>1050</v>
      </c>
      <c r="D710" s="130" t="s">
        <v>1050</v>
      </c>
      <c r="E710" s="130" t="s">
        <v>51</v>
      </c>
      <c r="F710" s="130"/>
      <c r="G710" s="130" t="s">
        <v>127</v>
      </c>
      <c r="H710" s="130" t="s">
        <v>1068</v>
      </c>
      <c r="I710" s="130" t="s">
        <v>1067</v>
      </c>
      <c r="J710" s="131">
        <v>1</v>
      </c>
      <c r="K710" s="130"/>
      <c r="L710" s="130" t="s">
        <v>54</v>
      </c>
      <c r="M710" s="130" t="s">
        <v>69</v>
      </c>
      <c r="N710" s="130">
        <v>4</v>
      </c>
      <c r="O710" s="130">
        <v>30</v>
      </c>
      <c r="P710" s="130">
        <v>10</v>
      </c>
      <c r="Q710" s="132">
        <v>102.15</v>
      </c>
      <c r="R710" s="132">
        <f t="shared" si="79"/>
        <v>5</v>
      </c>
      <c r="S710" s="132">
        <f t="shared" si="80"/>
        <v>510.75</v>
      </c>
      <c r="T710" s="132"/>
      <c r="U710" s="132">
        <f t="shared" si="76"/>
        <v>510.75</v>
      </c>
      <c r="V710" s="132">
        <f t="shared" si="77"/>
        <v>510750</v>
      </c>
      <c r="W710" s="132">
        <f t="shared" si="78"/>
        <v>42562.5</v>
      </c>
      <c r="X710" s="130" t="s">
        <v>1145</v>
      </c>
      <c r="Y710" s="130" t="s">
        <v>1155</v>
      </c>
      <c r="Z710" s="130">
        <v>3093</v>
      </c>
      <c r="AA710" s="130">
        <v>3094</v>
      </c>
      <c r="AB710" s="130"/>
      <c r="AC710" s="130"/>
      <c r="AD710" s="130"/>
      <c r="AE710" s="130"/>
      <c r="AF710" s="130">
        <v>109</v>
      </c>
      <c r="AG710" s="130"/>
      <c r="AH710" s="130">
        <v>2024</v>
      </c>
      <c r="AI710" s="130"/>
      <c r="AJ710" s="130"/>
      <c r="AK710" s="130"/>
      <c r="AL710" s="130"/>
      <c r="AM710" s="130" t="s">
        <v>1144</v>
      </c>
    </row>
    <row r="711" spans="1:39" x14ac:dyDescent="0.35">
      <c r="A711" s="133" t="s">
        <v>50</v>
      </c>
      <c r="B711" s="133" t="s">
        <v>1049</v>
      </c>
      <c r="C711" s="133" t="s">
        <v>1050</v>
      </c>
      <c r="D711" s="133" t="s">
        <v>1050</v>
      </c>
      <c r="E711" s="133" t="s">
        <v>85</v>
      </c>
      <c r="F711" s="133"/>
      <c r="G711" s="133" t="s">
        <v>127</v>
      </c>
      <c r="H711" s="133" t="s">
        <v>1068</v>
      </c>
      <c r="I711" s="133" t="s">
        <v>1067</v>
      </c>
      <c r="J711" s="134">
        <v>1</v>
      </c>
      <c r="K711" s="133"/>
      <c r="L711" s="133" t="s">
        <v>54</v>
      </c>
      <c r="M711" s="133" t="s">
        <v>69</v>
      </c>
      <c r="N711" s="133">
        <v>4</v>
      </c>
      <c r="O711" s="133">
        <v>4</v>
      </c>
      <c r="P711" s="133">
        <v>10</v>
      </c>
      <c r="Q711" s="135">
        <v>102.15</v>
      </c>
      <c r="R711" s="135">
        <f t="shared" si="79"/>
        <v>0.66666666666666663</v>
      </c>
      <c r="S711" s="135">
        <f t="shared" si="80"/>
        <v>68.099999999999994</v>
      </c>
      <c r="T711" s="135"/>
      <c r="U711" s="135">
        <f t="shared" si="76"/>
        <v>68.099999999999994</v>
      </c>
      <c r="V711" s="135">
        <f t="shared" si="77"/>
        <v>68100</v>
      </c>
      <c r="W711" s="135">
        <f t="shared" si="78"/>
        <v>5675</v>
      </c>
      <c r="X711" s="133" t="s">
        <v>1145</v>
      </c>
      <c r="Y711" s="133" t="s">
        <v>1155</v>
      </c>
      <c r="Z711" s="133">
        <v>3093</v>
      </c>
      <c r="AA711" s="133">
        <v>3094</v>
      </c>
      <c r="AB711" s="133"/>
      <c r="AC711" s="133"/>
      <c r="AD711" s="133"/>
      <c r="AE711" s="133"/>
      <c r="AF711" s="133">
        <v>109</v>
      </c>
      <c r="AG711" s="133"/>
      <c r="AH711" s="133">
        <v>2024</v>
      </c>
      <c r="AI711" s="133"/>
      <c r="AJ711" s="133"/>
      <c r="AK711" s="133"/>
      <c r="AL711" s="133"/>
      <c r="AM711" s="133" t="s">
        <v>1144</v>
      </c>
    </row>
    <row r="712" spans="1:39" x14ac:dyDescent="0.35">
      <c r="A712" s="130" t="s">
        <v>50</v>
      </c>
      <c r="B712" s="130" t="s">
        <v>1049</v>
      </c>
      <c r="C712" s="130" t="s">
        <v>1050</v>
      </c>
      <c r="D712" s="130" t="s">
        <v>1050</v>
      </c>
      <c r="E712" s="130" t="s">
        <v>51</v>
      </c>
      <c r="F712" s="130"/>
      <c r="G712" s="130" t="s">
        <v>127</v>
      </c>
      <c r="H712" s="130" t="s">
        <v>1070</v>
      </c>
      <c r="I712" s="130" t="s">
        <v>1069</v>
      </c>
      <c r="J712" s="131">
        <v>1</v>
      </c>
      <c r="K712" s="130"/>
      <c r="L712" s="130" t="s">
        <v>54</v>
      </c>
      <c r="M712" s="130" t="s">
        <v>69</v>
      </c>
      <c r="N712" s="130">
        <v>4</v>
      </c>
      <c r="O712" s="130">
        <v>30</v>
      </c>
      <c r="P712" s="130">
        <v>13</v>
      </c>
      <c r="Q712" s="132">
        <v>102.15</v>
      </c>
      <c r="R712" s="132">
        <f t="shared" si="79"/>
        <v>6.5</v>
      </c>
      <c r="S712" s="132">
        <f t="shared" si="80"/>
        <v>663.97500000000002</v>
      </c>
      <c r="T712" s="132"/>
      <c r="U712" s="132">
        <f t="shared" si="76"/>
        <v>663.97500000000002</v>
      </c>
      <c r="V712" s="132">
        <f t="shared" si="77"/>
        <v>663975</v>
      </c>
      <c r="W712" s="132">
        <f t="shared" si="78"/>
        <v>55331.25</v>
      </c>
      <c r="X712" s="130" t="s">
        <v>1145</v>
      </c>
      <c r="Y712" s="130" t="s">
        <v>1155</v>
      </c>
      <c r="Z712" s="130">
        <v>3093</v>
      </c>
      <c r="AA712" s="130">
        <v>3094</v>
      </c>
      <c r="AB712" s="130"/>
      <c r="AC712" s="130"/>
      <c r="AD712" s="130"/>
      <c r="AE712" s="130"/>
      <c r="AF712" s="130">
        <v>109</v>
      </c>
      <c r="AG712" s="130"/>
      <c r="AH712" s="130">
        <v>2024</v>
      </c>
      <c r="AI712" s="130"/>
      <c r="AJ712" s="130"/>
      <c r="AK712" s="130"/>
      <c r="AL712" s="130"/>
      <c r="AM712" s="130" t="s">
        <v>1144</v>
      </c>
    </row>
    <row r="713" spans="1:39" x14ac:dyDescent="0.35">
      <c r="A713" s="133" t="s">
        <v>50</v>
      </c>
      <c r="B713" s="133" t="s">
        <v>1049</v>
      </c>
      <c r="C713" s="133" t="s">
        <v>1050</v>
      </c>
      <c r="D713" s="133" t="s">
        <v>1050</v>
      </c>
      <c r="E713" s="133" t="s">
        <v>85</v>
      </c>
      <c r="F713" s="133"/>
      <c r="G713" s="133" t="s">
        <v>127</v>
      </c>
      <c r="H713" s="133" t="s">
        <v>1070</v>
      </c>
      <c r="I713" s="133" t="s">
        <v>1069</v>
      </c>
      <c r="J713" s="134">
        <v>1</v>
      </c>
      <c r="K713" s="133"/>
      <c r="L713" s="133" t="s">
        <v>54</v>
      </c>
      <c r="M713" s="133" t="s">
        <v>69</v>
      </c>
      <c r="N713" s="133">
        <v>4</v>
      </c>
      <c r="O713" s="133">
        <v>4</v>
      </c>
      <c r="P713" s="133">
        <v>13</v>
      </c>
      <c r="Q713" s="135">
        <v>102.15</v>
      </c>
      <c r="R713" s="135">
        <f t="shared" si="79"/>
        <v>0.8666666666666667</v>
      </c>
      <c r="S713" s="135">
        <f t="shared" si="80"/>
        <v>88.53</v>
      </c>
      <c r="T713" s="135"/>
      <c r="U713" s="135">
        <f t="shared" si="76"/>
        <v>88.53</v>
      </c>
      <c r="V713" s="135">
        <f t="shared" si="77"/>
        <v>88530</v>
      </c>
      <c r="W713" s="135">
        <f t="shared" si="78"/>
        <v>7377.5</v>
      </c>
      <c r="X713" s="133" t="s">
        <v>1145</v>
      </c>
      <c r="Y713" s="133" t="s">
        <v>1155</v>
      </c>
      <c r="Z713" s="133">
        <v>3093</v>
      </c>
      <c r="AA713" s="133">
        <v>3094</v>
      </c>
      <c r="AB713" s="133"/>
      <c r="AC713" s="133"/>
      <c r="AD713" s="133"/>
      <c r="AE713" s="133"/>
      <c r="AF713" s="133">
        <v>109</v>
      </c>
      <c r="AG713" s="133"/>
      <c r="AH713" s="133">
        <v>2024</v>
      </c>
      <c r="AI713" s="133"/>
      <c r="AJ713" s="133"/>
      <c r="AK713" s="133"/>
      <c r="AL713" s="133"/>
      <c r="AM713" s="133" t="s">
        <v>1144</v>
      </c>
    </row>
    <row r="714" spans="1:39" x14ac:dyDescent="0.35">
      <c r="A714" s="130" t="s">
        <v>50</v>
      </c>
      <c r="B714" s="130" t="s">
        <v>1049</v>
      </c>
      <c r="C714" s="130" t="s">
        <v>1050</v>
      </c>
      <c r="D714" s="130" t="s">
        <v>1050</v>
      </c>
      <c r="E714" s="130" t="s">
        <v>51</v>
      </c>
      <c r="F714" s="130"/>
      <c r="G714" s="130" t="s">
        <v>316</v>
      </c>
      <c r="H714" s="130" t="s">
        <v>1084</v>
      </c>
      <c r="I714" s="130" t="s">
        <v>1083</v>
      </c>
      <c r="J714" s="131">
        <v>1</v>
      </c>
      <c r="K714" s="130"/>
      <c r="L714" s="130" t="s">
        <v>54</v>
      </c>
      <c r="M714" s="130" t="s">
        <v>69</v>
      </c>
      <c r="N714" s="130">
        <v>4</v>
      </c>
      <c r="O714" s="130">
        <v>30</v>
      </c>
      <c r="P714" s="130">
        <v>3</v>
      </c>
      <c r="Q714" s="132">
        <v>102.15</v>
      </c>
      <c r="R714" s="132">
        <f t="shared" si="79"/>
        <v>1.5</v>
      </c>
      <c r="S714" s="132">
        <f t="shared" si="80"/>
        <v>153.22500000000002</v>
      </c>
      <c r="T714" s="132"/>
      <c r="U714" s="132">
        <f t="shared" si="76"/>
        <v>153.22500000000002</v>
      </c>
      <c r="V714" s="132">
        <f t="shared" si="77"/>
        <v>153225.00000000003</v>
      </c>
      <c r="W714" s="132">
        <f t="shared" si="78"/>
        <v>12768.750000000002</v>
      </c>
      <c r="X714" s="130" t="s">
        <v>1145</v>
      </c>
      <c r="Y714" s="130" t="s">
        <v>1151</v>
      </c>
      <c r="Z714" s="130">
        <v>3093</v>
      </c>
      <c r="AA714" s="130">
        <v>3094</v>
      </c>
      <c r="AB714" s="130"/>
      <c r="AC714" s="130"/>
      <c r="AD714" s="130"/>
      <c r="AE714" s="130"/>
      <c r="AF714" s="130">
        <v>109</v>
      </c>
      <c r="AG714" s="130"/>
      <c r="AH714" s="130">
        <v>2024</v>
      </c>
      <c r="AI714" s="130"/>
      <c r="AJ714" s="130"/>
      <c r="AK714" s="130"/>
      <c r="AL714" s="130"/>
      <c r="AM714" s="130" t="s">
        <v>1144</v>
      </c>
    </row>
    <row r="715" spans="1:39" x14ac:dyDescent="0.35">
      <c r="A715" s="133" t="s">
        <v>50</v>
      </c>
      <c r="B715" s="133" t="s">
        <v>1049</v>
      </c>
      <c r="C715" s="133" t="s">
        <v>1050</v>
      </c>
      <c r="D715" s="133" t="s">
        <v>1050</v>
      </c>
      <c r="E715" s="133" t="s">
        <v>85</v>
      </c>
      <c r="F715" s="133"/>
      <c r="G715" s="133" t="s">
        <v>316</v>
      </c>
      <c r="H715" s="133" t="s">
        <v>1084</v>
      </c>
      <c r="I715" s="133" t="s">
        <v>1083</v>
      </c>
      <c r="J715" s="134">
        <v>1</v>
      </c>
      <c r="K715" s="133"/>
      <c r="L715" s="133" t="s">
        <v>54</v>
      </c>
      <c r="M715" s="133" t="s">
        <v>69</v>
      </c>
      <c r="N715" s="133">
        <v>4</v>
      </c>
      <c r="O715" s="133">
        <v>4</v>
      </c>
      <c r="P715" s="133">
        <v>3</v>
      </c>
      <c r="Q715" s="135">
        <v>102.15</v>
      </c>
      <c r="R715" s="135">
        <f t="shared" si="79"/>
        <v>0.2</v>
      </c>
      <c r="S715" s="135">
        <f t="shared" si="80"/>
        <v>20.430000000000003</v>
      </c>
      <c r="T715" s="135"/>
      <c r="U715" s="135">
        <f t="shared" si="76"/>
        <v>20.430000000000003</v>
      </c>
      <c r="V715" s="135">
        <f t="shared" si="77"/>
        <v>20430.000000000004</v>
      </c>
      <c r="W715" s="135">
        <f t="shared" si="78"/>
        <v>1702.5000000000002</v>
      </c>
      <c r="X715" s="133" t="s">
        <v>1145</v>
      </c>
      <c r="Y715" s="133" t="s">
        <v>1151</v>
      </c>
      <c r="Z715" s="133">
        <v>3093</v>
      </c>
      <c r="AA715" s="133">
        <v>3094</v>
      </c>
      <c r="AB715" s="133"/>
      <c r="AC715" s="133"/>
      <c r="AD715" s="133"/>
      <c r="AE715" s="133"/>
      <c r="AF715" s="133">
        <v>109</v>
      </c>
      <c r="AG715" s="133"/>
      <c r="AH715" s="133">
        <v>2024</v>
      </c>
      <c r="AI715" s="133"/>
      <c r="AJ715" s="133"/>
      <c r="AK715" s="133"/>
      <c r="AL715" s="133"/>
      <c r="AM715" s="133" t="s">
        <v>1144</v>
      </c>
    </row>
    <row r="716" spans="1:39" x14ac:dyDescent="0.35">
      <c r="A716" s="130" t="s">
        <v>50</v>
      </c>
      <c r="B716" s="130" t="s">
        <v>1049</v>
      </c>
      <c r="C716" s="130" t="s">
        <v>1050</v>
      </c>
      <c r="D716" s="130" t="s">
        <v>1050</v>
      </c>
      <c r="E716" s="130" t="s">
        <v>51</v>
      </c>
      <c r="F716" s="130"/>
      <c r="G716" s="130" t="s">
        <v>1085</v>
      </c>
      <c r="H716" s="130" t="s">
        <v>1087</v>
      </c>
      <c r="I716" s="130" t="s">
        <v>1086</v>
      </c>
      <c r="J716" s="131">
        <v>1</v>
      </c>
      <c r="K716" s="130"/>
      <c r="L716" s="130" t="s">
        <v>54</v>
      </c>
      <c r="M716" s="130" t="s">
        <v>55</v>
      </c>
      <c r="N716" s="130">
        <v>5</v>
      </c>
      <c r="O716" s="130">
        <v>32</v>
      </c>
      <c r="P716" s="130">
        <v>15</v>
      </c>
      <c r="Q716" s="132">
        <v>102.15</v>
      </c>
      <c r="R716" s="132">
        <f t="shared" si="79"/>
        <v>8</v>
      </c>
      <c r="S716" s="132">
        <f t="shared" si="80"/>
        <v>817.2</v>
      </c>
      <c r="T716" s="132"/>
      <c r="U716" s="132">
        <f t="shared" si="76"/>
        <v>817.2</v>
      </c>
      <c r="V716" s="132">
        <f t="shared" si="77"/>
        <v>817200</v>
      </c>
      <c r="W716" s="132">
        <f t="shared" si="78"/>
        <v>68100</v>
      </c>
      <c r="X716" s="130" t="s">
        <v>1145</v>
      </c>
      <c r="Y716" s="130" t="s">
        <v>1156</v>
      </c>
      <c r="Z716" s="130">
        <v>3093</v>
      </c>
      <c r="AA716" s="130">
        <v>3094</v>
      </c>
      <c r="AB716" s="130"/>
      <c r="AC716" s="130"/>
      <c r="AD716" s="130"/>
      <c r="AE716" s="130"/>
      <c r="AF716" s="130">
        <v>109</v>
      </c>
      <c r="AG716" s="130"/>
      <c r="AH716" s="130">
        <v>2024</v>
      </c>
      <c r="AI716" s="130"/>
      <c r="AJ716" s="130"/>
      <c r="AK716" s="130"/>
      <c r="AL716" s="130"/>
      <c r="AM716" s="130" t="s">
        <v>1144</v>
      </c>
    </row>
    <row r="717" spans="1:39" x14ac:dyDescent="0.35">
      <c r="A717" s="133" t="s">
        <v>50</v>
      </c>
      <c r="B717" s="133" t="s">
        <v>1049</v>
      </c>
      <c r="C717" s="133" t="s">
        <v>1050</v>
      </c>
      <c r="D717" s="133" t="s">
        <v>1050</v>
      </c>
      <c r="E717" s="133" t="s">
        <v>85</v>
      </c>
      <c r="F717" s="133"/>
      <c r="G717" s="133" t="s">
        <v>1085</v>
      </c>
      <c r="H717" s="133" t="s">
        <v>1087</v>
      </c>
      <c r="I717" s="133" t="s">
        <v>1086</v>
      </c>
      <c r="J717" s="134">
        <v>1</v>
      </c>
      <c r="K717" s="133"/>
      <c r="L717" s="133" t="s">
        <v>54</v>
      </c>
      <c r="M717" s="133" t="s">
        <v>55</v>
      </c>
      <c r="N717" s="133">
        <v>5</v>
      </c>
      <c r="O717" s="133">
        <v>4</v>
      </c>
      <c r="P717" s="133">
        <v>15</v>
      </c>
      <c r="Q717" s="135">
        <v>102.15</v>
      </c>
      <c r="R717" s="135">
        <f t="shared" si="79"/>
        <v>1</v>
      </c>
      <c r="S717" s="135">
        <f t="shared" si="80"/>
        <v>102.15</v>
      </c>
      <c r="T717" s="135"/>
      <c r="U717" s="135">
        <f t="shared" si="76"/>
        <v>102.15</v>
      </c>
      <c r="V717" s="135">
        <f t="shared" si="77"/>
        <v>102150</v>
      </c>
      <c r="W717" s="135">
        <f t="shared" si="78"/>
        <v>8512.5</v>
      </c>
      <c r="X717" s="133" t="s">
        <v>1145</v>
      </c>
      <c r="Y717" s="133" t="s">
        <v>1156</v>
      </c>
      <c r="Z717" s="133">
        <v>3093</v>
      </c>
      <c r="AA717" s="133">
        <v>3094</v>
      </c>
      <c r="AB717" s="133"/>
      <c r="AC717" s="133"/>
      <c r="AD717" s="133"/>
      <c r="AE717" s="133"/>
      <c r="AF717" s="133">
        <v>109</v>
      </c>
      <c r="AG717" s="133"/>
      <c r="AH717" s="133">
        <v>2024</v>
      </c>
      <c r="AI717" s="133"/>
      <c r="AJ717" s="133"/>
      <c r="AK717" s="133"/>
      <c r="AL717" s="133"/>
      <c r="AM717" s="133" t="s">
        <v>1144</v>
      </c>
    </row>
    <row r="718" spans="1:39" x14ac:dyDescent="0.35">
      <c r="A718" s="130" t="s">
        <v>50</v>
      </c>
      <c r="B718" s="130" t="s">
        <v>1049</v>
      </c>
      <c r="C718" s="130" t="s">
        <v>1050</v>
      </c>
      <c r="D718" s="130" t="s">
        <v>1050</v>
      </c>
      <c r="E718" s="130" t="s">
        <v>51</v>
      </c>
      <c r="F718" s="130"/>
      <c r="G718" s="130" t="s">
        <v>1089</v>
      </c>
      <c r="H718" s="130" t="s">
        <v>1091</v>
      </c>
      <c r="I718" s="130" t="s">
        <v>1090</v>
      </c>
      <c r="J718" s="131">
        <v>1</v>
      </c>
      <c r="K718" s="130"/>
      <c r="L718" s="130" t="s">
        <v>54</v>
      </c>
      <c r="M718" s="130" t="s">
        <v>55</v>
      </c>
      <c r="N718" s="130">
        <v>5</v>
      </c>
      <c r="O718" s="130">
        <v>32</v>
      </c>
      <c r="P718" s="130">
        <v>15</v>
      </c>
      <c r="Q718" s="132">
        <v>102.15</v>
      </c>
      <c r="R718" s="132">
        <f t="shared" si="79"/>
        <v>8</v>
      </c>
      <c r="S718" s="132">
        <f t="shared" si="80"/>
        <v>817.2</v>
      </c>
      <c r="T718" s="132"/>
      <c r="U718" s="132">
        <f t="shared" si="76"/>
        <v>817.2</v>
      </c>
      <c r="V718" s="132">
        <f t="shared" si="77"/>
        <v>817200</v>
      </c>
      <c r="W718" s="132">
        <f t="shared" si="78"/>
        <v>68100</v>
      </c>
      <c r="X718" s="130" t="s">
        <v>1145</v>
      </c>
      <c r="Y718" s="130" t="s">
        <v>1157</v>
      </c>
      <c r="Z718" s="130">
        <v>3093</v>
      </c>
      <c r="AA718" s="130">
        <v>3094</v>
      </c>
      <c r="AB718" s="130"/>
      <c r="AC718" s="130"/>
      <c r="AD718" s="130"/>
      <c r="AE718" s="130"/>
      <c r="AF718" s="130">
        <v>109</v>
      </c>
      <c r="AG718" s="130"/>
      <c r="AH718" s="130">
        <v>2024</v>
      </c>
      <c r="AI718" s="130"/>
      <c r="AJ718" s="130"/>
      <c r="AK718" s="130"/>
      <c r="AL718" s="130"/>
      <c r="AM718" s="130" t="s">
        <v>1144</v>
      </c>
    </row>
    <row r="719" spans="1:39" x14ac:dyDescent="0.35">
      <c r="A719" s="133" t="s">
        <v>50</v>
      </c>
      <c r="B719" s="133" t="s">
        <v>1049</v>
      </c>
      <c r="C719" s="133" t="s">
        <v>1050</v>
      </c>
      <c r="D719" s="133" t="s">
        <v>1050</v>
      </c>
      <c r="E719" s="133" t="s">
        <v>85</v>
      </c>
      <c r="F719" s="133"/>
      <c r="G719" s="133" t="s">
        <v>1089</v>
      </c>
      <c r="H719" s="133" t="s">
        <v>1091</v>
      </c>
      <c r="I719" s="133" t="s">
        <v>1090</v>
      </c>
      <c r="J719" s="134">
        <v>1</v>
      </c>
      <c r="K719" s="133"/>
      <c r="L719" s="133" t="s">
        <v>54</v>
      </c>
      <c r="M719" s="133" t="s">
        <v>55</v>
      </c>
      <c r="N719" s="133">
        <v>5</v>
      </c>
      <c r="O719" s="133">
        <v>4</v>
      </c>
      <c r="P719" s="133">
        <v>15</v>
      </c>
      <c r="Q719" s="135">
        <v>102.15</v>
      </c>
      <c r="R719" s="135">
        <f t="shared" si="79"/>
        <v>1</v>
      </c>
      <c r="S719" s="135">
        <f t="shared" si="80"/>
        <v>102.15</v>
      </c>
      <c r="T719" s="135"/>
      <c r="U719" s="135">
        <f t="shared" si="76"/>
        <v>102.15</v>
      </c>
      <c r="V719" s="135">
        <f t="shared" si="77"/>
        <v>102150</v>
      </c>
      <c r="W719" s="135">
        <f t="shared" si="78"/>
        <v>8512.5</v>
      </c>
      <c r="X719" s="133" t="s">
        <v>1145</v>
      </c>
      <c r="Y719" s="133" t="s">
        <v>1157</v>
      </c>
      <c r="Z719" s="133">
        <v>3093</v>
      </c>
      <c r="AA719" s="133">
        <v>3094</v>
      </c>
      <c r="AB719" s="133"/>
      <c r="AC719" s="133"/>
      <c r="AD719" s="133"/>
      <c r="AE719" s="133"/>
      <c r="AF719" s="133">
        <v>109</v>
      </c>
      <c r="AG719" s="133"/>
      <c r="AH719" s="133">
        <v>2024</v>
      </c>
      <c r="AI719" s="133"/>
      <c r="AJ719" s="133"/>
      <c r="AK719" s="133"/>
      <c r="AL719" s="133"/>
      <c r="AM719" s="133" t="s">
        <v>1144</v>
      </c>
    </row>
    <row r="720" spans="1:39" x14ac:dyDescent="0.35">
      <c r="A720" s="130" t="s">
        <v>39</v>
      </c>
      <c r="B720" s="130" t="s">
        <v>1049</v>
      </c>
      <c r="C720" s="130" t="s">
        <v>1099</v>
      </c>
      <c r="D720" s="130" t="s">
        <v>1099</v>
      </c>
      <c r="E720" s="130" t="s">
        <v>42</v>
      </c>
      <c r="F720" s="130"/>
      <c r="G720" s="130" t="s">
        <v>45</v>
      </c>
      <c r="H720" s="130" t="s">
        <v>44</v>
      </c>
      <c r="I720" s="130" t="s">
        <v>42</v>
      </c>
      <c r="J720" s="131">
        <v>1</v>
      </c>
      <c r="K720" s="130"/>
      <c r="L720" s="130" t="s">
        <v>45</v>
      </c>
      <c r="M720" s="130"/>
      <c r="N720" s="130"/>
      <c r="O720" s="130"/>
      <c r="P720" s="130"/>
      <c r="Q720" s="132"/>
      <c r="R720" s="132">
        <f t="shared" si="79"/>
        <v>0</v>
      </c>
      <c r="S720" s="132"/>
      <c r="T720" s="132">
        <v>683.2</v>
      </c>
      <c r="U720" s="132">
        <f t="shared" si="76"/>
        <v>683.2</v>
      </c>
      <c r="V720" s="132">
        <f t="shared" si="77"/>
        <v>683200</v>
      </c>
      <c r="W720" s="132">
        <f t="shared" si="78"/>
        <v>56933.333333333336</v>
      </c>
      <c r="X720" s="130" t="s">
        <v>39</v>
      </c>
      <c r="Y720" s="130" t="s">
        <v>39</v>
      </c>
      <c r="Z720" s="130"/>
      <c r="AA720" s="130"/>
      <c r="AB720" s="130" t="s">
        <v>42</v>
      </c>
      <c r="AC720" s="130" t="s">
        <v>42</v>
      </c>
      <c r="AD720" s="130" t="s">
        <v>42</v>
      </c>
      <c r="AE720" s="130" t="s">
        <v>42</v>
      </c>
      <c r="AF720" s="130"/>
      <c r="AG720" s="130"/>
      <c r="AH720" s="130">
        <v>2024</v>
      </c>
      <c r="AI720" s="130" t="s">
        <v>1158</v>
      </c>
      <c r="AJ720" s="130"/>
      <c r="AK720" s="130"/>
      <c r="AL720" s="130"/>
      <c r="AM720" s="130" t="s">
        <v>1144</v>
      </c>
    </row>
    <row r="721" spans="1:39" x14ac:dyDescent="0.35">
      <c r="A721" s="133" t="s">
        <v>39</v>
      </c>
      <c r="B721" s="133" t="s">
        <v>1049</v>
      </c>
      <c r="C721" s="133" t="s">
        <v>1099</v>
      </c>
      <c r="D721" s="133" t="s">
        <v>1099</v>
      </c>
      <c r="E721" s="133" t="s">
        <v>42</v>
      </c>
      <c r="F721" s="133"/>
      <c r="G721" s="133" t="s">
        <v>45</v>
      </c>
      <c r="H721" s="133" t="s">
        <v>90</v>
      </c>
      <c r="I721" s="133" t="s">
        <v>42</v>
      </c>
      <c r="J721" s="134">
        <v>1</v>
      </c>
      <c r="K721" s="133"/>
      <c r="L721" s="133" t="s">
        <v>45</v>
      </c>
      <c r="M721" s="133"/>
      <c r="N721" s="133"/>
      <c r="O721" s="133"/>
      <c r="P721" s="133"/>
      <c r="Q721" s="135"/>
      <c r="R721" s="135">
        <f t="shared" si="79"/>
        <v>0</v>
      </c>
      <c r="S721" s="135"/>
      <c r="T721" s="135">
        <v>306.87</v>
      </c>
      <c r="U721" s="135">
        <f t="shared" si="76"/>
        <v>306.87</v>
      </c>
      <c r="V721" s="135">
        <f t="shared" si="77"/>
        <v>306870</v>
      </c>
      <c r="W721" s="135">
        <f t="shared" si="78"/>
        <v>25572.5</v>
      </c>
      <c r="X721" s="133" t="s">
        <v>39</v>
      </c>
      <c r="Y721" s="133" t="s">
        <v>39</v>
      </c>
      <c r="Z721" s="133"/>
      <c r="AA721" s="133"/>
      <c r="AB721" s="133" t="s">
        <v>42</v>
      </c>
      <c r="AC721" s="133" t="s">
        <v>42</v>
      </c>
      <c r="AD721" s="133" t="s">
        <v>42</v>
      </c>
      <c r="AE721" s="133" t="s">
        <v>42</v>
      </c>
      <c r="AF721" s="133"/>
      <c r="AG721" s="133"/>
      <c r="AH721" s="133">
        <v>2024</v>
      </c>
      <c r="AI721" s="133"/>
      <c r="AJ721" s="133"/>
      <c r="AK721" s="133"/>
      <c r="AL721" s="133"/>
      <c r="AM721" s="133" t="s">
        <v>1144</v>
      </c>
    </row>
    <row r="722" spans="1:39" x14ac:dyDescent="0.35">
      <c r="A722" s="130" t="s">
        <v>39</v>
      </c>
      <c r="B722" s="130" t="s">
        <v>1049</v>
      </c>
      <c r="C722" s="130" t="s">
        <v>1099</v>
      </c>
      <c r="D722" s="130" t="s">
        <v>1099</v>
      </c>
      <c r="E722" s="130" t="s">
        <v>42</v>
      </c>
      <c r="F722" s="130"/>
      <c r="G722" s="130" t="s">
        <v>45</v>
      </c>
      <c r="H722" s="130" t="s">
        <v>182</v>
      </c>
      <c r="I722" s="130" t="s">
        <v>42</v>
      </c>
      <c r="J722" s="131">
        <v>1</v>
      </c>
      <c r="K722" s="130"/>
      <c r="L722" s="130" t="s">
        <v>45</v>
      </c>
      <c r="M722" s="130"/>
      <c r="N722" s="130"/>
      <c r="O722" s="130"/>
      <c r="P722" s="130"/>
      <c r="Q722" s="132"/>
      <c r="R722" s="132">
        <f t="shared" si="79"/>
        <v>0</v>
      </c>
      <c r="S722" s="132"/>
      <c r="T722" s="132">
        <v>36.99</v>
      </c>
      <c r="U722" s="132">
        <f t="shared" si="76"/>
        <v>36.99</v>
      </c>
      <c r="V722" s="132">
        <f t="shared" si="77"/>
        <v>36990</v>
      </c>
      <c r="W722" s="132">
        <f t="shared" si="78"/>
        <v>3082.5</v>
      </c>
      <c r="X722" s="130" t="s">
        <v>39</v>
      </c>
      <c r="Y722" s="130" t="s">
        <v>39</v>
      </c>
      <c r="Z722" s="130"/>
      <c r="AA722" s="130"/>
      <c r="AB722" s="130" t="s">
        <v>42</v>
      </c>
      <c r="AC722" s="130" t="s">
        <v>42</v>
      </c>
      <c r="AD722" s="130" t="s">
        <v>42</v>
      </c>
      <c r="AE722" s="130" t="s">
        <v>42</v>
      </c>
      <c r="AF722" s="130"/>
      <c r="AG722" s="130"/>
      <c r="AH722" s="130">
        <v>2024</v>
      </c>
      <c r="AI722" s="130"/>
      <c r="AJ722" s="130"/>
      <c r="AK722" s="130"/>
      <c r="AL722" s="130"/>
      <c r="AM722" s="130" t="s">
        <v>1144</v>
      </c>
    </row>
    <row r="723" spans="1:39" x14ac:dyDescent="0.35">
      <c r="A723" s="133" t="s">
        <v>39</v>
      </c>
      <c r="B723" s="133" t="s">
        <v>1049</v>
      </c>
      <c r="C723" s="133" t="s">
        <v>1099</v>
      </c>
      <c r="D723" s="133" t="s">
        <v>1099</v>
      </c>
      <c r="E723" s="133" t="s">
        <v>42</v>
      </c>
      <c r="F723" s="133"/>
      <c r="G723" s="133" t="s">
        <v>45</v>
      </c>
      <c r="H723" s="133" t="s">
        <v>47</v>
      </c>
      <c r="I723" s="133" t="s">
        <v>42</v>
      </c>
      <c r="J723" s="134">
        <v>1</v>
      </c>
      <c r="K723" s="133"/>
      <c r="L723" s="133" t="s">
        <v>45</v>
      </c>
      <c r="M723" s="133"/>
      <c r="N723" s="133"/>
      <c r="O723" s="133"/>
      <c r="P723" s="133"/>
      <c r="Q723" s="135"/>
      <c r="R723" s="135">
        <f t="shared" si="79"/>
        <v>0</v>
      </c>
      <c r="S723" s="135"/>
      <c r="T723" s="135">
        <v>283.23</v>
      </c>
      <c r="U723" s="135">
        <f t="shared" si="76"/>
        <v>283.23</v>
      </c>
      <c r="V723" s="135">
        <f t="shared" si="77"/>
        <v>283230</v>
      </c>
      <c r="W723" s="135">
        <f t="shared" si="78"/>
        <v>23602.5</v>
      </c>
      <c r="X723" s="133" t="s">
        <v>39</v>
      </c>
      <c r="Y723" s="133" t="s">
        <v>39</v>
      </c>
      <c r="Z723" s="133"/>
      <c r="AA723" s="133"/>
      <c r="AB723" s="133" t="s">
        <v>42</v>
      </c>
      <c r="AC723" s="133" t="s">
        <v>42</v>
      </c>
      <c r="AD723" s="133" t="s">
        <v>42</v>
      </c>
      <c r="AE723" s="133" t="s">
        <v>42</v>
      </c>
      <c r="AF723" s="133"/>
      <c r="AG723" s="133"/>
      <c r="AH723" s="133">
        <v>2024</v>
      </c>
      <c r="AI723" s="133"/>
      <c r="AJ723" s="133"/>
      <c r="AK723" s="133"/>
      <c r="AL723" s="133"/>
      <c r="AM723" s="133" t="s">
        <v>1144</v>
      </c>
    </row>
    <row r="724" spans="1:39" x14ac:dyDescent="0.35">
      <c r="A724" s="130" t="s">
        <v>39</v>
      </c>
      <c r="B724" s="130" t="s">
        <v>1049</v>
      </c>
      <c r="C724" s="130" t="s">
        <v>1099</v>
      </c>
      <c r="D724" s="130" t="s">
        <v>1099</v>
      </c>
      <c r="E724" s="130" t="s">
        <v>42</v>
      </c>
      <c r="F724" s="130"/>
      <c r="G724" s="130" t="s">
        <v>460</v>
      </c>
      <c r="H724" s="130" t="s">
        <v>48</v>
      </c>
      <c r="I724" s="130" t="s">
        <v>42</v>
      </c>
      <c r="J724" s="131">
        <v>1</v>
      </c>
      <c r="K724" s="130"/>
      <c r="L724" s="130" t="s">
        <v>45</v>
      </c>
      <c r="M724" s="130"/>
      <c r="N724" s="130"/>
      <c r="O724" s="130"/>
      <c r="P724" s="130"/>
      <c r="Q724" s="132"/>
      <c r="R724" s="132">
        <f t="shared" si="79"/>
        <v>0</v>
      </c>
      <c r="S724" s="132"/>
      <c r="T724" s="132">
        <v>584.34</v>
      </c>
      <c r="U724" s="132">
        <f t="shared" si="76"/>
        <v>584.34</v>
      </c>
      <c r="V724" s="132">
        <f t="shared" si="77"/>
        <v>584340</v>
      </c>
      <c r="W724" s="132">
        <f t="shared" si="78"/>
        <v>48695</v>
      </c>
      <c r="X724" s="130" t="s">
        <v>39</v>
      </c>
      <c r="Y724" s="130" t="s">
        <v>39</v>
      </c>
      <c r="Z724" s="130"/>
      <c r="AA724" s="130"/>
      <c r="AB724" s="130" t="s">
        <v>42</v>
      </c>
      <c r="AC724" s="130" t="s">
        <v>42</v>
      </c>
      <c r="AD724" s="130" t="s">
        <v>42</v>
      </c>
      <c r="AE724" s="130" t="s">
        <v>42</v>
      </c>
      <c r="AF724" s="130"/>
      <c r="AG724" s="130"/>
      <c r="AH724" s="130">
        <v>2024</v>
      </c>
      <c r="AI724" s="130"/>
      <c r="AJ724" s="130"/>
      <c r="AK724" s="130"/>
      <c r="AL724" s="130"/>
      <c r="AM724" s="130" t="s">
        <v>1144</v>
      </c>
    </row>
    <row r="725" spans="1:39" x14ac:dyDescent="0.35">
      <c r="A725" s="133" t="s">
        <v>50</v>
      </c>
      <c r="B725" s="133" t="s">
        <v>1049</v>
      </c>
      <c r="C725" s="133" t="s">
        <v>1099</v>
      </c>
      <c r="D725" s="133" t="s">
        <v>1099</v>
      </c>
      <c r="E725" s="133" t="s">
        <v>51</v>
      </c>
      <c r="F725" s="133"/>
      <c r="G725" s="133" t="s">
        <v>45</v>
      </c>
      <c r="H725" s="133" t="s">
        <v>84</v>
      </c>
      <c r="I725" s="133" t="s">
        <v>42</v>
      </c>
      <c r="J725" s="134">
        <v>1</v>
      </c>
      <c r="K725" s="133"/>
      <c r="L725" s="133" t="s">
        <v>68</v>
      </c>
      <c r="M725" s="133"/>
      <c r="N725" s="133"/>
      <c r="O725" s="133">
        <v>4</v>
      </c>
      <c r="P725" s="133">
        <v>60</v>
      </c>
      <c r="Q725" s="135">
        <v>61.75</v>
      </c>
      <c r="R725" s="135">
        <f t="shared" si="79"/>
        <v>4</v>
      </c>
      <c r="S725" s="135">
        <f t="shared" ref="S725:S754" si="81">Q725*R725</f>
        <v>247</v>
      </c>
      <c r="T725" s="135"/>
      <c r="U725" s="135">
        <f t="shared" si="76"/>
        <v>247</v>
      </c>
      <c r="V725" s="135">
        <f t="shared" si="77"/>
        <v>247000</v>
      </c>
      <c r="W725" s="135">
        <f t="shared" si="78"/>
        <v>20583.333333333332</v>
      </c>
      <c r="X725" s="133" t="s">
        <v>1159</v>
      </c>
      <c r="Y725" s="133" t="s">
        <v>1160</v>
      </c>
      <c r="Z725" s="133">
        <v>3093</v>
      </c>
      <c r="AA725" s="133">
        <v>3094</v>
      </c>
      <c r="AB725" s="133" t="s">
        <v>42</v>
      </c>
      <c r="AC725" s="133" t="s">
        <v>42</v>
      </c>
      <c r="AD725" s="133" t="s">
        <v>42</v>
      </c>
      <c r="AE725" s="133" t="s">
        <v>42</v>
      </c>
      <c r="AF725" s="133">
        <v>123</v>
      </c>
      <c r="AG725" s="133"/>
      <c r="AH725" s="133">
        <v>2024</v>
      </c>
      <c r="AI725" s="133"/>
      <c r="AJ725" s="133"/>
      <c r="AK725" s="133"/>
      <c r="AL725" s="133"/>
      <c r="AM725" s="133" t="s">
        <v>1144</v>
      </c>
    </row>
    <row r="726" spans="1:39" x14ac:dyDescent="0.35">
      <c r="A726" s="130" t="s">
        <v>50</v>
      </c>
      <c r="B726" s="130" t="s">
        <v>1049</v>
      </c>
      <c r="C726" s="130" t="s">
        <v>1099</v>
      </c>
      <c r="D726" s="130" t="s">
        <v>1099</v>
      </c>
      <c r="E726" s="130" t="s">
        <v>85</v>
      </c>
      <c r="F726" s="130"/>
      <c r="G726" s="130" t="s">
        <v>45</v>
      </c>
      <c r="H726" s="130" t="s">
        <v>86</v>
      </c>
      <c r="I726" s="130" t="s">
        <v>42</v>
      </c>
      <c r="J726" s="131">
        <v>1</v>
      </c>
      <c r="K726" s="130"/>
      <c r="L726" s="130" t="s">
        <v>45</v>
      </c>
      <c r="M726" s="130"/>
      <c r="N726" s="130"/>
      <c r="O726" s="130"/>
      <c r="P726" s="130"/>
      <c r="Q726" s="132"/>
      <c r="R726" s="132">
        <f t="shared" si="79"/>
        <v>0</v>
      </c>
      <c r="S726" s="132">
        <f t="shared" si="81"/>
        <v>0</v>
      </c>
      <c r="T726" s="132">
        <v>0</v>
      </c>
      <c r="U726" s="132">
        <f t="shared" si="76"/>
        <v>0</v>
      </c>
      <c r="V726" s="132">
        <f t="shared" si="77"/>
        <v>0</v>
      </c>
      <c r="W726" s="132">
        <f t="shared" si="78"/>
        <v>0</v>
      </c>
      <c r="X726" s="130" t="s">
        <v>1159</v>
      </c>
      <c r="Y726" s="130" t="s">
        <v>1160</v>
      </c>
      <c r="Z726" s="130">
        <v>3093</v>
      </c>
      <c r="AA726" s="130">
        <v>3094</v>
      </c>
      <c r="AB726" s="130" t="s">
        <v>42</v>
      </c>
      <c r="AC726" s="130" t="s">
        <v>42</v>
      </c>
      <c r="AD726" s="130" t="s">
        <v>42</v>
      </c>
      <c r="AE726" s="130" t="s">
        <v>42</v>
      </c>
      <c r="AF726" s="130">
        <v>123</v>
      </c>
      <c r="AG726" s="130"/>
      <c r="AH726" s="130">
        <v>2024</v>
      </c>
      <c r="AI726" s="130"/>
      <c r="AJ726" s="130"/>
      <c r="AK726" s="130"/>
      <c r="AL726" s="130"/>
      <c r="AM726" s="130" t="s">
        <v>1144</v>
      </c>
    </row>
    <row r="727" spans="1:39" x14ac:dyDescent="0.35">
      <c r="A727" s="133" t="s">
        <v>50</v>
      </c>
      <c r="B727" s="133" t="s">
        <v>1049</v>
      </c>
      <c r="C727" s="133" t="s">
        <v>1099</v>
      </c>
      <c r="D727" s="133" t="s">
        <v>1099</v>
      </c>
      <c r="E727" s="133" t="s">
        <v>51</v>
      </c>
      <c r="F727" s="133"/>
      <c r="G727" s="133" t="s">
        <v>1085</v>
      </c>
      <c r="H727" s="133" t="s">
        <v>1120</v>
      </c>
      <c r="I727" s="133" t="s">
        <v>1119</v>
      </c>
      <c r="J727" s="134">
        <v>1</v>
      </c>
      <c r="K727" s="133"/>
      <c r="L727" s="133" t="s">
        <v>54</v>
      </c>
      <c r="M727" s="133" t="s">
        <v>55</v>
      </c>
      <c r="N727" s="133">
        <v>1</v>
      </c>
      <c r="O727" s="133">
        <v>33</v>
      </c>
      <c r="P727" s="133">
        <v>10.5</v>
      </c>
      <c r="Q727" s="135">
        <v>123.46</v>
      </c>
      <c r="R727" s="135">
        <f t="shared" si="79"/>
        <v>5.7750000000000004</v>
      </c>
      <c r="S727" s="135">
        <f t="shared" si="81"/>
        <v>712.98149999999998</v>
      </c>
      <c r="T727" s="135"/>
      <c r="U727" s="135">
        <f t="shared" si="76"/>
        <v>712.98149999999998</v>
      </c>
      <c r="V727" s="135">
        <f t="shared" si="77"/>
        <v>712981.5</v>
      </c>
      <c r="W727" s="135">
        <f t="shared" si="78"/>
        <v>59415.125</v>
      </c>
      <c r="X727" s="133" t="s">
        <v>1159</v>
      </c>
      <c r="Y727" s="133" t="s">
        <v>1161</v>
      </c>
      <c r="Z727" s="133">
        <v>3093</v>
      </c>
      <c r="AA727" s="133">
        <v>3094</v>
      </c>
      <c r="AB727" s="133"/>
      <c r="AC727" s="133"/>
      <c r="AD727" s="133"/>
      <c r="AE727" s="133"/>
      <c r="AF727" s="133">
        <v>123</v>
      </c>
      <c r="AG727" s="133"/>
      <c r="AH727" s="133">
        <v>2024</v>
      </c>
      <c r="AI727" s="133"/>
      <c r="AJ727" s="133"/>
      <c r="AK727" s="133"/>
      <c r="AL727" s="133"/>
      <c r="AM727" s="133" t="s">
        <v>1144</v>
      </c>
    </row>
    <row r="728" spans="1:39" x14ac:dyDescent="0.35">
      <c r="A728" s="130" t="s">
        <v>50</v>
      </c>
      <c r="B728" s="130" t="s">
        <v>1049</v>
      </c>
      <c r="C728" s="130" t="s">
        <v>1099</v>
      </c>
      <c r="D728" s="130" t="s">
        <v>1099</v>
      </c>
      <c r="E728" s="130" t="s">
        <v>85</v>
      </c>
      <c r="F728" s="130"/>
      <c r="G728" s="130" t="s">
        <v>1085</v>
      </c>
      <c r="H728" s="130" t="s">
        <v>1120</v>
      </c>
      <c r="I728" s="130" t="s">
        <v>1119</v>
      </c>
      <c r="J728" s="131">
        <v>1</v>
      </c>
      <c r="K728" s="130"/>
      <c r="L728" s="130" t="s">
        <v>54</v>
      </c>
      <c r="M728" s="130" t="s">
        <v>55</v>
      </c>
      <c r="N728" s="130">
        <v>1</v>
      </c>
      <c r="O728" s="130">
        <v>16</v>
      </c>
      <c r="P728" s="130">
        <v>10.5</v>
      </c>
      <c r="Q728" s="132">
        <v>123.46</v>
      </c>
      <c r="R728" s="132">
        <f t="shared" si="79"/>
        <v>2.8</v>
      </c>
      <c r="S728" s="132">
        <f t="shared" si="81"/>
        <v>345.68799999999999</v>
      </c>
      <c r="T728" s="132"/>
      <c r="U728" s="132">
        <f t="shared" si="76"/>
        <v>345.68799999999999</v>
      </c>
      <c r="V728" s="132">
        <f t="shared" si="77"/>
        <v>345688</v>
      </c>
      <c r="W728" s="132">
        <f t="shared" si="78"/>
        <v>28807.333333333332</v>
      </c>
      <c r="X728" s="130" t="s">
        <v>1159</v>
      </c>
      <c r="Y728" s="130" t="s">
        <v>1161</v>
      </c>
      <c r="Z728" s="130">
        <v>3093</v>
      </c>
      <c r="AA728" s="130">
        <v>3094</v>
      </c>
      <c r="AB728" s="130"/>
      <c r="AC728" s="130"/>
      <c r="AD728" s="130"/>
      <c r="AE728" s="130"/>
      <c r="AF728" s="130">
        <v>123</v>
      </c>
      <c r="AG728" s="130"/>
      <c r="AH728" s="130">
        <v>2024</v>
      </c>
      <c r="AI728" s="130"/>
      <c r="AJ728" s="130"/>
      <c r="AK728" s="130"/>
      <c r="AL728" s="130"/>
      <c r="AM728" s="130" t="s">
        <v>1144</v>
      </c>
    </row>
    <row r="729" spans="1:39" x14ac:dyDescent="0.35">
      <c r="A729" s="133" t="s">
        <v>50</v>
      </c>
      <c r="B729" s="133" t="s">
        <v>1049</v>
      </c>
      <c r="C729" s="133" t="s">
        <v>1099</v>
      </c>
      <c r="D729" s="133" t="s">
        <v>1099</v>
      </c>
      <c r="E729" s="133" t="s">
        <v>51</v>
      </c>
      <c r="F729" s="133"/>
      <c r="G729" s="133" t="s">
        <v>595</v>
      </c>
      <c r="H729" s="133" t="s">
        <v>1105</v>
      </c>
      <c r="I729" s="133" t="s">
        <v>1104</v>
      </c>
      <c r="J729" s="134">
        <v>1</v>
      </c>
      <c r="K729" s="133"/>
      <c r="L729" s="133" t="s">
        <v>54</v>
      </c>
      <c r="M729" s="133" t="s">
        <v>55</v>
      </c>
      <c r="N729" s="133">
        <v>1</v>
      </c>
      <c r="O729" s="133">
        <v>33</v>
      </c>
      <c r="P729" s="133">
        <v>7.5</v>
      </c>
      <c r="Q729" s="135">
        <v>102.88</v>
      </c>
      <c r="R729" s="135">
        <f t="shared" si="79"/>
        <v>4.125</v>
      </c>
      <c r="S729" s="135">
        <f t="shared" si="81"/>
        <v>424.38</v>
      </c>
      <c r="T729" s="135"/>
      <c r="U729" s="135">
        <f t="shared" si="76"/>
        <v>424.38</v>
      </c>
      <c r="V729" s="135">
        <f t="shared" si="77"/>
        <v>424380</v>
      </c>
      <c r="W729" s="135">
        <f t="shared" si="78"/>
        <v>35365</v>
      </c>
      <c r="X729" s="133" t="s">
        <v>1159</v>
      </c>
      <c r="Y729" s="133" t="s">
        <v>1162</v>
      </c>
      <c r="Z729" s="133">
        <v>3093</v>
      </c>
      <c r="AA729" s="133">
        <v>3094</v>
      </c>
      <c r="AB729" s="133"/>
      <c r="AC729" s="133"/>
      <c r="AD729" s="133"/>
      <c r="AE729" s="133"/>
      <c r="AF729" s="133">
        <v>123</v>
      </c>
      <c r="AG729" s="133"/>
      <c r="AH729" s="133">
        <v>2024</v>
      </c>
      <c r="AI729" s="133"/>
      <c r="AJ729" s="133"/>
      <c r="AK729" s="133"/>
      <c r="AL729" s="133"/>
      <c r="AM729" s="133" t="s">
        <v>1144</v>
      </c>
    </row>
    <row r="730" spans="1:39" x14ac:dyDescent="0.35">
      <c r="A730" s="130" t="s">
        <v>50</v>
      </c>
      <c r="B730" s="130" t="s">
        <v>1049</v>
      </c>
      <c r="C730" s="130" t="s">
        <v>1099</v>
      </c>
      <c r="D730" s="130" t="s">
        <v>1099</v>
      </c>
      <c r="E730" s="130" t="s">
        <v>85</v>
      </c>
      <c r="F730" s="130"/>
      <c r="G730" s="130" t="s">
        <v>595</v>
      </c>
      <c r="H730" s="130" t="s">
        <v>1105</v>
      </c>
      <c r="I730" s="130" t="s">
        <v>1104</v>
      </c>
      <c r="J730" s="131">
        <v>1</v>
      </c>
      <c r="K730" s="130"/>
      <c r="L730" s="130" t="s">
        <v>54</v>
      </c>
      <c r="M730" s="130" t="s">
        <v>55</v>
      </c>
      <c r="N730" s="130">
        <v>1</v>
      </c>
      <c r="O730" s="130">
        <v>16</v>
      </c>
      <c r="P730" s="130">
        <v>7.5</v>
      </c>
      <c r="Q730" s="132">
        <v>102.88</v>
      </c>
      <c r="R730" s="132">
        <f t="shared" si="79"/>
        <v>2</v>
      </c>
      <c r="S730" s="132">
        <f t="shared" si="81"/>
        <v>205.76</v>
      </c>
      <c r="T730" s="132"/>
      <c r="U730" s="132">
        <f t="shared" si="76"/>
        <v>205.76</v>
      </c>
      <c r="V730" s="132">
        <f t="shared" si="77"/>
        <v>205760</v>
      </c>
      <c r="W730" s="132">
        <f t="shared" si="78"/>
        <v>17146.666666666668</v>
      </c>
      <c r="X730" s="130" t="s">
        <v>1159</v>
      </c>
      <c r="Y730" s="130" t="s">
        <v>1162</v>
      </c>
      <c r="Z730" s="130">
        <v>3093</v>
      </c>
      <c r="AA730" s="130">
        <v>3094</v>
      </c>
      <c r="AB730" s="130"/>
      <c r="AC730" s="130"/>
      <c r="AD730" s="130"/>
      <c r="AE730" s="130"/>
      <c r="AF730" s="130">
        <v>123</v>
      </c>
      <c r="AG730" s="130"/>
      <c r="AH730" s="130">
        <v>2024</v>
      </c>
      <c r="AI730" s="130"/>
      <c r="AJ730" s="130"/>
      <c r="AK730" s="130"/>
      <c r="AL730" s="130"/>
      <c r="AM730" s="130" t="s">
        <v>1144</v>
      </c>
    </row>
    <row r="731" spans="1:39" x14ac:dyDescent="0.35">
      <c r="A731" s="133" t="s">
        <v>50</v>
      </c>
      <c r="B731" s="133" t="s">
        <v>1049</v>
      </c>
      <c r="C731" s="133" t="s">
        <v>1099</v>
      </c>
      <c r="D731" s="133" t="s">
        <v>1099</v>
      </c>
      <c r="E731" s="133" t="s">
        <v>51</v>
      </c>
      <c r="F731" s="133"/>
      <c r="G731" s="133" t="s">
        <v>1094</v>
      </c>
      <c r="H731" s="133" t="s">
        <v>1123</v>
      </c>
      <c r="I731" s="133" t="s">
        <v>1122</v>
      </c>
      <c r="J731" s="134">
        <v>1</v>
      </c>
      <c r="K731" s="133"/>
      <c r="L731" s="133" t="s">
        <v>54</v>
      </c>
      <c r="M731" s="133" t="s">
        <v>55</v>
      </c>
      <c r="N731" s="133">
        <v>1</v>
      </c>
      <c r="O731" s="133">
        <v>33</v>
      </c>
      <c r="P731" s="133">
        <v>7.5</v>
      </c>
      <c r="Q731" s="135">
        <v>102.88</v>
      </c>
      <c r="R731" s="135">
        <f t="shared" si="79"/>
        <v>4.125</v>
      </c>
      <c r="S731" s="135">
        <f t="shared" si="81"/>
        <v>424.38</v>
      </c>
      <c r="T731" s="135"/>
      <c r="U731" s="135">
        <f t="shared" si="76"/>
        <v>424.38</v>
      </c>
      <c r="V731" s="135">
        <f t="shared" si="77"/>
        <v>424380</v>
      </c>
      <c r="W731" s="135">
        <f t="shared" si="78"/>
        <v>35365</v>
      </c>
      <c r="X731" s="133" t="s">
        <v>1159</v>
      </c>
      <c r="Y731" s="133" t="s">
        <v>1163</v>
      </c>
      <c r="Z731" s="133">
        <v>3093</v>
      </c>
      <c r="AA731" s="133">
        <v>3094</v>
      </c>
      <c r="AB731" s="133"/>
      <c r="AC731" s="133"/>
      <c r="AD731" s="133"/>
      <c r="AE731" s="133"/>
      <c r="AF731" s="133">
        <v>123</v>
      </c>
      <c r="AG731" s="133"/>
      <c r="AH731" s="133">
        <v>2024</v>
      </c>
      <c r="AI731" s="133"/>
      <c r="AJ731" s="133"/>
      <c r="AK731" s="133"/>
      <c r="AL731" s="133"/>
      <c r="AM731" s="133" t="s">
        <v>1144</v>
      </c>
    </row>
    <row r="732" spans="1:39" x14ac:dyDescent="0.35">
      <c r="A732" s="130" t="s">
        <v>50</v>
      </c>
      <c r="B732" s="130" t="s">
        <v>1049</v>
      </c>
      <c r="C732" s="130" t="s">
        <v>1099</v>
      </c>
      <c r="D732" s="130" t="s">
        <v>1099</v>
      </c>
      <c r="E732" s="130" t="s">
        <v>85</v>
      </c>
      <c r="F732" s="130"/>
      <c r="G732" s="130" t="s">
        <v>1094</v>
      </c>
      <c r="H732" s="130" t="s">
        <v>1123</v>
      </c>
      <c r="I732" s="130" t="s">
        <v>1122</v>
      </c>
      <c r="J732" s="131">
        <v>1</v>
      </c>
      <c r="K732" s="130"/>
      <c r="L732" s="130" t="s">
        <v>54</v>
      </c>
      <c r="M732" s="130" t="s">
        <v>55</v>
      </c>
      <c r="N732" s="130">
        <v>1</v>
      </c>
      <c r="O732" s="130">
        <v>16</v>
      </c>
      <c r="P732" s="130">
        <v>7.5</v>
      </c>
      <c r="Q732" s="132">
        <v>102.88</v>
      </c>
      <c r="R732" s="132">
        <f t="shared" si="79"/>
        <v>2</v>
      </c>
      <c r="S732" s="132">
        <f t="shared" si="81"/>
        <v>205.76</v>
      </c>
      <c r="T732" s="132"/>
      <c r="U732" s="132">
        <f t="shared" si="76"/>
        <v>205.76</v>
      </c>
      <c r="V732" s="132">
        <f t="shared" si="77"/>
        <v>205760</v>
      </c>
      <c r="W732" s="132">
        <f t="shared" si="78"/>
        <v>17146.666666666668</v>
      </c>
      <c r="X732" s="130" t="s">
        <v>1159</v>
      </c>
      <c r="Y732" s="130" t="s">
        <v>1163</v>
      </c>
      <c r="Z732" s="130">
        <v>3093</v>
      </c>
      <c r="AA732" s="130">
        <v>3094</v>
      </c>
      <c r="AB732" s="130"/>
      <c r="AC732" s="130"/>
      <c r="AD732" s="130"/>
      <c r="AE732" s="130"/>
      <c r="AF732" s="130">
        <v>123</v>
      </c>
      <c r="AG732" s="130"/>
      <c r="AH732" s="130">
        <v>2024</v>
      </c>
      <c r="AI732" s="130"/>
      <c r="AJ732" s="130"/>
      <c r="AK732" s="130"/>
      <c r="AL732" s="130"/>
      <c r="AM732" s="130" t="s">
        <v>1144</v>
      </c>
    </row>
    <row r="733" spans="1:39" x14ac:dyDescent="0.35">
      <c r="A733" s="133" t="s">
        <v>50</v>
      </c>
      <c r="B733" s="133" t="s">
        <v>1049</v>
      </c>
      <c r="C733" s="133" t="s">
        <v>1099</v>
      </c>
      <c r="D733" s="133" t="s">
        <v>1099</v>
      </c>
      <c r="E733" s="133" t="s">
        <v>51</v>
      </c>
      <c r="F733" s="133"/>
      <c r="G733" s="133" t="s">
        <v>1077</v>
      </c>
      <c r="H733" s="133" t="s">
        <v>1111</v>
      </c>
      <c r="I733" s="133" t="s">
        <v>1110</v>
      </c>
      <c r="J733" s="134">
        <f t="shared" ref="J733:J738" si="82">1/3</f>
        <v>0.33333333333333331</v>
      </c>
      <c r="K733" s="133"/>
      <c r="L733" s="133" t="s">
        <v>54</v>
      </c>
      <c r="M733" s="133" t="s">
        <v>55</v>
      </c>
      <c r="N733" s="133">
        <v>1</v>
      </c>
      <c r="O733" s="133">
        <v>33</v>
      </c>
      <c r="P733" s="133">
        <v>4.5</v>
      </c>
      <c r="Q733" s="135">
        <v>77.16</v>
      </c>
      <c r="R733" s="135">
        <f t="shared" ref="R733:R738" si="83">(O733*P733)/60*J733</f>
        <v>0.82499999999999996</v>
      </c>
      <c r="S733" s="135">
        <f t="shared" si="81"/>
        <v>63.656999999999996</v>
      </c>
      <c r="T733" s="135"/>
      <c r="U733" s="135">
        <f t="shared" ref="U733:U774" si="84">S733+T733</f>
        <v>63.656999999999996</v>
      </c>
      <c r="V733" s="135">
        <f t="shared" ref="V733:V774" si="85">U733*1000</f>
        <v>63657</v>
      </c>
      <c r="W733" s="135"/>
      <c r="X733" s="133" t="s">
        <v>1159</v>
      </c>
      <c r="Y733" s="133" t="s">
        <v>1164</v>
      </c>
      <c r="Z733" s="133">
        <v>3093</v>
      </c>
      <c r="AA733" s="133">
        <v>3094</v>
      </c>
      <c r="AB733" s="133"/>
      <c r="AC733" s="133"/>
      <c r="AD733" s="133"/>
      <c r="AE733" s="133"/>
      <c r="AF733" s="133">
        <v>123</v>
      </c>
      <c r="AG733" s="133"/>
      <c r="AH733" s="133">
        <v>2024</v>
      </c>
      <c r="AI733" s="133"/>
      <c r="AJ733" s="133"/>
      <c r="AK733" s="133"/>
      <c r="AL733" s="133"/>
      <c r="AM733" s="133" t="s">
        <v>1144</v>
      </c>
    </row>
    <row r="734" spans="1:39" x14ac:dyDescent="0.35">
      <c r="A734" s="130" t="s">
        <v>50</v>
      </c>
      <c r="B734" s="130" t="s">
        <v>1049</v>
      </c>
      <c r="C734" s="130" t="s">
        <v>1099</v>
      </c>
      <c r="D734" s="130" t="s">
        <v>1099</v>
      </c>
      <c r="E734" s="130" t="s">
        <v>85</v>
      </c>
      <c r="F734" s="130"/>
      <c r="G734" s="130" t="s">
        <v>1077</v>
      </c>
      <c r="H734" s="130" t="s">
        <v>1111</v>
      </c>
      <c r="I734" s="130" t="s">
        <v>1110</v>
      </c>
      <c r="J734" s="131">
        <f t="shared" si="82"/>
        <v>0.33333333333333331</v>
      </c>
      <c r="K734" s="130"/>
      <c r="L734" s="130" t="s">
        <v>54</v>
      </c>
      <c r="M734" s="130" t="s">
        <v>55</v>
      </c>
      <c r="N734" s="130">
        <v>1</v>
      </c>
      <c r="O734" s="130">
        <v>16</v>
      </c>
      <c r="P734" s="130">
        <v>4.5</v>
      </c>
      <c r="Q734" s="132">
        <v>77.16</v>
      </c>
      <c r="R734" s="132">
        <f t="shared" si="83"/>
        <v>0.39999999999999997</v>
      </c>
      <c r="S734" s="132">
        <f t="shared" si="81"/>
        <v>30.863999999999997</v>
      </c>
      <c r="T734" s="132"/>
      <c r="U734" s="132">
        <f t="shared" si="84"/>
        <v>30.863999999999997</v>
      </c>
      <c r="V734" s="132">
        <f t="shared" si="85"/>
        <v>30863.999999999996</v>
      </c>
      <c r="W734" s="132"/>
      <c r="X734" s="130" t="s">
        <v>1159</v>
      </c>
      <c r="Y734" s="130" t="s">
        <v>1164</v>
      </c>
      <c r="Z734" s="130">
        <v>3093</v>
      </c>
      <c r="AA734" s="130">
        <v>3094</v>
      </c>
      <c r="AB734" s="130"/>
      <c r="AC734" s="130"/>
      <c r="AD734" s="130"/>
      <c r="AE734" s="130"/>
      <c r="AF734" s="130">
        <v>123</v>
      </c>
      <c r="AG734" s="130"/>
      <c r="AH734" s="130">
        <v>2024</v>
      </c>
      <c r="AI734" s="130"/>
      <c r="AJ734" s="130"/>
      <c r="AK734" s="130"/>
      <c r="AL734" s="130"/>
      <c r="AM734" s="130" t="s">
        <v>1144</v>
      </c>
    </row>
    <row r="735" spans="1:39" x14ac:dyDescent="0.35">
      <c r="A735" s="133" t="s">
        <v>50</v>
      </c>
      <c r="B735" s="133" t="s">
        <v>1049</v>
      </c>
      <c r="C735" s="133" t="s">
        <v>1099</v>
      </c>
      <c r="D735" s="133" t="s">
        <v>1099</v>
      </c>
      <c r="E735" s="133" t="s">
        <v>51</v>
      </c>
      <c r="F735" s="133"/>
      <c r="G735" s="133" t="s">
        <v>1077</v>
      </c>
      <c r="H735" s="133" t="s">
        <v>1113</v>
      </c>
      <c r="I735" s="133" t="s">
        <v>1112</v>
      </c>
      <c r="J735" s="134">
        <f t="shared" si="82"/>
        <v>0.33333333333333331</v>
      </c>
      <c r="K735" s="133"/>
      <c r="L735" s="133" t="s">
        <v>54</v>
      </c>
      <c r="M735" s="133" t="s">
        <v>55</v>
      </c>
      <c r="N735" s="133">
        <v>1</v>
      </c>
      <c r="O735" s="133">
        <v>33</v>
      </c>
      <c r="P735" s="133">
        <v>4.5</v>
      </c>
      <c r="Q735" s="135">
        <v>77.16</v>
      </c>
      <c r="R735" s="135">
        <f t="shared" si="83"/>
        <v>0.82499999999999996</v>
      </c>
      <c r="S735" s="135">
        <f t="shared" si="81"/>
        <v>63.656999999999996</v>
      </c>
      <c r="T735" s="135"/>
      <c r="U735" s="135">
        <f t="shared" si="84"/>
        <v>63.656999999999996</v>
      </c>
      <c r="V735" s="135">
        <f t="shared" si="85"/>
        <v>63657</v>
      </c>
      <c r="W735" s="135"/>
      <c r="X735" s="133" t="s">
        <v>1159</v>
      </c>
      <c r="Y735" s="133" t="s">
        <v>1164</v>
      </c>
      <c r="Z735" s="133">
        <v>3093</v>
      </c>
      <c r="AA735" s="133">
        <v>3094</v>
      </c>
      <c r="AB735" s="133"/>
      <c r="AC735" s="133"/>
      <c r="AD735" s="133"/>
      <c r="AE735" s="133"/>
      <c r="AF735" s="133">
        <v>123</v>
      </c>
      <c r="AG735" s="133"/>
      <c r="AH735" s="133">
        <v>2024</v>
      </c>
      <c r="AI735" s="133"/>
      <c r="AJ735" s="133"/>
      <c r="AK735" s="133"/>
      <c r="AL735" s="133"/>
      <c r="AM735" s="133" t="s">
        <v>1144</v>
      </c>
    </row>
    <row r="736" spans="1:39" x14ac:dyDescent="0.35">
      <c r="A736" s="130" t="s">
        <v>50</v>
      </c>
      <c r="B736" s="130" t="s">
        <v>1049</v>
      </c>
      <c r="C736" s="130" t="s">
        <v>1099</v>
      </c>
      <c r="D736" s="130" t="s">
        <v>1099</v>
      </c>
      <c r="E736" s="130" t="s">
        <v>85</v>
      </c>
      <c r="F736" s="130"/>
      <c r="G736" s="130" t="s">
        <v>1077</v>
      </c>
      <c r="H736" s="130" t="s">
        <v>1113</v>
      </c>
      <c r="I736" s="130" t="s">
        <v>1112</v>
      </c>
      <c r="J736" s="131">
        <f t="shared" si="82"/>
        <v>0.33333333333333331</v>
      </c>
      <c r="K736" s="130"/>
      <c r="L736" s="130" t="s">
        <v>54</v>
      </c>
      <c r="M736" s="130" t="s">
        <v>55</v>
      </c>
      <c r="N736" s="130">
        <v>1</v>
      </c>
      <c r="O736" s="130">
        <v>16</v>
      </c>
      <c r="P736" s="130">
        <v>4.5</v>
      </c>
      <c r="Q736" s="132">
        <v>77.16</v>
      </c>
      <c r="R736" s="132">
        <f t="shared" si="83"/>
        <v>0.39999999999999997</v>
      </c>
      <c r="S736" s="132">
        <f t="shared" si="81"/>
        <v>30.863999999999997</v>
      </c>
      <c r="T736" s="132"/>
      <c r="U736" s="132">
        <f t="shared" si="84"/>
        <v>30.863999999999997</v>
      </c>
      <c r="V736" s="132">
        <f t="shared" si="85"/>
        <v>30863.999999999996</v>
      </c>
      <c r="W736" s="132"/>
      <c r="X736" s="130" t="s">
        <v>1159</v>
      </c>
      <c r="Y736" s="130" t="s">
        <v>1164</v>
      </c>
      <c r="Z736" s="130">
        <v>3093</v>
      </c>
      <c r="AA736" s="130">
        <v>3094</v>
      </c>
      <c r="AB736" s="130"/>
      <c r="AC736" s="130"/>
      <c r="AD736" s="130"/>
      <c r="AE736" s="130"/>
      <c r="AF736" s="130">
        <v>123</v>
      </c>
      <c r="AG736" s="130"/>
      <c r="AH736" s="130">
        <v>2024</v>
      </c>
      <c r="AI736" s="130"/>
      <c r="AJ736" s="130"/>
      <c r="AK736" s="130"/>
      <c r="AL736" s="130"/>
      <c r="AM736" s="130" t="s">
        <v>1144</v>
      </c>
    </row>
    <row r="737" spans="1:39" x14ac:dyDescent="0.35">
      <c r="A737" s="133" t="s">
        <v>50</v>
      </c>
      <c r="B737" s="133" t="s">
        <v>1049</v>
      </c>
      <c r="C737" s="133" t="s">
        <v>1099</v>
      </c>
      <c r="D737" s="133" t="s">
        <v>1099</v>
      </c>
      <c r="E737" s="133" t="s">
        <v>51</v>
      </c>
      <c r="F737" s="133"/>
      <c r="G737" s="133" t="s">
        <v>1077</v>
      </c>
      <c r="H737" s="133" t="s">
        <v>1115</v>
      </c>
      <c r="I737" s="133" t="s">
        <v>1114</v>
      </c>
      <c r="J737" s="134">
        <f t="shared" si="82"/>
        <v>0.33333333333333331</v>
      </c>
      <c r="K737" s="133"/>
      <c r="L737" s="133" t="s">
        <v>54</v>
      </c>
      <c r="M737" s="133" t="s">
        <v>55</v>
      </c>
      <c r="N737" s="133">
        <v>1</v>
      </c>
      <c r="O737" s="133">
        <v>33</v>
      </c>
      <c r="P737" s="133">
        <v>4.5</v>
      </c>
      <c r="Q737" s="135">
        <v>77.16</v>
      </c>
      <c r="R737" s="135">
        <f t="shared" si="83"/>
        <v>0.82499999999999996</v>
      </c>
      <c r="S737" s="135">
        <f t="shared" si="81"/>
        <v>63.656999999999996</v>
      </c>
      <c r="T737" s="135"/>
      <c r="U737" s="135">
        <f t="shared" si="84"/>
        <v>63.656999999999996</v>
      </c>
      <c r="V737" s="135">
        <f t="shared" si="85"/>
        <v>63657</v>
      </c>
      <c r="W737" s="135"/>
      <c r="X737" s="133" t="s">
        <v>1159</v>
      </c>
      <c r="Y737" s="133" t="s">
        <v>1164</v>
      </c>
      <c r="Z737" s="133">
        <v>3093</v>
      </c>
      <c r="AA737" s="133">
        <v>3094</v>
      </c>
      <c r="AB737" s="133"/>
      <c r="AC737" s="133"/>
      <c r="AD737" s="133"/>
      <c r="AE737" s="133"/>
      <c r="AF737" s="133">
        <v>123</v>
      </c>
      <c r="AG737" s="133"/>
      <c r="AH737" s="133">
        <v>2024</v>
      </c>
      <c r="AI737" s="133"/>
      <c r="AJ737" s="133"/>
      <c r="AK737" s="133"/>
      <c r="AL737" s="133"/>
      <c r="AM737" s="133" t="s">
        <v>1144</v>
      </c>
    </row>
    <row r="738" spans="1:39" x14ac:dyDescent="0.35">
      <c r="A738" s="130" t="s">
        <v>50</v>
      </c>
      <c r="B738" s="130" t="s">
        <v>1049</v>
      </c>
      <c r="C738" s="130" t="s">
        <v>1099</v>
      </c>
      <c r="D738" s="130" t="s">
        <v>1099</v>
      </c>
      <c r="E738" s="130" t="s">
        <v>85</v>
      </c>
      <c r="F738" s="130"/>
      <c r="G738" s="130" t="s">
        <v>1077</v>
      </c>
      <c r="H738" s="130" t="s">
        <v>1115</v>
      </c>
      <c r="I738" s="130" t="s">
        <v>1114</v>
      </c>
      <c r="J738" s="131">
        <f t="shared" si="82"/>
        <v>0.33333333333333331</v>
      </c>
      <c r="K738" s="130"/>
      <c r="L738" s="130" t="s">
        <v>54</v>
      </c>
      <c r="M738" s="130" t="s">
        <v>55</v>
      </c>
      <c r="N738" s="130">
        <v>1</v>
      </c>
      <c r="O738" s="130">
        <v>16</v>
      </c>
      <c r="P738" s="130">
        <v>4.5</v>
      </c>
      <c r="Q738" s="132">
        <v>77.16</v>
      </c>
      <c r="R738" s="132">
        <f t="shared" si="83"/>
        <v>0.39999999999999997</v>
      </c>
      <c r="S738" s="132">
        <f t="shared" si="81"/>
        <v>30.863999999999997</v>
      </c>
      <c r="T738" s="132"/>
      <c r="U738" s="132">
        <f t="shared" si="84"/>
        <v>30.863999999999997</v>
      </c>
      <c r="V738" s="132">
        <f t="shared" si="85"/>
        <v>30863.999999999996</v>
      </c>
      <c r="W738" s="132"/>
      <c r="X738" s="130" t="s">
        <v>1159</v>
      </c>
      <c r="Y738" s="130" t="s">
        <v>1164</v>
      </c>
      <c r="Z738" s="130">
        <v>3093</v>
      </c>
      <c r="AA738" s="130">
        <v>3094</v>
      </c>
      <c r="AB738" s="130"/>
      <c r="AC738" s="130"/>
      <c r="AD738" s="130"/>
      <c r="AE738" s="130"/>
      <c r="AF738" s="130">
        <v>123</v>
      </c>
      <c r="AG738" s="130"/>
      <c r="AH738" s="130">
        <v>2024</v>
      </c>
      <c r="AI738" s="130"/>
      <c r="AJ738" s="130"/>
      <c r="AK738" s="130"/>
      <c r="AL738" s="130"/>
      <c r="AM738" s="130" t="s">
        <v>1144</v>
      </c>
    </row>
    <row r="739" spans="1:39" x14ac:dyDescent="0.35">
      <c r="A739" s="133" t="s">
        <v>50</v>
      </c>
      <c r="B739" s="133" t="s">
        <v>1049</v>
      </c>
      <c r="C739" s="133" t="s">
        <v>1099</v>
      </c>
      <c r="D739" s="133" t="s">
        <v>1099</v>
      </c>
      <c r="E739" s="133" t="s">
        <v>51</v>
      </c>
      <c r="F739" s="133"/>
      <c r="G739" s="133" t="s">
        <v>1057</v>
      </c>
      <c r="H739" s="133" t="s">
        <v>1103</v>
      </c>
      <c r="I739" s="133" t="s">
        <v>1102</v>
      </c>
      <c r="J739" s="134">
        <v>1</v>
      </c>
      <c r="K739" s="133"/>
      <c r="L739" s="133"/>
      <c r="M739" s="133" t="s">
        <v>69</v>
      </c>
      <c r="N739" s="133">
        <v>2</v>
      </c>
      <c r="O739" s="133">
        <v>40</v>
      </c>
      <c r="P739" s="133">
        <v>15</v>
      </c>
      <c r="Q739" s="135">
        <v>88.48</v>
      </c>
      <c r="R739" s="135">
        <f t="shared" ref="R739:R774" si="86">(O739*P739)/60</f>
        <v>10</v>
      </c>
      <c r="S739" s="135">
        <f t="shared" si="81"/>
        <v>884.80000000000007</v>
      </c>
      <c r="T739" s="135"/>
      <c r="U739" s="135">
        <f t="shared" si="84"/>
        <v>884.80000000000007</v>
      </c>
      <c r="V739" s="135">
        <f t="shared" si="85"/>
        <v>884800.00000000012</v>
      </c>
      <c r="W739" s="135">
        <f t="shared" ref="W739:W774" si="87">V739/12</f>
        <v>73733.333333333343</v>
      </c>
      <c r="X739" s="133" t="s">
        <v>1159</v>
      </c>
      <c r="Y739" s="133" t="s">
        <v>1165</v>
      </c>
      <c r="Z739" s="133">
        <v>3093</v>
      </c>
      <c r="AA739" s="133">
        <v>3094</v>
      </c>
      <c r="AB739" s="133"/>
      <c r="AC739" s="133"/>
      <c r="AD739" s="133"/>
      <c r="AE739" s="133"/>
      <c r="AF739" s="133">
        <v>123</v>
      </c>
      <c r="AG739" s="133"/>
      <c r="AH739" s="133">
        <v>2024</v>
      </c>
      <c r="AI739" s="133"/>
      <c r="AJ739" s="133"/>
      <c r="AK739" s="133"/>
      <c r="AL739" s="133"/>
      <c r="AM739" s="133" t="s">
        <v>1144</v>
      </c>
    </row>
    <row r="740" spans="1:39" x14ac:dyDescent="0.35">
      <c r="A740" s="130" t="s">
        <v>50</v>
      </c>
      <c r="B740" s="130" t="s">
        <v>1049</v>
      </c>
      <c r="C740" s="130" t="s">
        <v>1099</v>
      </c>
      <c r="D740" s="130" t="s">
        <v>1099</v>
      </c>
      <c r="E740" s="130" t="s">
        <v>85</v>
      </c>
      <c r="F740" s="130"/>
      <c r="G740" s="130" t="s">
        <v>1057</v>
      </c>
      <c r="H740" s="130" t="s">
        <v>1103</v>
      </c>
      <c r="I740" s="130" t="s">
        <v>1102</v>
      </c>
      <c r="J740" s="131">
        <v>1</v>
      </c>
      <c r="K740" s="130"/>
      <c r="L740" s="130"/>
      <c r="M740" s="130" t="s">
        <v>69</v>
      </c>
      <c r="N740" s="130">
        <v>2</v>
      </c>
      <c r="O740" s="130">
        <v>13</v>
      </c>
      <c r="P740" s="130">
        <v>15</v>
      </c>
      <c r="Q740" s="132">
        <v>88.48</v>
      </c>
      <c r="R740" s="132">
        <f t="shared" si="86"/>
        <v>3.25</v>
      </c>
      <c r="S740" s="132">
        <f t="shared" si="81"/>
        <v>287.56</v>
      </c>
      <c r="T740" s="132"/>
      <c r="U740" s="132">
        <f t="shared" si="84"/>
        <v>287.56</v>
      </c>
      <c r="V740" s="132">
        <f t="shared" si="85"/>
        <v>287560</v>
      </c>
      <c r="W740" s="132">
        <f t="shared" si="87"/>
        <v>23963.333333333332</v>
      </c>
      <c r="X740" s="130" t="s">
        <v>1159</v>
      </c>
      <c r="Y740" s="130" t="s">
        <v>1165</v>
      </c>
      <c r="Z740" s="130">
        <v>3093</v>
      </c>
      <c r="AA740" s="130">
        <v>3094</v>
      </c>
      <c r="AB740" s="130"/>
      <c r="AC740" s="130"/>
      <c r="AD740" s="130"/>
      <c r="AE740" s="130"/>
      <c r="AF740" s="130">
        <v>123</v>
      </c>
      <c r="AG740" s="130"/>
      <c r="AH740" s="130">
        <v>2024</v>
      </c>
      <c r="AI740" s="130"/>
      <c r="AJ740" s="130"/>
      <c r="AK740" s="130"/>
      <c r="AL740" s="130"/>
      <c r="AM740" s="130" t="s">
        <v>1144</v>
      </c>
    </row>
    <row r="741" spans="1:39" x14ac:dyDescent="0.35">
      <c r="A741" s="133" t="s">
        <v>50</v>
      </c>
      <c r="B741" s="133" t="s">
        <v>1049</v>
      </c>
      <c r="C741" s="133" t="s">
        <v>1099</v>
      </c>
      <c r="D741" s="133" t="s">
        <v>1099</v>
      </c>
      <c r="E741" s="133" t="s">
        <v>51</v>
      </c>
      <c r="F741" s="133"/>
      <c r="G741" s="133" t="s">
        <v>639</v>
      </c>
      <c r="H741" s="133" t="s">
        <v>1109</v>
      </c>
      <c r="I741" s="133" t="s">
        <v>1108</v>
      </c>
      <c r="J741" s="134">
        <v>1</v>
      </c>
      <c r="K741" s="133"/>
      <c r="L741" s="133"/>
      <c r="M741" s="133" t="s">
        <v>69</v>
      </c>
      <c r="N741" s="133">
        <v>2</v>
      </c>
      <c r="O741" s="133">
        <v>40</v>
      </c>
      <c r="P741" s="133">
        <v>7.5</v>
      </c>
      <c r="Q741" s="135">
        <v>102.88</v>
      </c>
      <c r="R741" s="135">
        <f t="shared" si="86"/>
        <v>5</v>
      </c>
      <c r="S741" s="135">
        <f t="shared" si="81"/>
        <v>514.4</v>
      </c>
      <c r="T741" s="135"/>
      <c r="U741" s="135">
        <f t="shared" si="84"/>
        <v>514.4</v>
      </c>
      <c r="V741" s="135">
        <f t="shared" si="85"/>
        <v>514400</v>
      </c>
      <c r="W741" s="135">
        <f t="shared" si="87"/>
        <v>42866.666666666664</v>
      </c>
      <c r="X741" s="133" t="s">
        <v>1159</v>
      </c>
      <c r="Y741" s="133" t="s">
        <v>1166</v>
      </c>
      <c r="Z741" s="133">
        <v>3093</v>
      </c>
      <c r="AA741" s="133">
        <v>3094</v>
      </c>
      <c r="AB741" s="133"/>
      <c r="AC741" s="133"/>
      <c r="AD741" s="133"/>
      <c r="AE741" s="133"/>
      <c r="AF741" s="133">
        <v>123</v>
      </c>
      <c r="AG741" s="133"/>
      <c r="AH741" s="133">
        <v>2024</v>
      </c>
      <c r="AI741" s="133"/>
      <c r="AJ741" s="133"/>
      <c r="AK741" s="133"/>
      <c r="AL741" s="133"/>
      <c r="AM741" s="133" t="s">
        <v>1144</v>
      </c>
    </row>
    <row r="742" spans="1:39" x14ac:dyDescent="0.35">
      <c r="A742" s="130" t="s">
        <v>50</v>
      </c>
      <c r="B742" s="130" t="s">
        <v>1049</v>
      </c>
      <c r="C742" s="130" t="s">
        <v>1099</v>
      </c>
      <c r="D742" s="130" t="s">
        <v>1099</v>
      </c>
      <c r="E742" s="130" t="s">
        <v>85</v>
      </c>
      <c r="F742" s="130"/>
      <c r="G742" s="130" t="s">
        <v>639</v>
      </c>
      <c r="H742" s="130" t="s">
        <v>1109</v>
      </c>
      <c r="I742" s="130" t="s">
        <v>1108</v>
      </c>
      <c r="J742" s="131">
        <v>1</v>
      </c>
      <c r="K742" s="130"/>
      <c r="L742" s="130"/>
      <c r="M742" s="130" t="s">
        <v>69</v>
      </c>
      <c r="N742" s="130">
        <v>2</v>
      </c>
      <c r="O742" s="130">
        <v>13</v>
      </c>
      <c r="P742" s="130">
        <v>7.5</v>
      </c>
      <c r="Q742" s="132">
        <v>102.88</v>
      </c>
      <c r="R742" s="132">
        <f t="shared" si="86"/>
        <v>1.625</v>
      </c>
      <c r="S742" s="132">
        <f t="shared" si="81"/>
        <v>167.18</v>
      </c>
      <c r="T742" s="132"/>
      <c r="U742" s="132">
        <f t="shared" si="84"/>
        <v>167.18</v>
      </c>
      <c r="V742" s="132">
        <f t="shared" si="85"/>
        <v>167180</v>
      </c>
      <c r="W742" s="132">
        <f t="shared" si="87"/>
        <v>13931.666666666666</v>
      </c>
      <c r="X742" s="130" t="s">
        <v>1159</v>
      </c>
      <c r="Y742" s="130" t="s">
        <v>1166</v>
      </c>
      <c r="Z742" s="130">
        <v>3093</v>
      </c>
      <c r="AA742" s="130">
        <v>3094</v>
      </c>
      <c r="AB742" s="130"/>
      <c r="AC742" s="130"/>
      <c r="AD742" s="130"/>
      <c r="AE742" s="130"/>
      <c r="AF742" s="130">
        <v>123</v>
      </c>
      <c r="AG742" s="130"/>
      <c r="AH742" s="130">
        <v>2024</v>
      </c>
      <c r="AI742" s="130"/>
      <c r="AJ742" s="130"/>
      <c r="AK742" s="130"/>
      <c r="AL742" s="130"/>
      <c r="AM742" s="130" t="s">
        <v>1144</v>
      </c>
    </row>
    <row r="743" spans="1:39" x14ac:dyDescent="0.35">
      <c r="A743" s="133" t="s">
        <v>50</v>
      </c>
      <c r="B743" s="133" t="s">
        <v>1049</v>
      </c>
      <c r="C743" s="133" t="s">
        <v>1099</v>
      </c>
      <c r="D743" s="133" t="s">
        <v>1099</v>
      </c>
      <c r="E743" s="133" t="s">
        <v>51</v>
      </c>
      <c r="F743" s="133"/>
      <c r="G743" s="133" t="s">
        <v>1094</v>
      </c>
      <c r="H743" s="133" t="s">
        <v>1125</v>
      </c>
      <c r="I743" s="133" t="s">
        <v>1124</v>
      </c>
      <c r="J743" s="134">
        <v>1</v>
      </c>
      <c r="K743" s="133"/>
      <c r="L743" s="133"/>
      <c r="M743" s="133" t="s">
        <v>69</v>
      </c>
      <c r="N743" s="133">
        <v>2</v>
      </c>
      <c r="O743" s="133">
        <v>40</v>
      </c>
      <c r="P743" s="133">
        <v>7.5</v>
      </c>
      <c r="Q743" s="135">
        <v>102.88</v>
      </c>
      <c r="R743" s="135">
        <f t="shared" si="86"/>
        <v>5</v>
      </c>
      <c r="S743" s="135">
        <f t="shared" si="81"/>
        <v>514.4</v>
      </c>
      <c r="T743" s="135"/>
      <c r="U743" s="135">
        <f t="shared" si="84"/>
        <v>514.4</v>
      </c>
      <c r="V743" s="135">
        <f t="shared" si="85"/>
        <v>514400</v>
      </c>
      <c r="W743" s="135">
        <f t="shared" si="87"/>
        <v>42866.666666666664</v>
      </c>
      <c r="X743" s="133" t="s">
        <v>1159</v>
      </c>
      <c r="Y743" s="133" t="s">
        <v>1163</v>
      </c>
      <c r="Z743" s="133">
        <v>3093</v>
      </c>
      <c r="AA743" s="133">
        <v>3094</v>
      </c>
      <c r="AB743" s="133"/>
      <c r="AC743" s="133"/>
      <c r="AD743" s="133"/>
      <c r="AE743" s="133"/>
      <c r="AF743" s="133">
        <v>123</v>
      </c>
      <c r="AG743" s="133"/>
      <c r="AH743" s="133">
        <v>2024</v>
      </c>
      <c r="AI743" s="133"/>
      <c r="AJ743" s="133"/>
      <c r="AK743" s="133"/>
      <c r="AL743" s="133"/>
      <c r="AM743" s="133" t="s">
        <v>1144</v>
      </c>
    </row>
    <row r="744" spans="1:39" x14ac:dyDescent="0.35">
      <c r="A744" s="130" t="s">
        <v>50</v>
      </c>
      <c r="B744" s="130" t="s">
        <v>1049</v>
      </c>
      <c r="C744" s="130" t="s">
        <v>1099</v>
      </c>
      <c r="D744" s="130" t="s">
        <v>1099</v>
      </c>
      <c r="E744" s="130" t="s">
        <v>85</v>
      </c>
      <c r="F744" s="130"/>
      <c r="G744" s="130" t="s">
        <v>1094</v>
      </c>
      <c r="H744" s="130" t="s">
        <v>1125</v>
      </c>
      <c r="I744" s="130" t="s">
        <v>1124</v>
      </c>
      <c r="J744" s="131">
        <v>1</v>
      </c>
      <c r="K744" s="130"/>
      <c r="L744" s="130"/>
      <c r="M744" s="130" t="s">
        <v>69</v>
      </c>
      <c r="N744" s="130">
        <v>2</v>
      </c>
      <c r="O744" s="130">
        <v>13</v>
      </c>
      <c r="P744" s="130">
        <v>7.5</v>
      </c>
      <c r="Q744" s="132">
        <v>102.88</v>
      </c>
      <c r="R744" s="132">
        <f t="shared" si="86"/>
        <v>1.625</v>
      </c>
      <c r="S744" s="132">
        <f t="shared" si="81"/>
        <v>167.18</v>
      </c>
      <c r="T744" s="132"/>
      <c r="U744" s="132">
        <f t="shared" si="84"/>
        <v>167.18</v>
      </c>
      <c r="V744" s="132">
        <f t="shared" si="85"/>
        <v>167180</v>
      </c>
      <c r="W744" s="132">
        <f t="shared" si="87"/>
        <v>13931.666666666666</v>
      </c>
      <c r="X744" s="130" t="s">
        <v>1159</v>
      </c>
      <c r="Y744" s="130" t="s">
        <v>1163</v>
      </c>
      <c r="Z744" s="130">
        <v>3093</v>
      </c>
      <c r="AA744" s="130">
        <v>3094</v>
      </c>
      <c r="AB744" s="130"/>
      <c r="AC744" s="130"/>
      <c r="AD744" s="130"/>
      <c r="AE744" s="130"/>
      <c r="AF744" s="130">
        <v>123</v>
      </c>
      <c r="AG744" s="130"/>
      <c r="AH744" s="130">
        <v>2024</v>
      </c>
      <c r="AI744" s="130"/>
      <c r="AJ744" s="130"/>
      <c r="AK744" s="130"/>
      <c r="AL744" s="130"/>
      <c r="AM744" s="130" t="s">
        <v>1144</v>
      </c>
    </row>
    <row r="745" spans="1:39" x14ac:dyDescent="0.35">
      <c r="A745" s="133" t="s">
        <v>50</v>
      </c>
      <c r="B745" s="133" t="s">
        <v>1049</v>
      </c>
      <c r="C745" s="133" t="s">
        <v>1099</v>
      </c>
      <c r="D745" s="133" t="s">
        <v>1099</v>
      </c>
      <c r="E745" s="133" t="s">
        <v>51</v>
      </c>
      <c r="F745" s="133"/>
      <c r="G745" s="133" t="s">
        <v>1077</v>
      </c>
      <c r="H745" s="133" t="s">
        <v>1117</v>
      </c>
      <c r="I745" s="133" t="s">
        <v>1116</v>
      </c>
      <c r="J745" s="134">
        <v>1</v>
      </c>
      <c r="K745" s="133"/>
      <c r="L745" s="133" t="s">
        <v>54</v>
      </c>
      <c r="M745" s="133" t="s">
        <v>55</v>
      </c>
      <c r="N745" s="133">
        <v>3</v>
      </c>
      <c r="O745" s="133">
        <v>38</v>
      </c>
      <c r="P745" s="133">
        <v>6</v>
      </c>
      <c r="Q745" s="135">
        <v>102.88</v>
      </c>
      <c r="R745" s="135">
        <f t="shared" si="86"/>
        <v>3.8</v>
      </c>
      <c r="S745" s="135">
        <f t="shared" si="81"/>
        <v>390.94399999999996</v>
      </c>
      <c r="T745" s="135"/>
      <c r="U745" s="135">
        <f t="shared" si="84"/>
        <v>390.94399999999996</v>
      </c>
      <c r="V745" s="135">
        <f t="shared" si="85"/>
        <v>390943.99999999994</v>
      </c>
      <c r="W745" s="135">
        <f t="shared" si="87"/>
        <v>32578.666666666661</v>
      </c>
      <c r="X745" s="133" t="s">
        <v>1159</v>
      </c>
      <c r="Y745" s="133" t="s">
        <v>1164</v>
      </c>
      <c r="Z745" s="133">
        <v>3093</v>
      </c>
      <c r="AA745" s="133">
        <v>3094</v>
      </c>
      <c r="AB745" s="133"/>
      <c r="AC745" s="133"/>
      <c r="AD745" s="133"/>
      <c r="AE745" s="133"/>
      <c r="AF745" s="133">
        <v>123</v>
      </c>
      <c r="AG745" s="133"/>
      <c r="AH745" s="133">
        <v>2024</v>
      </c>
      <c r="AI745" s="133"/>
      <c r="AJ745" s="133"/>
      <c r="AK745" s="133"/>
      <c r="AL745" s="133"/>
      <c r="AM745" s="133" t="s">
        <v>1144</v>
      </c>
    </row>
    <row r="746" spans="1:39" x14ac:dyDescent="0.35">
      <c r="A746" s="130" t="s">
        <v>50</v>
      </c>
      <c r="B746" s="130" t="s">
        <v>1049</v>
      </c>
      <c r="C746" s="130" t="s">
        <v>1099</v>
      </c>
      <c r="D746" s="130" t="s">
        <v>1099</v>
      </c>
      <c r="E746" s="130" t="s">
        <v>85</v>
      </c>
      <c r="F746" s="130"/>
      <c r="G746" s="130" t="s">
        <v>1077</v>
      </c>
      <c r="H746" s="130" t="s">
        <v>1117</v>
      </c>
      <c r="I746" s="130" t="s">
        <v>1116</v>
      </c>
      <c r="J746" s="131">
        <v>1</v>
      </c>
      <c r="K746" s="130"/>
      <c r="L746" s="130" t="s">
        <v>54</v>
      </c>
      <c r="M746" s="130" t="s">
        <v>55</v>
      </c>
      <c r="N746" s="130">
        <v>3</v>
      </c>
      <c r="O746" s="130">
        <v>13</v>
      </c>
      <c r="P746" s="130">
        <v>6</v>
      </c>
      <c r="Q746" s="132">
        <v>102.88</v>
      </c>
      <c r="R746" s="132">
        <f t="shared" si="86"/>
        <v>1.3</v>
      </c>
      <c r="S746" s="132">
        <f t="shared" si="81"/>
        <v>133.744</v>
      </c>
      <c r="T746" s="132"/>
      <c r="U746" s="132">
        <f t="shared" si="84"/>
        <v>133.744</v>
      </c>
      <c r="V746" s="132">
        <f t="shared" si="85"/>
        <v>133744</v>
      </c>
      <c r="W746" s="132">
        <f t="shared" si="87"/>
        <v>11145.333333333334</v>
      </c>
      <c r="X746" s="130" t="s">
        <v>1159</v>
      </c>
      <c r="Y746" s="130" t="s">
        <v>1164</v>
      </c>
      <c r="Z746" s="130">
        <v>3093</v>
      </c>
      <c r="AA746" s="130">
        <v>3094</v>
      </c>
      <c r="AB746" s="130"/>
      <c r="AC746" s="130"/>
      <c r="AD746" s="130"/>
      <c r="AE746" s="130"/>
      <c r="AF746" s="130">
        <v>123</v>
      </c>
      <c r="AG746" s="130"/>
      <c r="AH746" s="130">
        <v>2024</v>
      </c>
      <c r="AI746" s="130"/>
      <c r="AJ746" s="130"/>
      <c r="AK746" s="130"/>
      <c r="AL746" s="130"/>
      <c r="AM746" s="130" t="s">
        <v>1144</v>
      </c>
    </row>
    <row r="747" spans="1:39" x14ac:dyDescent="0.35">
      <c r="A747" s="133" t="s">
        <v>50</v>
      </c>
      <c r="B747" s="133" t="s">
        <v>1049</v>
      </c>
      <c r="C747" s="133" t="s">
        <v>1099</v>
      </c>
      <c r="D747" s="133" t="s">
        <v>1099</v>
      </c>
      <c r="E747" s="133" t="s">
        <v>51</v>
      </c>
      <c r="F747" s="133"/>
      <c r="G747" s="133" t="s">
        <v>43</v>
      </c>
      <c r="H747" s="133" t="s">
        <v>1107</v>
      </c>
      <c r="I747" s="133" t="s">
        <v>1106</v>
      </c>
      <c r="J747" s="134">
        <v>1</v>
      </c>
      <c r="K747" s="133"/>
      <c r="L747" s="133" t="s">
        <v>54</v>
      </c>
      <c r="M747" s="133" t="s">
        <v>55</v>
      </c>
      <c r="N747" s="133">
        <v>3</v>
      </c>
      <c r="O747" s="133">
        <v>38</v>
      </c>
      <c r="P747" s="133">
        <v>3</v>
      </c>
      <c r="Q747" s="135">
        <v>102.88</v>
      </c>
      <c r="R747" s="135">
        <f t="shared" si="86"/>
        <v>1.9</v>
      </c>
      <c r="S747" s="135">
        <f t="shared" si="81"/>
        <v>195.47199999999998</v>
      </c>
      <c r="T747" s="135"/>
      <c r="U747" s="135">
        <f t="shared" si="84"/>
        <v>195.47199999999998</v>
      </c>
      <c r="V747" s="135">
        <f t="shared" si="85"/>
        <v>195471.99999999997</v>
      </c>
      <c r="W747" s="135">
        <f t="shared" si="87"/>
        <v>16289.33333333333</v>
      </c>
      <c r="X747" s="133" t="s">
        <v>1159</v>
      </c>
      <c r="Y747" s="133" t="s">
        <v>1167</v>
      </c>
      <c r="Z747" s="133">
        <v>3093</v>
      </c>
      <c r="AA747" s="133">
        <v>3094</v>
      </c>
      <c r="AB747" s="133"/>
      <c r="AC747" s="133"/>
      <c r="AD747" s="133"/>
      <c r="AE747" s="133"/>
      <c r="AF747" s="133">
        <v>123</v>
      </c>
      <c r="AG747" s="133"/>
      <c r="AH747" s="133">
        <v>2024</v>
      </c>
      <c r="AI747" s="133"/>
      <c r="AJ747" s="133"/>
      <c r="AK747" s="133"/>
      <c r="AL747" s="133"/>
      <c r="AM747" s="133" t="s">
        <v>1144</v>
      </c>
    </row>
    <row r="748" spans="1:39" x14ac:dyDescent="0.35">
      <c r="A748" s="130" t="s">
        <v>50</v>
      </c>
      <c r="B748" s="130" t="s">
        <v>1049</v>
      </c>
      <c r="C748" s="130" t="s">
        <v>1099</v>
      </c>
      <c r="D748" s="130" t="s">
        <v>1099</v>
      </c>
      <c r="E748" s="130" t="s">
        <v>85</v>
      </c>
      <c r="F748" s="130"/>
      <c r="G748" s="130" t="s">
        <v>43</v>
      </c>
      <c r="H748" s="130" t="s">
        <v>1107</v>
      </c>
      <c r="I748" s="130" t="s">
        <v>1106</v>
      </c>
      <c r="J748" s="131">
        <v>1</v>
      </c>
      <c r="K748" s="130"/>
      <c r="L748" s="130" t="s">
        <v>54</v>
      </c>
      <c r="M748" s="130" t="s">
        <v>55</v>
      </c>
      <c r="N748" s="130">
        <v>3</v>
      </c>
      <c r="O748" s="130">
        <v>13</v>
      </c>
      <c r="P748" s="130">
        <v>3</v>
      </c>
      <c r="Q748" s="132">
        <v>102.88</v>
      </c>
      <c r="R748" s="132">
        <f t="shared" si="86"/>
        <v>0.65</v>
      </c>
      <c r="S748" s="132">
        <f t="shared" si="81"/>
        <v>66.872</v>
      </c>
      <c r="T748" s="132"/>
      <c r="U748" s="132">
        <f t="shared" si="84"/>
        <v>66.872</v>
      </c>
      <c r="V748" s="132">
        <f t="shared" si="85"/>
        <v>66872</v>
      </c>
      <c r="W748" s="132">
        <f t="shared" si="87"/>
        <v>5572.666666666667</v>
      </c>
      <c r="X748" s="130" t="s">
        <v>1159</v>
      </c>
      <c r="Y748" s="130" t="s">
        <v>1167</v>
      </c>
      <c r="Z748" s="130">
        <v>3093</v>
      </c>
      <c r="AA748" s="130">
        <v>3094</v>
      </c>
      <c r="AB748" s="130"/>
      <c r="AC748" s="130"/>
      <c r="AD748" s="130"/>
      <c r="AE748" s="130"/>
      <c r="AF748" s="130">
        <v>123</v>
      </c>
      <c r="AG748" s="130"/>
      <c r="AH748" s="130">
        <v>2024</v>
      </c>
      <c r="AI748" s="130"/>
      <c r="AJ748" s="130"/>
      <c r="AK748" s="130"/>
      <c r="AL748" s="130"/>
      <c r="AM748" s="130" t="s">
        <v>1144</v>
      </c>
    </row>
    <row r="749" spans="1:39" x14ac:dyDescent="0.35">
      <c r="A749" s="133" t="s">
        <v>50</v>
      </c>
      <c r="B749" s="133" t="s">
        <v>1049</v>
      </c>
      <c r="C749" s="133" t="s">
        <v>1099</v>
      </c>
      <c r="D749" s="133" t="s">
        <v>1099</v>
      </c>
      <c r="E749" s="133" t="s">
        <v>51</v>
      </c>
      <c r="F749" s="133"/>
      <c r="G749" s="133" t="s">
        <v>1051</v>
      </c>
      <c r="H749" s="133" t="s">
        <v>1101</v>
      </c>
      <c r="I749" s="133" t="s">
        <v>1100</v>
      </c>
      <c r="J749" s="134">
        <v>1</v>
      </c>
      <c r="K749" s="133"/>
      <c r="L749" s="133" t="s">
        <v>54</v>
      </c>
      <c r="M749" s="133" t="s">
        <v>55</v>
      </c>
      <c r="N749" s="133">
        <v>3</v>
      </c>
      <c r="O749" s="133">
        <v>38</v>
      </c>
      <c r="P749" s="133">
        <v>15</v>
      </c>
      <c r="Q749" s="135">
        <v>88.48</v>
      </c>
      <c r="R749" s="135">
        <f t="shared" si="86"/>
        <v>9.5</v>
      </c>
      <c r="S749" s="135">
        <f t="shared" si="81"/>
        <v>840.56000000000006</v>
      </c>
      <c r="T749" s="135"/>
      <c r="U749" s="135">
        <f t="shared" si="84"/>
        <v>840.56000000000006</v>
      </c>
      <c r="V749" s="135">
        <f t="shared" si="85"/>
        <v>840560.00000000012</v>
      </c>
      <c r="W749" s="135">
        <f t="shared" si="87"/>
        <v>70046.666666666672</v>
      </c>
      <c r="X749" s="133" t="s">
        <v>1159</v>
      </c>
      <c r="Y749" s="133" t="s">
        <v>1168</v>
      </c>
      <c r="Z749" s="133">
        <v>3093</v>
      </c>
      <c r="AA749" s="133">
        <v>3094</v>
      </c>
      <c r="AB749" s="133"/>
      <c r="AC749" s="133"/>
      <c r="AD749" s="133"/>
      <c r="AE749" s="133"/>
      <c r="AF749" s="133">
        <v>123</v>
      </c>
      <c r="AG749" s="133"/>
      <c r="AH749" s="133">
        <v>2024</v>
      </c>
      <c r="AI749" s="133"/>
      <c r="AJ749" s="133"/>
      <c r="AK749" s="133"/>
      <c r="AL749" s="133"/>
      <c r="AM749" s="133" t="s">
        <v>1144</v>
      </c>
    </row>
    <row r="750" spans="1:39" x14ac:dyDescent="0.35">
      <c r="A750" s="130" t="s">
        <v>50</v>
      </c>
      <c r="B750" s="130" t="s">
        <v>1049</v>
      </c>
      <c r="C750" s="130" t="s">
        <v>1099</v>
      </c>
      <c r="D750" s="130" t="s">
        <v>1099</v>
      </c>
      <c r="E750" s="130" t="s">
        <v>85</v>
      </c>
      <c r="F750" s="130"/>
      <c r="G750" s="130" t="s">
        <v>1051</v>
      </c>
      <c r="H750" s="130" t="s">
        <v>1101</v>
      </c>
      <c r="I750" s="130" t="s">
        <v>1100</v>
      </c>
      <c r="J750" s="131">
        <v>1</v>
      </c>
      <c r="K750" s="130"/>
      <c r="L750" s="130" t="s">
        <v>54</v>
      </c>
      <c r="M750" s="130" t="s">
        <v>55</v>
      </c>
      <c r="N750" s="130">
        <v>3</v>
      </c>
      <c r="O750" s="130">
        <v>13</v>
      </c>
      <c r="P750" s="130">
        <v>15</v>
      </c>
      <c r="Q750" s="132">
        <v>88.48</v>
      </c>
      <c r="R750" s="132">
        <f t="shared" si="86"/>
        <v>3.25</v>
      </c>
      <c r="S750" s="132">
        <f t="shared" si="81"/>
        <v>287.56</v>
      </c>
      <c r="T750" s="132"/>
      <c r="U750" s="132">
        <f t="shared" si="84"/>
        <v>287.56</v>
      </c>
      <c r="V750" s="132">
        <f t="shared" si="85"/>
        <v>287560</v>
      </c>
      <c r="W750" s="132">
        <f t="shared" si="87"/>
        <v>23963.333333333332</v>
      </c>
      <c r="X750" s="130" t="s">
        <v>1159</v>
      </c>
      <c r="Y750" s="130" t="s">
        <v>1168</v>
      </c>
      <c r="Z750" s="130">
        <v>3093</v>
      </c>
      <c r="AA750" s="130">
        <v>3094</v>
      </c>
      <c r="AB750" s="130"/>
      <c r="AC750" s="130"/>
      <c r="AD750" s="130"/>
      <c r="AE750" s="130"/>
      <c r="AF750" s="130">
        <v>123</v>
      </c>
      <c r="AG750" s="130"/>
      <c r="AH750" s="130">
        <v>2024</v>
      </c>
      <c r="AI750" s="130"/>
      <c r="AJ750" s="130"/>
      <c r="AK750" s="130"/>
      <c r="AL750" s="130"/>
      <c r="AM750" s="130" t="s">
        <v>1144</v>
      </c>
    </row>
    <row r="751" spans="1:39" x14ac:dyDescent="0.35">
      <c r="A751" s="133" t="s">
        <v>50</v>
      </c>
      <c r="B751" s="133" t="s">
        <v>1049</v>
      </c>
      <c r="C751" s="133" t="s">
        <v>1099</v>
      </c>
      <c r="D751" s="133" t="s">
        <v>1099</v>
      </c>
      <c r="E751" s="133" t="s">
        <v>51</v>
      </c>
      <c r="F751" s="133"/>
      <c r="G751" s="133" t="s">
        <v>1077</v>
      </c>
      <c r="H751" s="133" t="s">
        <v>602</v>
      </c>
      <c r="I751" s="133" t="s">
        <v>1118</v>
      </c>
      <c r="J751" s="134">
        <v>1</v>
      </c>
      <c r="K751" s="133"/>
      <c r="L751" s="133" t="s">
        <v>54</v>
      </c>
      <c r="M751" s="133" t="s">
        <v>69</v>
      </c>
      <c r="N751" s="133">
        <v>4</v>
      </c>
      <c r="O751" s="133">
        <v>27</v>
      </c>
      <c r="P751" s="133">
        <v>30</v>
      </c>
      <c r="Q751" s="135">
        <v>88.48</v>
      </c>
      <c r="R751" s="135">
        <f t="shared" si="86"/>
        <v>13.5</v>
      </c>
      <c r="S751" s="135">
        <f t="shared" si="81"/>
        <v>1194.48</v>
      </c>
      <c r="T751" s="135"/>
      <c r="U751" s="135">
        <f t="shared" si="84"/>
        <v>1194.48</v>
      </c>
      <c r="V751" s="135">
        <f t="shared" si="85"/>
        <v>1194480</v>
      </c>
      <c r="W751" s="135">
        <f t="shared" si="87"/>
        <v>99540</v>
      </c>
      <c r="X751" s="133" t="s">
        <v>1159</v>
      </c>
      <c r="Y751" s="133" t="s">
        <v>1164</v>
      </c>
      <c r="Z751" s="133">
        <v>3093</v>
      </c>
      <c r="AA751" s="133">
        <v>3094</v>
      </c>
      <c r="AB751" s="133" t="s">
        <v>42</v>
      </c>
      <c r="AC751" s="133" t="s">
        <v>42</v>
      </c>
      <c r="AD751" s="133" t="s">
        <v>42</v>
      </c>
      <c r="AE751" s="133" t="s">
        <v>42</v>
      </c>
      <c r="AF751" s="133">
        <v>123</v>
      </c>
      <c r="AG751" s="133"/>
      <c r="AH751" s="133">
        <v>2024</v>
      </c>
      <c r="AI751" s="133"/>
      <c r="AJ751" s="133"/>
      <c r="AK751" s="133"/>
      <c r="AL751" s="133"/>
      <c r="AM751" s="133" t="s">
        <v>1144</v>
      </c>
    </row>
    <row r="752" spans="1:39" x14ac:dyDescent="0.35">
      <c r="A752" s="130" t="s">
        <v>50</v>
      </c>
      <c r="B752" s="130" t="s">
        <v>1049</v>
      </c>
      <c r="C752" s="130" t="s">
        <v>1099</v>
      </c>
      <c r="D752" s="130" t="s">
        <v>1099</v>
      </c>
      <c r="E752" s="130" t="s">
        <v>85</v>
      </c>
      <c r="F752" s="130"/>
      <c r="G752" s="130" t="s">
        <v>1077</v>
      </c>
      <c r="H752" s="130" t="s">
        <v>602</v>
      </c>
      <c r="I752" s="130" t="s">
        <v>1118</v>
      </c>
      <c r="J752" s="131">
        <v>1</v>
      </c>
      <c r="K752" s="130"/>
      <c r="L752" s="130" t="s">
        <v>54</v>
      </c>
      <c r="M752" s="130" t="s">
        <v>69</v>
      </c>
      <c r="N752" s="130">
        <v>4</v>
      </c>
      <c r="O752" s="130">
        <v>18</v>
      </c>
      <c r="P752" s="130">
        <v>30</v>
      </c>
      <c r="Q752" s="132">
        <v>88.48</v>
      </c>
      <c r="R752" s="132">
        <f t="shared" si="86"/>
        <v>9</v>
      </c>
      <c r="S752" s="132">
        <f t="shared" si="81"/>
        <v>796.32</v>
      </c>
      <c r="T752" s="132"/>
      <c r="U752" s="132">
        <f t="shared" si="84"/>
        <v>796.32</v>
      </c>
      <c r="V752" s="132">
        <f t="shared" si="85"/>
        <v>796320</v>
      </c>
      <c r="W752" s="132">
        <f t="shared" si="87"/>
        <v>66360</v>
      </c>
      <c r="X752" s="130" t="s">
        <v>1159</v>
      </c>
      <c r="Y752" s="130" t="s">
        <v>1164</v>
      </c>
      <c r="Z752" s="130">
        <v>3093</v>
      </c>
      <c r="AA752" s="130">
        <v>3094</v>
      </c>
      <c r="AB752" s="130" t="s">
        <v>42</v>
      </c>
      <c r="AC752" s="130" t="s">
        <v>42</v>
      </c>
      <c r="AD752" s="130" t="s">
        <v>42</v>
      </c>
      <c r="AE752" s="130" t="s">
        <v>42</v>
      </c>
      <c r="AF752" s="130">
        <v>123</v>
      </c>
      <c r="AG752" s="130"/>
      <c r="AH752" s="130">
        <v>2024</v>
      </c>
      <c r="AI752" s="130"/>
      <c r="AJ752" s="130"/>
      <c r="AK752" s="130"/>
      <c r="AL752" s="130"/>
      <c r="AM752" s="130" t="s">
        <v>1144</v>
      </c>
    </row>
    <row r="753" spans="1:39" x14ac:dyDescent="0.35">
      <c r="A753" s="133" t="s">
        <v>50</v>
      </c>
      <c r="B753" s="133" t="s">
        <v>1049</v>
      </c>
      <c r="C753" s="133" t="s">
        <v>1099</v>
      </c>
      <c r="D753" s="133" t="s">
        <v>1099</v>
      </c>
      <c r="E753" s="133" t="s">
        <v>51</v>
      </c>
      <c r="F753" s="133"/>
      <c r="G753" s="133" t="s">
        <v>45</v>
      </c>
      <c r="H753" s="133" t="s">
        <v>1121</v>
      </c>
      <c r="I753" s="133"/>
      <c r="J753" s="134">
        <v>1</v>
      </c>
      <c r="K753" s="133"/>
      <c r="L753" s="133" t="s">
        <v>68</v>
      </c>
      <c r="M753" s="133" t="s">
        <v>55</v>
      </c>
      <c r="N753" s="133">
        <v>3</v>
      </c>
      <c r="O753" s="133">
        <v>38</v>
      </c>
      <c r="P753" s="133">
        <v>6</v>
      </c>
      <c r="Q753" s="135">
        <v>35</v>
      </c>
      <c r="R753" s="135">
        <f t="shared" si="86"/>
        <v>3.8</v>
      </c>
      <c r="S753" s="135">
        <f t="shared" si="81"/>
        <v>133</v>
      </c>
      <c r="T753" s="135"/>
      <c r="U753" s="135">
        <f t="shared" si="84"/>
        <v>133</v>
      </c>
      <c r="V753" s="135">
        <f t="shared" si="85"/>
        <v>133000</v>
      </c>
      <c r="W753" s="135">
        <f t="shared" si="87"/>
        <v>11083.333333333334</v>
      </c>
      <c r="X753" s="133" t="s">
        <v>1159</v>
      </c>
      <c r="Y753" s="133" t="s">
        <v>1160</v>
      </c>
      <c r="Z753" s="133">
        <v>3093</v>
      </c>
      <c r="AA753" s="133">
        <v>3094</v>
      </c>
      <c r="AB753" s="133"/>
      <c r="AC753" s="133"/>
      <c r="AD753" s="133"/>
      <c r="AE753" s="133"/>
      <c r="AF753" s="133">
        <v>123</v>
      </c>
      <c r="AG753" s="133"/>
      <c r="AH753" s="133">
        <v>2024</v>
      </c>
      <c r="AI753" s="133"/>
      <c r="AJ753" s="133"/>
      <c r="AK753" s="133"/>
      <c r="AL753" s="133"/>
      <c r="AM753" s="133" t="s">
        <v>1144</v>
      </c>
    </row>
    <row r="754" spans="1:39" x14ac:dyDescent="0.35">
      <c r="A754" s="130" t="s">
        <v>50</v>
      </c>
      <c r="B754" s="130" t="s">
        <v>1049</v>
      </c>
      <c r="C754" s="130" t="s">
        <v>1099</v>
      </c>
      <c r="D754" s="130" t="s">
        <v>1099</v>
      </c>
      <c r="E754" s="130" t="s">
        <v>85</v>
      </c>
      <c r="F754" s="130"/>
      <c r="G754" s="130" t="s">
        <v>45</v>
      </c>
      <c r="H754" s="130" t="s">
        <v>1121</v>
      </c>
      <c r="I754" s="130"/>
      <c r="J754" s="131">
        <v>1</v>
      </c>
      <c r="K754" s="130"/>
      <c r="L754" s="130" t="s">
        <v>68</v>
      </c>
      <c r="M754" s="130" t="s">
        <v>55</v>
      </c>
      <c r="N754" s="130">
        <v>3</v>
      </c>
      <c r="O754" s="130">
        <v>13</v>
      </c>
      <c r="P754" s="130">
        <v>6</v>
      </c>
      <c r="Q754" s="132">
        <v>35</v>
      </c>
      <c r="R754" s="132">
        <f t="shared" si="86"/>
        <v>1.3</v>
      </c>
      <c r="S754" s="132">
        <f t="shared" si="81"/>
        <v>45.5</v>
      </c>
      <c r="T754" s="132"/>
      <c r="U754" s="132">
        <f t="shared" si="84"/>
        <v>45.5</v>
      </c>
      <c r="V754" s="132">
        <f t="shared" si="85"/>
        <v>45500</v>
      </c>
      <c r="W754" s="132">
        <f t="shared" si="87"/>
        <v>3791.6666666666665</v>
      </c>
      <c r="X754" s="130" t="s">
        <v>1159</v>
      </c>
      <c r="Y754" s="130" t="s">
        <v>1160</v>
      </c>
      <c r="Z754" s="130">
        <v>3093</v>
      </c>
      <c r="AA754" s="130">
        <v>3094</v>
      </c>
      <c r="AB754" s="130"/>
      <c r="AC754" s="130"/>
      <c r="AD754" s="130"/>
      <c r="AE754" s="130"/>
      <c r="AF754" s="130">
        <v>123</v>
      </c>
      <c r="AG754" s="130"/>
      <c r="AH754" s="130">
        <v>2024</v>
      </c>
      <c r="AI754" s="130"/>
      <c r="AJ754" s="130"/>
      <c r="AK754" s="130"/>
      <c r="AL754" s="130"/>
      <c r="AM754" s="130" t="s">
        <v>1144</v>
      </c>
    </row>
    <row r="755" spans="1:39" x14ac:dyDescent="0.35">
      <c r="A755" s="133" t="s">
        <v>39</v>
      </c>
      <c r="B755" s="133" t="s">
        <v>1049</v>
      </c>
      <c r="C755" s="133" t="s">
        <v>1127</v>
      </c>
      <c r="D755" s="133" t="s">
        <v>1127</v>
      </c>
      <c r="E755" s="133" t="s">
        <v>42</v>
      </c>
      <c r="F755" s="133" t="s">
        <v>42</v>
      </c>
      <c r="G755" s="133" t="s">
        <v>45</v>
      </c>
      <c r="H755" s="133" t="s">
        <v>44</v>
      </c>
      <c r="I755" s="133" t="s">
        <v>42</v>
      </c>
      <c r="J755" s="134">
        <v>1</v>
      </c>
      <c r="K755" s="133"/>
      <c r="L755" s="133" t="s">
        <v>45</v>
      </c>
      <c r="M755" s="133"/>
      <c r="N755" s="133"/>
      <c r="O755" s="133"/>
      <c r="P755" s="133"/>
      <c r="Q755" s="135"/>
      <c r="R755" s="135">
        <f t="shared" si="86"/>
        <v>0</v>
      </c>
      <c r="S755" s="135"/>
      <c r="T755" s="135"/>
      <c r="U755" s="135">
        <f t="shared" si="84"/>
        <v>0</v>
      </c>
      <c r="V755" s="135">
        <f t="shared" si="85"/>
        <v>0</v>
      </c>
      <c r="W755" s="135">
        <f t="shared" si="87"/>
        <v>0</v>
      </c>
      <c r="X755" s="133" t="s">
        <v>39</v>
      </c>
      <c r="Y755" s="133" t="s">
        <v>39</v>
      </c>
      <c r="Z755" s="133"/>
      <c r="AA755" s="133"/>
      <c r="AB755" s="133"/>
      <c r="AC755" s="133"/>
      <c r="AD755" s="133"/>
      <c r="AE755" s="133"/>
      <c r="AF755" s="133"/>
      <c r="AG755" s="133"/>
      <c r="AH755" s="133">
        <v>2024</v>
      </c>
      <c r="AI755" s="133"/>
      <c r="AJ755" s="133"/>
      <c r="AK755" s="133"/>
      <c r="AL755" s="133"/>
      <c r="AM755" s="133"/>
    </row>
    <row r="756" spans="1:39" x14ac:dyDescent="0.35">
      <c r="A756" s="130" t="s">
        <v>39</v>
      </c>
      <c r="B756" s="130" t="s">
        <v>1049</v>
      </c>
      <c r="C756" s="130" t="s">
        <v>1127</v>
      </c>
      <c r="D756" s="130" t="s">
        <v>1127</v>
      </c>
      <c r="E756" s="130"/>
      <c r="F756" s="130"/>
      <c r="G756" s="130" t="s">
        <v>45</v>
      </c>
      <c r="H756" s="130" t="s">
        <v>90</v>
      </c>
      <c r="I756" s="130"/>
      <c r="J756" s="131">
        <v>1</v>
      </c>
      <c r="K756" s="130"/>
      <c r="L756" s="130" t="s">
        <v>45</v>
      </c>
      <c r="M756" s="130"/>
      <c r="N756" s="130"/>
      <c r="O756" s="130"/>
      <c r="P756" s="130"/>
      <c r="Q756" s="132"/>
      <c r="R756" s="132">
        <f t="shared" si="86"/>
        <v>0</v>
      </c>
      <c r="S756" s="132"/>
      <c r="T756" s="132">
        <v>200</v>
      </c>
      <c r="U756" s="132">
        <f t="shared" si="84"/>
        <v>200</v>
      </c>
      <c r="V756" s="132">
        <f t="shared" si="85"/>
        <v>200000</v>
      </c>
      <c r="W756" s="132">
        <f t="shared" si="87"/>
        <v>16666.666666666668</v>
      </c>
      <c r="X756" s="130" t="s">
        <v>39</v>
      </c>
      <c r="Y756" s="130" t="s">
        <v>39</v>
      </c>
      <c r="Z756" s="130"/>
      <c r="AA756" s="130"/>
      <c r="AB756" s="130"/>
      <c r="AC756" s="130"/>
      <c r="AD756" s="130"/>
      <c r="AE756" s="130"/>
      <c r="AF756" s="130"/>
      <c r="AG756" s="130"/>
      <c r="AH756" s="130">
        <v>2024</v>
      </c>
      <c r="AI756" s="130"/>
      <c r="AJ756" s="130"/>
      <c r="AK756" s="130"/>
      <c r="AL756" s="130"/>
      <c r="AM756" s="130"/>
    </row>
    <row r="757" spans="1:39" x14ac:dyDescent="0.35">
      <c r="A757" s="133" t="s">
        <v>39</v>
      </c>
      <c r="B757" s="133" t="s">
        <v>1049</v>
      </c>
      <c r="C757" s="133" t="s">
        <v>1127</v>
      </c>
      <c r="D757" s="133" t="s">
        <v>1127</v>
      </c>
      <c r="E757" s="133"/>
      <c r="F757" s="133"/>
      <c r="G757" s="133" t="s">
        <v>45</v>
      </c>
      <c r="H757" s="133" t="s">
        <v>182</v>
      </c>
      <c r="I757" s="133" t="s">
        <v>42</v>
      </c>
      <c r="J757" s="134">
        <v>1</v>
      </c>
      <c r="K757" s="133"/>
      <c r="L757" s="133" t="s">
        <v>45</v>
      </c>
      <c r="M757" s="133"/>
      <c r="N757" s="133"/>
      <c r="O757" s="133"/>
      <c r="P757" s="133"/>
      <c r="Q757" s="135"/>
      <c r="R757" s="135">
        <f t="shared" si="86"/>
        <v>0</v>
      </c>
      <c r="S757" s="135"/>
      <c r="T757" s="135">
        <v>55.48</v>
      </c>
      <c r="U757" s="135">
        <f t="shared" si="84"/>
        <v>55.48</v>
      </c>
      <c r="V757" s="135">
        <f t="shared" si="85"/>
        <v>55480</v>
      </c>
      <c r="W757" s="135">
        <f t="shared" si="87"/>
        <v>4623.333333333333</v>
      </c>
      <c r="X757" s="133" t="s">
        <v>39</v>
      </c>
      <c r="Y757" s="133" t="s">
        <v>39</v>
      </c>
      <c r="Z757" s="133"/>
      <c r="AA757" s="133"/>
      <c r="AB757" s="133"/>
      <c r="AC757" s="133"/>
      <c r="AD757" s="133"/>
      <c r="AE757" s="133"/>
      <c r="AF757" s="133"/>
      <c r="AG757" s="133"/>
      <c r="AH757" s="133">
        <v>2024</v>
      </c>
      <c r="AI757" s="133"/>
      <c r="AJ757" s="133"/>
      <c r="AK757" s="133"/>
      <c r="AL757" s="133"/>
      <c r="AM757" s="133"/>
    </row>
    <row r="758" spans="1:39" x14ac:dyDescent="0.35">
      <c r="A758" s="130" t="s">
        <v>39</v>
      </c>
      <c r="B758" s="130" t="s">
        <v>1049</v>
      </c>
      <c r="C758" s="130" t="s">
        <v>1127</v>
      </c>
      <c r="D758" s="130" t="s">
        <v>1127</v>
      </c>
      <c r="E758" s="130"/>
      <c r="F758" s="130"/>
      <c r="G758" s="130" t="s">
        <v>45</v>
      </c>
      <c r="H758" s="130" t="s">
        <v>47</v>
      </c>
      <c r="I758" s="130"/>
      <c r="J758" s="131">
        <v>1</v>
      </c>
      <c r="K758" s="130"/>
      <c r="L758" s="130" t="s">
        <v>45</v>
      </c>
      <c r="M758" s="130"/>
      <c r="N758" s="130"/>
      <c r="O758" s="130"/>
      <c r="P758" s="130"/>
      <c r="Q758" s="132"/>
      <c r="R758" s="132">
        <f t="shared" si="86"/>
        <v>0</v>
      </c>
      <c r="S758" s="132"/>
      <c r="T758" s="132">
        <v>6.75</v>
      </c>
      <c r="U758" s="132">
        <f t="shared" si="84"/>
        <v>6.75</v>
      </c>
      <c r="V758" s="132">
        <f t="shared" si="85"/>
        <v>6750</v>
      </c>
      <c r="W758" s="132">
        <f t="shared" si="87"/>
        <v>562.5</v>
      </c>
      <c r="X758" s="130" t="s">
        <v>39</v>
      </c>
      <c r="Y758" s="130" t="s">
        <v>39</v>
      </c>
      <c r="Z758" s="130"/>
      <c r="AA758" s="130"/>
      <c r="AB758" s="130"/>
      <c r="AC758" s="130"/>
      <c r="AD758" s="130"/>
      <c r="AE758" s="130"/>
      <c r="AF758" s="130"/>
      <c r="AG758" s="130"/>
      <c r="AH758" s="130">
        <v>2024</v>
      </c>
      <c r="AI758" s="130"/>
      <c r="AJ758" s="130"/>
      <c r="AK758" s="130"/>
      <c r="AL758" s="130"/>
      <c r="AM758" s="130"/>
    </row>
    <row r="759" spans="1:39" x14ac:dyDescent="0.35">
      <c r="A759" s="133" t="s">
        <v>50</v>
      </c>
      <c r="B759" s="133" t="s">
        <v>1049</v>
      </c>
      <c r="C759" s="133" t="s">
        <v>1133</v>
      </c>
      <c r="D759" s="133" t="s">
        <v>1133</v>
      </c>
      <c r="E759" s="133" t="s">
        <v>51</v>
      </c>
      <c r="F759" s="133"/>
      <c r="G759" s="133" t="s">
        <v>1077</v>
      </c>
      <c r="H759" s="133" t="s">
        <v>602</v>
      </c>
      <c r="I759" s="133" t="s">
        <v>1134</v>
      </c>
      <c r="J759" s="134">
        <v>1</v>
      </c>
      <c r="K759" s="133"/>
      <c r="L759" s="133" t="s">
        <v>54</v>
      </c>
      <c r="M759" s="133" t="s">
        <v>69</v>
      </c>
      <c r="N759" s="133">
        <v>4</v>
      </c>
      <c r="O759" s="133">
        <v>8</v>
      </c>
      <c r="P759" s="133">
        <v>30</v>
      </c>
      <c r="Q759" s="135">
        <v>88.48</v>
      </c>
      <c r="R759" s="135">
        <f t="shared" si="86"/>
        <v>4</v>
      </c>
      <c r="S759" s="135">
        <f t="shared" ref="S759:S768" si="88">Q759*R759</f>
        <v>353.92</v>
      </c>
      <c r="T759" s="135"/>
      <c r="U759" s="135">
        <f t="shared" si="84"/>
        <v>353.92</v>
      </c>
      <c r="V759" s="135">
        <f t="shared" si="85"/>
        <v>353920</v>
      </c>
      <c r="W759" s="135">
        <f t="shared" si="87"/>
        <v>29493.333333333332</v>
      </c>
      <c r="X759" s="133" t="s">
        <v>1169</v>
      </c>
      <c r="Y759" s="133" t="s">
        <v>1170</v>
      </c>
      <c r="Z759" s="133">
        <v>3093</v>
      </c>
      <c r="AA759" s="133">
        <v>3094</v>
      </c>
      <c r="AB759" s="133" t="s">
        <v>42</v>
      </c>
      <c r="AC759" s="133" t="s">
        <v>42</v>
      </c>
      <c r="AD759" s="133" t="s">
        <v>42</v>
      </c>
      <c r="AE759" s="133" t="s">
        <v>42</v>
      </c>
      <c r="AF759" s="133">
        <v>124</v>
      </c>
      <c r="AG759" s="133"/>
      <c r="AH759" s="133">
        <v>2024</v>
      </c>
      <c r="AI759" s="133"/>
      <c r="AJ759" s="133"/>
      <c r="AK759" s="133"/>
      <c r="AL759" s="133"/>
      <c r="AM759" s="133" t="s">
        <v>1144</v>
      </c>
    </row>
    <row r="760" spans="1:39" x14ac:dyDescent="0.35">
      <c r="A760" s="130" t="s">
        <v>50</v>
      </c>
      <c r="B760" s="130" t="s">
        <v>1049</v>
      </c>
      <c r="C760" s="130" t="s">
        <v>1133</v>
      </c>
      <c r="D760" s="130" t="s">
        <v>1133</v>
      </c>
      <c r="E760" s="130" t="s">
        <v>85</v>
      </c>
      <c r="F760" s="130"/>
      <c r="G760" s="130" t="s">
        <v>1077</v>
      </c>
      <c r="H760" s="130" t="s">
        <v>602</v>
      </c>
      <c r="I760" s="130" t="s">
        <v>1134</v>
      </c>
      <c r="J760" s="131">
        <v>1</v>
      </c>
      <c r="K760" s="130"/>
      <c r="L760" s="130" t="s">
        <v>54</v>
      </c>
      <c r="M760" s="130" t="s">
        <v>69</v>
      </c>
      <c r="N760" s="130">
        <v>4</v>
      </c>
      <c r="O760" s="130">
        <v>4</v>
      </c>
      <c r="P760" s="130">
        <v>30</v>
      </c>
      <c r="Q760" s="132">
        <v>88.48</v>
      </c>
      <c r="R760" s="132">
        <f t="shared" si="86"/>
        <v>2</v>
      </c>
      <c r="S760" s="132">
        <f t="shared" si="88"/>
        <v>176.96</v>
      </c>
      <c r="T760" s="132"/>
      <c r="U760" s="132">
        <f t="shared" si="84"/>
        <v>176.96</v>
      </c>
      <c r="V760" s="132">
        <f t="shared" si="85"/>
        <v>176960</v>
      </c>
      <c r="W760" s="132">
        <f t="shared" si="87"/>
        <v>14746.666666666666</v>
      </c>
      <c r="X760" s="130" t="s">
        <v>1169</v>
      </c>
      <c r="Y760" s="130" t="s">
        <v>1170</v>
      </c>
      <c r="Z760" s="130">
        <v>3093</v>
      </c>
      <c r="AA760" s="130">
        <v>3094</v>
      </c>
      <c r="AB760" s="130" t="s">
        <v>42</v>
      </c>
      <c r="AC760" s="130" t="s">
        <v>42</v>
      </c>
      <c r="AD760" s="130" t="s">
        <v>42</v>
      </c>
      <c r="AE760" s="130" t="s">
        <v>42</v>
      </c>
      <c r="AF760" s="130">
        <v>124</v>
      </c>
      <c r="AG760" s="130"/>
      <c r="AH760" s="130">
        <v>2024</v>
      </c>
      <c r="AI760" s="130"/>
      <c r="AJ760" s="130"/>
      <c r="AK760" s="130"/>
      <c r="AL760" s="130"/>
      <c r="AM760" s="130" t="s">
        <v>1144</v>
      </c>
    </row>
    <row r="761" spans="1:39" x14ac:dyDescent="0.35">
      <c r="A761" s="133" t="s">
        <v>50</v>
      </c>
      <c r="B761" s="133" t="s">
        <v>1049</v>
      </c>
      <c r="C761" s="133" t="s">
        <v>1133</v>
      </c>
      <c r="D761" s="133" t="s">
        <v>1133</v>
      </c>
      <c r="E761" s="133" t="s">
        <v>51</v>
      </c>
      <c r="F761" s="133"/>
      <c r="G761" s="133" t="s">
        <v>817</v>
      </c>
      <c r="H761" s="133" t="s">
        <v>1140</v>
      </c>
      <c r="I761" s="133" t="s">
        <v>1139</v>
      </c>
      <c r="J761" s="134">
        <v>1</v>
      </c>
      <c r="K761" s="133"/>
      <c r="L761" s="133" t="s">
        <v>54</v>
      </c>
      <c r="M761" s="133" t="s">
        <v>373</v>
      </c>
      <c r="N761" s="133">
        <v>1</v>
      </c>
      <c r="O761" s="133">
        <v>20</v>
      </c>
      <c r="P761" s="133">
        <v>5</v>
      </c>
      <c r="Q761" s="135">
        <v>102.88</v>
      </c>
      <c r="R761" s="135">
        <f t="shared" si="86"/>
        <v>1.6666666666666667</v>
      </c>
      <c r="S761" s="135">
        <f t="shared" si="88"/>
        <v>171.46666666666667</v>
      </c>
      <c r="T761" s="135"/>
      <c r="U761" s="135">
        <f t="shared" si="84"/>
        <v>171.46666666666667</v>
      </c>
      <c r="V761" s="135">
        <f t="shared" si="85"/>
        <v>171466.66666666666</v>
      </c>
      <c r="W761" s="135">
        <f t="shared" si="87"/>
        <v>14288.888888888889</v>
      </c>
      <c r="X761" s="133" t="s">
        <v>1169</v>
      </c>
      <c r="Y761" s="133" t="s">
        <v>1171</v>
      </c>
      <c r="Z761" s="133">
        <v>3093</v>
      </c>
      <c r="AA761" s="133">
        <v>3094</v>
      </c>
      <c r="AB761" s="133" t="s">
        <v>42</v>
      </c>
      <c r="AC761" s="133" t="s">
        <v>42</v>
      </c>
      <c r="AD761" s="133" t="s">
        <v>42</v>
      </c>
      <c r="AE761" s="133" t="s">
        <v>42</v>
      </c>
      <c r="AF761" s="133">
        <v>124</v>
      </c>
      <c r="AG761" s="133"/>
      <c r="AH761" s="133">
        <v>2024</v>
      </c>
      <c r="AI761" s="133"/>
      <c r="AJ761" s="133"/>
      <c r="AK761" s="133"/>
      <c r="AL761" s="133"/>
      <c r="AM761" s="133" t="s">
        <v>1144</v>
      </c>
    </row>
    <row r="762" spans="1:39" x14ac:dyDescent="0.35">
      <c r="A762" s="130" t="s">
        <v>50</v>
      </c>
      <c r="B762" s="130" t="s">
        <v>1049</v>
      </c>
      <c r="C762" s="130" t="s">
        <v>1133</v>
      </c>
      <c r="D762" s="130" t="s">
        <v>1133</v>
      </c>
      <c r="E762" s="130" t="s">
        <v>85</v>
      </c>
      <c r="F762" s="130"/>
      <c r="G762" s="130" t="s">
        <v>817</v>
      </c>
      <c r="H762" s="130" t="s">
        <v>1140</v>
      </c>
      <c r="I762" s="130" t="s">
        <v>1139</v>
      </c>
      <c r="J762" s="131">
        <v>1</v>
      </c>
      <c r="K762" s="130"/>
      <c r="L762" s="130" t="s">
        <v>54</v>
      </c>
      <c r="M762" s="130" t="s">
        <v>377</v>
      </c>
      <c r="N762" s="130">
        <v>1</v>
      </c>
      <c r="O762" s="130">
        <v>10</v>
      </c>
      <c r="P762" s="130">
        <v>5</v>
      </c>
      <c r="Q762" s="132">
        <v>102.88</v>
      </c>
      <c r="R762" s="132">
        <f t="shared" si="86"/>
        <v>0.83333333333333337</v>
      </c>
      <c r="S762" s="132">
        <f t="shared" si="88"/>
        <v>85.733333333333334</v>
      </c>
      <c r="T762" s="132"/>
      <c r="U762" s="132">
        <f t="shared" si="84"/>
        <v>85.733333333333334</v>
      </c>
      <c r="V762" s="132">
        <f t="shared" si="85"/>
        <v>85733.333333333328</v>
      </c>
      <c r="W762" s="132">
        <f t="shared" si="87"/>
        <v>7144.4444444444443</v>
      </c>
      <c r="X762" s="130" t="s">
        <v>1169</v>
      </c>
      <c r="Y762" s="130" t="s">
        <v>1171</v>
      </c>
      <c r="Z762" s="130">
        <v>3093</v>
      </c>
      <c r="AA762" s="130">
        <v>3094</v>
      </c>
      <c r="AB762" s="130" t="s">
        <v>42</v>
      </c>
      <c r="AC762" s="130" t="s">
        <v>42</v>
      </c>
      <c r="AD762" s="130" t="s">
        <v>42</v>
      </c>
      <c r="AE762" s="130" t="s">
        <v>42</v>
      </c>
      <c r="AF762" s="130">
        <v>124</v>
      </c>
      <c r="AG762" s="130"/>
      <c r="AH762" s="130">
        <v>2024</v>
      </c>
      <c r="AI762" s="130"/>
      <c r="AJ762" s="130"/>
      <c r="AK762" s="130"/>
      <c r="AL762" s="130"/>
      <c r="AM762" s="130" t="s">
        <v>1144</v>
      </c>
    </row>
    <row r="763" spans="1:39" x14ac:dyDescent="0.35">
      <c r="A763" s="133" t="s">
        <v>50</v>
      </c>
      <c r="B763" s="133" t="s">
        <v>1049</v>
      </c>
      <c r="C763" s="133" t="s">
        <v>1133</v>
      </c>
      <c r="D763" s="133" t="s">
        <v>1133</v>
      </c>
      <c r="E763" s="133" t="s">
        <v>51</v>
      </c>
      <c r="F763" s="133"/>
      <c r="G763" s="133" t="s">
        <v>1077</v>
      </c>
      <c r="H763" s="133" t="s">
        <v>1136</v>
      </c>
      <c r="I763" s="133" t="s">
        <v>1135</v>
      </c>
      <c r="J763" s="134">
        <v>1</v>
      </c>
      <c r="K763" s="133"/>
      <c r="L763" s="133" t="s">
        <v>54</v>
      </c>
      <c r="M763" s="133" t="s">
        <v>373</v>
      </c>
      <c r="N763" s="133">
        <v>1</v>
      </c>
      <c r="O763" s="133">
        <v>20</v>
      </c>
      <c r="P763" s="133">
        <v>6</v>
      </c>
      <c r="Q763" s="135">
        <v>102.88</v>
      </c>
      <c r="R763" s="135">
        <f t="shared" si="86"/>
        <v>2</v>
      </c>
      <c r="S763" s="135">
        <f t="shared" si="88"/>
        <v>205.76</v>
      </c>
      <c r="T763" s="135"/>
      <c r="U763" s="135">
        <f t="shared" si="84"/>
        <v>205.76</v>
      </c>
      <c r="V763" s="135">
        <f t="shared" si="85"/>
        <v>205760</v>
      </c>
      <c r="W763" s="135">
        <f t="shared" si="87"/>
        <v>17146.666666666668</v>
      </c>
      <c r="X763" s="133" t="s">
        <v>1169</v>
      </c>
      <c r="Y763" s="133" t="s">
        <v>1170</v>
      </c>
      <c r="Z763" s="133">
        <v>3093</v>
      </c>
      <c r="AA763" s="133">
        <v>3094</v>
      </c>
      <c r="AB763" s="133" t="s">
        <v>42</v>
      </c>
      <c r="AC763" s="133" t="s">
        <v>42</v>
      </c>
      <c r="AD763" s="133" t="s">
        <v>42</v>
      </c>
      <c r="AE763" s="133" t="s">
        <v>42</v>
      </c>
      <c r="AF763" s="133">
        <v>124</v>
      </c>
      <c r="AG763" s="133"/>
      <c r="AH763" s="133">
        <v>2024</v>
      </c>
      <c r="AI763" s="133"/>
      <c r="AJ763" s="133"/>
      <c r="AK763" s="133"/>
      <c r="AL763" s="133"/>
      <c r="AM763" s="133" t="s">
        <v>1144</v>
      </c>
    </row>
    <row r="764" spans="1:39" x14ac:dyDescent="0.35">
      <c r="A764" s="130" t="s">
        <v>50</v>
      </c>
      <c r="B764" s="130" t="s">
        <v>1049</v>
      </c>
      <c r="C764" s="130" t="s">
        <v>1133</v>
      </c>
      <c r="D764" s="130" t="s">
        <v>1133</v>
      </c>
      <c r="E764" s="130" t="s">
        <v>85</v>
      </c>
      <c r="F764" s="130"/>
      <c r="G764" s="130" t="s">
        <v>1077</v>
      </c>
      <c r="H764" s="130" t="s">
        <v>1136</v>
      </c>
      <c r="I764" s="130" t="s">
        <v>1135</v>
      </c>
      <c r="J764" s="131">
        <v>1</v>
      </c>
      <c r="K764" s="130"/>
      <c r="L764" s="130" t="s">
        <v>54</v>
      </c>
      <c r="M764" s="130" t="s">
        <v>373</v>
      </c>
      <c r="N764" s="130">
        <v>1</v>
      </c>
      <c r="O764" s="130">
        <v>10</v>
      </c>
      <c r="P764" s="130">
        <v>6</v>
      </c>
      <c r="Q764" s="132">
        <v>102.88</v>
      </c>
      <c r="R764" s="132">
        <f t="shared" si="86"/>
        <v>1</v>
      </c>
      <c r="S764" s="132">
        <f t="shared" si="88"/>
        <v>102.88</v>
      </c>
      <c r="T764" s="132"/>
      <c r="U764" s="132">
        <f t="shared" si="84"/>
        <v>102.88</v>
      </c>
      <c r="V764" s="132">
        <f t="shared" si="85"/>
        <v>102880</v>
      </c>
      <c r="W764" s="132">
        <f t="shared" si="87"/>
        <v>8573.3333333333339</v>
      </c>
      <c r="X764" s="130" t="s">
        <v>1169</v>
      </c>
      <c r="Y764" s="130" t="s">
        <v>1170</v>
      </c>
      <c r="Z764" s="130">
        <v>3093</v>
      </c>
      <c r="AA764" s="130">
        <v>3094</v>
      </c>
      <c r="AB764" s="130" t="s">
        <v>42</v>
      </c>
      <c r="AC764" s="130" t="s">
        <v>42</v>
      </c>
      <c r="AD764" s="130" t="s">
        <v>42</v>
      </c>
      <c r="AE764" s="130" t="s">
        <v>42</v>
      </c>
      <c r="AF764" s="130">
        <v>124</v>
      </c>
      <c r="AG764" s="130"/>
      <c r="AH764" s="130">
        <v>2024</v>
      </c>
      <c r="AI764" s="130"/>
      <c r="AJ764" s="130"/>
      <c r="AK764" s="130"/>
      <c r="AL764" s="130"/>
      <c r="AM764" s="130" t="s">
        <v>1144</v>
      </c>
    </row>
    <row r="765" spans="1:39" x14ac:dyDescent="0.35">
      <c r="A765" s="133" t="s">
        <v>50</v>
      </c>
      <c r="B765" s="133" t="s">
        <v>1049</v>
      </c>
      <c r="C765" s="133" t="s">
        <v>1133</v>
      </c>
      <c r="D765" s="133" t="s">
        <v>1133</v>
      </c>
      <c r="E765" s="133" t="s">
        <v>51</v>
      </c>
      <c r="F765" s="133"/>
      <c r="G765" s="133" t="s">
        <v>1085</v>
      </c>
      <c r="H765" s="133" t="s">
        <v>1138</v>
      </c>
      <c r="I765" s="133" t="s">
        <v>1137</v>
      </c>
      <c r="J765" s="134">
        <v>1</v>
      </c>
      <c r="K765" s="133"/>
      <c r="L765" s="133" t="s">
        <v>54</v>
      </c>
      <c r="M765" s="133" t="s">
        <v>373</v>
      </c>
      <c r="N765" s="133">
        <v>1</v>
      </c>
      <c r="O765" s="133">
        <v>20</v>
      </c>
      <c r="P765" s="133">
        <v>13</v>
      </c>
      <c r="Q765" s="135">
        <v>105.99</v>
      </c>
      <c r="R765" s="135">
        <f t="shared" si="86"/>
        <v>4.333333333333333</v>
      </c>
      <c r="S765" s="135">
        <f t="shared" si="88"/>
        <v>459.28999999999996</v>
      </c>
      <c r="T765" s="135"/>
      <c r="U765" s="135">
        <f t="shared" si="84"/>
        <v>459.28999999999996</v>
      </c>
      <c r="V765" s="135">
        <f t="shared" si="85"/>
        <v>459289.99999999994</v>
      </c>
      <c r="W765" s="135">
        <f t="shared" si="87"/>
        <v>38274.166666666664</v>
      </c>
      <c r="X765" s="133" t="s">
        <v>1169</v>
      </c>
      <c r="Y765" s="133" t="s">
        <v>1172</v>
      </c>
      <c r="Z765" s="133">
        <v>3093</v>
      </c>
      <c r="AA765" s="133">
        <v>3094</v>
      </c>
      <c r="AB765" s="133" t="s">
        <v>42</v>
      </c>
      <c r="AC765" s="133" t="s">
        <v>42</v>
      </c>
      <c r="AD765" s="133" t="s">
        <v>42</v>
      </c>
      <c r="AE765" s="133" t="s">
        <v>42</v>
      </c>
      <c r="AF765" s="133">
        <v>124</v>
      </c>
      <c r="AG765" s="133"/>
      <c r="AH765" s="133">
        <v>2024</v>
      </c>
      <c r="AI765" s="133"/>
      <c r="AJ765" s="133"/>
      <c r="AK765" s="133"/>
      <c r="AL765" s="133"/>
      <c r="AM765" s="133" t="s">
        <v>1144</v>
      </c>
    </row>
    <row r="766" spans="1:39" x14ac:dyDescent="0.35">
      <c r="A766" s="130" t="s">
        <v>50</v>
      </c>
      <c r="B766" s="130" t="s">
        <v>1049</v>
      </c>
      <c r="C766" s="130" t="s">
        <v>1133</v>
      </c>
      <c r="D766" s="130" t="s">
        <v>1133</v>
      </c>
      <c r="E766" s="130" t="s">
        <v>85</v>
      </c>
      <c r="F766" s="130"/>
      <c r="G766" s="130" t="s">
        <v>1085</v>
      </c>
      <c r="H766" s="130" t="s">
        <v>1138</v>
      </c>
      <c r="I766" s="130" t="s">
        <v>1137</v>
      </c>
      <c r="J766" s="131">
        <v>1</v>
      </c>
      <c r="K766" s="130"/>
      <c r="L766" s="130" t="s">
        <v>54</v>
      </c>
      <c r="M766" s="130" t="s">
        <v>373</v>
      </c>
      <c r="N766" s="130">
        <v>1</v>
      </c>
      <c r="O766" s="130">
        <v>10</v>
      </c>
      <c r="P766" s="130">
        <v>13</v>
      </c>
      <c r="Q766" s="132">
        <v>105.99</v>
      </c>
      <c r="R766" s="132">
        <f t="shared" si="86"/>
        <v>2.1666666666666665</v>
      </c>
      <c r="S766" s="132">
        <f t="shared" si="88"/>
        <v>229.64499999999998</v>
      </c>
      <c r="T766" s="132"/>
      <c r="U766" s="132">
        <f t="shared" si="84"/>
        <v>229.64499999999998</v>
      </c>
      <c r="V766" s="132">
        <f t="shared" si="85"/>
        <v>229644.99999999997</v>
      </c>
      <c r="W766" s="132">
        <f t="shared" si="87"/>
        <v>19137.083333333332</v>
      </c>
      <c r="X766" s="130" t="s">
        <v>1169</v>
      </c>
      <c r="Y766" s="130" t="s">
        <v>1172</v>
      </c>
      <c r="Z766" s="130">
        <v>3093</v>
      </c>
      <c r="AA766" s="130">
        <v>3094</v>
      </c>
      <c r="AB766" s="130" t="s">
        <v>42</v>
      </c>
      <c r="AC766" s="130" t="s">
        <v>42</v>
      </c>
      <c r="AD766" s="130" t="s">
        <v>42</v>
      </c>
      <c r="AE766" s="130" t="s">
        <v>42</v>
      </c>
      <c r="AF766" s="130">
        <v>124</v>
      </c>
      <c r="AG766" s="130"/>
      <c r="AH766" s="130">
        <v>2024</v>
      </c>
      <c r="AI766" s="130"/>
      <c r="AJ766" s="130"/>
      <c r="AK766" s="130"/>
      <c r="AL766" s="130"/>
      <c r="AM766" s="130" t="s">
        <v>1144</v>
      </c>
    </row>
    <row r="767" spans="1:39" x14ac:dyDescent="0.35">
      <c r="A767" s="133" t="s">
        <v>50</v>
      </c>
      <c r="B767" s="133" t="s">
        <v>1049</v>
      </c>
      <c r="C767" s="133" t="s">
        <v>1133</v>
      </c>
      <c r="D767" s="133" t="s">
        <v>1133</v>
      </c>
      <c r="E767" s="133" t="s">
        <v>51</v>
      </c>
      <c r="F767" s="133"/>
      <c r="G767" s="133" t="s">
        <v>1128</v>
      </c>
      <c r="H767" s="133" t="s">
        <v>1074</v>
      </c>
      <c r="I767" s="133" t="s">
        <v>1141</v>
      </c>
      <c r="J767" s="134">
        <v>1</v>
      </c>
      <c r="K767" s="133"/>
      <c r="L767" s="133" t="s">
        <v>54</v>
      </c>
      <c r="M767" s="133" t="s">
        <v>373</v>
      </c>
      <c r="N767" s="133">
        <v>1</v>
      </c>
      <c r="O767" s="133">
        <v>20</v>
      </c>
      <c r="P767" s="133">
        <v>6</v>
      </c>
      <c r="Q767" s="135">
        <v>102.88</v>
      </c>
      <c r="R767" s="135">
        <f t="shared" si="86"/>
        <v>2</v>
      </c>
      <c r="S767" s="135">
        <f t="shared" si="88"/>
        <v>205.76</v>
      </c>
      <c r="T767" s="135"/>
      <c r="U767" s="135">
        <f t="shared" si="84"/>
        <v>205.76</v>
      </c>
      <c r="V767" s="135">
        <f t="shared" si="85"/>
        <v>205760</v>
      </c>
      <c r="W767" s="135">
        <f t="shared" si="87"/>
        <v>17146.666666666668</v>
      </c>
      <c r="X767" s="133" t="s">
        <v>1169</v>
      </c>
      <c r="Y767" s="133" t="s">
        <v>1173</v>
      </c>
      <c r="Z767" s="133">
        <v>3093</v>
      </c>
      <c r="AA767" s="133">
        <v>3094</v>
      </c>
      <c r="AB767" s="133" t="s">
        <v>42</v>
      </c>
      <c r="AC767" s="133" t="s">
        <v>42</v>
      </c>
      <c r="AD767" s="133" t="s">
        <v>42</v>
      </c>
      <c r="AE767" s="133" t="s">
        <v>42</v>
      </c>
      <c r="AF767" s="133">
        <v>124</v>
      </c>
      <c r="AG767" s="133"/>
      <c r="AH767" s="133">
        <v>2024</v>
      </c>
      <c r="AI767" s="133"/>
      <c r="AJ767" s="133"/>
      <c r="AK767" s="133"/>
      <c r="AL767" s="133"/>
      <c r="AM767" s="133" t="s">
        <v>1144</v>
      </c>
    </row>
    <row r="768" spans="1:39" x14ac:dyDescent="0.35">
      <c r="A768" s="130" t="s">
        <v>50</v>
      </c>
      <c r="B768" s="130" t="s">
        <v>1049</v>
      </c>
      <c r="C768" s="130" t="s">
        <v>1133</v>
      </c>
      <c r="D768" s="130" t="s">
        <v>1133</v>
      </c>
      <c r="E768" s="130" t="s">
        <v>85</v>
      </c>
      <c r="F768" s="130"/>
      <c r="G768" s="130" t="s">
        <v>1128</v>
      </c>
      <c r="H768" s="130" t="s">
        <v>1074</v>
      </c>
      <c r="I768" s="130" t="s">
        <v>1141</v>
      </c>
      <c r="J768" s="131">
        <v>1</v>
      </c>
      <c r="K768" s="130"/>
      <c r="L768" s="130" t="s">
        <v>54</v>
      </c>
      <c r="M768" s="130" t="s">
        <v>373</v>
      </c>
      <c r="N768" s="130">
        <v>1</v>
      </c>
      <c r="O768" s="130">
        <v>10</v>
      </c>
      <c r="P768" s="130">
        <v>6</v>
      </c>
      <c r="Q768" s="132">
        <v>102.88</v>
      </c>
      <c r="R768" s="132">
        <f t="shared" si="86"/>
        <v>1</v>
      </c>
      <c r="S768" s="132">
        <f t="shared" si="88"/>
        <v>102.88</v>
      </c>
      <c r="T768" s="132"/>
      <c r="U768" s="132">
        <f t="shared" si="84"/>
        <v>102.88</v>
      </c>
      <c r="V768" s="132">
        <f t="shared" si="85"/>
        <v>102880</v>
      </c>
      <c r="W768" s="132">
        <f t="shared" si="87"/>
        <v>8573.3333333333339</v>
      </c>
      <c r="X768" s="130" t="s">
        <v>1169</v>
      </c>
      <c r="Y768" s="130" t="s">
        <v>1173</v>
      </c>
      <c r="Z768" s="130">
        <v>3093</v>
      </c>
      <c r="AA768" s="130">
        <v>3094</v>
      </c>
      <c r="AB768" s="130" t="s">
        <v>42</v>
      </c>
      <c r="AC768" s="130" t="s">
        <v>42</v>
      </c>
      <c r="AD768" s="130" t="s">
        <v>42</v>
      </c>
      <c r="AE768" s="130" t="s">
        <v>42</v>
      </c>
      <c r="AF768" s="130">
        <v>124</v>
      </c>
      <c r="AG768" s="130"/>
      <c r="AH768" s="130">
        <v>2024</v>
      </c>
      <c r="AI768" s="130"/>
      <c r="AJ768" s="130"/>
      <c r="AK768" s="130"/>
      <c r="AL768" s="130"/>
      <c r="AM768" s="130" t="s">
        <v>1144</v>
      </c>
    </row>
    <row r="769" spans="1:39" x14ac:dyDescent="0.35">
      <c r="A769" s="133" t="s">
        <v>39</v>
      </c>
      <c r="B769" s="133" t="s">
        <v>1049</v>
      </c>
      <c r="C769" s="133" t="s">
        <v>1133</v>
      </c>
      <c r="D769" s="133" t="s">
        <v>1133</v>
      </c>
      <c r="E769" s="133" t="s">
        <v>42</v>
      </c>
      <c r="F769" s="133"/>
      <c r="G769" s="133" t="s">
        <v>45</v>
      </c>
      <c r="H769" s="133" t="s">
        <v>44</v>
      </c>
      <c r="I769" s="133" t="s">
        <v>42</v>
      </c>
      <c r="J769" s="134">
        <v>1</v>
      </c>
      <c r="K769" s="133"/>
      <c r="L769" s="133" t="s">
        <v>45</v>
      </c>
      <c r="M769" s="133"/>
      <c r="N769" s="133"/>
      <c r="O769" s="133"/>
      <c r="P769" s="133"/>
      <c r="Q769" s="135"/>
      <c r="R769" s="135">
        <f t="shared" si="86"/>
        <v>0</v>
      </c>
      <c r="S769" s="135"/>
      <c r="T769" s="135">
        <v>98.8</v>
      </c>
      <c r="U769" s="135">
        <f t="shared" si="84"/>
        <v>98.8</v>
      </c>
      <c r="V769" s="135">
        <f t="shared" si="85"/>
        <v>98800</v>
      </c>
      <c r="W769" s="135">
        <f t="shared" si="87"/>
        <v>8233.3333333333339</v>
      </c>
      <c r="X769" s="133" t="s">
        <v>39</v>
      </c>
      <c r="Y769" s="133" t="s">
        <v>39</v>
      </c>
      <c r="Z769" s="133"/>
      <c r="AA769" s="133"/>
      <c r="AB769" s="133" t="s">
        <v>42</v>
      </c>
      <c r="AC769" s="133" t="s">
        <v>42</v>
      </c>
      <c r="AD769" s="133" t="s">
        <v>42</v>
      </c>
      <c r="AE769" s="133" t="s">
        <v>42</v>
      </c>
      <c r="AF769" s="133"/>
      <c r="AG769" s="133"/>
      <c r="AH769" s="133">
        <v>2024</v>
      </c>
      <c r="AI769" s="133"/>
      <c r="AJ769" s="133"/>
      <c r="AK769" s="133"/>
      <c r="AL769" s="133"/>
      <c r="AM769" s="133" t="s">
        <v>1144</v>
      </c>
    </row>
    <row r="770" spans="1:39" x14ac:dyDescent="0.35">
      <c r="A770" s="130" t="s">
        <v>39</v>
      </c>
      <c r="B770" s="130" t="s">
        <v>1049</v>
      </c>
      <c r="C770" s="130" t="s">
        <v>1133</v>
      </c>
      <c r="D770" s="130" t="s">
        <v>1133</v>
      </c>
      <c r="E770" s="130" t="s">
        <v>42</v>
      </c>
      <c r="F770" s="130"/>
      <c r="G770" s="130" t="s">
        <v>45</v>
      </c>
      <c r="H770" s="130" t="s">
        <v>90</v>
      </c>
      <c r="I770" s="130" t="s">
        <v>42</v>
      </c>
      <c r="J770" s="131">
        <v>1</v>
      </c>
      <c r="K770" s="130"/>
      <c r="L770" s="130" t="s">
        <v>45</v>
      </c>
      <c r="M770" s="130"/>
      <c r="N770" s="130"/>
      <c r="O770" s="130"/>
      <c r="P770" s="130"/>
      <c r="Q770" s="132"/>
      <c r="R770" s="132">
        <f t="shared" si="86"/>
        <v>0</v>
      </c>
      <c r="S770" s="132"/>
      <c r="T770" s="132">
        <v>153.49</v>
      </c>
      <c r="U770" s="132">
        <f t="shared" si="84"/>
        <v>153.49</v>
      </c>
      <c r="V770" s="132">
        <f t="shared" si="85"/>
        <v>153490</v>
      </c>
      <c r="W770" s="132">
        <f t="shared" si="87"/>
        <v>12790.833333333334</v>
      </c>
      <c r="X770" s="130" t="s">
        <v>39</v>
      </c>
      <c r="Y770" s="130" t="s">
        <v>39</v>
      </c>
      <c r="Z770" s="130"/>
      <c r="AA770" s="130"/>
      <c r="AB770" s="130" t="s">
        <v>42</v>
      </c>
      <c r="AC770" s="130" t="s">
        <v>42</v>
      </c>
      <c r="AD770" s="130" t="s">
        <v>42</v>
      </c>
      <c r="AE770" s="130" t="s">
        <v>42</v>
      </c>
      <c r="AF770" s="130"/>
      <c r="AG770" s="130"/>
      <c r="AH770" s="130">
        <v>2024</v>
      </c>
      <c r="AI770" s="130"/>
      <c r="AJ770" s="130"/>
      <c r="AK770" s="130"/>
      <c r="AL770" s="130"/>
      <c r="AM770" s="130" t="s">
        <v>1144</v>
      </c>
    </row>
    <row r="771" spans="1:39" x14ac:dyDescent="0.35">
      <c r="A771" s="133" t="s">
        <v>39</v>
      </c>
      <c r="B771" s="133" t="s">
        <v>1049</v>
      </c>
      <c r="C771" s="133" t="s">
        <v>1133</v>
      </c>
      <c r="D771" s="133" t="s">
        <v>1133</v>
      </c>
      <c r="E771" s="133" t="s">
        <v>42</v>
      </c>
      <c r="F771" s="133"/>
      <c r="G771" s="133" t="s">
        <v>45</v>
      </c>
      <c r="H771" s="133" t="s">
        <v>182</v>
      </c>
      <c r="I771" s="133" t="s">
        <v>42</v>
      </c>
      <c r="J771" s="134">
        <v>1</v>
      </c>
      <c r="K771" s="133"/>
      <c r="L771" s="133" t="s">
        <v>45</v>
      </c>
      <c r="M771" s="133"/>
      <c r="N771" s="133"/>
      <c r="O771" s="133"/>
      <c r="P771" s="133"/>
      <c r="Q771" s="135"/>
      <c r="R771" s="135">
        <f t="shared" si="86"/>
        <v>0</v>
      </c>
      <c r="S771" s="135"/>
      <c r="T771" s="135">
        <v>36.99</v>
      </c>
      <c r="U771" s="135">
        <f t="shared" si="84"/>
        <v>36.99</v>
      </c>
      <c r="V771" s="135">
        <f t="shared" si="85"/>
        <v>36990</v>
      </c>
      <c r="W771" s="135">
        <f t="shared" si="87"/>
        <v>3082.5</v>
      </c>
      <c r="X771" s="133" t="s">
        <v>39</v>
      </c>
      <c r="Y771" s="133" t="s">
        <v>39</v>
      </c>
      <c r="Z771" s="133"/>
      <c r="AA771" s="133"/>
      <c r="AB771" s="133" t="s">
        <v>42</v>
      </c>
      <c r="AC771" s="133" t="s">
        <v>42</v>
      </c>
      <c r="AD771" s="133" t="s">
        <v>42</v>
      </c>
      <c r="AE771" s="133" t="s">
        <v>42</v>
      </c>
      <c r="AF771" s="133"/>
      <c r="AG771" s="133"/>
      <c r="AH771" s="133">
        <v>2024</v>
      </c>
      <c r="AI771" s="133"/>
      <c r="AJ771" s="133"/>
      <c r="AK771" s="133"/>
      <c r="AL771" s="133"/>
      <c r="AM771" s="133" t="s">
        <v>1144</v>
      </c>
    </row>
    <row r="772" spans="1:39" x14ac:dyDescent="0.35">
      <c r="A772" s="130" t="s">
        <v>39</v>
      </c>
      <c r="B772" s="130" t="s">
        <v>1049</v>
      </c>
      <c r="C772" s="130" t="s">
        <v>1133</v>
      </c>
      <c r="D772" s="130" t="s">
        <v>1133</v>
      </c>
      <c r="E772" s="130" t="s">
        <v>42</v>
      </c>
      <c r="F772" s="130"/>
      <c r="G772" s="130" t="s">
        <v>45</v>
      </c>
      <c r="H772" s="130" t="s">
        <v>47</v>
      </c>
      <c r="I772" s="130" t="s">
        <v>42</v>
      </c>
      <c r="J772" s="131">
        <v>1</v>
      </c>
      <c r="K772" s="130"/>
      <c r="L772" s="130" t="s">
        <v>45</v>
      </c>
      <c r="M772" s="130"/>
      <c r="N772" s="130"/>
      <c r="O772" s="130"/>
      <c r="P772" s="130"/>
      <c r="Q772" s="132"/>
      <c r="R772" s="132">
        <f t="shared" si="86"/>
        <v>0</v>
      </c>
      <c r="S772" s="132"/>
      <c r="T772" s="132">
        <v>47.28</v>
      </c>
      <c r="U772" s="132">
        <f t="shared" si="84"/>
        <v>47.28</v>
      </c>
      <c r="V772" s="132">
        <f t="shared" si="85"/>
        <v>47280</v>
      </c>
      <c r="W772" s="132">
        <f t="shared" si="87"/>
        <v>3940</v>
      </c>
      <c r="X772" s="130" t="s">
        <v>39</v>
      </c>
      <c r="Y772" s="130" t="s">
        <v>39</v>
      </c>
      <c r="Z772" s="130"/>
      <c r="AA772" s="130"/>
      <c r="AB772" s="130" t="s">
        <v>42</v>
      </c>
      <c r="AC772" s="130" t="s">
        <v>42</v>
      </c>
      <c r="AD772" s="130" t="s">
        <v>42</v>
      </c>
      <c r="AE772" s="130" t="s">
        <v>42</v>
      </c>
      <c r="AF772" s="130"/>
      <c r="AG772" s="130"/>
      <c r="AH772" s="130">
        <v>2024</v>
      </c>
      <c r="AI772" s="130"/>
      <c r="AJ772" s="130"/>
      <c r="AK772" s="130"/>
      <c r="AL772" s="130"/>
      <c r="AM772" s="130" t="s">
        <v>1144</v>
      </c>
    </row>
    <row r="773" spans="1:39" x14ac:dyDescent="0.35">
      <c r="A773" s="133" t="s">
        <v>50</v>
      </c>
      <c r="B773" s="133" t="s">
        <v>1049</v>
      </c>
      <c r="C773" s="133" t="s">
        <v>1127</v>
      </c>
      <c r="D773" s="133" t="s">
        <v>1127</v>
      </c>
      <c r="E773" s="133" t="s">
        <v>51</v>
      </c>
      <c r="F773" s="133"/>
      <c r="G773" s="133" t="s">
        <v>1128</v>
      </c>
      <c r="H773" s="133" t="s">
        <v>1130</v>
      </c>
      <c r="I773" s="133" t="s">
        <v>1129</v>
      </c>
      <c r="J773" s="134">
        <v>1</v>
      </c>
      <c r="K773" s="133" t="s">
        <v>42</v>
      </c>
      <c r="L773" s="133" t="s">
        <v>54</v>
      </c>
      <c r="M773" s="133" t="s">
        <v>373</v>
      </c>
      <c r="N773" s="133">
        <v>1</v>
      </c>
      <c r="O773" s="133">
        <v>24</v>
      </c>
      <c r="P773" s="133">
        <v>7.5</v>
      </c>
      <c r="Q773" s="135">
        <v>96.91</v>
      </c>
      <c r="R773" s="135">
        <f t="shared" si="86"/>
        <v>3</v>
      </c>
      <c r="S773" s="135">
        <f t="shared" ref="S773:S774" si="89">Q773*R773</f>
        <v>290.73</v>
      </c>
      <c r="T773" s="135"/>
      <c r="U773" s="135">
        <f t="shared" si="84"/>
        <v>290.73</v>
      </c>
      <c r="V773" s="135">
        <f t="shared" si="85"/>
        <v>290730</v>
      </c>
      <c r="W773" s="135">
        <f t="shared" si="87"/>
        <v>24227.5</v>
      </c>
      <c r="X773" s="133"/>
      <c r="Y773" s="133"/>
      <c r="Z773" s="133"/>
      <c r="AA773" s="133"/>
      <c r="AB773" s="133"/>
      <c r="AC773" s="133"/>
      <c r="AD773" s="133"/>
      <c r="AE773" s="133"/>
      <c r="AF773" s="133"/>
      <c r="AG773" s="133"/>
      <c r="AH773" s="133">
        <v>2024</v>
      </c>
      <c r="AI773" s="133"/>
      <c r="AJ773" s="133"/>
      <c r="AK773" s="133"/>
      <c r="AL773" s="133"/>
      <c r="AM773" s="133"/>
    </row>
    <row r="774" spans="1:39" x14ac:dyDescent="0.35">
      <c r="A774" s="130" t="s">
        <v>50</v>
      </c>
      <c r="B774" s="130" t="s">
        <v>1049</v>
      </c>
      <c r="C774" s="130" t="s">
        <v>1127</v>
      </c>
      <c r="D774" s="130" t="s">
        <v>1127</v>
      </c>
      <c r="E774" s="130" t="s">
        <v>85</v>
      </c>
      <c r="F774" s="130"/>
      <c r="G774" s="130" t="s">
        <v>1128</v>
      </c>
      <c r="H774" s="130" t="s">
        <v>1130</v>
      </c>
      <c r="I774" s="130" t="s">
        <v>1129</v>
      </c>
      <c r="J774" s="131">
        <v>1</v>
      </c>
      <c r="K774" s="130"/>
      <c r="L774" s="130" t="s">
        <v>54</v>
      </c>
      <c r="M774" s="130" t="s">
        <v>373</v>
      </c>
      <c r="N774" s="130">
        <v>1</v>
      </c>
      <c r="O774" s="130">
        <v>10</v>
      </c>
      <c r="P774" s="130">
        <v>7.5</v>
      </c>
      <c r="Q774" s="132">
        <v>96.91</v>
      </c>
      <c r="R774" s="132">
        <f t="shared" si="86"/>
        <v>1.25</v>
      </c>
      <c r="S774" s="132">
        <f t="shared" si="89"/>
        <v>121.13749999999999</v>
      </c>
      <c r="T774" s="132"/>
      <c r="U774" s="132">
        <f t="shared" si="84"/>
        <v>121.13749999999999</v>
      </c>
      <c r="V774" s="132">
        <f t="shared" si="85"/>
        <v>121137.49999999999</v>
      </c>
      <c r="W774" s="132">
        <f t="shared" si="87"/>
        <v>10094.791666666666</v>
      </c>
      <c r="X774" s="130"/>
      <c r="Y774" s="130"/>
      <c r="Z774" s="130"/>
      <c r="AA774" s="130"/>
      <c r="AB774" s="130"/>
      <c r="AC774" s="130"/>
      <c r="AD774" s="130"/>
      <c r="AE774" s="130"/>
      <c r="AF774" s="130"/>
      <c r="AG774" s="130"/>
      <c r="AH774" s="130">
        <v>2024</v>
      </c>
      <c r="AI774" s="130"/>
      <c r="AJ774" s="130"/>
      <c r="AK774" s="130"/>
      <c r="AL774" s="130"/>
      <c r="AM774" s="130"/>
    </row>
    <row r="775" spans="1:39" x14ac:dyDescent="0.35">
      <c r="A775" s="133" t="s">
        <v>39</v>
      </c>
      <c r="B775" s="133" t="s">
        <v>1179</v>
      </c>
      <c r="C775" s="133" t="s">
        <v>1180</v>
      </c>
      <c r="D775" s="133" t="s">
        <v>1180</v>
      </c>
      <c r="E775" s="133" t="s">
        <v>42</v>
      </c>
      <c r="F775" s="133"/>
      <c r="G775" s="133" t="s">
        <v>770</v>
      </c>
      <c r="H775" s="133" t="s">
        <v>1181</v>
      </c>
      <c r="I775" s="133" t="s">
        <v>42</v>
      </c>
      <c r="J775" s="134">
        <v>1</v>
      </c>
      <c r="K775" s="133"/>
      <c r="L775" s="133" t="s">
        <v>45</v>
      </c>
      <c r="M775" s="133"/>
      <c r="N775" s="133"/>
      <c r="O775" s="133"/>
      <c r="P775" s="133"/>
      <c r="Q775" s="135"/>
      <c r="R775" s="135"/>
      <c r="S775" s="135"/>
      <c r="T775" s="135">
        <v>4.0199999999999996</v>
      </c>
      <c r="U775" s="135">
        <f>S775+T775</f>
        <v>4.0199999999999996</v>
      </c>
      <c r="V775" s="135">
        <f>U775*1000</f>
        <v>4019.9999999999995</v>
      </c>
      <c r="W775" s="135">
        <f>V775/12</f>
        <v>334.99999999999994</v>
      </c>
      <c r="X775" s="133" t="s">
        <v>39</v>
      </c>
      <c r="Y775" s="133" t="s">
        <v>39</v>
      </c>
      <c r="Z775" s="133" t="s">
        <v>39</v>
      </c>
      <c r="AA775" s="133"/>
      <c r="AB775" s="133" t="s">
        <v>42</v>
      </c>
      <c r="AC775" s="133" t="s">
        <v>42</v>
      </c>
      <c r="AD775" s="133" t="s">
        <v>42</v>
      </c>
      <c r="AE775" s="133" t="s">
        <v>42</v>
      </c>
      <c r="AF775" s="133" t="s">
        <v>39</v>
      </c>
      <c r="AG775" s="133" t="s">
        <v>1304</v>
      </c>
      <c r="AH775" s="133">
        <v>2024</v>
      </c>
      <c r="AI775" s="133"/>
      <c r="AJ775" s="133"/>
      <c r="AK775" s="133"/>
      <c r="AL775" s="133" t="s">
        <v>770</v>
      </c>
      <c r="AM775" s="133"/>
    </row>
    <row r="776" spans="1:39" x14ac:dyDescent="0.35">
      <c r="A776" s="130" t="s">
        <v>39</v>
      </c>
      <c r="B776" s="130" t="s">
        <v>1179</v>
      </c>
      <c r="C776" s="130" t="s">
        <v>1180</v>
      </c>
      <c r="D776" s="130" t="s">
        <v>1180</v>
      </c>
      <c r="E776" s="130" t="s">
        <v>42</v>
      </c>
      <c r="F776" s="130"/>
      <c r="G776" s="130" t="s">
        <v>770</v>
      </c>
      <c r="H776" s="130" t="s">
        <v>1182</v>
      </c>
      <c r="I776" s="130" t="s">
        <v>42</v>
      </c>
      <c r="J776" s="131">
        <v>1</v>
      </c>
      <c r="K776" s="130"/>
      <c r="L776" s="130" t="s">
        <v>45</v>
      </c>
      <c r="M776" s="130"/>
      <c r="N776" s="130"/>
      <c r="O776" s="130"/>
      <c r="P776" s="130"/>
      <c r="Q776" s="132"/>
      <c r="R776" s="132"/>
      <c r="S776" s="132"/>
      <c r="T776" s="132">
        <v>65</v>
      </c>
      <c r="U776" s="132">
        <f t="shared" ref="U776:U839" si="90">S776+T776</f>
        <v>65</v>
      </c>
      <c r="V776" s="132">
        <f t="shared" ref="V776:V839" si="91">U776*1000</f>
        <v>65000</v>
      </c>
      <c r="W776" s="132">
        <f t="shared" ref="W776:W839" si="92">V776/12</f>
        <v>5416.666666666667</v>
      </c>
      <c r="X776" s="130" t="s">
        <v>39</v>
      </c>
      <c r="Y776" s="130" t="s">
        <v>39</v>
      </c>
      <c r="Z776" s="130" t="s">
        <v>39</v>
      </c>
      <c r="AA776" s="130"/>
      <c r="AB776" s="130" t="s">
        <v>42</v>
      </c>
      <c r="AC776" s="130" t="s">
        <v>42</v>
      </c>
      <c r="AD776" s="130" t="s">
        <v>42</v>
      </c>
      <c r="AE776" s="130" t="s">
        <v>42</v>
      </c>
      <c r="AF776" s="130" t="s">
        <v>39</v>
      </c>
      <c r="AG776" s="130" t="s">
        <v>1305</v>
      </c>
      <c r="AH776" s="130">
        <v>2024</v>
      </c>
      <c r="AI776" s="130"/>
      <c r="AJ776" s="130"/>
      <c r="AK776" s="130"/>
      <c r="AL776" s="130" t="s">
        <v>770</v>
      </c>
      <c r="AM776" s="130"/>
    </row>
    <row r="777" spans="1:39" x14ac:dyDescent="0.35">
      <c r="A777" s="133" t="s">
        <v>39</v>
      </c>
      <c r="B777" s="133" t="s">
        <v>1179</v>
      </c>
      <c r="C777" s="133" t="s">
        <v>1180</v>
      </c>
      <c r="D777" s="133" t="s">
        <v>1180</v>
      </c>
      <c r="E777" s="133" t="s">
        <v>42</v>
      </c>
      <c r="F777" s="133"/>
      <c r="G777" s="133" t="s">
        <v>770</v>
      </c>
      <c r="H777" s="133" t="s">
        <v>1183</v>
      </c>
      <c r="I777" s="133" t="s">
        <v>42</v>
      </c>
      <c r="J777" s="134">
        <v>1</v>
      </c>
      <c r="K777" s="133"/>
      <c r="L777" s="133" t="s">
        <v>45</v>
      </c>
      <c r="M777" s="133"/>
      <c r="N777" s="133"/>
      <c r="O777" s="133"/>
      <c r="P777" s="133"/>
      <c r="Q777" s="135"/>
      <c r="R777" s="135"/>
      <c r="S777" s="135"/>
      <c r="T777" s="135">
        <v>49.75</v>
      </c>
      <c r="U777" s="135">
        <f t="shared" si="90"/>
        <v>49.75</v>
      </c>
      <c r="V777" s="135">
        <f t="shared" si="91"/>
        <v>49750</v>
      </c>
      <c r="W777" s="135">
        <f t="shared" si="92"/>
        <v>4145.833333333333</v>
      </c>
      <c r="X777" s="133" t="s">
        <v>39</v>
      </c>
      <c r="Y777" s="133" t="s">
        <v>39</v>
      </c>
      <c r="Z777" s="133" t="s">
        <v>39</v>
      </c>
      <c r="AA777" s="133"/>
      <c r="AB777" s="133" t="s">
        <v>42</v>
      </c>
      <c r="AC777" s="133" t="s">
        <v>42</v>
      </c>
      <c r="AD777" s="133" t="s">
        <v>42</v>
      </c>
      <c r="AE777" s="133" t="s">
        <v>42</v>
      </c>
      <c r="AF777" s="133" t="s">
        <v>39</v>
      </c>
      <c r="AG777" s="133" t="s">
        <v>1306</v>
      </c>
      <c r="AH777" s="133">
        <v>2024</v>
      </c>
      <c r="AI777" s="133"/>
      <c r="AJ777" s="133"/>
      <c r="AK777" s="133"/>
      <c r="AL777" s="133" t="s">
        <v>770</v>
      </c>
      <c r="AM777" s="133"/>
    </row>
    <row r="778" spans="1:39" x14ac:dyDescent="0.35">
      <c r="A778" s="130" t="s">
        <v>39</v>
      </c>
      <c r="B778" s="130" t="s">
        <v>1179</v>
      </c>
      <c r="C778" s="130" t="s">
        <v>1180</v>
      </c>
      <c r="D778" s="130" t="s">
        <v>1180</v>
      </c>
      <c r="E778" s="130" t="s">
        <v>42</v>
      </c>
      <c r="F778" s="130"/>
      <c r="G778" s="130" t="s">
        <v>770</v>
      </c>
      <c r="H778" s="130" t="s">
        <v>48</v>
      </c>
      <c r="I778" s="130" t="s">
        <v>42</v>
      </c>
      <c r="J778" s="131">
        <v>1</v>
      </c>
      <c r="K778" s="130"/>
      <c r="L778" s="130" t="s">
        <v>45</v>
      </c>
      <c r="M778" s="130"/>
      <c r="N778" s="130"/>
      <c r="O778" s="130"/>
      <c r="P778" s="130"/>
      <c r="Q778" s="132"/>
      <c r="R778" s="132"/>
      <c r="S778" s="132"/>
      <c r="T778" s="132">
        <v>314.21999999999997</v>
      </c>
      <c r="U778" s="132">
        <f t="shared" si="90"/>
        <v>314.21999999999997</v>
      </c>
      <c r="V778" s="132">
        <f t="shared" si="91"/>
        <v>314219.99999999994</v>
      </c>
      <c r="W778" s="132">
        <f t="shared" si="92"/>
        <v>26184.999999999996</v>
      </c>
      <c r="X778" s="130" t="s">
        <v>39</v>
      </c>
      <c r="Y778" s="130" t="s">
        <v>39</v>
      </c>
      <c r="Z778" s="130" t="s">
        <v>39</v>
      </c>
      <c r="AA778" s="130"/>
      <c r="AB778" s="130" t="s">
        <v>42</v>
      </c>
      <c r="AC778" s="130" t="s">
        <v>42</v>
      </c>
      <c r="AD778" s="130" t="s">
        <v>42</v>
      </c>
      <c r="AE778" s="130" t="s">
        <v>42</v>
      </c>
      <c r="AF778" s="130" t="s">
        <v>39</v>
      </c>
      <c r="AG778" s="130" t="s">
        <v>1307</v>
      </c>
      <c r="AH778" s="130">
        <v>2024</v>
      </c>
      <c r="AI778" s="130"/>
      <c r="AJ778" s="130"/>
      <c r="AK778" s="130"/>
      <c r="AL778" s="130" t="s">
        <v>770</v>
      </c>
      <c r="AM778" s="130"/>
    </row>
    <row r="779" spans="1:39" x14ac:dyDescent="0.35">
      <c r="A779" s="133" t="s">
        <v>39</v>
      </c>
      <c r="B779" s="133" t="s">
        <v>1179</v>
      </c>
      <c r="C779" s="133" t="s">
        <v>1180</v>
      </c>
      <c r="D779" s="133" t="s">
        <v>1180</v>
      </c>
      <c r="E779" s="133" t="s">
        <v>42</v>
      </c>
      <c r="F779" s="133"/>
      <c r="G779" s="133" t="s">
        <v>770</v>
      </c>
      <c r="H779" s="133" t="s">
        <v>1184</v>
      </c>
      <c r="I779" s="133" t="s">
        <v>42</v>
      </c>
      <c r="J779" s="134">
        <v>1</v>
      </c>
      <c r="K779" s="133"/>
      <c r="L779" s="133" t="s">
        <v>45</v>
      </c>
      <c r="M779" s="133"/>
      <c r="N779" s="133"/>
      <c r="O779" s="133"/>
      <c r="P779" s="133"/>
      <c r="Q779" s="135"/>
      <c r="R779" s="135"/>
      <c r="S779" s="135"/>
      <c r="T779" s="135">
        <v>0</v>
      </c>
      <c r="U779" s="135">
        <f t="shared" si="90"/>
        <v>0</v>
      </c>
      <c r="V779" s="135">
        <f t="shared" si="91"/>
        <v>0</v>
      </c>
      <c r="W779" s="135">
        <f t="shared" si="92"/>
        <v>0</v>
      </c>
      <c r="X779" s="133" t="s">
        <v>39</v>
      </c>
      <c r="Y779" s="133" t="s">
        <v>39</v>
      </c>
      <c r="Z779" s="133" t="s">
        <v>39</v>
      </c>
      <c r="AA779" s="133"/>
      <c r="AB779" s="133" t="s">
        <v>42</v>
      </c>
      <c r="AC779" s="133" t="s">
        <v>42</v>
      </c>
      <c r="AD779" s="133" t="s">
        <v>42</v>
      </c>
      <c r="AE779" s="133" t="s">
        <v>42</v>
      </c>
      <c r="AF779" s="133" t="s">
        <v>39</v>
      </c>
      <c r="AG779" s="133" t="s">
        <v>1308</v>
      </c>
      <c r="AH779" s="133">
        <v>2024</v>
      </c>
      <c r="AI779" s="133"/>
      <c r="AJ779" s="133"/>
      <c r="AK779" s="133"/>
      <c r="AL779" s="133" t="s">
        <v>770</v>
      </c>
      <c r="AM779" s="133"/>
    </row>
    <row r="780" spans="1:39" x14ac:dyDescent="0.35">
      <c r="A780" s="130" t="s">
        <v>50</v>
      </c>
      <c r="B780" s="130" t="s">
        <v>1179</v>
      </c>
      <c r="C780" s="130" t="s">
        <v>1180</v>
      </c>
      <c r="D780" s="130" t="s">
        <v>1180</v>
      </c>
      <c r="E780" s="130" t="s">
        <v>51</v>
      </c>
      <c r="F780" s="130"/>
      <c r="G780" s="130" t="s">
        <v>770</v>
      </c>
      <c r="H780" s="130" t="s">
        <v>1190</v>
      </c>
      <c r="I780" s="130" t="s">
        <v>1200</v>
      </c>
      <c r="J780" s="131">
        <v>1</v>
      </c>
      <c r="K780" s="130"/>
      <c r="L780" s="130" t="s">
        <v>54</v>
      </c>
      <c r="M780" s="130" t="s">
        <v>55</v>
      </c>
      <c r="N780" s="130">
        <v>1</v>
      </c>
      <c r="O780" s="130">
        <v>20</v>
      </c>
      <c r="P780" s="130">
        <v>2.5</v>
      </c>
      <c r="Q780" s="132">
        <v>87.422137668716985</v>
      </c>
      <c r="R780" s="132">
        <f>(J780*O780*P780)/60</f>
        <v>0.83333333333333337</v>
      </c>
      <c r="S780" s="132">
        <f>Q780*R780</f>
        <v>72.851781390597495</v>
      </c>
      <c r="T780" s="132">
        <v>0</v>
      </c>
      <c r="U780" s="132">
        <f t="shared" si="90"/>
        <v>72.851781390597495</v>
      </c>
      <c r="V780" s="132">
        <f t="shared" si="91"/>
        <v>72851.781390597491</v>
      </c>
      <c r="W780" s="132">
        <f t="shared" si="92"/>
        <v>6070.9817825497912</v>
      </c>
      <c r="X780" s="130" t="s">
        <v>1309</v>
      </c>
      <c r="Y780" s="130" t="s">
        <v>1309</v>
      </c>
      <c r="Z780" s="130">
        <v>3093</v>
      </c>
      <c r="AA780" s="130">
        <v>3094</v>
      </c>
      <c r="AB780" s="130" t="s">
        <v>42</v>
      </c>
      <c r="AC780" s="130" t="s">
        <v>42</v>
      </c>
      <c r="AD780" s="130" t="s">
        <v>42</v>
      </c>
      <c r="AE780" s="130" t="s">
        <v>42</v>
      </c>
      <c r="AF780" s="130">
        <v>125</v>
      </c>
      <c r="AG780" s="130"/>
      <c r="AH780" s="130">
        <v>2024</v>
      </c>
      <c r="AI780" s="130"/>
      <c r="AJ780" s="130"/>
      <c r="AK780" s="130"/>
      <c r="AL780" s="130" t="s">
        <v>770</v>
      </c>
      <c r="AM780" s="130"/>
    </row>
    <row r="781" spans="1:39" x14ac:dyDescent="0.35">
      <c r="A781" s="133" t="s">
        <v>50</v>
      </c>
      <c r="B781" s="133" t="s">
        <v>1179</v>
      </c>
      <c r="C781" s="133" t="s">
        <v>1180</v>
      </c>
      <c r="D781" s="133" t="s">
        <v>1180</v>
      </c>
      <c r="E781" s="133" t="s">
        <v>51</v>
      </c>
      <c r="F781" s="133"/>
      <c r="G781" s="133" t="s">
        <v>770</v>
      </c>
      <c r="H781" s="133" t="s">
        <v>1186</v>
      </c>
      <c r="I781" s="133" t="s">
        <v>1185</v>
      </c>
      <c r="J781" s="134">
        <v>1</v>
      </c>
      <c r="K781" s="133"/>
      <c r="L781" s="133" t="s">
        <v>54</v>
      </c>
      <c r="M781" s="133" t="s">
        <v>55</v>
      </c>
      <c r="N781" s="133">
        <v>1</v>
      </c>
      <c r="O781" s="133">
        <v>20</v>
      </c>
      <c r="P781" s="133">
        <v>10</v>
      </c>
      <c r="Q781" s="135">
        <v>87.422137668716985</v>
      </c>
      <c r="R781" s="135">
        <f>(J781*O781*P781)/60</f>
        <v>3.3333333333333335</v>
      </c>
      <c r="S781" s="135">
        <f t="shared" ref="S781:S844" si="93">Q781*R781</f>
        <v>291.40712556238998</v>
      </c>
      <c r="T781" s="135">
        <v>0</v>
      </c>
      <c r="U781" s="135">
        <f t="shared" si="90"/>
        <v>291.40712556238998</v>
      </c>
      <c r="V781" s="135">
        <f t="shared" si="91"/>
        <v>291407.12556238996</v>
      </c>
      <c r="W781" s="135">
        <f t="shared" si="92"/>
        <v>24283.927130199165</v>
      </c>
      <c r="X781" s="133" t="s">
        <v>1309</v>
      </c>
      <c r="Y781" s="133" t="s">
        <v>1309</v>
      </c>
      <c r="Z781" s="133">
        <v>3093</v>
      </c>
      <c r="AA781" s="133">
        <v>3094</v>
      </c>
      <c r="AB781" s="133" t="s">
        <v>42</v>
      </c>
      <c r="AC781" s="133" t="s">
        <v>42</v>
      </c>
      <c r="AD781" s="133" t="s">
        <v>42</v>
      </c>
      <c r="AE781" s="133" t="s">
        <v>42</v>
      </c>
      <c r="AF781" s="133">
        <v>125</v>
      </c>
      <c r="AG781" s="133"/>
      <c r="AH781" s="133">
        <v>2024</v>
      </c>
      <c r="AI781" s="133"/>
      <c r="AJ781" s="133"/>
      <c r="AK781" s="133"/>
      <c r="AL781" s="133" t="s">
        <v>770</v>
      </c>
      <c r="AM781" s="133"/>
    </row>
    <row r="782" spans="1:39" x14ac:dyDescent="0.35">
      <c r="A782" s="130" t="s">
        <v>50</v>
      </c>
      <c r="B782" s="130" t="s">
        <v>1179</v>
      </c>
      <c r="C782" s="130" t="s">
        <v>1180</v>
      </c>
      <c r="D782" s="130" t="s">
        <v>1180</v>
      </c>
      <c r="E782" s="130" t="s">
        <v>51</v>
      </c>
      <c r="F782" s="130"/>
      <c r="G782" s="130" t="s">
        <v>770</v>
      </c>
      <c r="H782" s="130" t="s">
        <v>1198</v>
      </c>
      <c r="I782" s="130" t="s">
        <v>1197</v>
      </c>
      <c r="J782" s="131">
        <v>1</v>
      </c>
      <c r="K782" s="130"/>
      <c r="L782" s="130" t="s">
        <v>54</v>
      </c>
      <c r="M782" s="130" t="s">
        <v>55</v>
      </c>
      <c r="N782" s="130">
        <v>1</v>
      </c>
      <c r="O782" s="130">
        <v>20</v>
      </c>
      <c r="P782" s="130">
        <v>7.5</v>
      </c>
      <c r="Q782" s="132">
        <v>87.422137668716985</v>
      </c>
      <c r="R782" s="132">
        <f t="shared" ref="R782:R845" si="94">(J782*O782*P782)/60</f>
        <v>2.5</v>
      </c>
      <c r="S782" s="132">
        <f t="shared" si="93"/>
        <v>218.55534417179246</v>
      </c>
      <c r="T782" s="132">
        <v>0</v>
      </c>
      <c r="U782" s="132">
        <f t="shared" si="90"/>
        <v>218.55534417179246</v>
      </c>
      <c r="V782" s="132">
        <f t="shared" si="91"/>
        <v>218555.34417179244</v>
      </c>
      <c r="W782" s="132">
        <f t="shared" si="92"/>
        <v>18212.945347649369</v>
      </c>
      <c r="X782" s="130" t="s">
        <v>1309</v>
      </c>
      <c r="Y782" s="130" t="s">
        <v>1309</v>
      </c>
      <c r="Z782" s="130">
        <v>3093</v>
      </c>
      <c r="AA782" s="130">
        <v>3094</v>
      </c>
      <c r="AB782" s="130" t="s">
        <v>42</v>
      </c>
      <c r="AC782" s="130" t="s">
        <v>42</v>
      </c>
      <c r="AD782" s="130" t="s">
        <v>42</v>
      </c>
      <c r="AE782" s="130" t="s">
        <v>42</v>
      </c>
      <c r="AF782" s="130">
        <v>125</v>
      </c>
      <c r="AG782" s="130"/>
      <c r="AH782" s="130">
        <v>2024</v>
      </c>
      <c r="AI782" s="130"/>
      <c r="AJ782" s="130"/>
      <c r="AK782" s="130"/>
      <c r="AL782" s="130" t="s">
        <v>770</v>
      </c>
      <c r="AM782" s="130"/>
    </row>
    <row r="783" spans="1:39" x14ac:dyDescent="0.35">
      <c r="A783" s="133" t="s">
        <v>50</v>
      </c>
      <c r="B783" s="133" t="s">
        <v>1179</v>
      </c>
      <c r="C783" s="133" t="s">
        <v>1180</v>
      </c>
      <c r="D783" s="133" t="s">
        <v>1180</v>
      </c>
      <c r="E783" s="133" t="s">
        <v>51</v>
      </c>
      <c r="F783" s="133"/>
      <c r="G783" s="133" t="s">
        <v>770</v>
      </c>
      <c r="H783" s="133" t="s">
        <v>1196</v>
      </c>
      <c r="I783" s="133" t="s">
        <v>1195</v>
      </c>
      <c r="J783" s="134">
        <v>1</v>
      </c>
      <c r="K783" s="133"/>
      <c r="L783" s="133" t="s">
        <v>54</v>
      </c>
      <c r="M783" s="133" t="s">
        <v>55</v>
      </c>
      <c r="N783" s="133">
        <v>1</v>
      </c>
      <c r="O783" s="133">
        <v>20</v>
      </c>
      <c r="P783" s="133">
        <v>7.5</v>
      </c>
      <c r="Q783" s="135">
        <v>87.422137668716985</v>
      </c>
      <c r="R783" s="135">
        <f t="shared" si="94"/>
        <v>2.5</v>
      </c>
      <c r="S783" s="135">
        <f t="shared" si="93"/>
        <v>218.55534417179246</v>
      </c>
      <c r="T783" s="135">
        <v>0</v>
      </c>
      <c r="U783" s="135">
        <f t="shared" si="90"/>
        <v>218.55534417179246</v>
      </c>
      <c r="V783" s="135">
        <f t="shared" si="91"/>
        <v>218555.34417179244</v>
      </c>
      <c r="W783" s="135">
        <f t="shared" si="92"/>
        <v>18212.945347649369</v>
      </c>
      <c r="X783" s="133" t="s">
        <v>1309</v>
      </c>
      <c r="Y783" s="133" t="s">
        <v>1309</v>
      </c>
      <c r="Z783" s="133">
        <v>3093</v>
      </c>
      <c r="AA783" s="133">
        <v>3094</v>
      </c>
      <c r="AB783" s="133" t="s">
        <v>42</v>
      </c>
      <c r="AC783" s="133" t="s">
        <v>42</v>
      </c>
      <c r="AD783" s="133" t="s">
        <v>42</v>
      </c>
      <c r="AE783" s="133" t="s">
        <v>42</v>
      </c>
      <c r="AF783" s="133">
        <v>125</v>
      </c>
      <c r="AG783" s="133"/>
      <c r="AH783" s="133">
        <v>2024</v>
      </c>
      <c r="AI783" s="133"/>
      <c r="AJ783" s="133"/>
      <c r="AK783" s="133"/>
      <c r="AL783" s="133" t="s">
        <v>770</v>
      </c>
      <c r="AM783" s="133"/>
    </row>
    <row r="784" spans="1:39" x14ac:dyDescent="0.35">
      <c r="A784" s="130" t="s">
        <v>50</v>
      </c>
      <c r="B784" s="130" t="s">
        <v>1179</v>
      </c>
      <c r="C784" s="130" t="s">
        <v>1180</v>
      </c>
      <c r="D784" s="130" t="s">
        <v>1180</v>
      </c>
      <c r="E784" s="130" t="s">
        <v>51</v>
      </c>
      <c r="F784" s="130"/>
      <c r="G784" s="130" t="s">
        <v>770</v>
      </c>
      <c r="H784" s="130" t="s">
        <v>1188</v>
      </c>
      <c r="I784" s="130" t="s">
        <v>1199</v>
      </c>
      <c r="J784" s="131">
        <v>1</v>
      </c>
      <c r="K784" s="130"/>
      <c r="L784" s="130" t="s">
        <v>54</v>
      </c>
      <c r="M784" s="130" t="s">
        <v>55</v>
      </c>
      <c r="N784" s="130">
        <v>1</v>
      </c>
      <c r="O784" s="130">
        <v>20</v>
      </c>
      <c r="P784" s="130">
        <v>2.5</v>
      </c>
      <c r="Q784" s="132">
        <v>87.422137668716985</v>
      </c>
      <c r="R784" s="132">
        <f t="shared" si="94"/>
        <v>0.83333333333333337</v>
      </c>
      <c r="S784" s="132">
        <f t="shared" si="93"/>
        <v>72.851781390597495</v>
      </c>
      <c r="T784" s="132">
        <v>0</v>
      </c>
      <c r="U784" s="132">
        <f t="shared" si="90"/>
        <v>72.851781390597495</v>
      </c>
      <c r="V784" s="132">
        <f t="shared" si="91"/>
        <v>72851.781390597491</v>
      </c>
      <c r="W784" s="132">
        <f t="shared" si="92"/>
        <v>6070.9817825497912</v>
      </c>
      <c r="X784" s="130" t="s">
        <v>1309</v>
      </c>
      <c r="Y784" s="130" t="s">
        <v>1309</v>
      </c>
      <c r="Z784" s="130">
        <v>3093</v>
      </c>
      <c r="AA784" s="130">
        <v>3094</v>
      </c>
      <c r="AB784" s="130" t="s">
        <v>42</v>
      </c>
      <c r="AC784" s="130" t="s">
        <v>42</v>
      </c>
      <c r="AD784" s="130" t="s">
        <v>42</v>
      </c>
      <c r="AE784" s="130" t="s">
        <v>42</v>
      </c>
      <c r="AF784" s="130">
        <v>125</v>
      </c>
      <c r="AG784" s="130"/>
      <c r="AH784" s="130">
        <v>2024</v>
      </c>
      <c r="AI784" s="130"/>
      <c r="AJ784" s="130"/>
      <c r="AK784" s="130"/>
      <c r="AL784" s="130" t="s">
        <v>770</v>
      </c>
      <c r="AM784" s="130"/>
    </row>
    <row r="785" spans="1:39" x14ac:dyDescent="0.35">
      <c r="A785" s="133" t="s">
        <v>50</v>
      </c>
      <c r="B785" s="133" t="s">
        <v>1179</v>
      </c>
      <c r="C785" s="133" t="s">
        <v>1180</v>
      </c>
      <c r="D785" s="133" t="s">
        <v>1180</v>
      </c>
      <c r="E785" s="133" t="s">
        <v>51</v>
      </c>
      <c r="F785" s="133"/>
      <c r="G785" s="133" t="s">
        <v>770</v>
      </c>
      <c r="H785" s="133" t="s">
        <v>1190</v>
      </c>
      <c r="I785" s="133" t="s">
        <v>1189</v>
      </c>
      <c r="J785" s="134">
        <v>1</v>
      </c>
      <c r="K785" s="133"/>
      <c r="L785" s="133" t="s">
        <v>54</v>
      </c>
      <c r="M785" s="133" t="s">
        <v>69</v>
      </c>
      <c r="N785" s="133">
        <v>2</v>
      </c>
      <c r="O785" s="133">
        <v>18</v>
      </c>
      <c r="P785" s="133">
        <v>5</v>
      </c>
      <c r="Q785" s="135">
        <v>87.422137668716985</v>
      </c>
      <c r="R785" s="135">
        <f t="shared" si="94"/>
        <v>1.5</v>
      </c>
      <c r="S785" s="135">
        <f t="shared" si="93"/>
        <v>131.13320650307548</v>
      </c>
      <c r="T785" s="135">
        <v>0</v>
      </c>
      <c r="U785" s="135">
        <f t="shared" si="90"/>
        <v>131.13320650307548</v>
      </c>
      <c r="V785" s="135">
        <f t="shared" si="91"/>
        <v>131133.20650307549</v>
      </c>
      <c r="W785" s="135">
        <f t="shared" si="92"/>
        <v>10927.767208589625</v>
      </c>
      <c r="X785" s="133" t="s">
        <v>1309</v>
      </c>
      <c r="Y785" s="133" t="s">
        <v>1309</v>
      </c>
      <c r="Z785" s="133">
        <v>3093</v>
      </c>
      <c r="AA785" s="133">
        <v>3094</v>
      </c>
      <c r="AB785" s="133" t="s">
        <v>42</v>
      </c>
      <c r="AC785" s="133" t="s">
        <v>42</v>
      </c>
      <c r="AD785" s="133" t="s">
        <v>42</v>
      </c>
      <c r="AE785" s="133" t="s">
        <v>42</v>
      </c>
      <c r="AF785" s="133">
        <v>125</v>
      </c>
      <c r="AG785" s="133"/>
      <c r="AH785" s="133">
        <v>2024</v>
      </c>
      <c r="AI785" s="133"/>
      <c r="AJ785" s="133"/>
      <c r="AK785" s="133"/>
      <c r="AL785" s="133" t="s">
        <v>770</v>
      </c>
      <c r="AM785" s="133"/>
    </row>
    <row r="786" spans="1:39" x14ac:dyDescent="0.35">
      <c r="A786" s="130" t="s">
        <v>50</v>
      </c>
      <c r="B786" s="130" t="s">
        <v>1179</v>
      </c>
      <c r="C786" s="130" t="s">
        <v>1180</v>
      </c>
      <c r="D786" s="130" t="s">
        <v>1180</v>
      </c>
      <c r="E786" s="130" t="s">
        <v>51</v>
      </c>
      <c r="F786" s="130"/>
      <c r="G786" s="130" t="s">
        <v>770</v>
      </c>
      <c r="H786" s="130" t="s">
        <v>1192</v>
      </c>
      <c r="I786" s="130" t="s">
        <v>1191</v>
      </c>
      <c r="J786" s="131">
        <v>1</v>
      </c>
      <c r="K786" s="130"/>
      <c r="L786" s="130" t="s">
        <v>54</v>
      </c>
      <c r="M786" s="130" t="s">
        <v>69</v>
      </c>
      <c r="N786" s="130">
        <v>2</v>
      </c>
      <c r="O786" s="130">
        <v>18</v>
      </c>
      <c r="P786" s="130">
        <v>7.5</v>
      </c>
      <c r="Q786" s="132">
        <v>107.24855103163178</v>
      </c>
      <c r="R786" s="132">
        <f t="shared" si="94"/>
        <v>2.25</v>
      </c>
      <c r="S786" s="132">
        <f t="shared" si="93"/>
        <v>241.3092398211715</v>
      </c>
      <c r="T786" s="132">
        <v>0</v>
      </c>
      <c r="U786" s="132">
        <f t="shared" si="90"/>
        <v>241.3092398211715</v>
      </c>
      <c r="V786" s="132">
        <f t="shared" si="91"/>
        <v>241309.2398211715</v>
      </c>
      <c r="W786" s="132">
        <f t="shared" si="92"/>
        <v>20109.10331843096</v>
      </c>
      <c r="X786" s="130" t="s">
        <v>1309</v>
      </c>
      <c r="Y786" s="130" t="s">
        <v>1309</v>
      </c>
      <c r="Z786" s="130">
        <v>3093</v>
      </c>
      <c r="AA786" s="130">
        <v>3094</v>
      </c>
      <c r="AB786" s="130" t="s">
        <v>42</v>
      </c>
      <c r="AC786" s="130" t="s">
        <v>42</v>
      </c>
      <c r="AD786" s="130" t="s">
        <v>42</v>
      </c>
      <c r="AE786" s="130" t="s">
        <v>42</v>
      </c>
      <c r="AF786" s="130">
        <v>125</v>
      </c>
      <c r="AG786" s="130"/>
      <c r="AH786" s="130">
        <v>2024</v>
      </c>
      <c r="AI786" s="130"/>
      <c r="AJ786" s="130"/>
      <c r="AK786" s="130"/>
      <c r="AL786" s="130" t="s">
        <v>770</v>
      </c>
      <c r="AM786" s="130"/>
    </row>
    <row r="787" spans="1:39" x14ac:dyDescent="0.35">
      <c r="A787" s="133" t="s">
        <v>50</v>
      </c>
      <c r="B787" s="133" t="s">
        <v>1179</v>
      </c>
      <c r="C787" s="133" t="s">
        <v>1180</v>
      </c>
      <c r="D787" s="133" t="s">
        <v>1180</v>
      </c>
      <c r="E787" s="133" t="s">
        <v>51</v>
      </c>
      <c r="F787" s="133"/>
      <c r="G787" s="133" t="s">
        <v>770</v>
      </c>
      <c r="H787" s="133" t="s">
        <v>1186</v>
      </c>
      <c r="I787" s="133" t="s">
        <v>1185</v>
      </c>
      <c r="J787" s="134">
        <v>1</v>
      </c>
      <c r="K787" s="133"/>
      <c r="L787" s="133" t="s">
        <v>54</v>
      </c>
      <c r="M787" s="133" t="s">
        <v>69</v>
      </c>
      <c r="N787" s="133">
        <v>2</v>
      </c>
      <c r="O787" s="133">
        <v>18</v>
      </c>
      <c r="P787" s="133">
        <v>5</v>
      </c>
      <c r="Q787" s="135">
        <v>87.422137668716985</v>
      </c>
      <c r="R787" s="135">
        <f t="shared" si="94"/>
        <v>1.5</v>
      </c>
      <c r="S787" s="135">
        <f t="shared" si="93"/>
        <v>131.13320650307548</v>
      </c>
      <c r="T787" s="135">
        <v>0</v>
      </c>
      <c r="U787" s="135">
        <f t="shared" si="90"/>
        <v>131.13320650307548</v>
      </c>
      <c r="V787" s="135">
        <f t="shared" si="91"/>
        <v>131133.20650307549</v>
      </c>
      <c r="W787" s="135">
        <f t="shared" si="92"/>
        <v>10927.767208589625</v>
      </c>
      <c r="X787" s="133" t="s">
        <v>1309</v>
      </c>
      <c r="Y787" s="133" t="s">
        <v>1309</v>
      </c>
      <c r="Z787" s="133">
        <v>3093</v>
      </c>
      <c r="AA787" s="133">
        <v>3094</v>
      </c>
      <c r="AB787" s="133" t="s">
        <v>42</v>
      </c>
      <c r="AC787" s="133" t="s">
        <v>42</v>
      </c>
      <c r="AD787" s="133" t="s">
        <v>42</v>
      </c>
      <c r="AE787" s="133" t="s">
        <v>42</v>
      </c>
      <c r="AF787" s="133">
        <v>125</v>
      </c>
      <c r="AG787" s="133"/>
      <c r="AH787" s="133">
        <v>2024</v>
      </c>
      <c r="AI787" s="133"/>
      <c r="AJ787" s="133"/>
      <c r="AK787" s="133"/>
      <c r="AL787" s="133" t="s">
        <v>770</v>
      </c>
      <c r="AM787" s="133"/>
    </row>
    <row r="788" spans="1:39" x14ac:dyDescent="0.35">
      <c r="A788" s="130" t="s">
        <v>50</v>
      </c>
      <c r="B788" s="130" t="s">
        <v>1179</v>
      </c>
      <c r="C788" s="130" t="s">
        <v>1180</v>
      </c>
      <c r="D788" s="130" t="s">
        <v>1180</v>
      </c>
      <c r="E788" s="130" t="s">
        <v>51</v>
      </c>
      <c r="F788" s="130"/>
      <c r="G788" s="130" t="s">
        <v>770</v>
      </c>
      <c r="H788" s="130" t="s">
        <v>1194</v>
      </c>
      <c r="I788" s="130" t="s">
        <v>1193</v>
      </c>
      <c r="J788" s="131">
        <v>1</v>
      </c>
      <c r="K788" s="130"/>
      <c r="L788" s="130" t="s">
        <v>54</v>
      </c>
      <c r="M788" s="130" t="s">
        <v>69</v>
      </c>
      <c r="N788" s="130">
        <v>2</v>
      </c>
      <c r="O788" s="130">
        <v>18</v>
      </c>
      <c r="P788" s="130">
        <v>7.5</v>
      </c>
      <c r="Q788" s="132">
        <v>87.422137668716985</v>
      </c>
      <c r="R788" s="132">
        <f t="shared" si="94"/>
        <v>2.25</v>
      </c>
      <c r="S788" s="132">
        <f t="shared" si="93"/>
        <v>196.69980975461323</v>
      </c>
      <c r="T788" s="132">
        <v>0</v>
      </c>
      <c r="U788" s="132">
        <f t="shared" si="90"/>
        <v>196.69980975461323</v>
      </c>
      <c r="V788" s="132">
        <f t="shared" si="91"/>
        <v>196699.80975461323</v>
      </c>
      <c r="W788" s="132">
        <f t="shared" si="92"/>
        <v>16391.650812884436</v>
      </c>
      <c r="X788" s="130" t="s">
        <v>1309</v>
      </c>
      <c r="Y788" s="130" t="s">
        <v>1309</v>
      </c>
      <c r="Z788" s="130">
        <v>3093</v>
      </c>
      <c r="AA788" s="130">
        <v>3094</v>
      </c>
      <c r="AB788" s="130" t="s">
        <v>42</v>
      </c>
      <c r="AC788" s="130" t="s">
        <v>42</v>
      </c>
      <c r="AD788" s="130" t="s">
        <v>42</v>
      </c>
      <c r="AE788" s="130" t="s">
        <v>42</v>
      </c>
      <c r="AF788" s="130">
        <v>125</v>
      </c>
      <c r="AG788" s="130"/>
      <c r="AH788" s="130">
        <v>2024</v>
      </c>
      <c r="AI788" s="130"/>
      <c r="AJ788" s="130"/>
      <c r="AK788" s="130"/>
      <c r="AL788" s="130" t="s">
        <v>770</v>
      </c>
      <c r="AM788" s="130"/>
    </row>
    <row r="789" spans="1:39" x14ac:dyDescent="0.35">
      <c r="A789" s="133" t="s">
        <v>50</v>
      </c>
      <c r="B789" s="133" t="s">
        <v>1179</v>
      </c>
      <c r="C789" s="133" t="s">
        <v>1180</v>
      </c>
      <c r="D789" s="133" t="s">
        <v>1180</v>
      </c>
      <c r="E789" s="133" t="s">
        <v>51</v>
      </c>
      <c r="F789" s="133"/>
      <c r="G789" s="133" t="s">
        <v>770</v>
      </c>
      <c r="H789" s="133" t="s">
        <v>1188</v>
      </c>
      <c r="I789" s="133" t="s">
        <v>1187</v>
      </c>
      <c r="J789" s="134">
        <v>1</v>
      </c>
      <c r="K789" s="133"/>
      <c r="L789" s="133" t="s">
        <v>54</v>
      </c>
      <c r="M789" s="133" t="s">
        <v>69</v>
      </c>
      <c r="N789" s="133">
        <v>2</v>
      </c>
      <c r="O789" s="133">
        <v>18</v>
      </c>
      <c r="P789" s="133">
        <v>5</v>
      </c>
      <c r="Q789" s="135">
        <v>87.422137668716985</v>
      </c>
      <c r="R789" s="135">
        <f t="shared" si="94"/>
        <v>1.5</v>
      </c>
      <c r="S789" s="135">
        <f t="shared" si="93"/>
        <v>131.13320650307548</v>
      </c>
      <c r="T789" s="135">
        <v>0</v>
      </c>
      <c r="U789" s="135">
        <f t="shared" si="90"/>
        <v>131.13320650307548</v>
      </c>
      <c r="V789" s="135">
        <f t="shared" si="91"/>
        <v>131133.20650307549</v>
      </c>
      <c r="W789" s="135">
        <f t="shared" si="92"/>
        <v>10927.767208589625</v>
      </c>
      <c r="X789" s="133" t="s">
        <v>1309</v>
      </c>
      <c r="Y789" s="133" t="s">
        <v>1309</v>
      </c>
      <c r="Z789" s="133">
        <v>3093</v>
      </c>
      <c r="AA789" s="133">
        <v>3094</v>
      </c>
      <c r="AB789" s="133" t="s">
        <v>42</v>
      </c>
      <c r="AC789" s="133" t="s">
        <v>42</v>
      </c>
      <c r="AD789" s="133" t="s">
        <v>42</v>
      </c>
      <c r="AE789" s="133" t="s">
        <v>42</v>
      </c>
      <c r="AF789" s="133">
        <v>125</v>
      </c>
      <c r="AG789" s="133"/>
      <c r="AH789" s="133">
        <v>2024</v>
      </c>
      <c r="AI789" s="133"/>
      <c r="AJ789" s="133"/>
      <c r="AK789" s="133"/>
      <c r="AL789" s="133" t="s">
        <v>770</v>
      </c>
      <c r="AM789" s="133"/>
    </row>
    <row r="790" spans="1:39" x14ac:dyDescent="0.35">
      <c r="A790" s="130" t="s">
        <v>39</v>
      </c>
      <c r="B790" s="130" t="s">
        <v>1179</v>
      </c>
      <c r="C790" s="130" t="s">
        <v>1202</v>
      </c>
      <c r="D790" s="130" t="s">
        <v>1202</v>
      </c>
      <c r="E790" s="130" t="s">
        <v>42</v>
      </c>
      <c r="F790" s="130"/>
      <c r="G790" s="130" t="s">
        <v>770</v>
      </c>
      <c r="H790" s="130" t="s">
        <v>1181</v>
      </c>
      <c r="I790" s="130" t="s">
        <v>42</v>
      </c>
      <c r="J790" s="131">
        <v>1</v>
      </c>
      <c r="K790" s="130"/>
      <c r="L790" s="130" t="s">
        <v>45</v>
      </c>
      <c r="M790" s="130"/>
      <c r="N790" s="130"/>
      <c r="O790" s="130"/>
      <c r="P790" s="130"/>
      <c r="Q790" s="132"/>
      <c r="R790" s="132"/>
      <c r="S790" s="132"/>
      <c r="T790" s="132">
        <v>16.079999999999998</v>
      </c>
      <c r="U790" s="132">
        <f t="shared" si="90"/>
        <v>16.079999999999998</v>
      </c>
      <c r="V790" s="132">
        <f t="shared" si="91"/>
        <v>16079.999999999998</v>
      </c>
      <c r="W790" s="132">
        <f t="shared" si="92"/>
        <v>1339.9999999999998</v>
      </c>
      <c r="X790" s="130" t="s">
        <v>39</v>
      </c>
      <c r="Y790" s="130" t="s">
        <v>39</v>
      </c>
      <c r="Z790" s="130" t="s">
        <v>39</v>
      </c>
      <c r="AA790" s="130"/>
      <c r="AB790" s="130" t="s">
        <v>42</v>
      </c>
      <c r="AC790" s="130" t="s">
        <v>42</v>
      </c>
      <c r="AD790" s="130" t="s">
        <v>42</v>
      </c>
      <c r="AE790" s="130" t="s">
        <v>42</v>
      </c>
      <c r="AF790" s="130" t="s">
        <v>39</v>
      </c>
      <c r="AG790" s="130" t="s">
        <v>1304</v>
      </c>
      <c r="AH790" s="130">
        <v>2024</v>
      </c>
      <c r="AI790" s="130"/>
      <c r="AJ790" s="130"/>
      <c r="AK790" s="130"/>
      <c r="AL790" s="130" t="s">
        <v>770</v>
      </c>
      <c r="AM790" s="130"/>
    </row>
    <row r="791" spans="1:39" x14ac:dyDescent="0.35">
      <c r="A791" s="133" t="s">
        <v>39</v>
      </c>
      <c r="B791" s="133" t="s">
        <v>1179</v>
      </c>
      <c r="C791" s="133" t="s">
        <v>1202</v>
      </c>
      <c r="D791" s="133" t="s">
        <v>1202</v>
      </c>
      <c r="E791" s="133" t="s">
        <v>42</v>
      </c>
      <c r="F791" s="133"/>
      <c r="G791" s="133" t="s">
        <v>770</v>
      </c>
      <c r="H791" s="133" t="s">
        <v>1182</v>
      </c>
      <c r="I791" s="133" t="s">
        <v>42</v>
      </c>
      <c r="J791" s="134">
        <v>1</v>
      </c>
      <c r="K791" s="133"/>
      <c r="L791" s="133" t="s">
        <v>45</v>
      </c>
      <c r="M791" s="133"/>
      <c r="N791" s="133"/>
      <c r="O791" s="133"/>
      <c r="P791" s="133"/>
      <c r="Q791" s="135"/>
      <c r="R791" s="135"/>
      <c r="S791" s="135"/>
      <c r="T791" s="135">
        <v>100</v>
      </c>
      <c r="U791" s="135">
        <f t="shared" si="90"/>
        <v>100</v>
      </c>
      <c r="V791" s="135">
        <f t="shared" si="91"/>
        <v>100000</v>
      </c>
      <c r="W791" s="135">
        <f t="shared" si="92"/>
        <v>8333.3333333333339</v>
      </c>
      <c r="X791" s="133" t="s">
        <v>39</v>
      </c>
      <c r="Y791" s="133" t="s">
        <v>39</v>
      </c>
      <c r="Z791" s="133" t="s">
        <v>39</v>
      </c>
      <c r="AA791" s="133"/>
      <c r="AB791" s="133" t="s">
        <v>42</v>
      </c>
      <c r="AC791" s="133" t="s">
        <v>42</v>
      </c>
      <c r="AD791" s="133" t="s">
        <v>42</v>
      </c>
      <c r="AE791" s="133" t="s">
        <v>42</v>
      </c>
      <c r="AF791" s="133" t="s">
        <v>39</v>
      </c>
      <c r="AG791" s="133" t="s">
        <v>1305</v>
      </c>
      <c r="AH791" s="133">
        <v>2024</v>
      </c>
      <c r="AI791" s="133"/>
      <c r="AJ791" s="133"/>
      <c r="AK791" s="133"/>
      <c r="AL791" s="133" t="s">
        <v>770</v>
      </c>
      <c r="AM791" s="133"/>
    </row>
    <row r="792" spans="1:39" x14ac:dyDescent="0.35">
      <c r="A792" s="130" t="s">
        <v>39</v>
      </c>
      <c r="B792" s="130" t="s">
        <v>1179</v>
      </c>
      <c r="C792" s="130" t="s">
        <v>1202</v>
      </c>
      <c r="D792" s="130" t="s">
        <v>1202</v>
      </c>
      <c r="E792" s="130" t="s">
        <v>42</v>
      </c>
      <c r="F792" s="130"/>
      <c r="G792" s="130" t="s">
        <v>770</v>
      </c>
      <c r="H792" s="130" t="s">
        <v>1183</v>
      </c>
      <c r="I792" s="130" t="s">
        <v>42</v>
      </c>
      <c r="J792" s="131">
        <v>1</v>
      </c>
      <c r="K792" s="130"/>
      <c r="L792" s="130" t="s">
        <v>45</v>
      </c>
      <c r="M792" s="130" t="s">
        <v>42</v>
      </c>
      <c r="N792" s="130"/>
      <c r="O792" s="130"/>
      <c r="P792" s="130"/>
      <c r="Q792" s="132"/>
      <c r="R792" s="132"/>
      <c r="S792" s="132"/>
      <c r="T792" s="132">
        <v>248.75</v>
      </c>
      <c r="U792" s="132">
        <f t="shared" si="90"/>
        <v>248.75</v>
      </c>
      <c r="V792" s="132">
        <f t="shared" si="91"/>
        <v>248750</v>
      </c>
      <c r="W792" s="132">
        <f t="shared" si="92"/>
        <v>20729.166666666668</v>
      </c>
      <c r="X792" s="130" t="s">
        <v>39</v>
      </c>
      <c r="Y792" s="130" t="s">
        <v>39</v>
      </c>
      <c r="Z792" s="130" t="s">
        <v>39</v>
      </c>
      <c r="AA792" s="130"/>
      <c r="AB792" s="130" t="s">
        <v>42</v>
      </c>
      <c r="AC792" s="130" t="s">
        <v>42</v>
      </c>
      <c r="AD792" s="130" t="s">
        <v>42</v>
      </c>
      <c r="AE792" s="130" t="s">
        <v>42</v>
      </c>
      <c r="AF792" s="130" t="s">
        <v>39</v>
      </c>
      <c r="AG792" s="130" t="s">
        <v>1306</v>
      </c>
      <c r="AH792" s="130">
        <v>2024</v>
      </c>
      <c r="AI792" s="130"/>
      <c r="AJ792" s="130"/>
      <c r="AK792" s="130"/>
      <c r="AL792" s="130" t="s">
        <v>770</v>
      </c>
      <c r="AM792" s="130"/>
    </row>
    <row r="793" spans="1:39" x14ac:dyDescent="0.35">
      <c r="A793" s="133" t="s">
        <v>39</v>
      </c>
      <c r="B793" s="133" t="s">
        <v>1179</v>
      </c>
      <c r="C793" s="133" t="s">
        <v>1202</v>
      </c>
      <c r="D793" s="133" t="s">
        <v>1202</v>
      </c>
      <c r="E793" s="133" t="s">
        <v>42</v>
      </c>
      <c r="F793" s="133"/>
      <c r="G793" s="133" t="s">
        <v>770</v>
      </c>
      <c r="H793" s="133" t="s">
        <v>48</v>
      </c>
      <c r="I793" s="133" t="s">
        <v>42</v>
      </c>
      <c r="J793" s="134">
        <v>1</v>
      </c>
      <c r="K793" s="133"/>
      <c r="L793" s="133" t="s">
        <v>45</v>
      </c>
      <c r="M793" s="133"/>
      <c r="N793" s="133"/>
      <c r="O793" s="133"/>
      <c r="P793" s="133"/>
      <c r="Q793" s="135"/>
      <c r="R793" s="135"/>
      <c r="S793" s="135"/>
      <c r="T793" s="135">
        <v>667.88</v>
      </c>
      <c r="U793" s="135">
        <f t="shared" si="90"/>
        <v>667.88</v>
      </c>
      <c r="V793" s="135">
        <f t="shared" si="91"/>
        <v>667880</v>
      </c>
      <c r="W793" s="135">
        <f t="shared" si="92"/>
        <v>55656.666666666664</v>
      </c>
      <c r="X793" s="133" t="s">
        <v>39</v>
      </c>
      <c r="Y793" s="133" t="s">
        <v>39</v>
      </c>
      <c r="Z793" s="133" t="s">
        <v>39</v>
      </c>
      <c r="AA793" s="133"/>
      <c r="AB793" s="133" t="s">
        <v>42</v>
      </c>
      <c r="AC793" s="133" t="s">
        <v>42</v>
      </c>
      <c r="AD793" s="133" t="s">
        <v>42</v>
      </c>
      <c r="AE793" s="133" t="s">
        <v>42</v>
      </c>
      <c r="AF793" s="133" t="s">
        <v>39</v>
      </c>
      <c r="AG793" s="133" t="s">
        <v>1307</v>
      </c>
      <c r="AH793" s="133">
        <v>2024</v>
      </c>
      <c r="AI793" s="133"/>
      <c r="AJ793" s="133"/>
      <c r="AK793" s="133"/>
      <c r="AL793" s="133" t="s">
        <v>770</v>
      </c>
      <c r="AM793" s="133"/>
    </row>
    <row r="794" spans="1:39" x14ac:dyDescent="0.35">
      <c r="A794" s="130" t="s">
        <v>39</v>
      </c>
      <c r="B794" s="130" t="s">
        <v>1179</v>
      </c>
      <c r="C794" s="130" t="s">
        <v>1202</v>
      </c>
      <c r="D794" s="130" t="s">
        <v>1202</v>
      </c>
      <c r="E794" s="130" t="s">
        <v>42</v>
      </c>
      <c r="F794" s="130"/>
      <c r="G794" s="130" t="s">
        <v>770</v>
      </c>
      <c r="H794" s="130" t="s">
        <v>1184</v>
      </c>
      <c r="I794" s="130" t="s">
        <v>42</v>
      </c>
      <c r="J794" s="131">
        <v>1</v>
      </c>
      <c r="K794" s="130"/>
      <c r="L794" s="130" t="s">
        <v>45</v>
      </c>
      <c r="M794" s="130" t="s">
        <v>42</v>
      </c>
      <c r="N794" s="130"/>
      <c r="O794" s="130"/>
      <c r="P794" s="130"/>
      <c r="Q794" s="132"/>
      <c r="R794" s="132"/>
      <c r="S794" s="132"/>
      <c r="T794" s="132">
        <v>0</v>
      </c>
      <c r="U794" s="132">
        <f t="shared" si="90"/>
        <v>0</v>
      </c>
      <c r="V794" s="132">
        <f t="shared" si="91"/>
        <v>0</v>
      </c>
      <c r="W794" s="132">
        <f t="shared" si="92"/>
        <v>0</v>
      </c>
      <c r="X794" s="130" t="s">
        <v>39</v>
      </c>
      <c r="Y794" s="130" t="s">
        <v>39</v>
      </c>
      <c r="Z794" s="130" t="s">
        <v>39</v>
      </c>
      <c r="AA794" s="130"/>
      <c r="AB794" s="130" t="s">
        <v>42</v>
      </c>
      <c r="AC794" s="130" t="s">
        <v>42</v>
      </c>
      <c r="AD794" s="130" t="s">
        <v>42</v>
      </c>
      <c r="AE794" s="130" t="s">
        <v>42</v>
      </c>
      <c r="AF794" s="130" t="s">
        <v>39</v>
      </c>
      <c r="AG794" s="130" t="s">
        <v>1310</v>
      </c>
      <c r="AH794" s="130">
        <v>2024</v>
      </c>
      <c r="AI794" s="130"/>
      <c r="AJ794" s="130"/>
      <c r="AK794" s="130"/>
      <c r="AL794" s="130" t="s">
        <v>770</v>
      </c>
      <c r="AM794" s="130"/>
    </row>
    <row r="795" spans="1:39" x14ac:dyDescent="0.35">
      <c r="A795" s="133" t="s">
        <v>50</v>
      </c>
      <c r="B795" s="133" t="s">
        <v>1179</v>
      </c>
      <c r="C795" s="133" t="s">
        <v>1202</v>
      </c>
      <c r="D795" s="133" t="s">
        <v>1202</v>
      </c>
      <c r="E795" s="133" t="s">
        <v>51</v>
      </c>
      <c r="F795" s="133"/>
      <c r="G795" s="133" t="s">
        <v>770</v>
      </c>
      <c r="H795" s="133" t="s">
        <v>1213</v>
      </c>
      <c r="I795" s="133" t="s">
        <v>1212</v>
      </c>
      <c r="J795" s="134">
        <v>1</v>
      </c>
      <c r="K795" s="133"/>
      <c r="L795" s="133" t="s">
        <v>54</v>
      </c>
      <c r="M795" s="133" t="s">
        <v>55</v>
      </c>
      <c r="N795" s="133">
        <v>1</v>
      </c>
      <c r="O795" s="133">
        <v>60</v>
      </c>
      <c r="P795" s="133">
        <v>9</v>
      </c>
      <c r="Q795" s="135">
        <v>92.31</v>
      </c>
      <c r="R795" s="135">
        <f t="shared" si="94"/>
        <v>9</v>
      </c>
      <c r="S795" s="135">
        <f t="shared" si="93"/>
        <v>830.79</v>
      </c>
      <c r="T795" s="135">
        <v>0</v>
      </c>
      <c r="U795" s="135">
        <f t="shared" si="90"/>
        <v>830.79</v>
      </c>
      <c r="V795" s="135">
        <f t="shared" si="91"/>
        <v>830790</v>
      </c>
      <c r="W795" s="135">
        <f t="shared" si="92"/>
        <v>69232.5</v>
      </c>
      <c r="X795" s="133" t="s">
        <v>1311</v>
      </c>
      <c r="Y795" s="133" t="s">
        <v>1311</v>
      </c>
      <c r="Z795" s="133">
        <v>3093</v>
      </c>
      <c r="AA795" s="133">
        <v>3094</v>
      </c>
      <c r="AB795" s="133"/>
      <c r="AC795" s="133"/>
      <c r="AD795" s="133"/>
      <c r="AE795" s="133"/>
      <c r="AF795" s="133">
        <v>108</v>
      </c>
      <c r="AG795" s="133"/>
      <c r="AH795" s="133">
        <v>2024</v>
      </c>
      <c r="AI795" s="133"/>
      <c r="AJ795" s="133"/>
      <c r="AK795" s="133"/>
      <c r="AL795" s="133" t="s">
        <v>770</v>
      </c>
      <c r="AM795" s="133"/>
    </row>
    <row r="796" spans="1:39" x14ac:dyDescent="0.35">
      <c r="A796" s="130" t="s">
        <v>50</v>
      </c>
      <c r="B796" s="130" t="s">
        <v>1179</v>
      </c>
      <c r="C796" s="130" t="s">
        <v>1202</v>
      </c>
      <c r="D796" s="130" t="s">
        <v>1202</v>
      </c>
      <c r="E796" s="130" t="s">
        <v>51</v>
      </c>
      <c r="F796" s="130"/>
      <c r="G796" s="130" t="s">
        <v>770</v>
      </c>
      <c r="H796" s="130" t="s">
        <v>1211</v>
      </c>
      <c r="I796" s="130" t="s">
        <v>1210</v>
      </c>
      <c r="J796" s="131">
        <v>1</v>
      </c>
      <c r="K796" s="130"/>
      <c r="L796" s="130" t="s">
        <v>54</v>
      </c>
      <c r="M796" s="130" t="s">
        <v>55</v>
      </c>
      <c r="N796" s="130">
        <v>1</v>
      </c>
      <c r="O796" s="130">
        <v>60</v>
      </c>
      <c r="P796" s="130">
        <v>10.5</v>
      </c>
      <c r="Q796" s="132">
        <v>94.75800000000001</v>
      </c>
      <c r="R796" s="132">
        <f t="shared" si="94"/>
        <v>10.5</v>
      </c>
      <c r="S796" s="132">
        <f t="shared" si="93"/>
        <v>994.95900000000006</v>
      </c>
      <c r="T796" s="132">
        <v>0</v>
      </c>
      <c r="U796" s="132">
        <f t="shared" si="90"/>
        <v>994.95900000000006</v>
      </c>
      <c r="V796" s="132">
        <f t="shared" si="91"/>
        <v>994959.00000000012</v>
      </c>
      <c r="W796" s="132">
        <f t="shared" si="92"/>
        <v>82913.250000000015</v>
      </c>
      <c r="X796" s="130" t="s">
        <v>1311</v>
      </c>
      <c r="Y796" s="130" t="s">
        <v>1311</v>
      </c>
      <c r="Z796" s="130">
        <v>3093</v>
      </c>
      <c r="AA796" s="130">
        <v>3094</v>
      </c>
      <c r="AB796" s="130"/>
      <c r="AC796" s="130"/>
      <c r="AD796" s="130"/>
      <c r="AE796" s="130"/>
      <c r="AF796" s="130">
        <v>108</v>
      </c>
      <c r="AG796" s="130"/>
      <c r="AH796" s="130">
        <v>2024</v>
      </c>
      <c r="AI796" s="130"/>
      <c r="AJ796" s="130"/>
      <c r="AK796" s="130"/>
      <c r="AL796" s="130" t="s">
        <v>770</v>
      </c>
      <c r="AM796" s="130"/>
    </row>
    <row r="797" spans="1:39" x14ac:dyDescent="0.35">
      <c r="A797" s="133" t="s">
        <v>50</v>
      </c>
      <c r="B797" s="133" t="s">
        <v>1179</v>
      </c>
      <c r="C797" s="133" t="s">
        <v>1202</v>
      </c>
      <c r="D797" s="133" t="s">
        <v>1202</v>
      </c>
      <c r="E797" s="133" t="s">
        <v>51</v>
      </c>
      <c r="F797" s="133"/>
      <c r="G797" s="133" t="s">
        <v>770</v>
      </c>
      <c r="H797" s="133" t="s">
        <v>1239</v>
      </c>
      <c r="I797" s="133" t="s">
        <v>1238</v>
      </c>
      <c r="J797" s="134">
        <v>1</v>
      </c>
      <c r="K797" s="133"/>
      <c r="L797" s="133" t="s">
        <v>54</v>
      </c>
      <c r="M797" s="133" t="s">
        <v>55</v>
      </c>
      <c r="N797" s="133">
        <v>1</v>
      </c>
      <c r="O797" s="133">
        <v>60</v>
      </c>
      <c r="P797" s="133">
        <v>10.5</v>
      </c>
      <c r="Q797" s="135">
        <v>116.905</v>
      </c>
      <c r="R797" s="135">
        <f t="shared" si="94"/>
        <v>10.5</v>
      </c>
      <c r="S797" s="135">
        <f t="shared" si="93"/>
        <v>1227.5025000000001</v>
      </c>
      <c r="T797" s="135">
        <v>0</v>
      </c>
      <c r="U797" s="135">
        <f t="shared" si="90"/>
        <v>1227.5025000000001</v>
      </c>
      <c r="V797" s="135">
        <f t="shared" si="91"/>
        <v>1227502.5</v>
      </c>
      <c r="W797" s="135">
        <f t="shared" si="92"/>
        <v>102291.875</v>
      </c>
      <c r="X797" s="133" t="s">
        <v>1311</v>
      </c>
      <c r="Y797" s="133" t="s">
        <v>1311</v>
      </c>
      <c r="Z797" s="133">
        <v>3093</v>
      </c>
      <c r="AA797" s="133">
        <v>3094</v>
      </c>
      <c r="AB797" s="133"/>
      <c r="AC797" s="133"/>
      <c r="AD797" s="133"/>
      <c r="AE797" s="133"/>
      <c r="AF797" s="133">
        <v>108</v>
      </c>
      <c r="AG797" s="133"/>
      <c r="AH797" s="133">
        <v>2024</v>
      </c>
      <c r="AI797" s="133"/>
      <c r="AJ797" s="133"/>
      <c r="AK797" s="133"/>
      <c r="AL797" s="133" t="s">
        <v>770</v>
      </c>
      <c r="AM797" s="133"/>
    </row>
    <row r="798" spans="1:39" x14ac:dyDescent="0.35">
      <c r="A798" s="130" t="s">
        <v>50</v>
      </c>
      <c r="B798" s="130" t="s">
        <v>1179</v>
      </c>
      <c r="C798" s="130" t="s">
        <v>1202</v>
      </c>
      <c r="D798" s="130" t="s">
        <v>1202</v>
      </c>
      <c r="E798" s="130" t="s">
        <v>51</v>
      </c>
      <c r="F798" s="130"/>
      <c r="G798" s="130" t="s">
        <v>770</v>
      </c>
      <c r="H798" s="130" t="s">
        <v>1219</v>
      </c>
      <c r="I798" s="130" t="s">
        <v>1218</v>
      </c>
      <c r="J798" s="131">
        <v>1</v>
      </c>
      <c r="K798" s="130"/>
      <c r="L798" s="130" t="s">
        <v>54</v>
      </c>
      <c r="M798" s="130" t="s">
        <v>69</v>
      </c>
      <c r="N798" s="130">
        <v>2</v>
      </c>
      <c r="O798" s="130">
        <v>68</v>
      </c>
      <c r="P798" s="130">
        <v>4.5</v>
      </c>
      <c r="Q798" s="132">
        <v>94.75800000000001</v>
      </c>
      <c r="R798" s="132">
        <f t="shared" si="94"/>
        <v>5.0999999999999996</v>
      </c>
      <c r="S798" s="132">
        <f t="shared" si="93"/>
        <v>483.26580000000001</v>
      </c>
      <c r="T798" s="132">
        <v>0</v>
      </c>
      <c r="U798" s="132">
        <f t="shared" si="90"/>
        <v>483.26580000000001</v>
      </c>
      <c r="V798" s="132">
        <f t="shared" si="91"/>
        <v>483265.8</v>
      </c>
      <c r="W798" s="132">
        <f t="shared" si="92"/>
        <v>40272.15</v>
      </c>
      <c r="X798" s="130" t="s">
        <v>1311</v>
      </c>
      <c r="Y798" s="130" t="s">
        <v>1311</v>
      </c>
      <c r="Z798" s="130">
        <v>3093</v>
      </c>
      <c r="AA798" s="130">
        <v>3094</v>
      </c>
      <c r="AB798" s="130"/>
      <c r="AC798" s="130"/>
      <c r="AD798" s="130"/>
      <c r="AE798" s="130"/>
      <c r="AF798" s="130">
        <v>108</v>
      </c>
      <c r="AG798" s="130"/>
      <c r="AH798" s="130">
        <v>2024</v>
      </c>
      <c r="AI798" s="130"/>
      <c r="AJ798" s="130"/>
      <c r="AK798" s="130"/>
      <c r="AL798" s="130" t="s">
        <v>770</v>
      </c>
      <c r="AM798" s="130"/>
    </row>
    <row r="799" spans="1:39" x14ac:dyDescent="0.35">
      <c r="A799" s="133" t="s">
        <v>50</v>
      </c>
      <c r="B799" s="133" t="s">
        <v>1179</v>
      </c>
      <c r="C799" s="133" t="s">
        <v>1202</v>
      </c>
      <c r="D799" s="133" t="s">
        <v>1202</v>
      </c>
      <c r="E799" s="133" t="s">
        <v>51</v>
      </c>
      <c r="F799" s="133"/>
      <c r="G799" s="133" t="s">
        <v>1089</v>
      </c>
      <c r="H799" s="133" t="s">
        <v>1084</v>
      </c>
      <c r="I799" s="133" t="s">
        <v>1206</v>
      </c>
      <c r="J799" s="134">
        <v>1</v>
      </c>
      <c r="K799" s="133"/>
      <c r="L799" s="133" t="s">
        <v>54</v>
      </c>
      <c r="M799" s="133" t="s">
        <v>69</v>
      </c>
      <c r="N799" s="133">
        <v>2</v>
      </c>
      <c r="O799" s="133">
        <v>68</v>
      </c>
      <c r="P799" s="133">
        <v>3</v>
      </c>
      <c r="Q799" s="135">
        <v>77.265000000000001</v>
      </c>
      <c r="R799" s="135">
        <f t="shared" si="94"/>
        <v>3.4</v>
      </c>
      <c r="S799" s="135">
        <f t="shared" si="93"/>
        <v>262.70100000000002</v>
      </c>
      <c r="T799" s="135">
        <v>0</v>
      </c>
      <c r="U799" s="135">
        <f t="shared" si="90"/>
        <v>262.70100000000002</v>
      </c>
      <c r="V799" s="135">
        <f t="shared" si="91"/>
        <v>262701</v>
      </c>
      <c r="W799" s="135">
        <f t="shared" si="92"/>
        <v>21891.75</v>
      </c>
      <c r="X799" s="133" t="s">
        <v>1311</v>
      </c>
      <c r="Y799" s="133" t="s">
        <v>1312</v>
      </c>
      <c r="Z799" s="133">
        <v>3093</v>
      </c>
      <c r="AA799" s="133">
        <v>3094</v>
      </c>
      <c r="AB799" s="133" t="s">
        <v>42</v>
      </c>
      <c r="AC799" s="133" t="s">
        <v>42</v>
      </c>
      <c r="AD799" s="133" t="s">
        <v>42</v>
      </c>
      <c r="AE799" s="133" t="s">
        <v>42</v>
      </c>
      <c r="AF799" s="133">
        <v>108</v>
      </c>
      <c r="AG799" s="133"/>
      <c r="AH799" s="133">
        <v>2024</v>
      </c>
      <c r="AI799" s="133"/>
      <c r="AJ799" s="133"/>
      <c r="AK799" s="133"/>
      <c r="AL799" s="133" t="s">
        <v>770</v>
      </c>
      <c r="AM799" s="133"/>
    </row>
    <row r="800" spans="1:39" x14ac:dyDescent="0.35">
      <c r="A800" s="130" t="s">
        <v>50</v>
      </c>
      <c r="B800" s="130" t="s">
        <v>1179</v>
      </c>
      <c r="C800" s="130" t="s">
        <v>1202</v>
      </c>
      <c r="D800" s="130" t="s">
        <v>1202</v>
      </c>
      <c r="E800" s="130" t="s">
        <v>51</v>
      </c>
      <c r="F800" s="130"/>
      <c r="G800" s="130" t="s">
        <v>770</v>
      </c>
      <c r="H800" s="130" t="s">
        <v>1217</v>
      </c>
      <c r="I800" s="130" t="s">
        <v>1216</v>
      </c>
      <c r="J800" s="131">
        <v>1</v>
      </c>
      <c r="K800" s="130"/>
      <c r="L800" s="130" t="s">
        <v>54</v>
      </c>
      <c r="M800" s="130" t="s">
        <v>69</v>
      </c>
      <c r="N800" s="130">
        <v>2</v>
      </c>
      <c r="O800" s="130">
        <v>68</v>
      </c>
      <c r="P800" s="130">
        <v>15</v>
      </c>
      <c r="Q800" s="132">
        <v>116.905</v>
      </c>
      <c r="R800" s="132">
        <f t="shared" si="94"/>
        <v>17</v>
      </c>
      <c r="S800" s="132">
        <f t="shared" si="93"/>
        <v>1987.385</v>
      </c>
      <c r="T800" s="132">
        <v>0</v>
      </c>
      <c r="U800" s="132">
        <f t="shared" si="90"/>
        <v>1987.385</v>
      </c>
      <c r="V800" s="132">
        <f t="shared" si="91"/>
        <v>1987385</v>
      </c>
      <c r="W800" s="132">
        <f t="shared" si="92"/>
        <v>165615.41666666666</v>
      </c>
      <c r="X800" s="130" t="s">
        <v>1311</v>
      </c>
      <c r="Y800" s="130" t="s">
        <v>1311</v>
      </c>
      <c r="Z800" s="130">
        <v>3093</v>
      </c>
      <c r="AA800" s="130">
        <v>3094</v>
      </c>
      <c r="AB800" s="130"/>
      <c r="AC800" s="130"/>
      <c r="AD800" s="130"/>
      <c r="AE800" s="130"/>
      <c r="AF800" s="130">
        <v>108</v>
      </c>
      <c r="AG800" s="130"/>
      <c r="AH800" s="130">
        <v>2024</v>
      </c>
      <c r="AI800" s="130"/>
      <c r="AJ800" s="130"/>
      <c r="AK800" s="130"/>
      <c r="AL800" s="130" t="s">
        <v>770</v>
      </c>
      <c r="AM800" s="130"/>
    </row>
    <row r="801" spans="1:39" x14ac:dyDescent="0.35">
      <c r="A801" s="133" t="s">
        <v>50</v>
      </c>
      <c r="B801" s="133" t="s">
        <v>1179</v>
      </c>
      <c r="C801" s="133" t="s">
        <v>1202</v>
      </c>
      <c r="D801" s="133" t="s">
        <v>1202</v>
      </c>
      <c r="E801" s="133" t="s">
        <v>51</v>
      </c>
      <c r="F801" s="133"/>
      <c r="G801" s="133" t="s">
        <v>770</v>
      </c>
      <c r="H801" s="133" t="s">
        <v>1215</v>
      </c>
      <c r="I801" s="133" t="s">
        <v>1214</v>
      </c>
      <c r="J801" s="134">
        <v>1</v>
      </c>
      <c r="K801" s="133"/>
      <c r="L801" s="133" t="s">
        <v>54</v>
      </c>
      <c r="M801" s="133" t="s">
        <v>69</v>
      </c>
      <c r="N801" s="133">
        <v>2</v>
      </c>
      <c r="O801" s="133">
        <v>68</v>
      </c>
      <c r="P801" s="133">
        <v>7.5</v>
      </c>
      <c r="Q801" s="135">
        <v>116.905</v>
      </c>
      <c r="R801" s="135">
        <f t="shared" si="94"/>
        <v>8.5</v>
      </c>
      <c r="S801" s="135">
        <f t="shared" si="93"/>
        <v>993.6925</v>
      </c>
      <c r="T801" s="135">
        <v>0</v>
      </c>
      <c r="U801" s="135">
        <f t="shared" si="90"/>
        <v>993.6925</v>
      </c>
      <c r="V801" s="135">
        <f t="shared" si="91"/>
        <v>993692.5</v>
      </c>
      <c r="W801" s="135">
        <f t="shared" si="92"/>
        <v>82807.708333333328</v>
      </c>
      <c r="X801" s="133" t="s">
        <v>1311</v>
      </c>
      <c r="Y801" s="133" t="s">
        <v>1311</v>
      </c>
      <c r="Z801" s="133">
        <v>3093</v>
      </c>
      <c r="AA801" s="133">
        <v>3094</v>
      </c>
      <c r="AB801" s="133" t="s">
        <v>42</v>
      </c>
      <c r="AC801" s="133" t="s">
        <v>42</v>
      </c>
      <c r="AD801" s="133" t="s">
        <v>42</v>
      </c>
      <c r="AE801" s="133" t="s">
        <v>42</v>
      </c>
      <c r="AF801" s="133">
        <v>108</v>
      </c>
      <c r="AG801" s="133"/>
      <c r="AH801" s="133">
        <v>2024</v>
      </c>
      <c r="AI801" s="133"/>
      <c r="AJ801" s="133"/>
      <c r="AK801" s="133"/>
      <c r="AL801" s="133" t="s">
        <v>770</v>
      </c>
      <c r="AM801" s="133"/>
    </row>
    <row r="802" spans="1:39" x14ac:dyDescent="0.35">
      <c r="A802" s="130" t="s">
        <v>50</v>
      </c>
      <c r="B802" s="130" t="s">
        <v>1179</v>
      </c>
      <c r="C802" s="130" t="s">
        <v>1202</v>
      </c>
      <c r="D802" s="130" t="s">
        <v>1202</v>
      </c>
      <c r="E802" s="130" t="s">
        <v>51</v>
      </c>
      <c r="F802" s="130"/>
      <c r="G802" s="130" t="s">
        <v>127</v>
      </c>
      <c r="H802" s="130" t="s">
        <v>445</v>
      </c>
      <c r="I802" s="130" t="s">
        <v>1205</v>
      </c>
      <c r="J802" s="131">
        <v>1</v>
      </c>
      <c r="K802" s="130"/>
      <c r="L802" s="130" t="s">
        <v>54</v>
      </c>
      <c r="M802" s="130" t="s">
        <v>55</v>
      </c>
      <c r="N802" s="130">
        <v>3</v>
      </c>
      <c r="O802" s="130">
        <v>62</v>
      </c>
      <c r="P802" s="130">
        <v>3</v>
      </c>
      <c r="Q802" s="132">
        <v>94.75800000000001</v>
      </c>
      <c r="R802" s="132">
        <f t="shared" si="94"/>
        <v>3.1</v>
      </c>
      <c r="S802" s="132">
        <f t="shared" si="93"/>
        <v>293.74980000000005</v>
      </c>
      <c r="T802" s="132">
        <v>0</v>
      </c>
      <c r="U802" s="132">
        <f t="shared" si="90"/>
        <v>293.74980000000005</v>
      </c>
      <c r="V802" s="132">
        <f t="shared" si="91"/>
        <v>293749.80000000005</v>
      </c>
      <c r="W802" s="132">
        <f t="shared" si="92"/>
        <v>24479.150000000005</v>
      </c>
      <c r="X802" s="130" t="s">
        <v>1311</v>
      </c>
      <c r="Y802" s="130" t="s">
        <v>1313</v>
      </c>
      <c r="Z802" s="130">
        <v>3093</v>
      </c>
      <c r="AA802" s="130">
        <v>3094</v>
      </c>
      <c r="AB802" s="130" t="s">
        <v>42</v>
      </c>
      <c r="AC802" s="130" t="s">
        <v>42</v>
      </c>
      <c r="AD802" s="130" t="s">
        <v>42</v>
      </c>
      <c r="AE802" s="130" t="s">
        <v>42</v>
      </c>
      <c r="AF802" s="130">
        <v>108</v>
      </c>
      <c r="AG802" s="130"/>
      <c r="AH802" s="130">
        <v>2024</v>
      </c>
      <c r="AI802" s="130"/>
      <c r="AJ802" s="130"/>
      <c r="AK802" s="130"/>
      <c r="AL802" s="130" t="s">
        <v>770</v>
      </c>
      <c r="AM802" s="130"/>
    </row>
    <row r="803" spans="1:39" x14ac:dyDescent="0.35">
      <c r="A803" s="133" t="s">
        <v>50</v>
      </c>
      <c r="B803" s="133" t="s">
        <v>1179</v>
      </c>
      <c r="C803" s="133" t="s">
        <v>1202</v>
      </c>
      <c r="D803" s="133" t="s">
        <v>1202</v>
      </c>
      <c r="E803" s="133" t="s">
        <v>51</v>
      </c>
      <c r="F803" s="133"/>
      <c r="G803" s="133" t="s">
        <v>770</v>
      </c>
      <c r="H803" s="133" t="s">
        <v>1221</v>
      </c>
      <c r="I803" s="133" t="s">
        <v>1220</v>
      </c>
      <c r="J803" s="134">
        <v>1</v>
      </c>
      <c r="K803" s="133"/>
      <c r="L803" s="133" t="s">
        <v>54</v>
      </c>
      <c r="M803" s="133" t="s">
        <v>55</v>
      </c>
      <c r="N803" s="133">
        <v>3</v>
      </c>
      <c r="O803" s="133">
        <v>62</v>
      </c>
      <c r="P803" s="133">
        <v>12</v>
      </c>
      <c r="Q803" s="135">
        <v>116.905</v>
      </c>
      <c r="R803" s="135">
        <f t="shared" si="94"/>
        <v>12.4</v>
      </c>
      <c r="S803" s="135">
        <f t="shared" si="93"/>
        <v>1449.6220000000001</v>
      </c>
      <c r="T803" s="135">
        <v>0</v>
      </c>
      <c r="U803" s="135">
        <f t="shared" si="90"/>
        <v>1449.6220000000001</v>
      </c>
      <c r="V803" s="135">
        <f t="shared" si="91"/>
        <v>1449622</v>
      </c>
      <c r="W803" s="135">
        <f t="shared" si="92"/>
        <v>120801.83333333333</v>
      </c>
      <c r="X803" s="133" t="s">
        <v>1311</v>
      </c>
      <c r="Y803" s="133" t="s">
        <v>1311</v>
      </c>
      <c r="Z803" s="133">
        <v>3093</v>
      </c>
      <c r="AA803" s="133">
        <v>3094</v>
      </c>
      <c r="AB803" s="133"/>
      <c r="AC803" s="133"/>
      <c r="AD803" s="133"/>
      <c r="AE803" s="133"/>
      <c r="AF803" s="133">
        <v>108</v>
      </c>
      <c r="AG803" s="133"/>
      <c r="AH803" s="133">
        <v>2024</v>
      </c>
      <c r="AI803" s="133"/>
      <c r="AJ803" s="133"/>
      <c r="AK803" s="133"/>
      <c r="AL803" s="133" t="s">
        <v>770</v>
      </c>
      <c r="AM803" s="133"/>
    </row>
    <row r="804" spans="1:39" x14ac:dyDescent="0.35">
      <c r="A804" s="130" t="s">
        <v>50</v>
      </c>
      <c r="B804" s="130" t="s">
        <v>1179</v>
      </c>
      <c r="C804" s="130" t="s">
        <v>1202</v>
      </c>
      <c r="D804" s="130" t="s">
        <v>1202</v>
      </c>
      <c r="E804" s="130" t="s">
        <v>51</v>
      </c>
      <c r="F804" s="130"/>
      <c r="G804" s="130" t="s">
        <v>770</v>
      </c>
      <c r="H804" s="130" t="s">
        <v>1225</v>
      </c>
      <c r="I804" s="130" t="s">
        <v>1224</v>
      </c>
      <c r="J804" s="131">
        <v>1</v>
      </c>
      <c r="K804" s="130"/>
      <c r="L804" s="130" t="s">
        <v>54</v>
      </c>
      <c r="M804" s="130" t="s">
        <v>55</v>
      </c>
      <c r="N804" s="130">
        <v>3</v>
      </c>
      <c r="O804" s="130">
        <v>62</v>
      </c>
      <c r="P804" s="130">
        <v>7.5</v>
      </c>
      <c r="Q804" s="132">
        <v>116.905</v>
      </c>
      <c r="R804" s="132">
        <f t="shared" si="94"/>
        <v>7.75</v>
      </c>
      <c r="S804" s="132">
        <f t="shared" si="93"/>
        <v>906.01374999999996</v>
      </c>
      <c r="T804" s="132">
        <v>0</v>
      </c>
      <c r="U804" s="132">
        <f t="shared" si="90"/>
        <v>906.01374999999996</v>
      </c>
      <c r="V804" s="132">
        <f t="shared" si="91"/>
        <v>906013.75</v>
      </c>
      <c r="W804" s="132">
        <f t="shared" si="92"/>
        <v>75501.145833333328</v>
      </c>
      <c r="X804" s="130" t="s">
        <v>1311</v>
      </c>
      <c r="Y804" s="130" t="s">
        <v>1311</v>
      </c>
      <c r="Z804" s="130">
        <v>3093</v>
      </c>
      <c r="AA804" s="130">
        <v>3094</v>
      </c>
      <c r="AB804" s="130"/>
      <c r="AC804" s="130"/>
      <c r="AD804" s="130"/>
      <c r="AE804" s="130"/>
      <c r="AF804" s="130">
        <v>108</v>
      </c>
      <c r="AG804" s="130"/>
      <c r="AH804" s="130">
        <v>2024</v>
      </c>
      <c r="AI804" s="130"/>
      <c r="AJ804" s="130"/>
      <c r="AK804" s="130"/>
      <c r="AL804" s="130" t="s">
        <v>770</v>
      </c>
      <c r="AM804" s="130"/>
    </row>
    <row r="805" spans="1:39" x14ac:dyDescent="0.35">
      <c r="A805" s="133" t="s">
        <v>50</v>
      </c>
      <c r="B805" s="133" t="s">
        <v>1179</v>
      </c>
      <c r="C805" s="133" t="s">
        <v>1202</v>
      </c>
      <c r="D805" s="133" t="s">
        <v>1202</v>
      </c>
      <c r="E805" s="133" t="s">
        <v>51</v>
      </c>
      <c r="F805" s="133"/>
      <c r="G805" s="133" t="s">
        <v>770</v>
      </c>
      <c r="H805" s="133" t="s">
        <v>1223</v>
      </c>
      <c r="I805" s="133" t="s">
        <v>1222</v>
      </c>
      <c r="J805" s="134">
        <v>1</v>
      </c>
      <c r="K805" s="133"/>
      <c r="L805" s="133" t="s">
        <v>54</v>
      </c>
      <c r="M805" s="133" t="s">
        <v>55</v>
      </c>
      <c r="N805" s="133">
        <v>3</v>
      </c>
      <c r="O805" s="133">
        <v>62</v>
      </c>
      <c r="P805" s="133">
        <v>7.5</v>
      </c>
      <c r="Q805" s="135">
        <v>94.75800000000001</v>
      </c>
      <c r="R805" s="135">
        <f t="shared" si="94"/>
        <v>7.75</v>
      </c>
      <c r="S805" s="135">
        <f t="shared" si="93"/>
        <v>734.37450000000013</v>
      </c>
      <c r="T805" s="135">
        <v>0</v>
      </c>
      <c r="U805" s="135">
        <f t="shared" si="90"/>
        <v>734.37450000000013</v>
      </c>
      <c r="V805" s="135">
        <f t="shared" si="91"/>
        <v>734374.50000000012</v>
      </c>
      <c r="W805" s="135">
        <f t="shared" si="92"/>
        <v>61197.875000000007</v>
      </c>
      <c r="X805" s="133" t="s">
        <v>1311</v>
      </c>
      <c r="Y805" s="133" t="s">
        <v>1311</v>
      </c>
      <c r="Z805" s="133">
        <v>3093</v>
      </c>
      <c r="AA805" s="133">
        <v>3094</v>
      </c>
      <c r="AB805" s="133" t="s">
        <v>42</v>
      </c>
      <c r="AC805" s="133" t="s">
        <v>42</v>
      </c>
      <c r="AD805" s="133" t="s">
        <v>42</v>
      </c>
      <c r="AE805" s="133" t="s">
        <v>42</v>
      </c>
      <c r="AF805" s="133">
        <v>108</v>
      </c>
      <c r="AG805" s="133"/>
      <c r="AH805" s="133">
        <v>2024</v>
      </c>
      <c r="AI805" s="133"/>
      <c r="AJ805" s="133"/>
      <c r="AK805" s="133"/>
      <c r="AL805" s="133" t="s">
        <v>770</v>
      </c>
      <c r="AM805" s="133"/>
    </row>
    <row r="806" spans="1:39" x14ac:dyDescent="0.35">
      <c r="A806" s="130" t="s">
        <v>50</v>
      </c>
      <c r="B806" s="130" t="s">
        <v>1179</v>
      </c>
      <c r="C806" s="130" t="s">
        <v>1202</v>
      </c>
      <c r="D806" s="130" t="s">
        <v>1202</v>
      </c>
      <c r="E806" s="130" t="s">
        <v>51</v>
      </c>
      <c r="F806" s="130"/>
      <c r="G806" s="130" t="s">
        <v>770</v>
      </c>
      <c r="H806" s="130" t="s">
        <v>1231</v>
      </c>
      <c r="I806" s="130" t="s">
        <v>1230</v>
      </c>
      <c r="J806" s="131">
        <v>1</v>
      </c>
      <c r="K806" s="130"/>
      <c r="L806" s="130" t="s">
        <v>54</v>
      </c>
      <c r="M806" s="130" t="s">
        <v>69</v>
      </c>
      <c r="N806" s="130">
        <v>4</v>
      </c>
      <c r="O806" s="130">
        <v>46</v>
      </c>
      <c r="P806" s="130">
        <v>6</v>
      </c>
      <c r="Q806" s="132">
        <v>116.905</v>
      </c>
      <c r="R806" s="132">
        <f t="shared" si="94"/>
        <v>4.5999999999999996</v>
      </c>
      <c r="S806" s="132">
        <f t="shared" si="93"/>
        <v>537.76299999999992</v>
      </c>
      <c r="T806" s="132">
        <v>0</v>
      </c>
      <c r="U806" s="132">
        <f t="shared" si="90"/>
        <v>537.76299999999992</v>
      </c>
      <c r="V806" s="132">
        <f t="shared" si="91"/>
        <v>537762.99999999988</v>
      </c>
      <c r="W806" s="132">
        <f t="shared" si="92"/>
        <v>44813.583333333321</v>
      </c>
      <c r="X806" s="130" t="s">
        <v>1311</v>
      </c>
      <c r="Y806" s="130" t="s">
        <v>1311</v>
      </c>
      <c r="Z806" s="130">
        <v>3093</v>
      </c>
      <c r="AA806" s="130">
        <v>3094</v>
      </c>
      <c r="AB806" s="130"/>
      <c r="AC806" s="130"/>
      <c r="AD806" s="130"/>
      <c r="AE806" s="130"/>
      <c r="AF806" s="130">
        <v>108</v>
      </c>
      <c r="AG806" s="130"/>
      <c r="AH806" s="130">
        <v>2024</v>
      </c>
      <c r="AI806" s="130"/>
      <c r="AJ806" s="130"/>
      <c r="AK806" s="130"/>
      <c r="AL806" s="130" t="s">
        <v>770</v>
      </c>
      <c r="AM806" s="130"/>
    </row>
    <row r="807" spans="1:39" x14ac:dyDescent="0.35">
      <c r="A807" s="133" t="s">
        <v>50</v>
      </c>
      <c r="B807" s="133" t="s">
        <v>1179</v>
      </c>
      <c r="C807" s="133" t="s">
        <v>1202</v>
      </c>
      <c r="D807" s="133" t="s">
        <v>1202</v>
      </c>
      <c r="E807" s="133" t="s">
        <v>51</v>
      </c>
      <c r="F807" s="133"/>
      <c r="G807" s="133" t="s">
        <v>770</v>
      </c>
      <c r="H807" s="133" t="s">
        <v>1227</v>
      </c>
      <c r="I807" s="133" t="s">
        <v>1226</v>
      </c>
      <c r="J807" s="134">
        <v>1</v>
      </c>
      <c r="K807" s="133"/>
      <c r="L807" s="133" t="s">
        <v>54</v>
      </c>
      <c r="M807" s="133" t="s">
        <v>69</v>
      </c>
      <c r="N807" s="133">
        <v>4</v>
      </c>
      <c r="O807" s="133">
        <v>46</v>
      </c>
      <c r="P807" s="133">
        <v>4.5</v>
      </c>
      <c r="Q807" s="135">
        <v>116.905</v>
      </c>
      <c r="R807" s="135">
        <f t="shared" si="94"/>
        <v>3.45</v>
      </c>
      <c r="S807" s="135">
        <f t="shared" si="93"/>
        <v>403.32225</v>
      </c>
      <c r="T807" s="135">
        <v>0</v>
      </c>
      <c r="U807" s="135">
        <f t="shared" si="90"/>
        <v>403.32225</v>
      </c>
      <c r="V807" s="135">
        <f t="shared" si="91"/>
        <v>403322.25</v>
      </c>
      <c r="W807" s="135">
        <f t="shared" si="92"/>
        <v>33610.1875</v>
      </c>
      <c r="X807" s="133" t="s">
        <v>1311</v>
      </c>
      <c r="Y807" s="133" t="s">
        <v>1311</v>
      </c>
      <c r="Z807" s="133">
        <v>3093</v>
      </c>
      <c r="AA807" s="133">
        <v>3094</v>
      </c>
      <c r="AB807" s="133"/>
      <c r="AC807" s="133"/>
      <c r="AD807" s="133"/>
      <c r="AE807" s="133"/>
      <c r="AF807" s="133">
        <v>108</v>
      </c>
      <c r="AG807" s="133"/>
      <c r="AH807" s="133">
        <v>2024</v>
      </c>
      <c r="AI807" s="133"/>
      <c r="AJ807" s="133"/>
      <c r="AK807" s="133"/>
      <c r="AL807" s="133" t="s">
        <v>770</v>
      </c>
      <c r="AM807" s="133"/>
    </row>
    <row r="808" spans="1:39" x14ac:dyDescent="0.35">
      <c r="A808" s="130" t="s">
        <v>50</v>
      </c>
      <c r="B808" s="130" t="s">
        <v>1179</v>
      </c>
      <c r="C808" s="130" t="s">
        <v>1202</v>
      </c>
      <c r="D808" s="130" t="s">
        <v>1202</v>
      </c>
      <c r="E808" s="130" t="s">
        <v>51</v>
      </c>
      <c r="F808" s="130"/>
      <c r="G808" s="130" t="s">
        <v>1051</v>
      </c>
      <c r="H808" s="130" t="s">
        <v>1204</v>
      </c>
      <c r="I808" s="130" t="s">
        <v>1203</v>
      </c>
      <c r="J808" s="131">
        <v>1</v>
      </c>
      <c r="K808" s="130"/>
      <c r="L808" s="130" t="s">
        <v>54</v>
      </c>
      <c r="M808" s="130" t="s">
        <v>69</v>
      </c>
      <c r="N808" s="130">
        <v>4</v>
      </c>
      <c r="O808" s="130">
        <v>46</v>
      </c>
      <c r="P808" s="130">
        <v>3</v>
      </c>
      <c r="Q808" s="132">
        <v>94.75800000000001</v>
      </c>
      <c r="R808" s="132">
        <f t="shared" si="94"/>
        <v>2.2999999999999998</v>
      </c>
      <c r="S808" s="132">
        <f t="shared" si="93"/>
        <v>217.9434</v>
      </c>
      <c r="T808" s="132">
        <v>0</v>
      </c>
      <c r="U808" s="132">
        <f t="shared" si="90"/>
        <v>217.9434</v>
      </c>
      <c r="V808" s="132">
        <f t="shared" si="91"/>
        <v>217943.4</v>
      </c>
      <c r="W808" s="132">
        <f t="shared" si="92"/>
        <v>18161.95</v>
      </c>
      <c r="X808" s="130" t="s">
        <v>1311</v>
      </c>
      <c r="Y808" s="130" t="s">
        <v>1314</v>
      </c>
      <c r="Z808" s="130">
        <v>3093</v>
      </c>
      <c r="AA808" s="130">
        <v>3094</v>
      </c>
      <c r="AB808" s="130"/>
      <c r="AC808" s="130"/>
      <c r="AD808" s="130"/>
      <c r="AE808" s="130"/>
      <c r="AF808" s="130">
        <v>108</v>
      </c>
      <c r="AG808" s="130"/>
      <c r="AH808" s="130">
        <v>2024</v>
      </c>
      <c r="AI808" s="130"/>
      <c r="AJ808" s="130"/>
      <c r="AK808" s="130"/>
      <c r="AL808" s="130" t="s">
        <v>770</v>
      </c>
      <c r="AM808" s="130"/>
    </row>
    <row r="809" spans="1:39" x14ac:dyDescent="0.35">
      <c r="A809" s="133" t="s">
        <v>50</v>
      </c>
      <c r="B809" s="133" t="s">
        <v>1179</v>
      </c>
      <c r="C809" s="133" t="s">
        <v>1202</v>
      </c>
      <c r="D809" s="133" t="s">
        <v>1202</v>
      </c>
      <c r="E809" s="133" t="s">
        <v>51</v>
      </c>
      <c r="F809" s="133"/>
      <c r="G809" s="133" t="s">
        <v>770</v>
      </c>
      <c r="H809" s="133" t="s">
        <v>1229</v>
      </c>
      <c r="I809" s="133" t="s">
        <v>1228</v>
      </c>
      <c r="J809" s="134">
        <v>1</v>
      </c>
      <c r="K809" s="133"/>
      <c r="L809" s="133" t="s">
        <v>54</v>
      </c>
      <c r="M809" s="133" t="s">
        <v>69</v>
      </c>
      <c r="N809" s="133">
        <v>4</v>
      </c>
      <c r="O809" s="133">
        <v>46</v>
      </c>
      <c r="P809" s="133">
        <v>7.5</v>
      </c>
      <c r="Q809" s="135">
        <v>126.42758931</v>
      </c>
      <c r="R809" s="135">
        <f t="shared" si="94"/>
        <v>5.75</v>
      </c>
      <c r="S809" s="135">
        <f t="shared" si="93"/>
        <v>726.9586385325</v>
      </c>
      <c r="T809" s="135">
        <v>0</v>
      </c>
      <c r="U809" s="135">
        <f t="shared" si="90"/>
        <v>726.9586385325</v>
      </c>
      <c r="V809" s="135">
        <f t="shared" si="91"/>
        <v>726958.63853250002</v>
      </c>
      <c r="W809" s="135">
        <f t="shared" si="92"/>
        <v>60579.886544375004</v>
      </c>
      <c r="X809" s="133" t="s">
        <v>1311</v>
      </c>
      <c r="Y809" s="133" t="s">
        <v>1311</v>
      </c>
      <c r="Z809" s="133">
        <v>3093</v>
      </c>
      <c r="AA809" s="133">
        <v>3094</v>
      </c>
      <c r="AB809" s="133"/>
      <c r="AC809" s="133"/>
      <c r="AD809" s="133"/>
      <c r="AE809" s="133"/>
      <c r="AF809" s="133">
        <v>108</v>
      </c>
      <c r="AG809" s="133"/>
      <c r="AH809" s="133">
        <v>2024</v>
      </c>
      <c r="AI809" s="133"/>
      <c r="AJ809" s="133"/>
      <c r="AK809" s="133"/>
      <c r="AL809" s="133" t="s">
        <v>770</v>
      </c>
      <c r="AM809" s="133"/>
    </row>
    <row r="810" spans="1:39" x14ac:dyDescent="0.35">
      <c r="A810" s="130" t="s">
        <v>50</v>
      </c>
      <c r="B810" s="130" t="s">
        <v>1179</v>
      </c>
      <c r="C810" s="130" t="s">
        <v>1202</v>
      </c>
      <c r="D810" s="130" t="s">
        <v>1202</v>
      </c>
      <c r="E810" s="130" t="s">
        <v>51</v>
      </c>
      <c r="F810" s="130"/>
      <c r="G810" s="130" t="s">
        <v>770</v>
      </c>
      <c r="H810" s="130" t="s">
        <v>1243</v>
      </c>
      <c r="I810" s="130" t="s">
        <v>1242</v>
      </c>
      <c r="J810" s="131">
        <v>1</v>
      </c>
      <c r="K810" s="130"/>
      <c r="L810" s="130" t="s">
        <v>54</v>
      </c>
      <c r="M810" s="130" t="s">
        <v>69</v>
      </c>
      <c r="N810" s="130">
        <v>4</v>
      </c>
      <c r="O810" s="130">
        <v>46</v>
      </c>
      <c r="P810" s="130">
        <v>9</v>
      </c>
      <c r="Q810" s="132">
        <v>126.42758931</v>
      </c>
      <c r="R810" s="132">
        <f t="shared" si="94"/>
        <v>6.9</v>
      </c>
      <c r="S810" s="132">
        <f t="shared" si="93"/>
        <v>872.3503662390001</v>
      </c>
      <c r="T810" s="132">
        <v>0</v>
      </c>
      <c r="U810" s="132">
        <f t="shared" si="90"/>
        <v>872.3503662390001</v>
      </c>
      <c r="V810" s="132">
        <f t="shared" si="91"/>
        <v>872350.36623900011</v>
      </c>
      <c r="W810" s="132">
        <f t="shared" si="92"/>
        <v>72695.863853250004</v>
      </c>
      <c r="X810" s="130" t="s">
        <v>1311</v>
      </c>
      <c r="Y810" s="130" t="s">
        <v>1311</v>
      </c>
      <c r="Z810" s="130">
        <v>3093</v>
      </c>
      <c r="AA810" s="130">
        <v>3094</v>
      </c>
      <c r="AB810" s="130"/>
      <c r="AC810" s="130"/>
      <c r="AD810" s="130"/>
      <c r="AE810" s="130"/>
      <c r="AF810" s="130">
        <v>108</v>
      </c>
      <c r="AG810" s="130"/>
      <c r="AH810" s="130">
        <v>2024</v>
      </c>
      <c r="AI810" s="130"/>
      <c r="AJ810" s="130"/>
      <c r="AK810" s="130"/>
      <c r="AL810" s="130" t="s">
        <v>770</v>
      </c>
      <c r="AM810" s="130"/>
    </row>
    <row r="811" spans="1:39" x14ac:dyDescent="0.35">
      <c r="A811" s="133" t="s">
        <v>50</v>
      </c>
      <c r="B811" s="133" t="s">
        <v>1179</v>
      </c>
      <c r="C811" s="133" t="s">
        <v>1202</v>
      </c>
      <c r="D811" s="133" t="s">
        <v>1202</v>
      </c>
      <c r="E811" s="133" t="s">
        <v>51</v>
      </c>
      <c r="F811" s="133"/>
      <c r="G811" s="133" t="s">
        <v>770</v>
      </c>
      <c r="H811" s="133" t="s">
        <v>1186</v>
      </c>
      <c r="I811" s="133" t="s">
        <v>1209</v>
      </c>
      <c r="J811" s="134">
        <v>1</v>
      </c>
      <c r="K811" s="133"/>
      <c r="L811" s="133" t="s">
        <v>54</v>
      </c>
      <c r="M811" s="133" t="s">
        <v>55</v>
      </c>
      <c r="N811" s="133">
        <v>5</v>
      </c>
      <c r="O811" s="133">
        <v>44</v>
      </c>
      <c r="P811" s="133">
        <v>7.5</v>
      </c>
      <c r="Q811" s="135">
        <v>116.905</v>
      </c>
      <c r="R811" s="135">
        <f t="shared" si="94"/>
        <v>5.5</v>
      </c>
      <c r="S811" s="135">
        <f t="shared" si="93"/>
        <v>642.97749999999996</v>
      </c>
      <c r="T811" s="135">
        <v>0</v>
      </c>
      <c r="U811" s="135">
        <f t="shared" si="90"/>
        <v>642.97749999999996</v>
      </c>
      <c r="V811" s="135">
        <f t="shared" si="91"/>
        <v>642977.5</v>
      </c>
      <c r="W811" s="135">
        <f t="shared" si="92"/>
        <v>53581.458333333336</v>
      </c>
      <c r="X811" s="133" t="s">
        <v>1311</v>
      </c>
      <c r="Y811" s="133" t="s">
        <v>1311</v>
      </c>
      <c r="Z811" s="133">
        <v>3093</v>
      </c>
      <c r="AA811" s="133">
        <v>3094</v>
      </c>
      <c r="AB811" s="133" t="s">
        <v>42</v>
      </c>
      <c r="AC811" s="133" t="s">
        <v>42</v>
      </c>
      <c r="AD811" s="133" t="s">
        <v>42</v>
      </c>
      <c r="AE811" s="133" t="s">
        <v>42</v>
      </c>
      <c r="AF811" s="133">
        <v>108</v>
      </c>
      <c r="AG811" s="133"/>
      <c r="AH811" s="133">
        <v>2024</v>
      </c>
      <c r="AI811" s="133"/>
      <c r="AJ811" s="133"/>
      <c r="AK811" s="133"/>
      <c r="AL811" s="133" t="s">
        <v>770</v>
      </c>
      <c r="AM811" s="133"/>
    </row>
    <row r="812" spans="1:39" x14ac:dyDescent="0.35">
      <c r="A812" s="130" t="s">
        <v>50</v>
      </c>
      <c r="B812" s="130" t="s">
        <v>1179</v>
      </c>
      <c r="C812" s="130" t="s">
        <v>1202</v>
      </c>
      <c r="D812" s="130" t="s">
        <v>1202</v>
      </c>
      <c r="E812" s="130" t="s">
        <v>51</v>
      </c>
      <c r="F812" s="130"/>
      <c r="G812" s="130" t="s">
        <v>770</v>
      </c>
      <c r="H812" s="130" t="s">
        <v>1235</v>
      </c>
      <c r="I812" s="130" t="s">
        <v>1234</v>
      </c>
      <c r="J812" s="131">
        <v>1</v>
      </c>
      <c r="K812" s="130"/>
      <c r="L812" s="130" t="s">
        <v>54</v>
      </c>
      <c r="M812" s="130" t="s">
        <v>55</v>
      </c>
      <c r="N812" s="130">
        <v>5</v>
      </c>
      <c r="O812" s="130">
        <v>44</v>
      </c>
      <c r="P812" s="130">
        <v>7.5</v>
      </c>
      <c r="Q812" s="132">
        <v>121.68</v>
      </c>
      <c r="R812" s="132">
        <f t="shared" si="94"/>
        <v>5.5</v>
      </c>
      <c r="S812" s="132">
        <f t="shared" si="93"/>
        <v>669.24</v>
      </c>
      <c r="T812" s="132">
        <v>0</v>
      </c>
      <c r="U812" s="132">
        <f t="shared" si="90"/>
        <v>669.24</v>
      </c>
      <c r="V812" s="132">
        <f t="shared" si="91"/>
        <v>669240</v>
      </c>
      <c r="W812" s="132">
        <f t="shared" si="92"/>
        <v>55770</v>
      </c>
      <c r="X812" s="130" t="s">
        <v>1311</v>
      </c>
      <c r="Y812" s="130" t="s">
        <v>1311</v>
      </c>
      <c r="Z812" s="130">
        <v>3093</v>
      </c>
      <c r="AA812" s="130">
        <v>3094</v>
      </c>
      <c r="AB812" s="130"/>
      <c r="AC812" s="130"/>
      <c r="AD812" s="130"/>
      <c r="AE812" s="130"/>
      <c r="AF812" s="130">
        <v>108</v>
      </c>
      <c r="AG812" s="130"/>
      <c r="AH812" s="130">
        <v>2024</v>
      </c>
      <c r="AI812" s="130"/>
      <c r="AJ812" s="130"/>
      <c r="AK812" s="130"/>
      <c r="AL812" s="130" t="s">
        <v>770</v>
      </c>
      <c r="AM812" s="130"/>
    </row>
    <row r="813" spans="1:39" x14ac:dyDescent="0.35">
      <c r="A813" s="133" t="s">
        <v>50</v>
      </c>
      <c r="B813" s="133" t="s">
        <v>1179</v>
      </c>
      <c r="C813" s="133" t="s">
        <v>1202</v>
      </c>
      <c r="D813" s="133" t="s">
        <v>1202</v>
      </c>
      <c r="E813" s="133" t="s">
        <v>51</v>
      </c>
      <c r="F813" s="133"/>
      <c r="G813" s="133" t="s">
        <v>770</v>
      </c>
      <c r="H813" s="133" t="s">
        <v>1233</v>
      </c>
      <c r="I813" s="133" t="s">
        <v>1232</v>
      </c>
      <c r="J813" s="134">
        <v>1</v>
      </c>
      <c r="K813" s="133"/>
      <c r="L813" s="133" t="s">
        <v>54</v>
      </c>
      <c r="M813" s="133" t="s">
        <v>55</v>
      </c>
      <c r="N813" s="133">
        <v>5</v>
      </c>
      <c r="O813" s="133">
        <v>44</v>
      </c>
      <c r="P813" s="133">
        <v>4.5</v>
      </c>
      <c r="Q813" s="135">
        <v>121.68</v>
      </c>
      <c r="R813" s="135">
        <f t="shared" si="94"/>
        <v>3.3</v>
      </c>
      <c r="S813" s="135">
        <f t="shared" si="93"/>
        <v>401.54399999999998</v>
      </c>
      <c r="T813" s="135">
        <v>0</v>
      </c>
      <c r="U813" s="135">
        <f t="shared" si="90"/>
        <v>401.54399999999998</v>
      </c>
      <c r="V813" s="135">
        <f t="shared" si="91"/>
        <v>401544</v>
      </c>
      <c r="W813" s="135">
        <f t="shared" si="92"/>
        <v>33462</v>
      </c>
      <c r="X813" s="133" t="s">
        <v>1311</v>
      </c>
      <c r="Y813" s="133" t="s">
        <v>1311</v>
      </c>
      <c r="Z813" s="133">
        <v>3093</v>
      </c>
      <c r="AA813" s="133">
        <v>3094</v>
      </c>
      <c r="AB813" s="133"/>
      <c r="AC813" s="133"/>
      <c r="AD813" s="133"/>
      <c r="AE813" s="133"/>
      <c r="AF813" s="133">
        <v>108</v>
      </c>
      <c r="AG813" s="133"/>
      <c r="AH813" s="133">
        <v>2024</v>
      </c>
      <c r="AI813" s="133"/>
      <c r="AJ813" s="133"/>
      <c r="AK813" s="133"/>
      <c r="AL813" s="133" t="s">
        <v>770</v>
      </c>
      <c r="AM813" s="133"/>
    </row>
    <row r="814" spans="1:39" x14ac:dyDescent="0.35">
      <c r="A814" s="130" t="s">
        <v>50</v>
      </c>
      <c r="B814" s="130" t="s">
        <v>1179</v>
      </c>
      <c r="C814" s="130" t="s">
        <v>1202</v>
      </c>
      <c r="D814" s="130" t="s">
        <v>1202</v>
      </c>
      <c r="E814" s="130" t="s">
        <v>51</v>
      </c>
      <c r="F814" s="130"/>
      <c r="G814" s="130" t="s">
        <v>770</v>
      </c>
      <c r="H814" s="130" t="s">
        <v>1208</v>
      </c>
      <c r="I814" s="130" t="s">
        <v>1207</v>
      </c>
      <c r="J814" s="131">
        <v>1</v>
      </c>
      <c r="K814" s="130"/>
      <c r="L814" s="130" t="s">
        <v>54</v>
      </c>
      <c r="M814" s="130" t="s">
        <v>55</v>
      </c>
      <c r="N814" s="130">
        <v>5</v>
      </c>
      <c r="O814" s="130">
        <v>44</v>
      </c>
      <c r="P814" s="130">
        <v>3</v>
      </c>
      <c r="Q814" s="132">
        <v>72.56</v>
      </c>
      <c r="R814" s="132">
        <f t="shared" si="94"/>
        <v>2.2000000000000002</v>
      </c>
      <c r="S814" s="132">
        <f t="shared" si="93"/>
        <v>159.63200000000001</v>
      </c>
      <c r="T814" s="132">
        <v>0</v>
      </c>
      <c r="U814" s="132">
        <f t="shared" si="90"/>
        <v>159.63200000000001</v>
      </c>
      <c r="V814" s="132">
        <f t="shared" si="91"/>
        <v>159632</v>
      </c>
      <c r="W814" s="132">
        <f t="shared" si="92"/>
        <v>13302.666666666666</v>
      </c>
      <c r="X814" s="130" t="s">
        <v>1311</v>
      </c>
      <c r="Y814" s="130" t="s">
        <v>1311</v>
      </c>
      <c r="Z814" s="130">
        <v>3093</v>
      </c>
      <c r="AA814" s="130">
        <v>3094</v>
      </c>
      <c r="AB814" s="130" t="s">
        <v>42</v>
      </c>
      <c r="AC814" s="130" t="s">
        <v>42</v>
      </c>
      <c r="AD814" s="130" t="s">
        <v>42</v>
      </c>
      <c r="AE814" s="130" t="s">
        <v>42</v>
      </c>
      <c r="AF814" s="130">
        <v>108</v>
      </c>
      <c r="AG814" s="130"/>
      <c r="AH814" s="130">
        <v>2024</v>
      </c>
      <c r="AI814" s="130"/>
      <c r="AJ814" s="130"/>
      <c r="AK814" s="130"/>
      <c r="AL814" s="130" t="s">
        <v>770</v>
      </c>
      <c r="AM814" s="130"/>
    </row>
    <row r="815" spans="1:39" x14ac:dyDescent="0.35">
      <c r="A815" s="133" t="s">
        <v>50</v>
      </c>
      <c r="B815" s="133" t="s">
        <v>1179</v>
      </c>
      <c r="C815" s="133" t="s">
        <v>1202</v>
      </c>
      <c r="D815" s="133" t="s">
        <v>1202</v>
      </c>
      <c r="E815" s="133" t="s">
        <v>51</v>
      </c>
      <c r="F815" s="133"/>
      <c r="G815" s="133" t="s">
        <v>770</v>
      </c>
      <c r="H815" s="133" t="s">
        <v>67</v>
      </c>
      <c r="I815" s="133"/>
      <c r="J815" s="134">
        <v>1</v>
      </c>
      <c r="K815" s="133"/>
      <c r="L815" s="133" t="s">
        <v>68</v>
      </c>
      <c r="M815" s="133" t="s">
        <v>55</v>
      </c>
      <c r="N815" s="133">
        <v>5</v>
      </c>
      <c r="O815" s="133">
        <v>44</v>
      </c>
      <c r="P815" s="133">
        <v>7.5</v>
      </c>
      <c r="Q815" s="135">
        <v>72.56</v>
      </c>
      <c r="R815" s="135">
        <f t="shared" si="94"/>
        <v>5.5</v>
      </c>
      <c r="S815" s="135">
        <f t="shared" si="93"/>
        <v>399.08000000000004</v>
      </c>
      <c r="T815" s="135">
        <v>0</v>
      </c>
      <c r="U815" s="135">
        <f t="shared" si="90"/>
        <v>399.08000000000004</v>
      </c>
      <c r="V815" s="135">
        <f t="shared" si="91"/>
        <v>399080.00000000006</v>
      </c>
      <c r="W815" s="135">
        <f t="shared" si="92"/>
        <v>33256.666666666672</v>
      </c>
      <c r="X815" s="133" t="s">
        <v>1311</v>
      </c>
      <c r="Y815" s="133" t="s">
        <v>1311</v>
      </c>
      <c r="Z815" s="133">
        <v>3093</v>
      </c>
      <c r="AA815" s="133">
        <v>3094</v>
      </c>
      <c r="AB815" s="133"/>
      <c r="AC815" s="133"/>
      <c r="AD815" s="133"/>
      <c r="AE815" s="133"/>
      <c r="AF815" s="133">
        <v>108</v>
      </c>
      <c r="AG815" s="133"/>
      <c r="AH815" s="133">
        <v>2024</v>
      </c>
      <c r="AI815" s="133"/>
      <c r="AJ815" s="133"/>
      <c r="AK815" s="133"/>
      <c r="AL815" s="133" t="s">
        <v>770</v>
      </c>
      <c r="AM815" s="133"/>
    </row>
    <row r="816" spans="1:39" x14ac:dyDescent="0.35">
      <c r="A816" s="130" t="s">
        <v>50</v>
      </c>
      <c r="B816" s="130" t="s">
        <v>1179</v>
      </c>
      <c r="C816" s="130" t="s">
        <v>1202</v>
      </c>
      <c r="D816" s="130" t="s">
        <v>1202</v>
      </c>
      <c r="E816" s="130" t="s">
        <v>51</v>
      </c>
      <c r="F816" s="130"/>
      <c r="G816" s="130" t="s">
        <v>770</v>
      </c>
      <c r="H816" s="130" t="s">
        <v>1186</v>
      </c>
      <c r="I816" s="130" t="s">
        <v>1209</v>
      </c>
      <c r="J816" s="131">
        <v>1</v>
      </c>
      <c r="K816" s="130"/>
      <c r="L816" s="130" t="s">
        <v>54</v>
      </c>
      <c r="M816" s="130" t="s">
        <v>69</v>
      </c>
      <c r="N816" s="130">
        <v>6</v>
      </c>
      <c r="O816" s="130">
        <v>40</v>
      </c>
      <c r="P816" s="130">
        <v>7.5</v>
      </c>
      <c r="Q816" s="132">
        <v>116.905</v>
      </c>
      <c r="R816" s="132">
        <f t="shared" si="94"/>
        <v>5</v>
      </c>
      <c r="S816" s="132">
        <f t="shared" si="93"/>
        <v>584.52499999999998</v>
      </c>
      <c r="T816" s="132">
        <v>0</v>
      </c>
      <c r="U816" s="132">
        <f t="shared" si="90"/>
        <v>584.52499999999998</v>
      </c>
      <c r="V816" s="132">
        <f t="shared" si="91"/>
        <v>584525</v>
      </c>
      <c r="W816" s="132">
        <f t="shared" si="92"/>
        <v>48710.416666666664</v>
      </c>
      <c r="X816" s="130" t="s">
        <v>1311</v>
      </c>
      <c r="Y816" s="130" t="s">
        <v>1311</v>
      </c>
      <c r="Z816" s="130">
        <v>3093</v>
      </c>
      <c r="AA816" s="130">
        <v>3094</v>
      </c>
      <c r="AB816" s="130" t="s">
        <v>42</v>
      </c>
      <c r="AC816" s="130" t="s">
        <v>42</v>
      </c>
      <c r="AD816" s="130" t="s">
        <v>42</v>
      </c>
      <c r="AE816" s="130" t="s">
        <v>42</v>
      </c>
      <c r="AF816" s="130">
        <v>108</v>
      </c>
      <c r="AG816" s="130"/>
      <c r="AH816" s="130">
        <v>2024</v>
      </c>
      <c r="AI816" s="130"/>
      <c r="AJ816" s="130"/>
      <c r="AK816" s="130"/>
      <c r="AL816" s="130" t="s">
        <v>770</v>
      </c>
      <c r="AM816" s="130"/>
    </row>
    <row r="817" spans="1:39" x14ac:dyDescent="0.35">
      <c r="A817" s="133" t="s">
        <v>50</v>
      </c>
      <c r="B817" s="133" t="s">
        <v>1179</v>
      </c>
      <c r="C817" s="133" t="s">
        <v>1202</v>
      </c>
      <c r="D817" s="133" t="s">
        <v>1202</v>
      </c>
      <c r="E817" s="133" t="s">
        <v>51</v>
      </c>
      <c r="F817" s="133"/>
      <c r="G817" s="133" t="s">
        <v>770</v>
      </c>
      <c r="H817" s="133" t="s">
        <v>1235</v>
      </c>
      <c r="I817" s="133" t="s">
        <v>1234</v>
      </c>
      <c r="J817" s="134">
        <v>1</v>
      </c>
      <c r="K817" s="133"/>
      <c r="L817" s="133" t="s">
        <v>54</v>
      </c>
      <c r="M817" s="133" t="s">
        <v>69</v>
      </c>
      <c r="N817" s="133">
        <v>6</v>
      </c>
      <c r="O817" s="133">
        <v>40</v>
      </c>
      <c r="P817" s="133">
        <v>7.5</v>
      </c>
      <c r="Q817" s="135">
        <v>126.42758931</v>
      </c>
      <c r="R817" s="135">
        <f t="shared" si="94"/>
        <v>5</v>
      </c>
      <c r="S817" s="135">
        <f t="shared" si="93"/>
        <v>632.13794655000004</v>
      </c>
      <c r="T817" s="135"/>
      <c r="U817" s="135">
        <f t="shared" si="90"/>
        <v>632.13794655000004</v>
      </c>
      <c r="V817" s="135">
        <f t="shared" si="91"/>
        <v>632137.94654999999</v>
      </c>
      <c r="W817" s="135">
        <f t="shared" si="92"/>
        <v>52678.162212499999</v>
      </c>
      <c r="X817" s="133" t="s">
        <v>1311</v>
      </c>
      <c r="Y817" s="133" t="s">
        <v>1311</v>
      </c>
      <c r="Z817" s="133">
        <v>3093</v>
      </c>
      <c r="AA817" s="133">
        <v>3094</v>
      </c>
      <c r="AB817" s="133" t="s">
        <v>42</v>
      </c>
      <c r="AC817" s="133" t="s">
        <v>42</v>
      </c>
      <c r="AD817" s="133" t="s">
        <v>42</v>
      </c>
      <c r="AE817" s="133" t="s">
        <v>42</v>
      </c>
      <c r="AF817" s="133">
        <v>108</v>
      </c>
      <c r="AG817" s="133"/>
      <c r="AH817" s="133">
        <v>2024</v>
      </c>
      <c r="AI817" s="133"/>
      <c r="AJ817" s="133"/>
      <c r="AK817" s="133"/>
      <c r="AL817" s="133" t="s">
        <v>770</v>
      </c>
      <c r="AM817" s="133"/>
    </row>
    <row r="818" spans="1:39" x14ac:dyDescent="0.35">
      <c r="A818" s="130" t="s">
        <v>50</v>
      </c>
      <c r="B818" s="130" t="s">
        <v>1179</v>
      </c>
      <c r="C818" s="130" t="s">
        <v>1202</v>
      </c>
      <c r="D818" s="130" t="s">
        <v>1202</v>
      </c>
      <c r="E818" s="130" t="s">
        <v>51</v>
      </c>
      <c r="F818" s="130"/>
      <c r="G818" s="130" t="s">
        <v>770</v>
      </c>
      <c r="H818" s="130" t="s">
        <v>1237</v>
      </c>
      <c r="I818" s="130" t="s">
        <v>1236</v>
      </c>
      <c r="J818" s="131">
        <v>1</v>
      </c>
      <c r="K818" s="130"/>
      <c r="L818" s="130" t="s">
        <v>54</v>
      </c>
      <c r="M818" s="130" t="s">
        <v>69</v>
      </c>
      <c r="N818" s="130">
        <v>6</v>
      </c>
      <c r="O818" s="130">
        <v>40</v>
      </c>
      <c r="P818" s="130">
        <v>12</v>
      </c>
      <c r="Q818" s="132">
        <v>126.42758931</v>
      </c>
      <c r="R818" s="132">
        <f t="shared" si="94"/>
        <v>8</v>
      </c>
      <c r="S818" s="132">
        <f t="shared" si="93"/>
        <v>1011.42071448</v>
      </c>
      <c r="T818" s="132"/>
      <c r="U818" s="132">
        <f t="shared" si="90"/>
        <v>1011.42071448</v>
      </c>
      <c r="V818" s="132">
        <f t="shared" si="91"/>
        <v>1011420.71448</v>
      </c>
      <c r="W818" s="132">
        <f t="shared" si="92"/>
        <v>84285.059540000002</v>
      </c>
      <c r="X818" s="130" t="s">
        <v>1311</v>
      </c>
      <c r="Y818" s="130" t="s">
        <v>1311</v>
      </c>
      <c r="Z818" s="130">
        <v>3093</v>
      </c>
      <c r="AA818" s="130">
        <v>3094</v>
      </c>
      <c r="AB818" s="130" t="s">
        <v>42</v>
      </c>
      <c r="AC818" s="130" t="s">
        <v>42</v>
      </c>
      <c r="AD818" s="130" t="s">
        <v>42</v>
      </c>
      <c r="AE818" s="130" t="s">
        <v>42</v>
      </c>
      <c r="AF818" s="130">
        <v>108</v>
      </c>
      <c r="AG818" s="130"/>
      <c r="AH818" s="130">
        <v>2024</v>
      </c>
      <c r="AI818" s="130"/>
      <c r="AJ818" s="130"/>
      <c r="AK818" s="130"/>
      <c r="AL818" s="130" t="s">
        <v>770</v>
      </c>
      <c r="AM818" s="130"/>
    </row>
    <row r="819" spans="1:39" x14ac:dyDescent="0.35">
      <c r="A819" s="133" t="s">
        <v>50</v>
      </c>
      <c r="B819" s="133" t="s">
        <v>1179</v>
      </c>
      <c r="C819" s="133" t="s">
        <v>1202</v>
      </c>
      <c r="D819" s="133" t="s">
        <v>1202</v>
      </c>
      <c r="E819" s="133" t="s">
        <v>51</v>
      </c>
      <c r="F819" s="133"/>
      <c r="G819" s="133" t="s">
        <v>770</v>
      </c>
      <c r="H819" s="133" t="s">
        <v>1241</v>
      </c>
      <c r="I819" s="133" t="s">
        <v>1240</v>
      </c>
      <c r="J819" s="134">
        <v>1</v>
      </c>
      <c r="K819" s="133"/>
      <c r="L819" s="133" t="s">
        <v>54</v>
      </c>
      <c r="M819" s="133" t="s">
        <v>69</v>
      </c>
      <c r="N819" s="133">
        <v>6</v>
      </c>
      <c r="O819" s="133">
        <v>40</v>
      </c>
      <c r="P819" s="133">
        <v>3</v>
      </c>
      <c r="Q819" s="135">
        <v>94.75800000000001</v>
      </c>
      <c r="R819" s="135">
        <f t="shared" si="94"/>
        <v>2</v>
      </c>
      <c r="S819" s="135">
        <f t="shared" si="93"/>
        <v>189.51600000000002</v>
      </c>
      <c r="T819" s="135"/>
      <c r="U819" s="135">
        <f t="shared" si="90"/>
        <v>189.51600000000002</v>
      </c>
      <c r="V819" s="135">
        <f t="shared" si="91"/>
        <v>189516.00000000003</v>
      </c>
      <c r="W819" s="135">
        <f t="shared" si="92"/>
        <v>15793.000000000002</v>
      </c>
      <c r="X819" s="133" t="s">
        <v>1311</v>
      </c>
      <c r="Y819" s="133" t="s">
        <v>1311</v>
      </c>
      <c r="Z819" s="133">
        <v>3093</v>
      </c>
      <c r="AA819" s="133">
        <v>3094</v>
      </c>
      <c r="AB819" s="133"/>
      <c r="AC819" s="133"/>
      <c r="AD819" s="133"/>
      <c r="AE819" s="133"/>
      <c r="AF819" s="133">
        <v>108</v>
      </c>
      <c r="AG819" s="133"/>
      <c r="AH819" s="133">
        <v>2024</v>
      </c>
      <c r="AI819" s="133"/>
      <c r="AJ819" s="133"/>
      <c r="AK819" s="133"/>
      <c r="AL819" s="133" t="s">
        <v>770</v>
      </c>
      <c r="AM819" s="133"/>
    </row>
    <row r="820" spans="1:39" x14ac:dyDescent="0.35">
      <c r="A820" s="130" t="s">
        <v>50</v>
      </c>
      <c r="B820" s="130" t="s">
        <v>1179</v>
      </c>
      <c r="C820" s="130" t="s">
        <v>1202</v>
      </c>
      <c r="D820" s="130" t="s">
        <v>1202</v>
      </c>
      <c r="E820" s="130" t="s">
        <v>51</v>
      </c>
      <c r="F820" s="130"/>
      <c r="G820" s="130" t="s">
        <v>770</v>
      </c>
      <c r="H820" s="130" t="s">
        <v>84</v>
      </c>
      <c r="I820" s="130" t="s">
        <v>42</v>
      </c>
      <c r="J820" s="131">
        <v>1</v>
      </c>
      <c r="K820" s="130"/>
      <c r="L820" s="130" t="s">
        <v>68</v>
      </c>
      <c r="M820" s="130" t="s">
        <v>42</v>
      </c>
      <c r="N820" s="130"/>
      <c r="O820" s="130"/>
      <c r="P820" s="130">
        <v>60</v>
      </c>
      <c r="Q820" s="132">
        <v>88.341697676714972</v>
      </c>
      <c r="R820" s="132">
        <f t="shared" si="94"/>
        <v>0</v>
      </c>
      <c r="S820" s="132">
        <f t="shared" si="93"/>
        <v>0</v>
      </c>
      <c r="T820" s="132">
        <v>0</v>
      </c>
      <c r="U820" s="132">
        <f t="shared" si="90"/>
        <v>0</v>
      </c>
      <c r="V820" s="132">
        <f t="shared" si="91"/>
        <v>0</v>
      </c>
      <c r="W820" s="132">
        <f t="shared" si="92"/>
        <v>0</v>
      </c>
      <c r="X820" s="130" t="s">
        <v>1311</v>
      </c>
      <c r="Y820" s="130" t="s">
        <v>1311</v>
      </c>
      <c r="Z820" s="130">
        <v>3093</v>
      </c>
      <c r="AA820" s="130">
        <v>3094</v>
      </c>
      <c r="AB820" s="130" t="s">
        <v>42</v>
      </c>
      <c r="AC820" s="130" t="s">
        <v>42</v>
      </c>
      <c r="AD820" s="130" t="s">
        <v>42</v>
      </c>
      <c r="AE820" s="130" t="s">
        <v>42</v>
      </c>
      <c r="AF820" s="130">
        <v>108</v>
      </c>
      <c r="AG820" s="130"/>
      <c r="AH820" s="130">
        <v>2024</v>
      </c>
      <c r="AI820" s="130"/>
      <c r="AJ820" s="130"/>
      <c r="AK820" s="130"/>
      <c r="AL820" s="130" t="s">
        <v>770</v>
      </c>
      <c r="AM820" s="130"/>
    </row>
    <row r="821" spans="1:39" x14ac:dyDescent="0.35">
      <c r="A821" s="133" t="s">
        <v>39</v>
      </c>
      <c r="B821" s="133" t="s">
        <v>1179</v>
      </c>
      <c r="C821" s="133" t="s">
        <v>1245</v>
      </c>
      <c r="D821" s="133" t="s">
        <v>1245</v>
      </c>
      <c r="E821" s="133" t="s">
        <v>42</v>
      </c>
      <c r="F821" s="133"/>
      <c r="G821" s="133" t="s">
        <v>770</v>
      </c>
      <c r="H821" s="133" t="s">
        <v>1246</v>
      </c>
      <c r="I821" s="133" t="s">
        <v>42</v>
      </c>
      <c r="J821" s="134">
        <v>1</v>
      </c>
      <c r="K821" s="133"/>
      <c r="L821" s="133" t="s">
        <v>45</v>
      </c>
      <c r="M821" s="133"/>
      <c r="N821" s="133"/>
      <c r="O821" s="133"/>
      <c r="P821" s="133"/>
      <c r="Q821" s="135"/>
      <c r="R821" s="135"/>
      <c r="S821" s="135"/>
      <c r="T821" s="135">
        <v>0</v>
      </c>
      <c r="U821" s="135">
        <f t="shared" si="90"/>
        <v>0</v>
      </c>
      <c r="V821" s="135">
        <f t="shared" si="91"/>
        <v>0</v>
      </c>
      <c r="W821" s="135">
        <f t="shared" si="92"/>
        <v>0</v>
      </c>
      <c r="X821" s="133" t="s">
        <v>39</v>
      </c>
      <c r="Y821" s="133" t="s">
        <v>39</v>
      </c>
      <c r="Z821" s="133" t="s">
        <v>39</v>
      </c>
      <c r="AA821" s="133"/>
      <c r="AB821" s="133" t="s">
        <v>42</v>
      </c>
      <c r="AC821" s="133" t="s">
        <v>42</v>
      </c>
      <c r="AD821" s="133" t="s">
        <v>42</v>
      </c>
      <c r="AE821" s="133" t="s">
        <v>42</v>
      </c>
      <c r="AF821" s="133" t="s">
        <v>39</v>
      </c>
      <c r="AG821" s="133" t="s">
        <v>1315</v>
      </c>
      <c r="AH821" s="133">
        <v>2024</v>
      </c>
      <c r="AI821" s="133"/>
      <c r="AJ821" s="133"/>
      <c r="AK821" s="133"/>
      <c r="AL821" s="133" t="s">
        <v>770</v>
      </c>
      <c r="AM821" s="133"/>
    </row>
    <row r="822" spans="1:39" x14ac:dyDescent="0.35">
      <c r="A822" s="130" t="s">
        <v>39</v>
      </c>
      <c r="B822" s="130" t="s">
        <v>1179</v>
      </c>
      <c r="C822" s="130" t="s">
        <v>1245</v>
      </c>
      <c r="D822" s="130" t="s">
        <v>1245</v>
      </c>
      <c r="E822" s="130" t="s">
        <v>42</v>
      </c>
      <c r="F822" s="130"/>
      <c r="G822" s="130" t="s">
        <v>770</v>
      </c>
      <c r="H822" s="130" t="s">
        <v>1181</v>
      </c>
      <c r="I822" s="130" t="s">
        <v>42</v>
      </c>
      <c r="J822" s="131">
        <v>1</v>
      </c>
      <c r="K822" s="130"/>
      <c r="L822" s="130" t="s">
        <v>45</v>
      </c>
      <c r="M822" s="130"/>
      <c r="N822" s="130"/>
      <c r="O822" s="130"/>
      <c r="P822" s="130"/>
      <c r="Q822" s="132"/>
      <c r="R822" s="132"/>
      <c r="S822" s="132"/>
      <c r="T822" s="132">
        <v>42.21</v>
      </c>
      <c r="U822" s="132">
        <f t="shared" si="90"/>
        <v>42.21</v>
      </c>
      <c r="V822" s="132">
        <f t="shared" si="91"/>
        <v>42210</v>
      </c>
      <c r="W822" s="132">
        <f t="shared" si="92"/>
        <v>3517.5</v>
      </c>
      <c r="X822" s="130" t="s">
        <v>39</v>
      </c>
      <c r="Y822" s="130" t="s">
        <v>39</v>
      </c>
      <c r="Z822" s="130" t="s">
        <v>39</v>
      </c>
      <c r="AA822" s="130"/>
      <c r="AB822" s="130" t="s">
        <v>42</v>
      </c>
      <c r="AC822" s="130" t="s">
        <v>42</v>
      </c>
      <c r="AD822" s="130" t="s">
        <v>42</v>
      </c>
      <c r="AE822" s="130" t="s">
        <v>42</v>
      </c>
      <c r="AF822" s="130" t="s">
        <v>39</v>
      </c>
      <c r="AG822" s="130" t="s">
        <v>1304</v>
      </c>
      <c r="AH822" s="130">
        <v>2024</v>
      </c>
      <c r="AI822" s="130"/>
      <c r="AJ822" s="130"/>
      <c r="AK822" s="130"/>
      <c r="AL822" s="130" t="s">
        <v>770</v>
      </c>
      <c r="AM822" s="130"/>
    </row>
    <row r="823" spans="1:39" x14ac:dyDescent="0.35">
      <c r="A823" s="133" t="s">
        <v>39</v>
      </c>
      <c r="B823" s="133" t="s">
        <v>1179</v>
      </c>
      <c r="C823" s="133" t="s">
        <v>1245</v>
      </c>
      <c r="D823" s="133" t="s">
        <v>1245</v>
      </c>
      <c r="E823" s="133" t="s">
        <v>42</v>
      </c>
      <c r="F823" s="133"/>
      <c r="G823" s="133" t="s">
        <v>770</v>
      </c>
      <c r="H823" s="133" t="s">
        <v>1182</v>
      </c>
      <c r="I823" s="133" t="s">
        <v>42</v>
      </c>
      <c r="J823" s="134">
        <v>1</v>
      </c>
      <c r="K823" s="133"/>
      <c r="L823" s="133" t="s">
        <v>45</v>
      </c>
      <c r="M823" s="133"/>
      <c r="N823" s="133"/>
      <c r="O823" s="133"/>
      <c r="P823" s="133"/>
      <c r="Q823" s="135"/>
      <c r="R823" s="135"/>
      <c r="S823" s="135"/>
      <c r="T823" s="135">
        <v>90</v>
      </c>
      <c r="U823" s="135">
        <f t="shared" si="90"/>
        <v>90</v>
      </c>
      <c r="V823" s="135">
        <f t="shared" si="91"/>
        <v>90000</v>
      </c>
      <c r="W823" s="135">
        <f t="shared" si="92"/>
        <v>7500</v>
      </c>
      <c r="X823" s="133" t="s">
        <v>39</v>
      </c>
      <c r="Y823" s="133" t="s">
        <v>39</v>
      </c>
      <c r="Z823" s="133" t="s">
        <v>39</v>
      </c>
      <c r="AA823" s="133"/>
      <c r="AB823" s="133" t="s">
        <v>42</v>
      </c>
      <c r="AC823" s="133" t="s">
        <v>42</v>
      </c>
      <c r="AD823" s="133" t="s">
        <v>42</v>
      </c>
      <c r="AE823" s="133" t="s">
        <v>42</v>
      </c>
      <c r="AF823" s="133" t="s">
        <v>39</v>
      </c>
      <c r="AG823" s="133" t="s">
        <v>1305</v>
      </c>
      <c r="AH823" s="133">
        <v>2024</v>
      </c>
      <c r="AI823" s="133"/>
      <c r="AJ823" s="133"/>
      <c r="AK823" s="133"/>
      <c r="AL823" s="133" t="s">
        <v>770</v>
      </c>
      <c r="AM823" s="133"/>
    </row>
    <row r="824" spans="1:39" x14ac:dyDescent="0.35">
      <c r="A824" s="130" t="s">
        <v>39</v>
      </c>
      <c r="B824" s="130" t="s">
        <v>1179</v>
      </c>
      <c r="C824" s="130" t="s">
        <v>1245</v>
      </c>
      <c r="D824" s="130" t="s">
        <v>1245</v>
      </c>
      <c r="E824" s="130" t="s">
        <v>42</v>
      </c>
      <c r="F824" s="130"/>
      <c r="G824" s="130" t="s">
        <v>770</v>
      </c>
      <c r="H824" s="130" t="s">
        <v>1183</v>
      </c>
      <c r="I824" s="130" t="s">
        <v>42</v>
      </c>
      <c r="J824" s="131">
        <v>1</v>
      </c>
      <c r="K824" s="130"/>
      <c r="L824" s="130" t="s">
        <v>45</v>
      </c>
      <c r="M824" s="130"/>
      <c r="N824" s="130"/>
      <c r="O824" s="130"/>
      <c r="P824" s="130"/>
      <c r="Q824" s="132"/>
      <c r="R824" s="132"/>
      <c r="S824" s="132"/>
      <c r="T824" s="132">
        <v>556</v>
      </c>
      <c r="U824" s="132">
        <f t="shared" si="90"/>
        <v>556</v>
      </c>
      <c r="V824" s="132">
        <f t="shared" si="91"/>
        <v>556000</v>
      </c>
      <c r="W824" s="132">
        <f t="shared" si="92"/>
        <v>46333.333333333336</v>
      </c>
      <c r="X824" s="130" t="s">
        <v>39</v>
      </c>
      <c r="Y824" s="130" t="s">
        <v>39</v>
      </c>
      <c r="Z824" s="130" t="s">
        <v>39</v>
      </c>
      <c r="AA824" s="130"/>
      <c r="AB824" s="130" t="s">
        <v>42</v>
      </c>
      <c r="AC824" s="130" t="s">
        <v>42</v>
      </c>
      <c r="AD824" s="130" t="s">
        <v>42</v>
      </c>
      <c r="AE824" s="130" t="s">
        <v>42</v>
      </c>
      <c r="AF824" s="130" t="s">
        <v>39</v>
      </c>
      <c r="AG824" s="130" t="s">
        <v>1306</v>
      </c>
      <c r="AH824" s="130">
        <v>2024</v>
      </c>
      <c r="AI824" s="130"/>
      <c r="AJ824" s="130"/>
      <c r="AK824" s="130"/>
      <c r="AL824" s="130" t="s">
        <v>770</v>
      </c>
      <c r="AM824" s="130"/>
    </row>
    <row r="825" spans="1:39" x14ac:dyDescent="0.35">
      <c r="A825" s="133" t="s">
        <v>39</v>
      </c>
      <c r="B825" s="133" t="s">
        <v>1179</v>
      </c>
      <c r="C825" s="133" t="s">
        <v>1245</v>
      </c>
      <c r="D825" s="133" t="s">
        <v>1245</v>
      </c>
      <c r="E825" s="133" t="s">
        <v>42</v>
      </c>
      <c r="F825" s="133"/>
      <c r="G825" s="133" t="s">
        <v>770</v>
      </c>
      <c r="H825" s="133" t="s">
        <v>48</v>
      </c>
      <c r="I825" s="133" t="s">
        <v>42</v>
      </c>
      <c r="J825" s="134">
        <v>1</v>
      </c>
      <c r="K825" s="133"/>
      <c r="L825" s="133" t="s">
        <v>45</v>
      </c>
      <c r="M825" s="133"/>
      <c r="N825" s="133"/>
      <c r="O825" s="133"/>
      <c r="P825" s="133"/>
      <c r="Q825" s="135"/>
      <c r="R825" s="135"/>
      <c r="S825" s="135"/>
      <c r="T825" s="135">
        <v>1429.05</v>
      </c>
      <c r="U825" s="135">
        <f t="shared" si="90"/>
        <v>1429.05</v>
      </c>
      <c r="V825" s="135">
        <f t="shared" si="91"/>
        <v>1429050</v>
      </c>
      <c r="W825" s="135">
        <f t="shared" si="92"/>
        <v>119087.5</v>
      </c>
      <c r="X825" s="133" t="s">
        <v>39</v>
      </c>
      <c r="Y825" s="133" t="s">
        <v>39</v>
      </c>
      <c r="Z825" s="133" t="s">
        <v>39</v>
      </c>
      <c r="AA825" s="133"/>
      <c r="AB825" s="133" t="s">
        <v>42</v>
      </c>
      <c r="AC825" s="133" t="s">
        <v>42</v>
      </c>
      <c r="AD825" s="133" t="s">
        <v>42</v>
      </c>
      <c r="AE825" s="133" t="s">
        <v>42</v>
      </c>
      <c r="AF825" s="133" t="s">
        <v>39</v>
      </c>
      <c r="AG825" s="133" t="s">
        <v>1316</v>
      </c>
      <c r="AH825" s="133">
        <v>2024</v>
      </c>
      <c r="AI825" s="133"/>
      <c r="AJ825" s="133"/>
      <c r="AK825" s="133"/>
      <c r="AL825" s="133" t="s">
        <v>770</v>
      </c>
      <c r="AM825" s="133"/>
    </row>
    <row r="826" spans="1:39" x14ac:dyDescent="0.35">
      <c r="A826" s="130" t="s">
        <v>50</v>
      </c>
      <c r="B826" s="130" t="s">
        <v>1179</v>
      </c>
      <c r="C826" s="130" t="s">
        <v>1245</v>
      </c>
      <c r="D826" s="130" t="s">
        <v>1245</v>
      </c>
      <c r="E826" s="130" t="s">
        <v>51</v>
      </c>
      <c r="F826" s="130"/>
      <c r="G826" s="130" t="s">
        <v>770</v>
      </c>
      <c r="H826" s="130" t="s">
        <v>1253</v>
      </c>
      <c r="I826" s="130" t="s">
        <v>1252</v>
      </c>
      <c r="J826" s="131">
        <v>1</v>
      </c>
      <c r="K826" s="130"/>
      <c r="L826" s="130" t="s">
        <v>54</v>
      </c>
      <c r="M826" s="130" t="s">
        <v>55</v>
      </c>
      <c r="N826" s="130">
        <v>1</v>
      </c>
      <c r="O826" s="130">
        <v>95</v>
      </c>
      <c r="P826" s="130">
        <v>15</v>
      </c>
      <c r="Q826" s="132">
        <v>94.730993989096163</v>
      </c>
      <c r="R826" s="132">
        <f t="shared" si="94"/>
        <v>23.75</v>
      </c>
      <c r="S826" s="132">
        <f t="shared" si="93"/>
        <v>2249.861107241034</v>
      </c>
      <c r="T826" s="132">
        <v>0</v>
      </c>
      <c r="U826" s="132">
        <f t="shared" si="90"/>
        <v>2249.861107241034</v>
      </c>
      <c r="V826" s="132">
        <f t="shared" si="91"/>
        <v>2249861.107241034</v>
      </c>
      <c r="W826" s="132">
        <f t="shared" si="92"/>
        <v>187488.42560341951</v>
      </c>
      <c r="X826" s="130" t="s">
        <v>1317</v>
      </c>
      <c r="Y826" s="130" t="s">
        <v>1317</v>
      </c>
      <c r="Z826" s="130">
        <v>3093</v>
      </c>
      <c r="AA826" s="130">
        <v>3094</v>
      </c>
      <c r="AB826" s="130" t="s">
        <v>42</v>
      </c>
      <c r="AC826" s="130" t="s">
        <v>42</v>
      </c>
      <c r="AD826" s="130" t="s">
        <v>42</v>
      </c>
      <c r="AE826" s="130" t="s">
        <v>42</v>
      </c>
      <c r="AF826" s="130">
        <v>114</v>
      </c>
      <c r="AG826" s="130"/>
      <c r="AH826" s="130">
        <v>2024</v>
      </c>
      <c r="AI826" s="130"/>
      <c r="AJ826" s="130"/>
      <c r="AK826" s="130"/>
      <c r="AL826" s="130" t="s">
        <v>770</v>
      </c>
      <c r="AM826" s="130"/>
    </row>
    <row r="827" spans="1:39" x14ac:dyDescent="0.35">
      <c r="A827" s="133" t="s">
        <v>50</v>
      </c>
      <c r="B827" s="133" t="s">
        <v>1179</v>
      </c>
      <c r="C827" s="133" t="s">
        <v>1245</v>
      </c>
      <c r="D827" s="133" t="s">
        <v>1245</v>
      </c>
      <c r="E827" s="133" t="s">
        <v>51</v>
      </c>
      <c r="F827" s="133"/>
      <c r="G827" s="133" t="s">
        <v>770</v>
      </c>
      <c r="H827" s="133" t="s">
        <v>1281</v>
      </c>
      <c r="I827" s="133" t="s">
        <v>1280</v>
      </c>
      <c r="J827" s="134">
        <v>1</v>
      </c>
      <c r="K827" s="133"/>
      <c r="L827" s="133" t="s">
        <v>54</v>
      </c>
      <c r="M827" s="133" t="s">
        <v>55</v>
      </c>
      <c r="N827" s="133">
        <v>1</v>
      </c>
      <c r="O827" s="133">
        <v>95</v>
      </c>
      <c r="P827" s="133">
        <v>7.5</v>
      </c>
      <c r="Q827" s="135">
        <v>94.732411963369259</v>
      </c>
      <c r="R827" s="135">
        <f t="shared" si="94"/>
        <v>11.875</v>
      </c>
      <c r="S827" s="135">
        <f t="shared" si="93"/>
        <v>1124.94739206501</v>
      </c>
      <c r="T827" s="135">
        <v>0</v>
      </c>
      <c r="U827" s="135">
        <f t="shared" si="90"/>
        <v>1124.94739206501</v>
      </c>
      <c r="V827" s="135">
        <f t="shared" si="91"/>
        <v>1124947.39206501</v>
      </c>
      <c r="W827" s="135">
        <f t="shared" si="92"/>
        <v>93745.616005417498</v>
      </c>
      <c r="X827" s="133" t="s">
        <v>1317</v>
      </c>
      <c r="Y827" s="133" t="s">
        <v>1317</v>
      </c>
      <c r="Z827" s="133">
        <v>3093</v>
      </c>
      <c r="AA827" s="133">
        <v>3094</v>
      </c>
      <c r="AB827" s="133" t="s">
        <v>42</v>
      </c>
      <c r="AC827" s="133" t="s">
        <v>42</v>
      </c>
      <c r="AD827" s="133" t="s">
        <v>42</v>
      </c>
      <c r="AE827" s="133" t="s">
        <v>42</v>
      </c>
      <c r="AF827" s="133">
        <v>114</v>
      </c>
      <c r="AG827" s="133"/>
      <c r="AH827" s="133">
        <v>2024</v>
      </c>
      <c r="AI827" s="133"/>
      <c r="AJ827" s="133"/>
      <c r="AK827" s="133"/>
      <c r="AL827" s="133" t="s">
        <v>770</v>
      </c>
      <c r="AM827" s="133"/>
    </row>
    <row r="828" spans="1:39" x14ac:dyDescent="0.35">
      <c r="A828" s="130" t="s">
        <v>50</v>
      </c>
      <c r="B828" s="130" t="s">
        <v>1179</v>
      </c>
      <c r="C828" s="130" t="s">
        <v>1245</v>
      </c>
      <c r="D828" s="130" t="s">
        <v>1245</v>
      </c>
      <c r="E828" s="130" t="s">
        <v>51</v>
      </c>
      <c r="F828" s="130"/>
      <c r="G828" s="130" t="s">
        <v>770</v>
      </c>
      <c r="H828" s="130" t="s">
        <v>1293</v>
      </c>
      <c r="I828" s="130" t="s">
        <v>1292</v>
      </c>
      <c r="J828" s="131">
        <v>1</v>
      </c>
      <c r="K828" s="130"/>
      <c r="L828" s="130" t="s">
        <v>54</v>
      </c>
      <c r="M828" s="130" t="s">
        <v>55</v>
      </c>
      <c r="N828" s="130">
        <v>1</v>
      </c>
      <c r="O828" s="130">
        <v>95</v>
      </c>
      <c r="P828" s="130">
        <v>7.5</v>
      </c>
      <c r="Q828" s="132">
        <v>86.375196442217344</v>
      </c>
      <c r="R828" s="132">
        <f t="shared" si="94"/>
        <v>11.875</v>
      </c>
      <c r="S828" s="132">
        <f t="shared" si="93"/>
        <v>1025.7054577513309</v>
      </c>
      <c r="T828" s="132">
        <v>0</v>
      </c>
      <c r="U828" s="132">
        <f t="shared" si="90"/>
        <v>1025.7054577513309</v>
      </c>
      <c r="V828" s="132">
        <f t="shared" si="91"/>
        <v>1025705.4577513309</v>
      </c>
      <c r="W828" s="132">
        <f t="shared" si="92"/>
        <v>85475.454812610915</v>
      </c>
      <c r="X828" s="130" t="s">
        <v>1317</v>
      </c>
      <c r="Y828" s="130" t="s">
        <v>1317</v>
      </c>
      <c r="Z828" s="130">
        <v>3093</v>
      </c>
      <c r="AA828" s="130">
        <v>3094</v>
      </c>
      <c r="AB828" s="130" t="s">
        <v>42</v>
      </c>
      <c r="AC828" s="130" t="s">
        <v>42</v>
      </c>
      <c r="AD828" s="130" t="s">
        <v>42</v>
      </c>
      <c r="AE828" s="130" t="s">
        <v>42</v>
      </c>
      <c r="AF828" s="130">
        <v>114</v>
      </c>
      <c r="AG828" s="130"/>
      <c r="AH828" s="130">
        <v>2024</v>
      </c>
      <c r="AI828" s="130"/>
      <c r="AJ828" s="130"/>
      <c r="AK828" s="130"/>
      <c r="AL828" s="130" t="s">
        <v>770</v>
      </c>
      <c r="AM828" s="130"/>
    </row>
    <row r="829" spans="1:39" x14ac:dyDescent="0.35">
      <c r="A829" s="133" t="s">
        <v>50</v>
      </c>
      <c r="B829" s="133" t="s">
        <v>1179</v>
      </c>
      <c r="C829" s="133" t="s">
        <v>1245</v>
      </c>
      <c r="D829" s="133" t="s">
        <v>1245</v>
      </c>
      <c r="E829" s="133" t="s">
        <v>51</v>
      </c>
      <c r="F829" s="133"/>
      <c r="G829" s="133" t="s">
        <v>770</v>
      </c>
      <c r="H829" s="133" t="s">
        <v>1273</v>
      </c>
      <c r="I829" s="133" t="s">
        <v>1272</v>
      </c>
      <c r="J829" s="134">
        <v>1</v>
      </c>
      <c r="K829" s="133"/>
      <c r="L829" s="133" t="s">
        <v>54</v>
      </c>
      <c r="M829" s="133" t="s">
        <v>69</v>
      </c>
      <c r="N829" s="133">
        <v>2</v>
      </c>
      <c r="O829" s="133">
        <v>85</v>
      </c>
      <c r="P829" s="133">
        <v>15</v>
      </c>
      <c r="Q829" s="135">
        <v>94.730993989096163</v>
      </c>
      <c r="R829" s="135">
        <f t="shared" si="94"/>
        <v>21.25</v>
      </c>
      <c r="S829" s="135">
        <f t="shared" si="93"/>
        <v>2013.0336222682934</v>
      </c>
      <c r="T829" s="135">
        <v>0</v>
      </c>
      <c r="U829" s="135">
        <f t="shared" si="90"/>
        <v>2013.0336222682934</v>
      </c>
      <c r="V829" s="135">
        <f t="shared" si="91"/>
        <v>2013033.6222682933</v>
      </c>
      <c r="W829" s="135">
        <f t="shared" si="92"/>
        <v>167752.8018556911</v>
      </c>
      <c r="X829" s="133" t="s">
        <v>1317</v>
      </c>
      <c r="Y829" s="133" t="s">
        <v>1317</v>
      </c>
      <c r="Z829" s="133">
        <v>3093</v>
      </c>
      <c r="AA829" s="133">
        <v>3094</v>
      </c>
      <c r="AB829" s="133" t="s">
        <v>42</v>
      </c>
      <c r="AC829" s="133" t="s">
        <v>42</v>
      </c>
      <c r="AD829" s="133" t="s">
        <v>42</v>
      </c>
      <c r="AE829" s="133" t="s">
        <v>42</v>
      </c>
      <c r="AF829" s="133">
        <v>114</v>
      </c>
      <c r="AG829" s="133"/>
      <c r="AH829" s="133">
        <v>2024</v>
      </c>
      <c r="AI829" s="133"/>
      <c r="AJ829" s="133"/>
      <c r="AK829" s="133"/>
      <c r="AL829" s="133" t="s">
        <v>770</v>
      </c>
      <c r="AM829" s="133"/>
    </row>
    <row r="830" spans="1:39" x14ac:dyDescent="0.35">
      <c r="A830" s="130" t="s">
        <v>50</v>
      </c>
      <c r="B830" s="130" t="s">
        <v>1179</v>
      </c>
      <c r="C830" s="130" t="s">
        <v>1245</v>
      </c>
      <c r="D830" s="130" t="s">
        <v>1245</v>
      </c>
      <c r="E830" s="130" t="s">
        <v>51</v>
      </c>
      <c r="F830" s="130"/>
      <c r="G830" s="130" t="s">
        <v>770</v>
      </c>
      <c r="H830" s="130" t="s">
        <v>1255</v>
      </c>
      <c r="I830" s="130" t="s">
        <v>1254</v>
      </c>
      <c r="J830" s="131">
        <v>1</v>
      </c>
      <c r="K830" s="130"/>
      <c r="L830" s="130" t="s">
        <v>54</v>
      </c>
      <c r="M830" s="130" t="s">
        <v>69</v>
      </c>
      <c r="N830" s="130">
        <v>2</v>
      </c>
      <c r="O830" s="130">
        <v>85</v>
      </c>
      <c r="P830" s="130">
        <v>15</v>
      </c>
      <c r="Q830" s="132">
        <v>86.375196442217344</v>
      </c>
      <c r="R830" s="132">
        <f t="shared" si="94"/>
        <v>21.25</v>
      </c>
      <c r="S830" s="132">
        <f t="shared" si="93"/>
        <v>1835.4729243971185</v>
      </c>
      <c r="T830" s="132">
        <v>0</v>
      </c>
      <c r="U830" s="132">
        <f t="shared" si="90"/>
        <v>1835.4729243971185</v>
      </c>
      <c r="V830" s="132">
        <f t="shared" si="91"/>
        <v>1835472.9243971184</v>
      </c>
      <c r="W830" s="132">
        <f t="shared" si="92"/>
        <v>152956.0770330932</v>
      </c>
      <c r="X830" s="130" t="s">
        <v>1317</v>
      </c>
      <c r="Y830" s="130" t="s">
        <v>1317</v>
      </c>
      <c r="Z830" s="130">
        <v>3093</v>
      </c>
      <c r="AA830" s="130">
        <v>3094</v>
      </c>
      <c r="AB830" s="130" t="s">
        <v>42</v>
      </c>
      <c r="AC830" s="130" t="s">
        <v>42</v>
      </c>
      <c r="AD830" s="130" t="s">
        <v>42</v>
      </c>
      <c r="AE830" s="130" t="s">
        <v>42</v>
      </c>
      <c r="AF830" s="130">
        <v>114</v>
      </c>
      <c r="AG830" s="130"/>
      <c r="AH830" s="130">
        <v>2024</v>
      </c>
      <c r="AI830" s="130"/>
      <c r="AJ830" s="130"/>
      <c r="AK830" s="130"/>
      <c r="AL830" s="130" t="s">
        <v>770</v>
      </c>
      <c r="AM830" s="130"/>
    </row>
    <row r="831" spans="1:39" x14ac:dyDescent="0.35">
      <c r="A831" s="133" t="s">
        <v>50</v>
      </c>
      <c r="B831" s="133" t="s">
        <v>1179</v>
      </c>
      <c r="C831" s="133" t="s">
        <v>1245</v>
      </c>
      <c r="D831" s="133" t="s">
        <v>1245</v>
      </c>
      <c r="E831" s="133" t="s">
        <v>51</v>
      </c>
      <c r="F831" s="133"/>
      <c r="G831" s="133" t="s">
        <v>770</v>
      </c>
      <c r="H831" s="133" t="s">
        <v>1257</v>
      </c>
      <c r="I831" s="133" t="s">
        <v>1256</v>
      </c>
      <c r="J831" s="134">
        <v>1</v>
      </c>
      <c r="K831" s="133"/>
      <c r="L831" s="133" t="s">
        <v>54</v>
      </c>
      <c r="M831" s="133" t="s">
        <v>55</v>
      </c>
      <c r="N831" s="133">
        <v>3</v>
      </c>
      <c r="O831" s="133">
        <v>75</v>
      </c>
      <c r="P831" s="133">
        <v>15</v>
      </c>
      <c r="Q831" s="135">
        <v>86.375196442217344</v>
      </c>
      <c r="R831" s="135">
        <f t="shared" si="94"/>
        <v>18.75</v>
      </c>
      <c r="S831" s="135">
        <f t="shared" si="93"/>
        <v>1619.5349332915753</v>
      </c>
      <c r="T831" s="135">
        <v>0</v>
      </c>
      <c r="U831" s="135">
        <f t="shared" si="90"/>
        <v>1619.5349332915753</v>
      </c>
      <c r="V831" s="135">
        <f t="shared" si="91"/>
        <v>1619534.9332915752</v>
      </c>
      <c r="W831" s="135">
        <f t="shared" si="92"/>
        <v>134961.2444409646</v>
      </c>
      <c r="X831" s="133" t="s">
        <v>1317</v>
      </c>
      <c r="Y831" s="133" t="s">
        <v>1317</v>
      </c>
      <c r="Z831" s="133">
        <v>3093</v>
      </c>
      <c r="AA831" s="133">
        <v>3094</v>
      </c>
      <c r="AB831" s="133" t="s">
        <v>42</v>
      </c>
      <c r="AC831" s="133" t="s">
        <v>42</v>
      </c>
      <c r="AD831" s="133" t="s">
        <v>42</v>
      </c>
      <c r="AE831" s="133" t="s">
        <v>42</v>
      </c>
      <c r="AF831" s="133">
        <v>114</v>
      </c>
      <c r="AG831" s="133"/>
      <c r="AH831" s="133">
        <v>2024</v>
      </c>
      <c r="AI831" s="133"/>
      <c r="AJ831" s="133"/>
      <c r="AK831" s="133"/>
      <c r="AL831" s="133" t="s">
        <v>770</v>
      </c>
      <c r="AM831" s="133"/>
    </row>
    <row r="832" spans="1:39" x14ac:dyDescent="0.35">
      <c r="A832" s="130" t="s">
        <v>50</v>
      </c>
      <c r="B832" s="130" t="s">
        <v>1179</v>
      </c>
      <c r="C832" s="130" t="s">
        <v>1245</v>
      </c>
      <c r="D832" s="130" t="s">
        <v>1245</v>
      </c>
      <c r="E832" s="130" t="s">
        <v>51</v>
      </c>
      <c r="F832" s="130"/>
      <c r="G832" s="130" t="s">
        <v>770</v>
      </c>
      <c r="H832" s="130" t="s">
        <v>1259</v>
      </c>
      <c r="I832" s="130" t="s">
        <v>1258</v>
      </c>
      <c r="J832" s="131">
        <v>1</v>
      </c>
      <c r="K832" s="130"/>
      <c r="L832" s="130" t="s">
        <v>54</v>
      </c>
      <c r="M832" s="130" t="s">
        <v>55</v>
      </c>
      <c r="N832" s="130">
        <v>3</v>
      </c>
      <c r="O832" s="130">
        <v>75</v>
      </c>
      <c r="P832" s="130">
        <v>15</v>
      </c>
      <c r="Q832" s="132">
        <v>86.375196442217344</v>
      </c>
      <c r="R832" s="132">
        <f t="shared" si="94"/>
        <v>18.75</v>
      </c>
      <c r="S832" s="132">
        <f t="shared" si="93"/>
        <v>1619.5349332915753</v>
      </c>
      <c r="T832" s="132">
        <v>0</v>
      </c>
      <c r="U832" s="132">
        <f t="shared" si="90"/>
        <v>1619.5349332915753</v>
      </c>
      <c r="V832" s="132">
        <f t="shared" si="91"/>
        <v>1619534.9332915752</v>
      </c>
      <c r="W832" s="132">
        <f t="shared" si="92"/>
        <v>134961.2444409646</v>
      </c>
      <c r="X832" s="130" t="s">
        <v>1317</v>
      </c>
      <c r="Y832" s="130" t="s">
        <v>1317</v>
      </c>
      <c r="Z832" s="130">
        <v>3093</v>
      </c>
      <c r="AA832" s="130">
        <v>3094</v>
      </c>
      <c r="AB832" s="130" t="s">
        <v>42</v>
      </c>
      <c r="AC832" s="130" t="s">
        <v>42</v>
      </c>
      <c r="AD832" s="130" t="s">
        <v>42</v>
      </c>
      <c r="AE832" s="130" t="s">
        <v>42</v>
      </c>
      <c r="AF832" s="130">
        <v>114</v>
      </c>
      <c r="AG832" s="130"/>
      <c r="AH832" s="130">
        <v>2024</v>
      </c>
      <c r="AI832" s="130"/>
      <c r="AJ832" s="130"/>
      <c r="AK832" s="130"/>
      <c r="AL832" s="130" t="s">
        <v>770</v>
      </c>
      <c r="AM832" s="130"/>
    </row>
    <row r="833" spans="1:39" x14ac:dyDescent="0.35">
      <c r="A833" s="133" t="s">
        <v>50</v>
      </c>
      <c r="B833" s="133" t="s">
        <v>1179</v>
      </c>
      <c r="C833" s="133" t="s">
        <v>1245</v>
      </c>
      <c r="D833" s="133" t="s">
        <v>1245</v>
      </c>
      <c r="E833" s="133" t="s">
        <v>51</v>
      </c>
      <c r="F833" s="133"/>
      <c r="G833" s="133" t="s">
        <v>770</v>
      </c>
      <c r="H833" s="133" t="s">
        <v>1289</v>
      </c>
      <c r="I833" s="133" t="s">
        <v>1288</v>
      </c>
      <c r="J833" s="134">
        <v>1</v>
      </c>
      <c r="K833" s="133"/>
      <c r="L833" s="133" t="s">
        <v>54</v>
      </c>
      <c r="M833" s="133" t="s">
        <v>69</v>
      </c>
      <c r="N833" s="133">
        <v>4</v>
      </c>
      <c r="O833" s="133">
        <v>65</v>
      </c>
      <c r="P833" s="133">
        <v>7.5</v>
      </c>
      <c r="Q833" s="135">
        <v>94.730993989096163</v>
      </c>
      <c r="R833" s="135">
        <f t="shared" si="94"/>
        <v>8.125</v>
      </c>
      <c r="S833" s="135">
        <f t="shared" si="93"/>
        <v>769.68932616140637</v>
      </c>
      <c r="T833" s="135">
        <v>0</v>
      </c>
      <c r="U833" s="135">
        <f t="shared" si="90"/>
        <v>769.68932616140637</v>
      </c>
      <c r="V833" s="135">
        <f t="shared" si="91"/>
        <v>769689.32616140635</v>
      </c>
      <c r="W833" s="135">
        <f t="shared" si="92"/>
        <v>64140.777180117198</v>
      </c>
      <c r="X833" s="133" t="s">
        <v>1317</v>
      </c>
      <c r="Y833" s="133" t="s">
        <v>1317</v>
      </c>
      <c r="Z833" s="133">
        <v>3093</v>
      </c>
      <c r="AA833" s="133">
        <v>3094</v>
      </c>
      <c r="AB833" s="133" t="s">
        <v>42</v>
      </c>
      <c r="AC833" s="133" t="s">
        <v>42</v>
      </c>
      <c r="AD833" s="133" t="s">
        <v>42</v>
      </c>
      <c r="AE833" s="133" t="s">
        <v>42</v>
      </c>
      <c r="AF833" s="133">
        <v>114</v>
      </c>
      <c r="AG833" s="133"/>
      <c r="AH833" s="133">
        <v>2024</v>
      </c>
      <c r="AI833" s="133"/>
      <c r="AJ833" s="133"/>
      <c r="AK833" s="133"/>
      <c r="AL833" s="133" t="s">
        <v>770</v>
      </c>
      <c r="AM833" s="133"/>
    </row>
    <row r="834" spans="1:39" x14ac:dyDescent="0.35">
      <c r="A834" s="130" t="s">
        <v>50</v>
      </c>
      <c r="B834" s="130" t="s">
        <v>1179</v>
      </c>
      <c r="C834" s="130" t="s">
        <v>1245</v>
      </c>
      <c r="D834" s="130" t="s">
        <v>1245</v>
      </c>
      <c r="E834" s="130" t="s">
        <v>51</v>
      </c>
      <c r="F834" s="130"/>
      <c r="G834" s="130" t="s">
        <v>770</v>
      </c>
      <c r="H834" s="130" t="s">
        <v>1291</v>
      </c>
      <c r="I834" s="130" t="s">
        <v>1290</v>
      </c>
      <c r="J834" s="131">
        <v>1</v>
      </c>
      <c r="K834" s="130"/>
      <c r="L834" s="130" t="s">
        <v>54</v>
      </c>
      <c r="M834" s="130" t="s">
        <v>69</v>
      </c>
      <c r="N834" s="130">
        <v>4</v>
      </c>
      <c r="O834" s="130">
        <v>65</v>
      </c>
      <c r="P834" s="130">
        <v>22.5</v>
      </c>
      <c r="Q834" s="132">
        <v>123.74907951817721</v>
      </c>
      <c r="R834" s="132">
        <f t="shared" si="94"/>
        <v>24.375</v>
      </c>
      <c r="S834" s="132">
        <f t="shared" si="93"/>
        <v>3016.3838132555697</v>
      </c>
      <c r="T834" s="132">
        <v>0</v>
      </c>
      <c r="U834" s="132">
        <f t="shared" si="90"/>
        <v>3016.3838132555697</v>
      </c>
      <c r="V834" s="132">
        <f t="shared" si="91"/>
        <v>3016383.8132555699</v>
      </c>
      <c r="W834" s="132">
        <f t="shared" si="92"/>
        <v>251365.3177712975</v>
      </c>
      <c r="X834" s="130" t="s">
        <v>1317</v>
      </c>
      <c r="Y834" s="130" t="s">
        <v>1317</v>
      </c>
      <c r="Z834" s="130">
        <v>3093</v>
      </c>
      <c r="AA834" s="130">
        <v>3094</v>
      </c>
      <c r="AB834" s="130" t="s">
        <v>42</v>
      </c>
      <c r="AC834" s="130" t="s">
        <v>42</v>
      </c>
      <c r="AD834" s="130" t="s">
        <v>42</v>
      </c>
      <c r="AE834" s="130" t="s">
        <v>42</v>
      </c>
      <c r="AF834" s="130">
        <v>114</v>
      </c>
      <c r="AG834" s="130"/>
      <c r="AH834" s="130">
        <v>2024</v>
      </c>
      <c r="AI834" s="130"/>
      <c r="AJ834" s="130"/>
      <c r="AK834" s="130"/>
      <c r="AL834" s="130" t="s">
        <v>770</v>
      </c>
      <c r="AM834" s="130"/>
    </row>
    <row r="835" spans="1:39" x14ac:dyDescent="0.35">
      <c r="A835" s="133" t="s">
        <v>50</v>
      </c>
      <c r="B835" s="133" t="s">
        <v>1179</v>
      </c>
      <c r="C835" s="133" t="s">
        <v>1245</v>
      </c>
      <c r="D835" s="133" t="s">
        <v>1245</v>
      </c>
      <c r="E835" s="133" t="s">
        <v>51</v>
      </c>
      <c r="F835" s="133"/>
      <c r="G835" s="133" t="s">
        <v>770</v>
      </c>
      <c r="H835" s="133" t="s">
        <v>1279</v>
      </c>
      <c r="I835" s="133" t="s">
        <v>1278</v>
      </c>
      <c r="J835" s="134">
        <v>1</v>
      </c>
      <c r="K835" s="133"/>
      <c r="L835" s="133" t="s">
        <v>54</v>
      </c>
      <c r="M835" s="133" t="s">
        <v>55</v>
      </c>
      <c r="N835" s="133">
        <v>5</v>
      </c>
      <c r="O835" s="133">
        <v>60</v>
      </c>
      <c r="P835" s="133">
        <v>12</v>
      </c>
      <c r="Q835" s="135">
        <v>86.375196442217344</v>
      </c>
      <c r="R835" s="135">
        <f t="shared" si="94"/>
        <v>12</v>
      </c>
      <c r="S835" s="135">
        <f t="shared" si="93"/>
        <v>1036.5023573066082</v>
      </c>
      <c r="T835" s="135">
        <v>0</v>
      </c>
      <c r="U835" s="135">
        <f t="shared" si="90"/>
        <v>1036.5023573066082</v>
      </c>
      <c r="V835" s="135">
        <f t="shared" si="91"/>
        <v>1036502.3573066082</v>
      </c>
      <c r="W835" s="135">
        <f t="shared" si="92"/>
        <v>86375.196442217348</v>
      </c>
      <c r="X835" s="133" t="s">
        <v>1317</v>
      </c>
      <c r="Y835" s="133" t="s">
        <v>1317</v>
      </c>
      <c r="Z835" s="133">
        <v>3093</v>
      </c>
      <c r="AA835" s="133">
        <v>3094</v>
      </c>
      <c r="AB835" s="133" t="s">
        <v>42</v>
      </c>
      <c r="AC835" s="133" t="s">
        <v>42</v>
      </c>
      <c r="AD835" s="133" t="s">
        <v>42</v>
      </c>
      <c r="AE835" s="133" t="s">
        <v>42</v>
      </c>
      <c r="AF835" s="133">
        <v>114</v>
      </c>
      <c r="AG835" s="133"/>
      <c r="AH835" s="133">
        <v>2024</v>
      </c>
      <c r="AI835" s="133"/>
      <c r="AJ835" s="133"/>
      <c r="AK835" s="133"/>
      <c r="AL835" s="133" t="s">
        <v>770</v>
      </c>
      <c r="AM835" s="133"/>
    </row>
    <row r="836" spans="1:39" x14ac:dyDescent="0.35">
      <c r="A836" s="130" t="s">
        <v>50</v>
      </c>
      <c r="B836" s="130" t="s">
        <v>1179</v>
      </c>
      <c r="C836" s="130" t="s">
        <v>1245</v>
      </c>
      <c r="D836" s="130" t="s">
        <v>1245</v>
      </c>
      <c r="E836" s="130" t="s">
        <v>51</v>
      </c>
      <c r="F836" s="130"/>
      <c r="G836" s="130" t="s">
        <v>770</v>
      </c>
      <c r="H836" s="130" t="s">
        <v>1261</v>
      </c>
      <c r="I836" s="130" t="s">
        <v>1260</v>
      </c>
      <c r="J836" s="131">
        <v>1</v>
      </c>
      <c r="K836" s="130"/>
      <c r="L836" s="130" t="s">
        <v>54</v>
      </c>
      <c r="M836" s="130" t="s">
        <v>55</v>
      </c>
      <c r="N836" s="130">
        <v>5</v>
      </c>
      <c r="O836" s="130">
        <v>60</v>
      </c>
      <c r="P836" s="130">
        <v>4.5</v>
      </c>
      <c r="Q836" s="132">
        <v>94.732411963369259</v>
      </c>
      <c r="R836" s="132">
        <f t="shared" si="94"/>
        <v>4.5</v>
      </c>
      <c r="S836" s="132">
        <f t="shared" si="93"/>
        <v>426.29585383516167</v>
      </c>
      <c r="T836" s="132">
        <v>0</v>
      </c>
      <c r="U836" s="132">
        <f t="shared" si="90"/>
        <v>426.29585383516167</v>
      </c>
      <c r="V836" s="132">
        <f t="shared" si="91"/>
        <v>426295.85383516166</v>
      </c>
      <c r="W836" s="132">
        <f t="shared" si="92"/>
        <v>35524.654486263469</v>
      </c>
      <c r="X836" s="130" t="s">
        <v>1317</v>
      </c>
      <c r="Y836" s="130" t="s">
        <v>1317</v>
      </c>
      <c r="Z836" s="130">
        <v>3093</v>
      </c>
      <c r="AA836" s="130">
        <v>3094</v>
      </c>
      <c r="AB836" s="130" t="s">
        <v>42</v>
      </c>
      <c r="AC836" s="130" t="s">
        <v>42</v>
      </c>
      <c r="AD836" s="130" t="s">
        <v>42</v>
      </c>
      <c r="AE836" s="130" t="s">
        <v>42</v>
      </c>
      <c r="AF836" s="130">
        <v>114</v>
      </c>
      <c r="AG836" s="130"/>
      <c r="AH836" s="130">
        <v>2024</v>
      </c>
      <c r="AI836" s="130"/>
      <c r="AJ836" s="130"/>
      <c r="AK836" s="130"/>
      <c r="AL836" s="130" t="s">
        <v>770</v>
      </c>
      <c r="AM836" s="130"/>
    </row>
    <row r="837" spans="1:39" x14ac:dyDescent="0.35">
      <c r="A837" s="133" t="s">
        <v>50</v>
      </c>
      <c r="B837" s="133" t="s">
        <v>1179</v>
      </c>
      <c r="C837" s="133" t="s">
        <v>1245</v>
      </c>
      <c r="D837" s="133" t="s">
        <v>1245</v>
      </c>
      <c r="E837" s="133" t="s">
        <v>51</v>
      </c>
      <c r="F837" s="133"/>
      <c r="G837" s="133" t="s">
        <v>770</v>
      </c>
      <c r="H837" s="133" t="s">
        <v>1283</v>
      </c>
      <c r="I837" s="133" t="s">
        <v>1282</v>
      </c>
      <c r="J837" s="134">
        <v>1</v>
      </c>
      <c r="K837" s="133"/>
      <c r="L837" s="133" t="s">
        <v>54</v>
      </c>
      <c r="M837" s="133" t="s">
        <v>55</v>
      </c>
      <c r="N837" s="133">
        <v>5</v>
      </c>
      <c r="O837" s="133">
        <v>60</v>
      </c>
      <c r="P837" s="133">
        <v>6</v>
      </c>
      <c r="Q837" s="135">
        <v>115.23613948420827</v>
      </c>
      <c r="R837" s="135">
        <f t="shared" si="94"/>
        <v>6</v>
      </c>
      <c r="S837" s="135">
        <f t="shared" si="93"/>
        <v>691.41683690524962</v>
      </c>
      <c r="T837" s="135">
        <v>0</v>
      </c>
      <c r="U837" s="135">
        <f t="shared" si="90"/>
        <v>691.41683690524962</v>
      </c>
      <c r="V837" s="135">
        <f t="shared" si="91"/>
        <v>691416.83690524963</v>
      </c>
      <c r="W837" s="135">
        <f t="shared" si="92"/>
        <v>57618.069742104133</v>
      </c>
      <c r="X837" s="133" t="s">
        <v>1317</v>
      </c>
      <c r="Y837" s="133" t="s">
        <v>1317</v>
      </c>
      <c r="Z837" s="133">
        <v>3093</v>
      </c>
      <c r="AA837" s="133">
        <v>3094</v>
      </c>
      <c r="AB837" s="133" t="s">
        <v>42</v>
      </c>
      <c r="AC837" s="133" t="s">
        <v>42</v>
      </c>
      <c r="AD837" s="133" t="s">
        <v>42</v>
      </c>
      <c r="AE837" s="133" t="s">
        <v>42</v>
      </c>
      <c r="AF837" s="133">
        <v>114</v>
      </c>
      <c r="AG837" s="133"/>
      <c r="AH837" s="133">
        <v>2024</v>
      </c>
      <c r="AI837" s="133"/>
      <c r="AJ837" s="133"/>
      <c r="AK837" s="133"/>
      <c r="AL837" s="133" t="s">
        <v>770</v>
      </c>
      <c r="AM837" s="133"/>
    </row>
    <row r="838" spans="1:39" x14ac:dyDescent="0.35">
      <c r="A838" s="130" t="s">
        <v>50</v>
      </c>
      <c r="B838" s="130" t="s">
        <v>1179</v>
      </c>
      <c r="C838" s="130" t="s">
        <v>1245</v>
      </c>
      <c r="D838" s="130" t="s">
        <v>1245</v>
      </c>
      <c r="E838" s="130" t="s">
        <v>51</v>
      </c>
      <c r="F838" s="130"/>
      <c r="G838" s="130" t="s">
        <v>312</v>
      </c>
      <c r="H838" s="130" t="s">
        <v>1248</v>
      </c>
      <c r="I838" s="130" t="s">
        <v>1247</v>
      </c>
      <c r="J838" s="131">
        <v>1</v>
      </c>
      <c r="K838" s="130"/>
      <c r="L838" s="130" t="s">
        <v>54</v>
      </c>
      <c r="M838" s="130" t="s">
        <v>55</v>
      </c>
      <c r="N838" s="130">
        <v>5</v>
      </c>
      <c r="O838" s="130">
        <v>60</v>
      </c>
      <c r="P838" s="130">
        <v>4.5</v>
      </c>
      <c r="Q838" s="132">
        <v>86.375196442217344</v>
      </c>
      <c r="R838" s="132">
        <f t="shared" si="94"/>
        <v>4.5</v>
      </c>
      <c r="S838" s="132">
        <f t="shared" si="93"/>
        <v>388.68838398997804</v>
      </c>
      <c r="T838" s="132">
        <v>0</v>
      </c>
      <c r="U838" s="132">
        <f t="shared" si="90"/>
        <v>388.68838398997804</v>
      </c>
      <c r="V838" s="132">
        <f t="shared" si="91"/>
        <v>388688.38398997806</v>
      </c>
      <c r="W838" s="132">
        <f t="shared" si="92"/>
        <v>32390.698665831504</v>
      </c>
      <c r="X838" s="130" t="s">
        <v>1317</v>
      </c>
      <c r="Y838" s="130" t="s">
        <v>1318</v>
      </c>
      <c r="Z838" s="130">
        <v>3093</v>
      </c>
      <c r="AA838" s="130">
        <v>3094</v>
      </c>
      <c r="AB838" s="130" t="s">
        <v>42</v>
      </c>
      <c r="AC838" s="130" t="s">
        <v>42</v>
      </c>
      <c r="AD838" s="130" t="s">
        <v>42</v>
      </c>
      <c r="AE838" s="130" t="s">
        <v>42</v>
      </c>
      <c r="AF838" s="130">
        <v>114</v>
      </c>
      <c r="AG838" s="130"/>
      <c r="AH838" s="130">
        <v>2024</v>
      </c>
      <c r="AI838" s="130"/>
      <c r="AJ838" s="130"/>
      <c r="AK838" s="130"/>
      <c r="AL838" s="130" t="s">
        <v>770</v>
      </c>
      <c r="AM838" s="130"/>
    </row>
    <row r="839" spans="1:39" x14ac:dyDescent="0.35">
      <c r="A839" s="133" t="s">
        <v>50</v>
      </c>
      <c r="B839" s="133" t="s">
        <v>1179</v>
      </c>
      <c r="C839" s="133" t="s">
        <v>1245</v>
      </c>
      <c r="D839" s="133" t="s">
        <v>1245</v>
      </c>
      <c r="E839" s="133" t="s">
        <v>51</v>
      </c>
      <c r="F839" s="133"/>
      <c r="G839" s="133" t="s">
        <v>770</v>
      </c>
      <c r="H839" s="133" t="s">
        <v>1277</v>
      </c>
      <c r="I839" s="133" t="s">
        <v>1276</v>
      </c>
      <c r="J839" s="134">
        <v>1</v>
      </c>
      <c r="K839" s="133"/>
      <c r="L839" s="133" t="s">
        <v>54</v>
      </c>
      <c r="M839" s="133" t="s">
        <v>55</v>
      </c>
      <c r="N839" s="133">
        <v>5</v>
      </c>
      <c r="O839" s="133">
        <v>60</v>
      </c>
      <c r="P839" s="133">
        <v>3</v>
      </c>
      <c r="Q839" s="135">
        <v>86.375196442217344</v>
      </c>
      <c r="R839" s="135">
        <f t="shared" si="94"/>
        <v>3</v>
      </c>
      <c r="S839" s="135">
        <f t="shared" si="93"/>
        <v>259.12558932665206</v>
      </c>
      <c r="T839" s="135">
        <v>0</v>
      </c>
      <c r="U839" s="135">
        <f t="shared" si="90"/>
        <v>259.12558932665206</v>
      </c>
      <c r="V839" s="135">
        <f t="shared" si="91"/>
        <v>259125.58932665206</v>
      </c>
      <c r="W839" s="135">
        <f t="shared" si="92"/>
        <v>21593.799110554337</v>
      </c>
      <c r="X839" s="133" t="s">
        <v>1317</v>
      </c>
      <c r="Y839" s="133" t="s">
        <v>1317</v>
      </c>
      <c r="Z839" s="133">
        <v>3093</v>
      </c>
      <c r="AA839" s="133">
        <v>3094</v>
      </c>
      <c r="AB839" s="133" t="s">
        <v>42</v>
      </c>
      <c r="AC839" s="133" t="s">
        <v>42</v>
      </c>
      <c r="AD839" s="133" t="s">
        <v>42</v>
      </c>
      <c r="AE839" s="133" t="s">
        <v>42</v>
      </c>
      <c r="AF839" s="133">
        <v>114</v>
      </c>
      <c r="AG839" s="133"/>
      <c r="AH839" s="133">
        <v>2024</v>
      </c>
      <c r="AI839" s="133"/>
      <c r="AJ839" s="133"/>
      <c r="AK839" s="133"/>
      <c r="AL839" s="133" t="s">
        <v>770</v>
      </c>
      <c r="AM839" s="133"/>
    </row>
    <row r="840" spans="1:39" x14ac:dyDescent="0.35">
      <c r="A840" s="130" t="s">
        <v>50</v>
      </c>
      <c r="B840" s="130" t="s">
        <v>1179</v>
      </c>
      <c r="C840" s="130" t="s">
        <v>1245</v>
      </c>
      <c r="D840" s="130" t="s">
        <v>1245</v>
      </c>
      <c r="E840" s="130" t="s">
        <v>51</v>
      </c>
      <c r="F840" s="130"/>
      <c r="G840" s="130" t="s">
        <v>770</v>
      </c>
      <c r="H840" s="130" t="s">
        <v>1287</v>
      </c>
      <c r="I840" s="130" t="s">
        <v>1286</v>
      </c>
      <c r="J840" s="131">
        <v>1</v>
      </c>
      <c r="K840" s="130"/>
      <c r="L840" s="130" t="s">
        <v>54</v>
      </c>
      <c r="M840" s="130" t="s">
        <v>69</v>
      </c>
      <c r="N840" s="130">
        <v>6</v>
      </c>
      <c r="O840" s="130">
        <v>50</v>
      </c>
      <c r="P840" s="130">
        <v>7.5</v>
      </c>
      <c r="Q840" s="132">
        <v>98.532346736506099</v>
      </c>
      <c r="R840" s="132">
        <f t="shared" si="94"/>
        <v>6.25</v>
      </c>
      <c r="S840" s="132">
        <f t="shared" si="93"/>
        <v>615.82716710316311</v>
      </c>
      <c r="T840" s="132">
        <v>0</v>
      </c>
      <c r="U840" s="132">
        <f t="shared" ref="U840:U903" si="95">S840+T840</f>
        <v>615.82716710316311</v>
      </c>
      <c r="V840" s="132">
        <f t="shared" ref="V840:V903" si="96">U840*1000</f>
        <v>615827.16710316308</v>
      </c>
      <c r="W840" s="132">
        <f t="shared" ref="W840:W903" si="97">V840/12</f>
        <v>51318.930591930257</v>
      </c>
      <c r="X840" s="130" t="s">
        <v>1317</v>
      </c>
      <c r="Y840" s="130" t="s">
        <v>1317</v>
      </c>
      <c r="Z840" s="130">
        <v>3093</v>
      </c>
      <c r="AA840" s="130">
        <v>3094</v>
      </c>
      <c r="AB840" s="130" t="s">
        <v>42</v>
      </c>
      <c r="AC840" s="130" t="s">
        <v>42</v>
      </c>
      <c r="AD840" s="130" t="s">
        <v>42</v>
      </c>
      <c r="AE840" s="130" t="s">
        <v>42</v>
      </c>
      <c r="AF840" s="130">
        <v>114</v>
      </c>
      <c r="AG840" s="130"/>
      <c r="AH840" s="130">
        <v>2024</v>
      </c>
      <c r="AI840" s="130"/>
      <c r="AJ840" s="130"/>
      <c r="AK840" s="130"/>
      <c r="AL840" s="130" t="s">
        <v>770</v>
      </c>
      <c r="AM840" s="130"/>
    </row>
    <row r="841" spans="1:39" x14ac:dyDescent="0.35">
      <c r="A841" s="133" t="s">
        <v>50</v>
      </c>
      <c r="B841" s="133" t="s">
        <v>1179</v>
      </c>
      <c r="C841" s="133" t="s">
        <v>1245</v>
      </c>
      <c r="D841" s="133" t="s">
        <v>1245</v>
      </c>
      <c r="E841" s="133" t="s">
        <v>51</v>
      </c>
      <c r="F841" s="133"/>
      <c r="G841" s="133" t="s">
        <v>770</v>
      </c>
      <c r="H841" s="133" t="s">
        <v>1251</v>
      </c>
      <c r="I841" s="133" t="s">
        <v>42</v>
      </c>
      <c r="J841" s="134">
        <v>1</v>
      </c>
      <c r="K841" s="133"/>
      <c r="L841" s="133" t="s">
        <v>68</v>
      </c>
      <c r="M841" s="133" t="s">
        <v>69</v>
      </c>
      <c r="N841" s="133">
        <v>6</v>
      </c>
      <c r="O841" s="133">
        <v>44</v>
      </c>
      <c r="P841" s="133">
        <v>22.5</v>
      </c>
      <c r="Q841" s="135">
        <v>83.325884889812826</v>
      </c>
      <c r="R841" s="135">
        <f t="shared" si="94"/>
        <v>16.5</v>
      </c>
      <c r="S841" s="135">
        <f t="shared" si="93"/>
        <v>1374.8771006819115</v>
      </c>
      <c r="T841" s="135">
        <v>0</v>
      </c>
      <c r="U841" s="135">
        <f t="shared" si="95"/>
        <v>1374.8771006819115</v>
      </c>
      <c r="V841" s="135">
        <f t="shared" si="96"/>
        <v>1374877.1006819115</v>
      </c>
      <c r="W841" s="135">
        <f t="shared" si="97"/>
        <v>114573.09172349262</v>
      </c>
      <c r="X841" s="133" t="s">
        <v>1317</v>
      </c>
      <c r="Y841" s="133" t="s">
        <v>1317</v>
      </c>
      <c r="Z841" s="133">
        <v>3093</v>
      </c>
      <c r="AA841" s="133">
        <v>3094</v>
      </c>
      <c r="AB841" s="133" t="s">
        <v>42</v>
      </c>
      <c r="AC841" s="133" t="s">
        <v>42</v>
      </c>
      <c r="AD841" s="133" t="s">
        <v>42</v>
      </c>
      <c r="AE841" s="133" t="s">
        <v>42</v>
      </c>
      <c r="AF841" s="133">
        <v>114</v>
      </c>
      <c r="AG841" s="133"/>
      <c r="AH841" s="133">
        <v>2024</v>
      </c>
      <c r="AI841" s="133"/>
      <c r="AJ841" s="133"/>
      <c r="AK841" s="133"/>
      <c r="AL841" s="133" t="s">
        <v>770</v>
      </c>
      <c r="AM841" s="133"/>
    </row>
    <row r="842" spans="1:39" x14ac:dyDescent="0.35">
      <c r="A842" s="130" t="s">
        <v>50</v>
      </c>
      <c r="B842" s="130" t="s">
        <v>1179</v>
      </c>
      <c r="C842" s="130" t="s">
        <v>1245</v>
      </c>
      <c r="D842" s="130" t="s">
        <v>1245</v>
      </c>
      <c r="E842" s="130" t="s">
        <v>51</v>
      </c>
      <c r="F842" s="130"/>
      <c r="G842" s="130" t="s">
        <v>770</v>
      </c>
      <c r="H842" s="130" t="s">
        <v>1285</v>
      </c>
      <c r="I842" s="130" t="s">
        <v>1284</v>
      </c>
      <c r="J842" s="131">
        <v>1</v>
      </c>
      <c r="K842" s="130"/>
      <c r="L842" s="130" t="s">
        <v>54</v>
      </c>
      <c r="M842" s="130" t="s">
        <v>55</v>
      </c>
      <c r="N842" s="130">
        <v>7</v>
      </c>
      <c r="O842" s="130">
        <v>54</v>
      </c>
      <c r="P842" s="130">
        <v>25.5</v>
      </c>
      <c r="Q842" s="132">
        <v>142.22838837240062</v>
      </c>
      <c r="R842" s="132">
        <f t="shared" si="94"/>
        <v>22.95</v>
      </c>
      <c r="S842" s="132">
        <f t="shared" si="93"/>
        <v>3264.1415131465942</v>
      </c>
      <c r="T842" s="132">
        <v>0</v>
      </c>
      <c r="U842" s="132">
        <f t="shared" si="95"/>
        <v>3264.1415131465942</v>
      </c>
      <c r="V842" s="132">
        <f t="shared" si="96"/>
        <v>3264141.5131465942</v>
      </c>
      <c r="W842" s="132">
        <f t="shared" si="97"/>
        <v>272011.79276221618</v>
      </c>
      <c r="X842" s="130" t="s">
        <v>1317</v>
      </c>
      <c r="Y842" s="130" t="s">
        <v>1317</v>
      </c>
      <c r="Z842" s="130">
        <v>3093</v>
      </c>
      <c r="AA842" s="130">
        <v>3094</v>
      </c>
      <c r="AB842" s="130" t="s">
        <v>42</v>
      </c>
      <c r="AC842" s="130" t="s">
        <v>42</v>
      </c>
      <c r="AD842" s="130" t="s">
        <v>42</v>
      </c>
      <c r="AE842" s="130" t="s">
        <v>42</v>
      </c>
      <c r="AF842" s="130">
        <v>114</v>
      </c>
      <c r="AG842" s="130"/>
      <c r="AH842" s="130">
        <v>2024</v>
      </c>
      <c r="AI842" s="130"/>
      <c r="AJ842" s="130"/>
      <c r="AK842" s="130"/>
      <c r="AL842" s="130" t="s">
        <v>770</v>
      </c>
      <c r="AM842" s="130"/>
    </row>
    <row r="843" spans="1:39" x14ac:dyDescent="0.35">
      <c r="A843" s="133" t="s">
        <v>50</v>
      </c>
      <c r="B843" s="133" t="s">
        <v>1179</v>
      </c>
      <c r="C843" s="133" t="s">
        <v>1245</v>
      </c>
      <c r="D843" s="133" t="s">
        <v>1245</v>
      </c>
      <c r="E843" s="133" t="s">
        <v>51</v>
      </c>
      <c r="F843" s="133"/>
      <c r="G843" s="133" t="s">
        <v>770</v>
      </c>
      <c r="H843" s="133" t="s">
        <v>1263</v>
      </c>
      <c r="I843" s="133" t="s">
        <v>1262</v>
      </c>
      <c r="J843" s="134">
        <v>1</v>
      </c>
      <c r="K843" s="133"/>
      <c r="L843" s="133" t="s">
        <v>54</v>
      </c>
      <c r="M843" s="133" t="s">
        <v>55</v>
      </c>
      <c r="N843" s="133">
        <v>7</v>
      </c>
      <c r="O843" s="133">
        <v>54</v>
      </c>
      <c r="P843" s="133">
        <v>4.5</v>
      </c>
      <c r="Q843" s="135">
        <v>362.33831760316582</v>
      </c>
      <c r="R843" s="135">
        <f t="shared" si="94"/>
        <v>4.05</v>
      </c>
      <c r="S843" s="135">
        <f t="shared" si="93"/>
        <v>1467.4701862928216</v>
      </c>
      <c r="T843" s="135">
        <v>0</v>
      </c>
      <c r="U843" s="135">
        <f t="shared" si="95"/>
        <v>1467.4701862928216</v>
      </c>
      <c r="V843" s="135">
        <f t="shared" si="96"/>
        <v>1467470.1862928215</v>
      </c>
      <c r="W843" s="135">
        <f t="shared" si="97"/>
        <v>122289.18219106847</v>
      </c>
      <c r="X843" s="133" t="s">
        <v>1317</v>
      </c>
      <c r="Y843" s="133" t="s">
        <v>1317</v>
      </c>
      <c r="Z843" s="133">
        <v>3093</v>
      </c>
      <c r="AA843" s="133">
        <v>3094</v>
      </c>
      <c r="AB843" s="133" t="s">
        <v>42</v>
      </c>
      <c r="AC843" s="133" t="s">
        <v>42</v>
      </c>
      <c r="AD843" s="133" t="s">
        <v>42</v>
      </c>
      <c r="AE843" s="133" t="s">
        <v>42</v>
      </c>
      <c r="AF843" s="133">
        <v>114</v>
      </c>
      <c r="AG843" s="133"/>
      <c r="AH843" s="133">
        <v>2024</v>
      </c>
      <c r="AI843" s="133"/>
      <c r="AJ843" s="133"/>
      <c r="AK843" s="133"/>
      <c r="AL843" s="133" t="s">
        <v>770</v>
      </c>
      <c r="AM843" s="133"/>
    </row>
    <row r="844" spans="1:39" x14ac:dyDescent="0.35">
      <c r="A844" s="130" t="s">
        <v>50</v>
      </c>
      <c r="B844" s="130" t="s">
        <v>1179</v>
      </c>
      <c r="C844" s="130" t="s">
        <v>1245</v>
      </c>
      <c r="D844" s="130" t="s">
        <v>1245</v>
      </c>
      <c r="E844" s="130" t="s">
        <v>51</v>
      </c>
      <c r="F844" s="130"/>
      <c r="G844" s="130" t="s">
        <v>770</v>
      </c>
      <c r="H844" s="130" t="s">
        <v>1269</v>
      </c>
      <c r="I844" s="130" t="s">
        <v>1268</v>
      </c>
      <c r="J844" s="131">
        <v>1</v>
      </c>
      <c r="K844" s="130"/>
      <c r="L844" s="130" t="s">
        <v>54</v>
      </c>
      <c r="M844" s="130" t="s">
        <v>69</v>
      </c>
      <c r="N844" s="130">
        <v>8</v>
      </c>
      <c r="O844" s="130">
        <v>58</v>
      </c>
      <c r="P844" s="130">
        <v>6</v>
      </c>
      <c r="Q844" s="132">
        <v>115.23613948420827</v>
      </c>
      <c r="R844" s="132">
        <f t="shared" si="94"/>
        <v>5.8</v>
      </c>
      <c r="S844" s="132">
        <f t="shared" si="93"/>
        <v>668.36960900840791</v>
      </c>
      <c r="T844" s="132">
        <v>0</v>
      </c>
      <c r="U844" s="132">
        <f t="shared" si="95"/>
        <v>668.36960900840791</v>
      </c>
      <c r="V844" s="132">
        <f t="shared" si="96"/>
        <v>668369.60900840792</v>
      </c>
      <c r="W844" s="132">
        <f t="shared" si="97"/>
        <v>55697.467417367327</v>
      </c>
      <c r="X844" s="130" t="s">
        <v>1317</v>
      </c>
      <c r="Y844" s="130" t="s">
        <v>1317</v>
      </c>
      <c r="Z844" s="130">
        <v>3093</v>
      </c>
      <c r="AA844" s="130">
        <v>3094</v>
      </c>
      <c r="AB844" s="130" t="s">
        <v>42</v>
      </c>
      <c r="AC844" s="130" t="s">
        <v>42</v>
      </c>
      <c r="AD844" s="130" t="s">
        <v>42</v>
      </c>
      <c r="AE844" s="130" t="s">
        <v>42</v>
      </c>
      <c r="AF844" s="130">
        <v>114</v>
      </c>
      <c r="AG844" s="130"/>
      <c r="AH844" s="130">
        <v>2024</v>
      </c>
      <c r="AI844" s="130"/>
      <c r="AJ844" s="130"/>
      <c r="AK844" s="130"/>
      <c r="AL844" s="130" t="s">
        <v>770</v>
      </c>
      <c r="AM844" s="130"/>
    </row>
    <row r="845" spans="1:39" x14ac:dyDescent="0.35">
      <c r="A845" s="133" t="s">
        <v>50</v>
      </c>
      <c r="B845" s="133" t="s">
        <v>1179</v>
      </c>
      <c r="C845" s="133" t="s">
        <v>1245</v>
      </c>
      <c r="D845" s="133" t="s">
        <v>1245</v>
      </c>
      <c r="E845" s="133" t="s">
        <v>51</v>
      </c>
      <c r="F845" s="133"/>
      <c r="G845" s="133" t="s">
        <v>770</v>
      </c>
      <c r="H845" s="133" t="s">
        <v>1265</v>
      </c>
      <c r="I845" s="133" t="s">
        <v>1264</v>
      </c>
      <c r="J845" s="134">
        <v>1</v>
      </c>
      <c r="K845" s="133"/>
      <c r="L845" s="133" t="s">
        <v>54</v>
      </c>
      <c r="M845" s="133" t="s">
        <v>69</v>
      </c>
      <c r="N845" s="133">
        <v>8</v>
      </c>
      <c r="O845" s="133">
        <v>58</v>
      </c>
      <c r="P845" s="133">
        <v>19.5</v>
      </c>
      <c r="Q845" s="135">
        <v>115.23613948420827</v>
      </c>
      <c r="R845" s="135">
        <f t="shared" si="94"/>
        <v>18.850000000000001</v>
      </c>
      <c r="S845" s="135">
        <f t="shared" ref="S845:S853" si="98">Q845*R845</f>
        <v>2172.2012292773261</v>
      </c>
      <c r="T845" s="135">
        <v>0</v>
      </c>
      <c r="U845" s="135">
        <f t="shared" si="95"/>
        <v>2172.2012292773261</v>
      </c>
      <c r="V845" s="135">
        <f t="shared" si="96"/>
        <v>2172201.2292773263</v>
      </c>
      <c r="W845" s="135">
        <f t="shared" si="97"/>
        <v>181016.76910644385</v>
      </c>
      <c r="X845" s="133" t="s">
        <v>1317</v>
      </c>
      <c r="Y845" s="133" t="s">
        <v>1317</v>
      </c>
      <c r="Z845" s="133">
        <v>3093</v>
      </c>
      <c r="AA845" s="133">
        <v>3094</v>
      </c>
      <c r="AB845" s="133" t="s">
        <v>42</v>
      </c>
      <c r="AC845" s="133" t="s">
        <v>42</v>
      </c>
      <c r="AD845" s="133" t="s">
        <v>42</v>
      </c>
      <c r="AE845" s="133" t="s">
        <v>42</v>
      </c>
      <c r="AF845" s="133">
        <v>114</v>
      </c>
      <c r="AG845" s="133"/>
      <c r="AH845" s="133">
        <v>2024</v>
      </c>
      <c r="AI845" s="133"/>
      <c r="AJ845" s="133"/>
      <c r="AK845" s="133"/>
      <c r="AL845" s="133" t="s">
        <v>770</v>
      </c>
      <c r="AM845" s="133"/>
    </row>
    <row r="846" spans="1:39" x14ac:dyDescent="0.35">
      <c r="A846" s="130" t="s">
        <v>50</v>
      </c>
      <c r="B846" s="130" t="s">
        <v>1179</v>
      </c>
      <c r="C846" s="130" t="s">
        <v>1245</v>
      </c>
      <c r="D846" s="130" t="s">
        <v>1245</v>
      </c>
      <c r="E846" s="130" t="s">
        <v>51</v>
      </c>
      <c r="F846" s="130"/>
      <c r="G846" s="130" t="s">
        <v>770</v>
      </c>
      <c r="H846" s="130" t="s">
        <v>1267</v>
      </c>
      <c r="I846" s="130" t="s">
        <v>1266</v>
      </c>
      <c r="J846" s="131">
        <v>1</v>
      </c>
      <c r="K846" s="130"/>
      <c r="L846" s="130" t="s">
        <v>54</v>
      </c>
      <c r="M846" s="130" t="s">
        <v>69</v>
      </c>
      <c r="N846" s="130">
        <v>8</v>
      </c>
      <c r="O846" s="130">
        <v>58</v>
      </c>
      <c r="P846" s="130">
        <v>4.5</v>
      </c>
      <c r="Q846" s="132">
        <v>86.375196442217344</v>
      </c>
      <c r="R846" s="132">
        <f t="shared" ref="R846:R853" si="99">(J846*O846*P846)/60</f>
        <v>4.3499999999999996</v>
      </c>
      <c r="S846" s="132">
        <f t="shared" si="98"/>
        <v>375.73210452364543</v>
      </c>
      <c r="T846" s="132">
        <v>0</v>
      </c>
      <c r="U846" s="132">
        <f t="shared" si="95"/>
        <v>375.73210452364543</v>
      </c>
      <c r="V846" s="132">
        <f t="shared" si="96"/>
        <v>375732.10452364542</v>
      </c>
      <c r="W846" s="132">
        <f t="shared" si="97"/>
        <v>31311.008710303784</v>
      </c>
      <c r="X846" s="130" t="s">
        <v>1317</v>
      </c>
      <c r="Y846" s="130" t="s">
        <v>1317</v>
      </c>
      <c r="Z846" s="130">
        <v>3093</v>
      </c>
      <c r="AA846" s="130">
        <v>3094</v>
      </c>
      <c r="AB846" s="130" t="s">
        <v>42</v>
      </c>
      <c r="AC846" s="130" t="s">
        <v>42</v>
      </c>
      <c r="AD846" s="130" t="s">
        <v>42</v>
      </c>
      <c r="AE846" s="130" t="s">
        <v>42</v>
      </c>
      <c r="AF846" s="130">
        <v>114</v>
      </c>
      <c r="AG846" s="130"/>
      <c r="AH846" s="130">
        <v>2024</v>
      </c>
      <c r="AI846" s="130"/>
      <c r="AJ846" s="130"/>
      <c r="AK846" s="130"/>
      <c r="AL846" s="130" t="s">
        <v>770</v>
      </c>
      <c r="AM846" s="130"/>
    </row>
    <row r="847" spans="1:39" x14ac:dyDescent="0.35">
      <c r="A847" s="133" t="s">
        <v>50</v>
      </c>
      <c r="B847" s="133" t="s">
        <v>1179</v>
      </c>
      <c r="C847" s="133" t="s">
        <v>1245</v>
      </c>
      <c r="D847" s="133" t="s">
        <v>1245</v>
      </c>
      <c r="E847" s="133" t="s">
        <v>51</v>
      </c>
      <c r="F847" s="133"/>
      <c r="G847" s="133" t="s">
        <v>770</v>
      </c>
      <c r="H847" s="133" t="s">
        <v>1271</v>
      </c>
      <c r="I847" s="133" t="s">
        <v>1270</v>
      </c>
      <c r="J847" s="134">
        <v>1</v>
      </c>
      <c r="K847" s="133"/>
      <c r="L847" s="133" t="s">
        <v>54</v>
      </c>
      <c r="M847" s="133" t="s">
        <v>55</v>
      </c>
      <c r="N847" s="133">
        <v>9</v>
      </c>
      <c r="O847" s="133">
        <v>56</v>
      </c>
      <c r="P847" s="133">
        <v>6</v>
      </c>
      <c r="Q847" s="135">
        <v>86.375196442217344</v>
      </c>
      <c r="R847" s="135">
        <f t="shared" si="99"/>
        <v>5.6</v>
      </c>
      <c r="S847" s="135">
        <f t="shared" si="98"/>
        <v>483.70110007641711</v>
      </c>
      <c r="T847" s="135">
        <v>0</v>
      </c>
      <c r="U847" s="135">
        <f t="shared" si="95"/>
        <v>483.70110007641711</v>
      </c>
      <c r="V847" s="135">
        <f t="shared" si="96"/>
        <v>483701.10007641709</v>
      </c>
      <c r="W847" s="135">
        <f t="shared" si="97"/>
        <v>40308.425006368088</v>
      </c>
      <c r="X847" s="133" t="s">
        <v>1317</v>
      </c>
      <c r="Y847" s="133" t="s">
        <v>1317</v>
      </c>
      <c r="Z847" s="133">
        <v>3093</v>
      </c>
      <c r="AA847" s="133">
        <v>3094</v>
      </c>
      <c r="AB847" s="133" t="s">
        <v>42</v>
      </c>
      <c r="AC847" s="133" t="s">
        <v>42</v>
      </c>
      <c r="AD847" s="133" t="s">
        <v>42</v>
      </c>
      <c r="AE847" s="133" t="s">
        <v>42</v>
      </c>
      <c r="AF847" s="133">
        <v>114</v>
      </c>
      <c r="AG847" s="133"/>
      <c r="AH847" s="133">
        <v>2024</v>
      </c>
      <c r="AI847" s="133"/>
      <c r="AJ847" s="133"/>
      <c r="AK847" s="133"/>
      <c r="AL847" s="133" t="s">
        <v>770</v>
      </c>
      <c r="AM847" s="133"/>
    </row>
    <row r="848" spans="1:39" x14ac:dyDescent="0.35">
      <c r="A848" s="130" t="s">
        <v>50</v>
      </c>
      <c r="B848" s="130" t="s">
        <v>1179</v>
      </c>
      <c r="C848" s="130" t="s">
        <v>1245</v>
      </c>
      <c r="D848" s="130" t="s">
        <v>1245</v>
      </c>
      <c r="E848" s="130" t="s">
        <v>51</v>
      </c>
      <c r="F848" s="130"/>
      <c r="G848" s="130" t="s">
        <v>770</v>
      </c>
      <c r="H848" s="130" t="s">
        <v>1275</v>
      </c>
      <c r="I848" s="130" t="s">
        <v>1274</v>
      </c>
      <c r="J848" s="131">
        <v>1</v>
      </c>
      <c r="K848" s="130"/>
      <c r="L848" s="130" t="s">
        <v>54</v>
      </c>
      <c r="M848" s="130" t="s">
        <v>55</v>
      </c>
      <c r="N848" s="130">
        <v>9</v>
      </c>
      <c r="O848" s="130">
        <v>56</v>
      </c>
      <c r="P848" s="130">
        <v>24</v>
      </c>
      <c r="Q848" s="132">
        <v>162.47257503854536</v>
      </c>
      <c r="R848" s="132">
        <f t="shared" si="99"/>
        <v>22.4</v>
      </c>
      <c r="S848" s="132">
        <f t="shared" si="98"/>
        <v>3639.3856808634159</v>
      </c>
      <c r="T848" s="132">
        <v>0</v>
      </c>
      <c r="U848" s="132">
        <f t="shared" si="95"/>
        <v>3639.3856808634159</v>
      </c>
      <c r="V848" s="132">
        <f t="shared" si="96"/>
        <v>3639385.6808634158</v>
      </c>
      <c r="W848" s="132">
        <f t="shared" si="97"/>
        <v>303282.14007195132</v>
      </c>
      <c r="X848" s="130" t="s">
        <v>1317</v>
      </c>
      <c r="Y848" s="130" t="s">
        <v>1317</v>
      </c>
      <c r="Z848" s="130">
        <v>3093</v>
      </c>
      <c r="AA848" s="130">
        <v>3094</v>
      </c>
      <c r="AB848" s="130" t="s">
        <v>42</v>
      </c>
      <c r="AC848" s="130" t="s">
        <v>42</v>
      </c>
      <c r="AD848" s="130" t="s">
        <v>42</v>
      </c>
      <c r="AE848" s="130" t="s">
        <v>42</v>
      </c>
      <c r="AF848" s="130">
        <v>114</v>
      </c>
      <c r="AG848" s="130"/>
      <c r="AH848" s="130">
        <v>2024</v>
      </c>
      <c r="AI848" s="130"/>
      <c r="AJ848" s="130"/>
      <c r="AK848" s="130"/>
      <c r="AL848" s="130" t="s">
        <v>770</v>
      </c>
      <c r="AM848" s="130"/>
    </row>
    <row r="849" spans="1:39" x14ac:dyDescent="0.35">
      <c r="A849" s="133" t="s">
        <v>50</v>
      </c>
      <c r="B849" s="133" t="s">
        <v>1179</v>
      </c>
      <c r="C849" s="133" t="s">
        <v>1245</v>
      </c>
      <c r="D849" s="133" t="s">
        <v>1245</v>
      </c>
      <c r="E849" s="133" t="s">
        <v>51</v>
      </c>
      <c r="F849" s="133"/>
      <c r="G849" s="133" t="s">
        <v>770</v>
      </c>
      <c r="H849" s="133" t="s">
        <v>1271</v>
      </c>
      <c r="I849" s="133" t="s">
        <v>1270</v>
      </c>
      <c r="J849" s="134">
        <v>1</v>
      </c>
      <c r="K849" s="133"/>
      <c r="L849" s="133" t="s">
        <v>54</v>
      </c>
      <c r="M849" s="133" t="s">
        <v>69</v>
      </c>
      <c r="N849" s="133">
        <v>10</v>
      </c>
      <c r="O849" s="133">
        <v>64</v>
      </c>
      <c r="P849" s="133">
        <v>24</v>
      </c>
      <c r="Q849" s="135">
        <v>86.375196442217344</v>
      </c>
      <c r="R849" s="135">
        <f t="shared" si="99"/>
        <v>25.6</v>
      </c>
      <c r="S849" s="135">
        <f t="shared" si="98"/>
        <v>2211.2050289207641</v>
      </c>
      <c r="T849" s="135">
        <v>0</v>
      </c>
      <c r="U849" s="135">
        <f t="shared" si="95"/>
        <v>2211.2050289207641</v>
      </c>
      <c r="V849" s="135">
        <f t="shared" si="96"/>
        <v>2211205.0289207641</v>
      </c>
      <c r="W849" s="135">
        <f t="shared" si="97"/>
        <v>184267.08574339701</v>
      </c>
      <c r="X849" s="133" t="s">
        <v>1317</v>
      </c>
      <c r="Y849" s="133" t="s">
        <v>1317</v>
      </c>
      <c r="Z849" s="133">
        <v>3093</v>
      </c>
      <c r="AA849" s="133">
        <v>3094</v>
      </c>
      <c r="AB849" s="133" t="s">
        <v>42</v>
      </c>
      <c r="AC849" s="133" t="s">
        <v>42</v>
      </c>
      <c r="AD849" s="133" t="s">
        <v>42</v>
      </c>
      <c r="AE849" s="133" t="s">
        <v>42</v>
      </c>
      <c r="AF849" s="133">
        <v>114</v>
      </c>
      <c r="AG849" s="133"/>
      <c r="AH849" s="133">
        <v>2024</v>
      </c>
      <c r="AI849" s="133"/>
      <c r="AJ849" s="133"/>
      <c r="AK849" s="133"/>
      <c r="AL849" s="133" t="s">
        <v>770</v>
      </c>
      <c r="AM849" s="133"/>
    </row>
    <row r="850" spans="1:39" x14ac:dyDescent="0.35">
      <c r="A850" s="130" t="s">
        <v>50</v>
      </c>
      <c r="B850" s="130" t="s">
        <v>1179</v>
      </c>
      <c r="C850" s="130" t="s">
        <v>1245</v>
      </c>
      <c r="D850" s="130" t="s">
        <v>1245</v>
      </c>
      <c r="E850" s="130" t="s">
        <v>51</v>
      </c>
      <c r="F850" s="130"/>
      <c r="G850" s="130" t="s">
        <v>770</v>
      </c>
      <c r="H850" s="130" t="s">
        <v>1275</v>
      </c>
      <c r="I850" s="130" t="s">
        <v>1274</v>
      </c>
      <c r="J850" s="131">
        <v>1</v>
      </c>
      <c r="K850" s="130"/>
      <c r="L850" s="130" t="s">
        <v>54</v>
      </c>
      <c r="M850" s="130" t="s">
        <v>69</v>
      </c>
      <c r="N850" s="130">
        <v>10</v>
      </c>
      <c r="O850" s="130">
        <v>64</v>
      </c>
      <c r="P850" s="130">
        <v>6</v>
      </c>
      <c r="Q850" s="132">
        <v>162.47257503854536</v>
      </c>
      <c r="R850" s="132">
        <f t="shared" si="99"/>
        <v>6.4</v>
      </c>
      <c r="S850" s="132">
        <f t="shared" si="98"/>
        <v>1039.8244802466904</v>
      </c>
      <c r="T850" s="132">
        <v>0</v>
      </c>
      <c r="U850" s="132">
        <f t="shared" si="95"/>
        <v>1039.8244802466904</v>
      </c>
      <c r="V850" s="132">
        <f t="shared" si="96"/>
        <v>1039824.4802466905</v>
      </c>
      <c r="W850" s="132">
        <f t="shared" si="97"/>
        <v>86652.040020557542</v>
      </c>
      <c r="X850" s="130" t="s">
        <v>1317</v>
      </c>
      <c r="Y850" s="130" t="s">
        <v>1317</v>
      </c>
      <c r="Z850" s="130">
        <v>3093</v>
      </c>
      <c r="AA850" s="130">
        <v>3094</v>
      </c>
      <c r="AB850" s="130" t="s">
        <v>42</v>
      </c>
      <c r="AC850" s="130" t="s">
        <v>42</v>
      </c>
      <c r="AD850" s="130" t="s">
        <v>42</v>
      </c>
      <c r="AE850" s="130" t="s">
        <v>42</v>
      </c>
      <c r="AF850" s="130">
        <v>114</v>
      </c>
      <c r="AG850" s="130"/>
      <c r="AH850" s="130">
        <v>2024</v>
      </c>
      <c r="AI850" s="130"/>
      <c r="AJ850" s="130"/>
      <c r="AK850" s="130"/>
      <c r="AL850" s="130" t="s">
        <v>770</v>
      </c>
      <c r="AM850" s="130"/>
    </row>
    <row r="851" spans="1:39" x14ac:dyDescent="0.35">
      <c r="A851" s="133" t="s">
        <v>50</v>
      </c>
      <c r="B851" s="133" t="s">
        <v>1179</v>
      </c>
      <c r="C851" s="133" t="s">
        <v>1245</v>
      </c>
      <c r="D851" s="133" t="s">
        <v>1245</v>
      </c>
      <c r="E851" s="133" t="s">
        <v>51</v>
      </c>
      <c r="F851" s="133"/>
      <c r="G851" s="133" t="s">
        <v>770</v>
      </c>
      <c r="H851" s="133" t="s">
        <v>84</v>
      </c>
      <c r="I851" s="133" t="s">
        <v>42</v>
      </c>
      <c r="J851" s="134">
        <v>1</v>
      </c>
      <c r="K851" s="133"/>
      <c r="L851" s="133" t="s">
        <v>68</v>
      </c>
      <c r="M851" s="133" t="s">
        <v>42</v>
      </c>
      <c r="N851" s="133"/>
      <c r="O851" s="133"/>
      <c r="P851" s="133">
        <v>60</v>
      </c>
      <c r="Q851" s="135">
        <v>83.381341454444794</v>
      </c>
      <c r="R851" s="135">
        <v>2</v>
      </c>
      <c r="S851" s="135">
        <f t="shared" si="98"/>
        <v>166.76268290888959</v>
      </c>
      <c r="T851" s="135">
        <v>0</v>
      </c>
      <c r="U851" s="135">
        <f t="shared" si="95"/>
        <v>166.76268290888959</v>
      </c>
      <c r="V851" s="135">
        <f t="shared" si="96"/>
        <v>166762.68290888958</v>
      </c>
      <c r="W851" s="135">
        <f t="shared" si="97"/>
        <v>13896.890242407464</v>
      </c>
      <c r="X851" s="133" t="s">
        <v>1317</v>
      </c>
      <c r="Y851" s="133" t="s">
        <v>1317</v>
      </c>
      <c r="Z851" s="133">
        <v>3093</v>
      </c>
      <c r="AA851" s="133">
        <v>3094</v>
      </c>
      <c r="AB851" s="133" t="s">
        <v>42</v>
      </c>
      <c r="AC851" s="133" t="s">
        <v>42</v>
      </c>
      <c r="AD851" s="133" t="s">
        <v>42</v>
      </c>
      <c r="AE851" s="133" t="s">
        <v>42</v>
      </c>
      <c r="AF851" s="133">
        <v>114</v>
      </c>
      <c r="AG851" s="133"/>
      <c r="AH851" s="133">
        <v>2024</v>
      </c>
      <c r="AI851" s="133"/>
      <c r="AJ851" s="133"/>
      <c r="AK851" s="133"/>
      <c r="AL851" s="133" t="s">
        <v>770</v>
      </c>
      <c r="AM851" s="133"/>
    </row>
    <row r="852" spans="1:39" x14ac:dyDescent="0.35">
      <c r="A852" s="130" t="s">
        <v>50</v>
      </c>
      <c r="B852" s="130" t="s">
        <v>1179</v>
      </c>
      <c r="C852" s="130" t="s">
        <v>1245</v>
      </c>
      <c r="D852" s="130" t="s">
        <v>1245</v>
      </c>
      <c r="E852" s="130" t="s">
        <v>51</v>
      </c>
      <c r="F852" s="130"/>
      <c r="G852" s="130" t="s">
        <v>770</v>
      </c>
      <c r="H852" s="130" t="s">
        <v>1249</v>
      </c>
      <c r="I852" s="130" t="s">
        <v>42</v>
      </c>
      <c r="J852" s="131">
        <v>1</v>
      </c>
      <c r="K852" s="130"/>
      <c r="L852" s="130" t="s">
        <v>45</v>
      </c>
      <c r="M852" s="130" t="s">
        <v>42</v>
      </c>
      <c r="N852" s="130"/>
      <c r="O852" s="130"/>
      <c r="P852" s="130"/>
      <c r="Q852" s="132">
        <v>0</v>
      </c>
      <c r="R852" s="132">
        <f t="shared" si="99"/>
        <v>0</v>
      </c>
      <c r="S852" s="132">
        <f t="shared" si="98"/>
        <v>0</v>
      </c>
      <c r="T852" s="132">
        <v>215</v>
      </c>
      <c r="U852" s="132">
        <f t="shared" si="95"/>
        <v>215</v>
      </c>
      <c r="V852" s="132">
        <f t="shared" si="96"/>
        <v>215000</v>
      </c>
      <c r="W852" s="132">
        <f t="shared" si="97"/>
        <v>17916.666666666668</v>
      </c>
      <c r="X852" s="130" t="s">
        <v>1317</v>
      </c>
      <c r="Y852" s="130" t="s">
        <v>1317</v>
      </c>
      <c r="Z852" s="130">
        <v>3093</v>
      </c>
      <c r="AA852" s="130">
        <v>3094</v>
      </c>
      <c r="AB852" s="130" t="s">
        <v>42</v>
      </c>
      <c r="AC852" s="130" t="s">
        <v>42</v>
      </c>
      <c r="AD852" s="130" t="s">
        <v>42</v>
      </c>
      <c r="AE852" s="130" t="s">
        <v>42</v>
      </c>
      <c r="AF852" s="130">
        <v>114</v>
      </c>
      <c r="AG852" s="130"/>
      <c r="AH852" s="130">
        <v>2024</v>
      </c>
      <c r="AI852" s="130"/>
      <c r="AJ852" s="130"/>
      <c r="AK852" s="130"/>
      <c r="AL852" s="130" t="s">
        <v>770</v>
      </c>
      <c r="AM852" s="130"/>
    </row>
    <row r="853" spans="1:39" x14ac:dyDescent="0.35">
      <c r="A853" s="133" t="s">
        <v>50</v>
      </c>
      <c r="B853" s="133" t="s">
        <v>1179</v>
      </c>
      <c r="C853" s="133" t="s">
        <v>1245</v>
      </c>
      <c r="D853" s="133" t="s">
        <v>1245</v>
      </c>
      <c r="E853" s="133" t="s">
        <v>51</v>
      </c>
      <c r="F853" s="133"/>
      <c r="G853" s="133" t="s">
        <v>770</v>
      </c>
      <c r="H853" s="133" t="s">
        <v>1250</v>
      </c>
      <c r="I853" s="133" t="s">
        <v>42</v>
      </c>
      <c r="J853" s="134">
        <v>1</v>
      </c>
      <c r="K853" s="133"/>
      <c r="L853" s="133" t="s">
        <v>68</v>
      </c>
      <c r="M853" s="133"/>
      <c r="N853" s="133"/>
      <c r="O853" s="133">
        <v>2.25</v>
      </c>
      <c r="P853" s="133">
        <v>60</v>
      </c>
      <c r="Q853" s="135">
        <v>90.933000000000007</v>
      </c>
      <c r="R853" s="135">
        <f t="shared" si="99"/>
        <v>2.25</v>
      </c>
      <c r="S853" s="135">
        <f t="shared" si="98"/>
        <v>204.59925000000001</v>
      </c>
      <c r="T853" s="135"/>
      <c r="U853" s="135">
        <f t="shared" si="95"/>
        <v>204.59925000000001</v>
      </c>
      <c r="V853" s="135">
        <f t="shared" si="96"/>
        <v>204599.25</v>
      </c>
      <c r="W853" s="135">
        <f t="shared" si="97"/>
        <v>17049.9375</v>
      </c>
      <c r="X853" s="133" t="s">
        <v>1317</v>
      </c>
      <c r="Y853" s="133" t="s">
        <v>1317</v>
      </c>
      <c r="Z853" s="133">
        <v>3093</v>
      </c>
      <c r="AA853" s="133">
        <v>3094</v>
      </c>
      <c r="AB853" s="133"/>
      <c r="AC853" s="133"/>
      <c r="AD853" s="133"/>
      <c r="AE853" s="133"/>
      <c r="AF853" s="133">
        <v>114</v>
      </c>
      <c r="AG853" s="133"/>
      <c r="AH853" s="133">
        <v>2024</v>
      </c>
      <c r="AI853" s="133"/>
      <c r="AJ853" s="133"/>
      <c r="AK853" s="133"/>
      <c r="AL853" s="133" t="s">
        <v>770</v>
      </c>
      <c r="AM853" s="133"/>
    </row>
    <row r="854" spans="1:39" x14ac:dyDescent="0.35">
      <c r="A854" s="130" t="s">
        <v>39</v>
      </c>
      <c r="B854" s="130" t="s">
        <v>1179</v>
      </c>
      <c r="C854" s="130" t="s">
        <v>1295</v>
      </c>
      <c r="D854" s="130" t="s">
        <v>1295</v>
      </c>
      <c r="E854" s="130" t="s">
        <v>42</v>
      </c>
      <c r="F854" s="130"/>
      <c r="G854" s="130" t="s">
        <v>770</v>
      </c>
      <c r="H854" s="130" t="s">
        <v>1246</v>
      </c>
      <c r="I854" s="130" t="s">
        <v>42</v>
      </c>
      <c r="J854" s="131">
        <v>1</v>
      </c>
      <c r="K854" s="130"/>
      <c r="L854" s="130" t="s">
        <v>45</v>
      </c>
      <c r="M854" s="130"/>
      <c r="N854" s="130"/>
      <c r="O854" s="130"/>
      <c r="P854" s="130"/>
      <c r="Q854" s="132"/>
      <c r="R854" s="132"/>
      <c r="S854" s="132"/>
      <c r="T854" s="132">
        <v>0</v>
      </c>
      <c r="U854" s="132">
        <f t="shared" si="95"/>
        <v>0</v>
      </c>
      <c r="V854" s="132">
        <f t="shared" si="96"/>
        <v>0</v>
      </c>
      <c r="W854" s="132">
        <f t="shared" si="97"/>
        <v>0</v>
      </c>
      <c r="X854" s="130" t="s">
        <v>39</v>
      </c>
      <c r="Y854" s="130" t="s">
        <v>39</v>
      </c>
      <c r="Z854" s="130" t="s">
        <v>39</v>
      </c>
      <c r="AA854" s="130"/>
      <c r="AB854" s="130" t="s">
        <v>42</v>
      </c>
      <c r="AC854" s="130" t="s">
        <v>42</v>
      </c>
      <c r="AD854" s="130" t="s">
        <v>42</v>
      </c>
      <c r="AE854" s="130" t="s">
        <v>42</v>
      </c>
      <c r="AF854" s="130" t="s">
        <v>39</v>
      </c>
      <c r="AG854" s="130" t="s">
        <v>1319</v>
      </c>
      <c r="AH854" s="130">
        <v>2024</v>
      </c>
      <c r="AI854" s="130"/>
      <c r="AJ854" s="130"/>
      <c r="AK854" s="130"/>
      <c r="AL854" s="130" t="s">
        <v>770</v>
      </c>
      <c r="AM854" s="130"/>
    </row>
    <row r="855" spans="1:39" x14ac:dyDescent="0.35">
      <c r="A855" s="133" t="s">
        <v>39</v>
      </c>
      <c r="B855" s="133" t="s">
        <v>1179</v>
      </c>
      <c r="C855" s="133" t="s">
        <v>1295</v>
      </c>
      <c r="D855" s="133" t="s">
        <v>1295</v>
      </c>
      <c r="E855" s="133" t="s">
        <v>42</v>
      </c>
      <c r="F855" s="133"/>
      <c r="G855" s="133" t="s">
        <v>770</v>
      </c>
      <c r="H855" s="133" t="s">
        <v>1181</v>
      </c>
      <c r="I855" s="133" t="s">
        <v>42</v>
      </c>
      <c r="J855" s="134">
        <v>1</v>
      </c>
      <c r="K855" s="133"/>
      <c r="L855" s="133" t="s">
        <v>45</v>
      </c>
      <c r="M855" s="133"/>
      <c r="N855" s="133"/>
      <c r="O855" s="133"/>
      <c r="P855" s="133"/>
      <c r="Q855" s="135"/>
      <c r="R855" s="135"/>
      <c r="S855" s="135"/>
      <c r="T855" s="135">
        <v>4.6900000000000004</v>
      </c>
      <c r="U855" s="135">
        <f t="shared" si="95"/>
        <v>4.6900000000000004</v>
      </c>
      <c r="V855" s="135">
        <f t="shared" si="96"/>
        <v>4690</v>
      </c>
      <c r="W855" s="135">
        <f t="shared" si="97"/>
        <v>390.83333333333331</v>
      </c>
      <c r="X855" s="133" t="s">
        <v>39</v>
      </c>
      <c r="Y855" s="133" t="s">
        <v>39</v>
      </c>
      <c r="Z855" s="133" t="s">
        <v>39</v>
      </c>
      <c r="AA855" s="133"/>
      <c r="AB855" s="133" t="s">
        <v>42</v>
      </c>
      <c r="AC855" s="133" t="s">
        <v>42</v>
      </c>
      <c r="AD855" s="133" t="s">
        <v>42</v>
      </c>
      <c r="AE855" s="133" t="s">
        <v>42</v>
      </c>
      <c r="AF855" s="133" t="s">
        <v>39</v>
      </c>
      <c r="AG855" s="133" t="s">
        <v>1304</v>
      </c>
      <c r="AH855" s="133">
        <v>2024</v>
      </c>
      <c r="AI855" s="133"/>
      <c r="AJ855" s="133"/>
      <c r="AK855" s="133"/>
      <c r="AL855" s="133" t="s">
        <v>770</v>
      </c>
      <c r="AM855" s="133"/>
    </row>
    <row r="856" spans="1:39" x14ac:dyDescent="0.35">
      <c r="A856" s="130" t="s">
        <v>39</v>
      </c>
      <c r="B856" s="130" t="s">
        <v>1179</v>
      </c>
      <c r="C856" s="130" t="s">
        <v>1295</v>
      </c>
      <c r="D856" s="130" t="s">
        <v>1295</v>
      </c>
      <c r="E856" s="130" t="s">
        <v>42</v>
      </c>
      <c r="F856" s="130"/>
      <c r="G856" s="130" t="s">
        <v>770</v>
      </c>
      <c r="H856" s="130" t="s">
        <v>1182</v>
      </c>
      <c r="I856" s="130" t="s">
        <v>42</v>
      </c>
      <c r="J856" s="131">
        <v>1</v>
      </c>
      <c r="K856" s="130"/>
      <c r="L856" s="130" t="s">
        <v>45</v>
      </c>
      <c r="M856" s="130"/>
      <c r="N856" s="130"/>
      <c r="O856" s="130"/>
      <c r="P856" s="130"/>
      <c r="Q856" s="132"/>
      <c r="R856" s="132"/>
      <c r="S856" s="132"/>
      <c r="T856" s="132">
        <v>7</v>
      </c>
      <c r="U856" s="132">
        <f t="shared" si="95"/>
        <v>7</v>
      </c>
      <c r="V856" s="132">
        <f t="shared" si="96"/>
        <v>7000</v>
      </c>
      <c r="W856" s="132">
        <f t="shared" si="97"/>
        <v>583.33333333333337</v>
      </c>
      <c r="X856" s="130" t="s">
        <v>39</v>
      </c>
      <c r="Y856" s="130" t="s">
        <v>39</v>
      </c>
      <c r="Z856" s="130" t="s">
        <v>39</v>
      </c>
      <c r="AA856" s="130"/>
      <c r="AB856" s="130" t="s">
        <v>42</v>
      </c>
      <c r="AC856" s="130" t="s">
        <v>42</v>
      </c>
      <c r="AD856" s="130" t="s">
        <v>42</v>
      </c>
      <c r="AE856" s="130" t="s">
        <v>42</v>
      </c>
      <c r="AF856" s="130" t="s">
        <v>39</v>
      </c>
      <c r="AG856" s="130" t="s">
        <v>1305</v>
      </c>
      <c r="AH856" s="130">
        <v>2024</v>
      </c>
      <c r="AI856" s="130"/>
      <c r="AJ856" s="130"/>
      <c r="AK856" s="130"/>
      <c r="AL856" s="130" t="s">
        <v>770</v>
      </c>
      <c r="AM856" s="130"/>
    </row>
    <row r="857" spans="1:39" x14ac:dyDescent="0.35">
      <c r="A857" s="133" t="s">
        <v>39</v>
      </c>
      <c r="B857" s="133" t="s">
        <v>1179</v>
      </c>
      <c r="C857" s="133" t="s">
        <v>1295</v>
      </c>
      <c r="D857" s="133" t="s">
        <v>1295</v>
      </c>
      <c r="E857" s="133" t="s">
        <v>42</v>
      </c>
      <c r="F857" s="133"/>
      <c r="G857" s="133" t="s">
        <v>770</v>
      </c>
      <c r="H857" s="133" t="s">
        <v>1183</v>
      </c>
      <c r="I857" s="133" t="s">
        <v>42</v>
      </c>
      <c r="J857" s="134">
        <v>1</v>
      </c>
      <c r="K857" s="133"/>
      <c r="L857" s="133" t="s">
        <v>45</v>
      </c>
      <c r="M857" s="133"/>
      <c r="N857" s="133"/>
      <c r="O857" s="133"/>
      <c r="P857" s="133"/>
      <c r="Q857" s="135"/>
      <c r="R857" s="135"/>
      <c r="S857" s="135"/>
      <c r="T857" s="135">
        <v>155.25</v>
      </c>
      <c r="U857" s="135">
        <f t="shared" si="95"/>
        <v>155.25</v>
      </c>
      <c r="V857" s="135">
        <f t="shared" si="96"/>
        <v>155250</v>
      </c>
      <c r="W857" s="135">
        <f t="shared" si="97"/>
        <v>12937.5</v>
      </c>
      <c r="X857" s="133" t="s">
        <v>39</v>
      </c>
      <c r="Y857" s="133" t="s">
        <v>39</v>
      </c>
      <c r="Z857" s="133" t="s">
        <v>39</v>
      </c>
      <c r="AA857" s="133"/>
      <c r="AB857" s="133" t="s">
        <v>42</v>
      </c>
      <c r="AC857" s="133" t="s">
        <v>42</v>
      </c>
      <c r="AD857" s="133" t="s">
        <v>42</v>
      </c>
      <c r="AE857" s="133" t="s">
        <v>42</v>
      </c>
      <c r="AF857" s="133" t="s">
        <v>39</v>
      </c>
      <c r="AG857" s="133" t="s">
        <v>1306</v>
      </c>
      <c r="AH857" s="133">
        <v>2024</v>
      </c>
      <c r="AI857" s="133"/>
      <c r="AJ857" s="133"/>
      <c r="AK857" s="133"/>
      <c r="AL857" s="133" t="s">
        <v>770</v>
      </c>
      <c r="AM857" s="133"/>
    </row>
    <row r="858" spans="1:39" x14ac:dyDescent="0.35">
      <c r="A858" s="130" t="s">
        <v>39</v>
      </c>
      <c r="B858" s="130" t="s">
        <v>1179</v>
      </c>
      <c r="C858" s="130" t="s">
        <v>1295</v>
      </c>
      <c r="D858" s="130" t="s">
        <v>1295</v>
      </c>
      <c r="E858" s="130" t="s">
        <v>42</v>
      </c>
      <c r="F858" s="130"/>
      <c r="G858" s="130" t="s">
        <v>770</v>
      </c>
      <c r="H858" s="130" t="s">
        <v>48</v>
      </c>
      <c r="I858" s="130" t="s">
        <v>42</v>
      </c>
      <c r="J858" s="131">
        <v>1</v>
      </c>
      <c r="K858" s="130"/>
      <c r="L858" s="130" t="s">
        <v>45</v>
      </c>
      <c r="M858" s="130"/>
      <c r="N858" s="130"/>
      <c r="O858" s="130"/>
      <c r="P858" s="130"/>
      <c r="Q858" s="132"/>
      <c r="R858" s="132"/>
      <c r="S858" s="132"/>
      <c r="T858" s="132">
        <v>202.24</v>
      </c>
      <c r="U858" s="132">
        <f t="shared" si="95"/>
        <v>202.24</v>
      </c>
      <c r="V858" s="132">
        <f t="shared" si="96"/>
        <v>202240</v>
      </c>
      <c r="W858" s="132">
        <f t="shared" si="97"/>
        <v>16853.333333333332</v>
      </c>
      <c r="X858" s="130" t="s">
        <v>39</v>
      </c>
      <c r="Y858" s="130" t="s">
        <v>39</v>
      </c>
      <c r="Z858" s="130" t="s">
        <v>39</v>
      </c>
      <c r="AA858" s="130"/>
      <c r="AB858" s="130" t="s">
        <v>42</v>
      </c>
      <c r="AC858" s="130" t="s">
        <v>42</v>
      </c>
      <c r="AD858" s="130" t="s">
        <v>42</v>
      </c>
      <c r="AE858" s="130" t="s">
        <v>42</v>
      </c>
      <c r="AF858" s="130" t="s">
        <v>39</v>
      </c>
      <c r="AG858" s="130" t="s">
        <v>1307</v>
      </c>
      <c r="AH858" s="130">
        <v>2024</v>
      </c>
      <c r="AI858" s="130"/>
      <c r="AJ858" s="130"/>
      <c r="AK858" s="130"/>
      <c r="AL858" s="130" t="s">
        <v>770</v>
      </c>
      <c r="AM858" s="130"/>
    </row>
    <row r="859" spans="1:39" x14ac:dyDescent="0.35">
      <c r="A859" s="133" t="s">
        <v>50</v>
      </c>
      <c r="B859" s="133" t="s">
        <v>1179</v>
      </c>
      <c r="C859" s="133" t="s">
        <v>1295</v>
      </c>
      <c r="D859" s="133" t="s">
        <v>1295</v>
      </c>
      <c r="E859" s="133" t="s">
        <v>51</v>
      </c>
      <c r="F859" s="133"/>
      <c r="G859" s="133" t="s">
        <v>770</v>
      </c>
      <c r="H859" s="133" t="s">
        <v>1297</v>
      </c>
      <c r="I859" s="133" t="s">
        <v>1296</v>
      </c>
      <c r="J859" s="134">
        <v>1</v>
      </c>
      <c r="K859" s="133">
        <v>0.5</v>
      </c>
      <c r="L859" s="133" t="s">
        <v>54</v>
      </c>
      <c r="M859" s="133" t="s">
        <v>373</v>
      </c>
      <c r="N859" s="133">
        <v>1</v>
      </c>
      <c r="O859" s="133">
        <v>19</v>
      </c>
      <c r="P859" s="133">
        <v>15</v>
      </c>
      <c r="Q859" s="135">
        <v>159.11892747445839</v>
      </c>
      <c r="R859" s="135">
        <f t="shared" ref="R859:R865" si="100">(J859*O859*P859)/60</f>
        <v>4.75</v>
      </c>
      <c r="S859" s="135">
        <f t="shared" ref="S859:S865" si="101">Q859*R859</f>
        <v>755.81490550367732</v>
      </c>
      <c r="T859" s="135"/>
      <c r="U859" s="135">
        <f t="shared" si="95"/>
        <v>755.81490550367732</v>
      </c>
      <c r="V859" s="135">
        <f t="shared" si="96"/>
        <v>755814.90550367732</v>
      </c>
      <c r="W859" s="135">
        <f t="shared" si="97"/>
        <v>62984.575458639774</v>
      </c>
      <c r="X859" s="133" t="s">
        <v>1320</v>
      </c>
      <c r="Y859" s="133" t="s">
        <v>1320</v>
      </c>
      <c r="Z859" s="133">
        <v>3093</v>
      </c>
      <c r="AA859" s="133">
        <v>3094</v>
      </c>
      <c r="AB859" s="133" t="s">
        <v>42</v>
      </c>
      <c r="AC859" s="133" t="s">
        <v>42</v>
      </c>
      <c r="AD859" s="133" t="s">
        <v>42</v>
      </c>
      <c r="AE859" s="133" t="s">
        <v>42</v>
      </c>
      <c r="AF859" s="133">
        <v>105</v>
      </c>
      <c r="AG859" s="133"/>
      <c r="AH859" s="133">
        <v>2024</v>
      </c>
      <c r="AI859" s="133"/>
      <c r="AJ859" s="133"/>
      <c r="AK859" s="133"/>
      <c r="AL859" s="133" t="s">
        <v>770</v>
      </c>
      <c r="AM859" s="133"/>
    </row>
    <row r="860" spans="1:39" x14ac:dyDescent="0.35">
      <c r="A860" s="130" t="s">
        <v>50</v>
      </c>
      <c r="B860" s="130" t="s">
        <v>1179</v>
      </c>
      <c r="C860" s="130" t="s">
        <v>1295</v>
      </c>
      <c r="D860" s="130" t="s">
        <v>1295</v>
      </c>
      <c r="E860" s="130" t="s">
        <v>51</v>
      </c>
      <c r="F860" s="130"/>
      <c r="G860" s="130" t="s">
        <v>770</v>
      </c>
      <c r="H860" s="130" t="s">
        <v>1298</v>
      </c>
      <c r="I860" s="130" t="s">
        <v>1296</v>
      </c>
      <c r="J860" s="131">
        <v>1</v>
      </c>
      <c r="K860" s="130">
        <v>0.5</v>
      </c>
      <c r="L860" s="130" t="s">
        <v>54</v>
      </c>
      <c r="M860" s="130" t="s">
        <v>377</v>
      </c>
      <c r="N860" s="130">
        <v>2</v>
      </c>
      <c r="O860" s="130">
        <v>14</v>
      </c>
      <c r="P860" s="130">
        <v>15</v>
      </c>
      <c r="Q860" s="132">
        <v>159.11892747445839</v>
      </c>
      <c r="R860" s="132">
        <f t="shared" si="100"/>
        <v>3.5</v>
      </c>
      <c r="S860" s="132">
        <f t="shared" si="101"/>
        <v>556.91624616060437</v>
      </c>
      <c r="T860" s="132"/>
      <c r="U860" s="132">
        <f t="shared" si="95"/>
        <v>556.91624616060437</v>
      </c>
      <c r="V860" s="132">
        <f t="shared" si="96"/>
        <v>556916.24616060441</v>
      </c>
      <c r="W860" s="132">
        <f t="shared" si="97"/>
        <v>46409.687180050365</v>
      </c>
      <c r="X860" s="130" t="s">
        <v>1320</v>
      </c>
      <c r="Y860" s="130" t="s">
        <v>1320</v>
      </c>
      <c r="Z860" s="130">
        <v>3093</v>
      </c>
      <c r="AA860" s="130">
        <v>3094</v>
      </c>
      <c r="AB860" s="130" t="s">
        <v>42</v>
      </c>
      <c r="AC860" s="130" t="s">
        <v>42</v>
      </c>
      <c r="AD860" s="130" t="s">
        <v>42</v>
      </c>
      <c r="AE860" s="130" t="s">
        <v>42</v>
      </c>
      <c r="AF860" s="130">
        <v>105</v>
      </c>
      <c r="AG860" s="130"/>
      <c r="AH860" s="130">
        <v>2024</v>
      </c>
      <c r="AI860" s="130"/>
      <c r="AJ860" s="130"/>
      <c r="AK860" s="130"/>
      <c r="AL860" s="130" t="s">
        <v>770</v>
      </c>
      <c r="AM860" s="130"/>
    </row>
    <row r="861" spans="1:39" x14ac:dyDescent="0.35">
      <c r="A861" s="133" t="s">
        <v>50</v>
      </c>
      <c r="B861" s="133" t="s">
        <v>1179</v>
      </c>
      <c r="C861" s="133" t="s">
        <v>1295</v>
      </c>
      <c r="D861" s="133" t="s">
        <v>1295</v>
      </c>
      <c r="E861" s="133" t="s">
        <v>51</v>
      </c>
      <c r="F861" s="133"/>
      <c r="G861" s="133" t="s">
        <v>770</v>
      </c>
      <c r="H861" s="133" t="s">
        <v>1299</v>
      </c>
      <c r="I861" s="133" t="s">
        <v>1296</v>
      </c>
      <c r="J861" s="134">
        <v>1</v>
      </c>
      <c r="K861" s="133">
        <v>0.5</v>
      </c>
      <c r="L861" s="133" t="s">
        <v>54</v>
      </c>
      <c r="M861" s="133" t="s">
        <v>55</v>
      </c>
      <c r="N861" s="133">
        <v>3</v>
      </c>
      <c r="O861" s="133">
        <v>13</v>
      </c>
      <c r="P861" s="133">
        <v>15</v>
      </c>
      <c r="Q861" s="135">
        <v>159.11892747445839</v>
      </c>
      <c r="R861" s="135">
        <f t="shared" si="100"/>
        <v>3.25</v>
      </c>
      <c r="S861" s="135">
        <f t="shared" si="101"/>
        <v>517.13651429198978</v>
      </c>
      <c r="T861" s="135"/>
      <c r="U861" s="135">
        <f t="shared" si="95"/>
        <v>517.13651429198978</v>
      </c>
      <c r="V861" s="135">
        <f t="shared" si="96"/>
        <v>517136.51429198979</v>
      </c>
      <c r="W861" s="135">
        <f t="shared" si="97"/>
        <v>43094.70952433248</v>
      </c>
      <c r="X861" s="133" t="s">
        <v>1320</v>
      </c>
      <c r="Y861" s="133" t="s">
        <v>1320</v>
      </c>
      <c r="Z861" s="133">
        <v>3093</v>
      </c>
      <c r="AA861" s="133">
        <v>3094</v>
      </c>
      <c r="AB861" s="133" t="s">
        <v>42</v>
      </c>
      <c r="AC861" s="133" t="s">
        <v>42</v>
      </c>
      <c r="AD861" s="133" t="s">
        <v>42</v>
      </c>
      <c r="AE861" s="133" t="s">
        <v>42</v>
      </c>
      <c r="AF861" s="133">
        <v>105</v>
      </c>
      <c r="AG861" s="133"/>
      <c r="AH861" s="133">
        <v>2024</v>
      </c>
      <c r="AI861" s="133"/>
      <c r="AJ861" s="133"/>
      <c r="AK861" s="133"/>
      <c r="AL861" s="133" t="s">
        <v>770</v>
      </c>
      <c r="AM861" s="133"/>
    </row>
    <row r="862" spans="1:39" x14ac:dyDescent="0.35">
      <c r="A862" s="130" t="s">
        <v>50</v>
      </c>
      <c r="B862" s="130" t="s">
        <v>1179</v>
      </c>
      <c r="C862" s="130" t="s">
        <v>1295</v>
      </c>
      <c r="D862" s="130" t="s">
        <v>1295</v>
      </c>
      <c r="E862" s="130" t="s">
        <v>51</v>
      </c>
      <c r="F862" s="130"/>
      <c r="G862" s="130" t="s">
        <v>770</v>
      </c>
      <c r="H862" s="130" t="s">
        <v>1300</v>
      </c>
      <c r="I862" s="130" t="s">
        <v>1296</v>
      </c>
      <c r="J862" s="131">
        <v>1</v>
      </c>
      <c r="K862" s="130">
        <v>0.5</v>
      </c>
      <c r="L862" s="130" t="s">
        <v>54</v>
      </c>
      <c r="M862" s="130" t="s">
        <v>69</v>
      </c>
      <c r="N862" s="130">
        <v>4</v>
      </c>
      <c r="O862" s="130">
        <v>9</v>
      </c>
      <c r="P862" s="130">
        <v>15</v>
      </c>
      <c r="Q862" s="132">
        <v>159.11892747445839</v>
      </c>
      <c r="R862" s="132">
        <f t="shared" si="100"/>
        <v>2.25</v>
      </c>
      <c r="S862" s="132">
        <f t="shared" si="101"/>
        <v>358.01758681753137</v>
      </c>
      <c r="T862" s="132"/>
      <c r="U862" s="132">
        <f t="shared" si="95"/>
        <v>358.01758681753137</v>
      </c>
      <c r="V862" s="132">
        <f t="shared" si="96"/>
        <v>358017.58681753138</v>
      </c>
      <c r="W862" s="132">
        <f t="shared" si="97"/>
        <v>29834.798901460948</v>
      </c>
      <c r="X862" s="130" t="s">
        <v>1320</v>
      </c>
      <c r="Y862" s="130" t="s">
        <v>1320</v>
      </c>
      <c r="Z862" s="130">
        <v>3093</v>
      </c>
      <c r="AA862" s="130">
        <v>3094</v>
      </c>
      <c r="AB862" s="130" t="s">
        <v>42</v>
      </c>
      <c r="AC862" s="130" t="s">
        <v>42</v>
      </c>
      <c r="AD862" s="130" t="s">
        <v>42</v>
      </c>
      <c r="AE862" s="130" t="s">
        <v>42</v>
      </c>
      <c r="AF862" s="130">
        <v>105</v>
      </c>
      <c r="AG862" s="130"/>
      <c r="AH862" s="130">
        <v>2024</v>
      </c>
      <c r="AI862" s="130"/>
      <c r="AJ862" s="130"/>
      <c r="AK862" s="130"/>
      <c r="AL862" s="130" t="s">
        <v>770</v>
      </c>
      <c r="AM862" s="130"/>
    </row>
    <row r="863" spans="1:39" x14ac:dyDescent="0.35">
      <c r="A863" s="133" t="s">
        <v>50</v>
      </c>
      <c r="B863" s="133" t="s">
        <v>1179</v>
      </c>
      <c r="C863" s="133" t="s">
        <v>1295</v>
      </c>
      <c r="D863" s="133" t="s">
        <v>1295</v>
      </c>
      <c r="E863" s="133" t="s">
        <v>51</v>
      </c>
      <c r="F863" s="133"/>
      <c r="G863" s="133" t="s">
        <v>770</v>
      </c>
      <c r="H863" s="133" t="s">
        <v>1301</v>
      </c>
      <c r="I863" s="133" t="s">
        <v>1296</v>
      </c>
      <c r="J863" s="134">
        <v>1</v>
      </c>
      <c r="K863" s="133">
        <v>0.5</v>
      </c>
      <c r="L863" s="133" t="s">
        <v>54</v>
      </c>
      <c r="M863" s="133" t="s">
        <v>55</v>
      </c>
      <c r="N863" s="133">
        <v>5</v>
      </c>
      <c r="O863" s="133">
        <v>9</v>
      </c>
      <c r="P863" s="133">
        <v>15</v>
      </c>
      <c r="Q863" s="135">
        <v>159.11892747445839</v>
      </c>
      <c r="R863" s="135">
        <f t="shared" si="100"/>
        <v>2.25</v>
      </c>
      <c r="S863" s="135">
        <f t="shared" si="101"/>
        <v>358.01758681753137</v>
      </c>
      <c r="T863" s="135"/>
      <c r="U863" s="135">
        <f t="shared" si="95"/>
        <v>358.01758681753137</v>
      </c>
      <c r="V863" s="135">
        <f t="shared" si="96"/>
        <v>358017.58681753138</v>
      </c>
      <c r="W863" s="135">
        <f t="shared" si="97"/>
        <v>29834.798901460948</v>
      </c>
      <c r="X863" s="133" t="s">
        <v>1320</v>
      </c>
      <c r="Y863" s="133" t="s">
        <v>1320</v>
      </c>
      <c r="Z863" s="133">
        <v>3093</v>
      </c>
      <c r="AA863" s="133">
        <v>3094</v>
      </c>
      <c r="AB863" s="133" t="s">
        <v>42</v>
      </c>
      <c r="AC863" s="133" t="s">
        <v>42</v>
      </c>
      <c r="AD863" s="133" t="s">
        <v>42</v>
      </c>
      <c r="AE863" s="133" t="s">
        <v>42</v>
      </c>
      <c r="AF863" s="133">
        <v>105</v>
      </c>
      <c r="AG863" s="133"/>
      <c r="AH863" s="133">
        <v>2024</v>
      </c>
      <c r="AI863" s="133"/>
      <c r="AJ863" s="133"/>
      <c r="AK863" s="133"/>
      <c r="AL863" s="133" t="s">
        <v>770</v>
      </c>
      <c r="AM863" s="133"/>
    </row>
    <row r="864" spans="1:39" x14ac:dyDescent="0.35">
      <c r="A864" s="130" t="s">
        <v>50</v>
      </c>
      <c r="B864" s="130" t="s">
        <v>1179</v>
      </c>
      <c r="C864" s="130" t="s">
        <v>1295</v>
      </c>
      <c r="D864" s="130" t="s">
        <v>1295</v>
      </c>
      <c r="E864" s="130" t="s">
        <v>51</v>
      </c>
      <c r="F864" s="130"/>
      <c r="G864" s="130" t="s">
        <v>770</v>
      </c>
      <c r="H864" s="130" t="s">
        <v>1302</v>
      </c>
      <c r="I864" s="130" t="s">
        <v>1296</v>
      </c>
      <c r="J864" s="131">
        <v>1</v>
      </c>
      <c r="K864" s="130">
        <v>0.5</v>
      </c>
      <c r="L864" s="130" t="s">
        <v>54</v>
      </c>
      <c r="M864" s="130" t="s">
        <v>69</v>
      </c>
      <c r="N864" s="130">
        <v>6</v>
      </c>
      <c r="O864" s="130">
        <v>16</v>
      </c>
      <c r="P864" s="130">
        <v>15</v>
      </c>
      <c r="Q864" s="132">
        <v>159.11892747445839</v>
      </c>
      <c r="R864" s="132">
        <f t="shared" si="100"/>
        <v>4</v>
      </c>
      <c r="S864" s="132">
        <f t="shared" si="101"/>
        <v>636.47570989783355</v>
      </c>
      <c r="T864" s="132"/>
      <c r="U864" s="132">
        <f t="shared" si="95"/>
        <v>636.47570989783355</v>
      </c>
      <c r="V864" s="132">
        <f t="shared" si="96"/>
        <v>636475.70989783353</v>
      </c>
      <c r="W864" s="132">
        <f t="shared" si="97"/>
        <v>53039.642491486127</v>
      </c>
      <c r="X864" s="130" t="s">
        <v>1320</v>
      </c>
      <c r="Y864" s="130" t="s">
        <v>1320</v>
      </c>
      <c r="Z864" s="130">
        <v>3093</v>
      </c>
      <c r="AA864" s="130">
        <v>3094</v>
      </c>
      <c r="AB864" s="130" t="s">
        <v>42</v>
      </c>
      <c r="AC864" s="130" t="s">
        <v>42</v>
      </c>
      <c r="AD864" s="130" t="s">
        <v>42</v>
      </c>
      <c r="AE864" s="130" t="s">
        <v>42</v>
      </c>
      <c r="AF864" s="130">
        <v>105</v>
      </c>
      <c r="AG864" s="130"/>
      <c r="AH864" s="130">
        <v>2024</v>
      </c>
      <c r="AI864" s="130"/>
      <c r="AJ864" s="130"/>
      <c r="AK864" s="130"/>
      <c r="AL864" s="130" t="s">
        <v>770</v>
      </c>
      <c r="AM864" s="130"/>
    </row>
    <row r="865" spans="1:39" x14ac:dyDescent="0.35">
      <c r="A865" s="133" t="s">
        <v>50</v>
      </c>
      <c r="B865" s="133" t="s">
        <v>1179</v>
      </c>
      <c r="C865" s="133" t="s">
        <v>1295</v>
      </c>
      <c r="D865" s="133" t="s">
        <v>1295</v>
      </c>
      <c r="E865" s="133" t="s">
        <v>51</v>
      </c>
      <c r="F865" s="133"/>
      <c r="G865" s="133" t="s">
        <v>770</v>
      </c>
      <c r="H865" s="133" t="s">
        <v>1250</v>
      </c>
      <c r="I865" s="133"/>
      <c r="J865" s="134">
        <v>1</v>
      </c>
      <c r="K865" s="133"/>
      <c r="L865" s="133" t="s">
        <v>68</v>
      </c>
      <c r="M865" s="133"/>
      <c r="N865" s="133"/>
      <c r="O865" s="133"/>
      <c r="P865" s="133">
        <v>60</v>
      </c>
      <c r="Q865" s="135"/>
      <c r="R865" s="135">
        <f t="shared" si="100"/>
        <v>0</v>
      </c>
      <c r="S865" s="135">
        <f t="shared" si="101"/>
        <v>0</v>
      </c>
      <c r="T865" s="135"/>
      <c r="U865" s="135">
        <f t="shared" si="95"/>
        <v>0</v>
      </c>
      <c r="V865" s="135">
        <f t="shared" si="96"/>
        <v>0</v>
      </c>
      <c r="W865" s="135">
        <f t="shared" si="97"/>
        <v>0</v>
      </c>
      <c r="X865" s="133" t="s">
        <v>1320</v>
      </c>
      <c r="Y865" s="133" t="s">
        <v>1320</v>
      </c>
      <c r="Z865" s="133">
        <v>3093</v>
      </c>
      <c r="AA865" s="133">
        <v>3094</v>
      </c>
      <c r="AB865" s="133"/>
      <c r="AC865" s="133"/>
      <c r="AD865" s="133"/>
      <c r="AE865" s="133"/>
      <c r="AF865" s="133">
        <v>105</v>
      </c>
      <c r="AG865" s="133"/>
      <c r="AH865" s="133">
        <v>2024</v>
      </c>
      <c r="AI865" s="133"/>
      <c r="AJ865" s="133"/>
      <c r="AK865" s="133"/>
      <c r="AL865" s="133" t="s">
        <v>770</v>
      </c>
      <c r="AM865" s="133"/>
    </row>
    <row r="866" spans="1:39" x14ac:dyDescent="0.35">
      <c r="A866" s="130" t="s">
        <v>39</v>
      </c>
      <c r="B866" s="130" t="s">
        <v>1328</v>
      </c>
      <c r="C866" s="130" t="s">
        <v>1329</v>
      </c>
      <c r="D866" s="130" t="s">
        <v>1329</v>
      </c>
      <c r="E866" s="130"/>
      <c r="F866" s="130"/>
      <c r="G866" s="130" t="s">
        <v>1330</v>
      </c>
      <c r="H866" s="130" t="s">
        <v>47</v>
      </c>
      <c r="I866" s="130" t="s">
        <v>42</v>
      </c>
      <c r="J866" s="131">
        <v>1</v>
      </c>
      <c r="K866" s="130"/>
      <c r="L866" s="130" t="s">
        <v>45</v>
      </c>
      <c r="M866" s="130" t="s">
        <v>42</v>
      </c>
      <c r="N866" s="130"/>
      <c r="O866" s="130"/>
      <c r="P866" s="130"/>
      <c r="Q866" s="132"/>
      <c r="R866" s="132"/>
      <c r="S866" s="132"/>
      <c r="T866" s="132">
        <v>124.39400000000001</v>
      </c>
      <c r="U866" s="132">
        <f t="shared" si="95"/>
        <v>124.39400000000001</v>
      </c>
      <c r="V866" s="132">
        <f t="shared" si="96"/>
        <v>124394</v>
      </c>
      <c r="W866" s="132">
        <f t="shared" si="97"/>
        <v>10366.166666666666</v>
      </c>
      <c r="X866" s="130" t="s">
        <v>39</v>
      </c>
      <c r="Y866" s="130" t="s">
        <v>39</v>
      </c>
      <c r="Z866" s="130" t="s">
        <v>39</v>
      </c>
      <c r="AA866" s="130"/>
      <c r="AB866" s="130" t="s">
        <v>42</v>
      </c>
      <c r="AC866" s="130" t="s">
        <v>42</v>
      </c>
      <c r="AD866" s="130" t="s">
        <v>42</v>
      </c>
      <c r="AE866" s="130" t="s">
        <v>42</v>
      </c>
      <c r="AF866" s="130" t="s">
        <v>39</v>
      </c>
      <c r="AG866" s="130"/>
      <c r="AH866" s="130">
        <v>2024</v>
      </c>
      <c r="AI866" s="130"/>
      <c r="AJ866" s="130"/>
      <c r="AK866" s="130"/>
      <c r="AL866" s="130" t="s">
        <v>1330</v>
      </c>
      <c r="AM866" s="130"/>
    </row>
    <row r="867" spans="1:39" x14ac:dyDescent="0.35">
      <c r="A867" s="133" t="s">
        <v>39</v>
      </c>
      <c r="B867" s="133" t="s">
        <v>1328</v>
      </c>
      <c r="C867" s="133" t="s">
        <v>1329</v>
      </c>
      <c r="D867" s="133" t="s">
        <v>1329</v>
      </c>
      <c r="E867" s="133"/>
      <c r="F867" s="133"/>
      <c r="G867" s="133" t="s">
        <v>1330</v>
      </c>
      <c r="H867" s="133" t="s">
        <v>44</v>
      </c>
      <c r="I867" s="133" t="s">
        <v>42</v>
      </c>
      <c r="J867" s="134">
        <v>1</v>
      </c>
      <c r="K867" s="133"/>
      <c r="L867" s="133" t="s">
        <v>45</v>
      </c>
      <c r="M867" s="133"/>
      <c r="N867" s="133"/>
      <c r="O867" s="133"/>
      <c r="P867" s="133"/>
      <c r="Q867" s="135"/>
      <c r="R867" s="135"/>
      <c r="S867" s="135"/>
      <c r="T867" s="135">
        <v>308.82100000000003</v>
      </c>
      <c r="U867" s="135">
        <f t="shared" si="95"/>
        <v>308.82100000000003</v>
      </c>
      <c r="V867" s="135">
        <f t="shared" si="96"/>
        <v>308821</v>
      </c>
      <c r="W867" s="135">
        <f t="shared" si="97"/>
        <v>25735.083333333332</v>
      </c>
      <c r="X867" s="133" t="s">
        <v>39</v>
      </c>
      <c r="Y867" s="133" t="s">
        <v>39</v>
      </c>
      <c r="Z867" s="133" t="s">
        <v>39</v>
      </c>
      <c r="AA867" s="133"/>
      <c r="AB867" s="133" t="s">
        <v>42</v>
      </c>
      <c r="AC867" s="133" t="s">
        <v>42</v>
      </c>
      <c r="AD867" s="133" t="s">
        <v>42</v>
      </c>
      <c r="AE867" s="133" t="s">
        <v>42</v>
      </c>
      <c r="AF867" s="133" t="s">
        <v>39</v>
      </c>
      <c r="AG867" s="133"/>
      <c r="AH867" s="133">
        <v>2024</v>
      </c>
      <c r="AI867" s="133"/>
      <c r="AJ867" s="133"/>
      <c r="AK867" s="133"/>
      <c r="AL867" s="133" t="s">
        <v>1330</v>
      </c>
      <c r="AM867" s="133"/>
    </row>
    <row r="868" spans="1:39" x14ac:dyDescent="0.35">
      <c r="A868" s="130" t="s">
        <v>39</v>
      </c>
      <c r="B868" s="130" t="s">
        <v>1328</v>
      </c>
      <c r="C868" s="130" t="s">
        <v>1329</v>
      </c>
      <c r="D868" s="130" t="s">
        <v>1329</v>
      </c>
      <c r="E868" s="130"/>
      <c r="F868" s="130"/>
      <c r="G868" s="130" t="s">
        <v>1330</v>
      </c>
      <c r="H868" s="130" t="s">
        <v>1331</v>
      </c>
      <c r="I868" s="130" t="s">
        <v>42</v>
      </c>
      <c r="J868" s="131">
        <v>1</v>
      </c>
      <c r="K868" s="130"/>
      <c r="L868" s="130" t="s">
        <v>45</v>
      </c>
      <c r="M868" s="130"/>
      <c r="N868" s="130"/>
      <c r="O868" s="130"/>
      <c r="P868" s="130"/>
      <c r="Q868" s="132"/>
      <c r="R868" s="132"/>
      <c r="S868" s="132"/>
      <c r="T868" s="132">
        <v>277.53199999999998</v>
      </c>
      <c r="U868" s="132">
        <f t="shared" si="95"/>
        <v>277.53199999999998</v>
      </c>
      <c r="V868" s="132">
        <f t="shared" si="96"/>
        <v>277532</v>
      </c>
      <c r="W868" s="132">
        <f t="shared" si="97"/>
        <v>23127.666666666668</v>
      </c>
      <c r="X868" s="130" t="s">
        <v>39</v>
      </c>
      <c r="Y868" s="130" t="s">
        <v>39</v>
      </c>
      <c r="Z868" s="130" t="s">
        <v>39</v>
      </c>
      <c r="AA868" s="130"/>
      <c r="AB868" s="130" t="s">
        <v>42</v>
      </c>
      <c r="AC868" s="130" t="s">
        <v>42</v>
      </c>
      <c r="AD868" s="130" t="s">
        <v>42</v>
      </c>
      <c r="AE868" s="130" t="s">
        <v>42</v>
      </c>
      <c r="AF868" s="130" t="s">
        <v>39</v>
      </c>
      <c r="AG868" s="130"/>
      <c r="AH868" s="130">
        <v>2024</v>
      </c>
      <c r="AI868" s="130"/>
      <c r="AJ868" s="130"/>
      <c r="AK868" s="130"/>
      <c r="AL868" s="130" t="s">
        <v>1330</v>
      </c>
      <c r="AM868" s="130"/>
    </row>
    <row r="869" spans="1:39" x14ac:dyDescent="0.35">
      <c r="A869" s="133" t="s">
        <v>39</v>
      </c>
      <c r="B869" s="133" t="s">
        <v>1328</v>
      </c>
      <c r="C869" s="133" t="s">
        <v>1329</v>
      </c>
      <c r="D869" s="133" t="s">
        <v>1329</v>
      </c>
      <c r="E869" s="133"/>
      <c r="F869" s="133"/>
      <c r="G869" s="133" t="s">
        <v>1330</v>
      </c>
      <c r="H869" s="133" t="s">
        <v>48</v>
      </c>
      <c r="I869" s="133" t="s">
        <v>42</v>
      </c>
      <c r="J869" s="134">
        <v>1</v>
      </c>
      <c r="K869" s="133"/>
      <c r="L869" s="133" t="s">
        <v>45</v>
      </c>
      <c r="M869" s="133"/>
      <c r="N869" s="133"/>
      <c r="O869" s="133"/>
      <c r="P869" s="133"/>
      <c r="Q869" s="135"/>
      <c r="R869" s="135"/>
      <c r="S869" s="135"/>
      <c r="T869" s="135">
        <v>122.96899999999999</v>
      </c>
      <c r="U869" s="135">
        <f t="shared" si="95"/>
        <v>122.96899999999999</v>
      </c>
      <c r="V869" s="135">
        <f t="shared" si="96"/>
        <v>122969</v>
      </c>
      <c r="W869" s="135">
        <f t="shared" si="97"/>
        <v>10247.416666666666</v>
      </c>
      <c r="X869" s="133" t="s">
        <v>39</v>
      </c>
      <c r="Y869" s="133" t="s">
        <v>39</v>
      </c>
      <c r="Z869" s="133" t="s">
        <v>39</v>
      </c>
      <c r="AA869" s="133"/>
      <c r="AB869" s="133" t="s">
        <v>42</v>
      </c>
      <c r="AC869" s="133" t="s">
        <v>42</v>
      </c>
      <c r="AD869" s="133" t="s">
        <v>42</v>
      </c>
      <c r="AE869" s="133" t="s">
        <v>42</v>
      </c>
      <c r="AF869" s="133" t="s">
        <v>39</v>
      </c>
      <c r="AG869" s="133"/>
      <c r="AH869" s="133">
        <v>2024</v>
      </c>
      <c r="AI869" s="133"/>
      <c r="AJ869" s="133"/>
      <c r="AK869" s="133"/>
      <c r="AL869" s="133" t="s">
        <v>1330</v>
      </c>
      <c r="AM869" s="133"/>
    </row>
    <row r="870" spans="1:39" x14ac:dyDescent="0.35">
      <c r="A870" s="130" t="s">
        <v>39</v>
      </c>
      <c r="B870" s="130" t="s">
        <v>1328</v>
      </c>
      <c r="C870" s="130" t="s">
        <v>1329</v>
      </c>
      <c r="D870" s="130" t="s">
        <v>1329</v>
      </c>
      <c r="E870" s="130"/>
      <c r="F870" s="130"/>
      <c r="G870" s="130" t="s">
        <v>1330</v>
      </c>
      <c r="H870" s="130" t="s">
        <v>48</v>
      </c>
      <c r="I870" s="130" t="s">
        <v>42</v>
      </c>
      <c r="J870" s="131">
        <v>1</v>
      </c>
      <c r="K870" s="130"/>
      <c r="L870" s="130" t="s">
        <v>45</v>
      </c>
      <c r="M870" s="130"/>
      <c r="N870" s="130"/>
      <c r="O870" s="130"/>
      <c r="P870" s="130"/>
      <c r="Q870" s="132"/>
      <c r="R870" s="132"/>
      <c r="S870" s="132"/>
      <c r="T870" s="132">
        <v>61.779000000000003</v>
      </c>
      <c r="U870" s="132">
        <f t="shared" si="95"/>
        <v>61.779000000000003</v>
      </c>
      <c r="V870" s="132">
        <f t="shared" si="96"/>
        <v>61779</v>
      </c>
      <c r="W870" s="132">
        <f t="shared" si="97"/>
        <v>5148.25</v>
      </c>
      <c r="X870" s="130" t="s">
        <v>39</v>
      </c>
      <c r="Y870" s="130" t="s">
        <v>39</v>
      </c>
      <c r="Z870" s="130" t="s">
        <v>39</v>
      </c>
      <c r="AA870" s="130"/>
      <c r="AB870" s="130"/>
      <c r="AC870" s="130"/>
      <c r="AD870" s="130"/>
      <c r="AE870" s="130"/>
      <c r="AF870" s="130" t="s">
        <v>39</v>
      </c>
      <c r="AG870" s="130"/>
      <c r="AH870" s="130">
        <v>2024</v>
      </c>
      <c r="AI870" s="130"/>
      <c r="AJ870" s="130"/>
      <c r="AK870" s="130"/>
      <c r="AL870" s="130" t="s">
        <v>1330</v>
      </c>
      <c r="AM870" s="130"/>
    </row>
    <row r="871" spans="1:39" x14ac:dyDescent="0.35">
      <c r="A871" s="133" t="s">
        <v>39</v>
      </c>
      <c r="B871" s="133" t="s">
        <v>1328</v>
      </c>
      <c r="C871" s="133" t="s">
        <v>1329</v>
      </c>
      <c r="D871" s="133" t="s">
        <v>1329</v>
      </c>
      <c r="E871" s="133"/>
      <c r="F871" s="133"/>
      <c r="G871" s="133" t="s">
        <v>1330</v>
      </c>
      <c r="H871" s="133" t="s">
        <v>182</v>
      </c>
      <c r="I871" s="133" t="s">
        <v>42</v>
      </c>
      <c r="J871" s="134">
        <v>1</v>
      </c>
      <c r="K871" s="133"/>
      <c r="L871" s="133" t="s">
        <v>45</v>
      </c>
      <c r="M871" s="133"/>
      <c r="N871" s="133"/>
      <c r="O871" s="133"/>
      <c r="P871" s="133"/>
      <c r="Q871" s="135"/>
      <c r="R871" s="135"/>
      <c r="S871" s="135"/>
      <c r="T871" s="135">
        <v>37.43</v>
      </c>
      <c r="U871" s="135">
        <f t="shared" si="95"/>
        <v>37.43</v>
      </c>
      <c r="V871" s="135">
        <f t="shared" si="96"/>
        <v>37430</v>
      </c>
      <c r="W871" s="135">
        <f t="shared" si="97"/>
        <v>3119.1666666666665</v>
      </c>
      <c r="X871" s="133" t="s">
        <v>39</v>
      </c>
      <c r="Y871" s="133" t="s">
        <v>39</v>
      </c>
      <c r="Z871" s="133" t="s">
        <v>39</v>
      </c>
      <c r="AA871" s="133"/>
      <c r="AB871" s="133" t="s">
        <v>42</v>
      </c>
      <c r="AC871" s="133" t="s">
        <v>42</v>
      </c>
      <c r="AD871" s="133" t="s">
        <v>42</v>
      </c>
      <c r="AE871" s="133" t="s">
        <v>42</v>
      </c>
      <c r="AF871" s="133" t="s">
        <v>39</v>
      </c>
      <c r="AG871" s="133"/>
      <c r="AH871" s="133">
        <v>2024</v>
      </c>
      <c r="AI871" s="133"/>
      <c r="AJ871" s="133"/>
      <c r="AK871" s="133"/>
      <c r="AL871" s="133" t="s">
        <v>1330</v>
      </c>
      <c r="AM871" s="133"/>
    </row>
    <row r="872" spans="1:39" x14ac:dyDescent="0.35">
      <c r="A872" s="130" t="s">
        <v>50</v>
      </c>
      <c r="B872" s="130" t="s">
        <v>1328</v>
      </c>
      <c r="C872" s="130" t="s">
        <v>1329</v>
      </c>
      <c r="D872" s="130" t="s">
        <v>1329</v>
      </c>
      <c r="E872" s="130" t="s">
        <v>51</v>
      </c>
      <c r="F872" s="130"/>
      <c r="G872" s="130" t="s">
        <v>1330</v>
      </c>
      <c r="H872" s="130" t="s">
        <v>1344</v>
      </c>
      <c r="I872" s="130" t="s">
        <v>1343</v>
      </c>
      <c r="J872" s="131">
        <v>1</v>
      </c>
      <c r="K872" s="130"/>
      <c r="L872" s="130" t="s">
        <v>54</v>
      </c>
      <c r="M872" s="130" t="s">
        <v>55</v>
      </c>
      <c r="N872" s="130">
        <v>1</v>
      </c>
      <c r="O872" s="130">
        <v>23</v>
      </c>
      <c r="P872" s="130">
        <v>7.5</v>
      </c>
      <c r="Q872" s="132">
        <v>63.47</v>
      </c>
      <c r="R872" s="132">
        <f t="shared" ref="R872:R891" si="102">(O872*P872)/60</f>
        <v>2.875</v>
      </c>
      <c r="S872" s="132">
        <f t="shared" ref="S872:S891" si="103">Q872*R872</f>
        <v>182.47624999999999</v>
      </c>
      <c r="T872" s="132">
        <v>0</v>
      </c>
      <c r="U872" s="132">
        <f t="shared" si="95"/>
        <v>182.47624999999999</v>
      </c>
      <c r="V872" s="132">
        <f t="shared" si="96"/>
        <v>182476.25</v>
      </c>
      <c r="W872" s="132">
        <f t="shared" si="97"/>
        <v>15206.354166666666</v>
      </c>
      <c r="X872" s="130" t="s">
        <v>1381</v>
      </c>
      <c r="Y872" s="130" t="s">
        <v>1381</v>
      </c>
      <c r="Z872" s="130">
        <v>3093</v>
      </c>
      <c r="AA872" s="130">
        <v>3094</v>
      </c>
      <c r="AB872" s="130" t="s">
        <v>42</v>
      </c>
      <c r="AC872" s="130" t="s">
        <v>42</v>
      </c>
      <c r="AD872" s="130" t="s">
        <v>42</v>
      </c>
      <c r="AE872" s="130" t="s">
        <v>42</v>
      </c>
      <c r="AF872" s="130">
        <v>119</v>
      </c>
      <c r="AG872" s="130"/>
      <c r="AH872" s="130">
        <v>2024</v>
      </c>
      <c r="AI872" s="130"/>
      <c r="AJ872" s="130"/>
      <c r="AK872" s="130"/>
      <c r="AL872" s="130" t="s">
        <v>1330</v>
      </c>
      <c r="AM872" s="130"/>
    </row>
    <row r="873" spans="1:39" x14ac:dyDescent="0.35">
      <c r="A873" s="133" t="s">
        <v>50</v>
      </c>
      <c r="B873" s="133" t="s">
        <v>1328</v>
      </c>
      <c r="C873" s="133" t="s">
        <v>1329</v>
      </c>
      <c r="D873" s="133" t="s">
        <v>1329</v>
      </c>
      <c r="E873" s="133" t="s">
        <v>51</v>
      </c>
      <c r="F873" s="133"/>
      <c r="G873" s="133" t="s">
        <v>1330</v>
      </c>
      <c r="H873" s="133" t="s">
        <v>270</v>
      </c>
      <c r="I873" s="133" t="s">
        <v>1332</v>
      </c>
      <c r="J873" s="134">
        <v>1</v>
      </c>
      <c r="K873" s="133"/>
      <c r="L873" s="133" t="s">
        <v>54</v>
      </c>
      <c r="M873" s="133" t="s">
        <v>55</v>
      </c>
      <c r="N873" s="133">
        <v>1</v>
      </c>
      <c r="O873" s="133">
        <v>23</v>
      </c>
      <c r="P873" s="133">
        <v>7.5</v>
      </c>
      <c r="Q873" s="135">
        <v>63.47</v>
      </c>
      <c r="R873" s="135">
        <f t="shared" si="102"/>
        <v>2.875</v>
      </c>
      <c r="S873" s="135">
        <f t="shared" si="103"/>
        <v>182.47624999999999</v>
      </c>
      <c r="T873" s="135">
        <v>0</v>
      </c>
      <c r="U873" s="135">
        <f t="shared" si="95"/>
        <v>182.47624999999999</v>
      </c>
      <c r="V873" s="135">
        <f t="shared" si="96"/>
        <v>182476.25</v>
      </c>
      <c r="W873" s="135">
        <f t="shared" si="97"/>
        <v>15206.354166666666</v>
      </c>
      <c r="X873" s="133" t="s">
        <v>1381</v>
      </c>
      <c r="Y873" s="133" t="s">
        <v>1381</v>
      </c>
      <c r="Z873" s="133">
        <v>3093</v>
      </c>
      <c r="AA873" s="133">
        <v>3094</v>
      </c>
      <c r="AB873" s="133" t="s">
        <v>42</v>
      </c>
      <c r="AC873" s="133" t="s">
        <v>42</v>
      </c>
      <c r="AD873" s="133" t="s">
        <v>42</v>
      </c>
      <c r="AE873" s="133" t="s">
        <v>42</v>
      </c>
      <c r="AF873" s="133">
        <v>119</v>
      </c>
      <c r="AG873" s="133"/>
      <c r="AH873" s="133">
        <v>2024</v>
      </c>
      <c r="AI873" s="133"/>
      <c r="AJ873" s="133"/>
      <c r="AK873" s="133"/>
      <c r="AL873" s="133" t="s">
        <v>1330</v>
      </c>
      <c r="AM873" s="133"/>
    </row>
    <row r="874" spans="1:39" x14ac:dyDescent="0.35">
      <c r="A874" s="130" t="s">
        <v>50</v>
      </c>
      <c r="B874" s="130" t="s">
        <v>1328</v>
      </c>
      <c r="C874" s="130" t="s">
        <v>1329</v>
      </c>
      <c r="D874" s="130" t="s">
        <v>1329</v>
      </c>
      <c r="E874" s="130" t="s">
        <v>51</v>
      </c>
      <c r="F874" s="130"/>
      <c r="G874" s="130" t="s">
        <v>1330</v>
      </c>
      <c r="H874" s="130" t="s">
        <v>1334</v>
      </c>
      <c r="I874" s="130" t="s">
        <v>1333</v>
      </c>
      <c r="J874" s="131">
        <v>1</v>
      </c>
      <c r="K874" s="130"/>
      <c r="L874" s="130" t="s">
        <v>54</v>
      </c>
      <c r="M874" s="130" t="s">
        <v>55</v>
      </c>
      <c r="N874" s="130">
        <v>1</v>
      </c>
      <c r="O874" s="130">
        <v>23</v>
      </c>
      <c r="P874" s="130">
        <v>4.5</v>
      </c>
      <c r="Q874" s="132">
        <v>70.63</v>
      </c>
      <c r="R874" s="132">
        <f t="shared" si="102"/>
        <v>1.7250000000000001</v>
      </c>
      <c r="S874" s="132">
        <f t="shared" si="103"/>
        <v>121.83674999999999</v>
      </c>
      <c r="T874" s="132">
        <v>0</v>
      </c>
      <c r="U874" s="132">
        <f t="shared" si="95"/>
        <v>121.83674999999999</v>
      </c>
      <c r="V874" s="132">
        <f t="shared" si="96"/>
        <v>121836.75</v>
      </c>
      <c r="W874" s="132">
        <f t="shared" si="97"/>
        <v>10153.0625</v>
      </c>
      <c r="X874" s="130" t="s">
        <v>1381</v>
      </c>
      <c r="Y874" s="130" t="s">
        <v>1381</v>
      </c>
      <c r="Z874" s="130">
        <v>3093</v>
      </c>
      <c r="AA874" s="130">
        <v>3094</v>
      </c>
      <c r="AB874" s="130" t="s">
        <v>42</v>
      </c>
      <c r="AC874" s="130" t="s">
        <v>42</v>
      </c>
      <c r="AD874" s="130" t="s">
        <v>42</v>
      </c>
      <c r="AE874" s="130" t="s">
        <v>42</v>
      </c>
      <c r="AF874" s="130">
        <v>119</v>
      </c>
      <c r="AG874" s="130"/>
      <c r="AH874" s="130">
        <v>2024</v>
      </c>
      <c r="AI874" s="130"/>
      <c r="AJ874" s="130"/>
      <c r="AK874" s="130"/>
      <c r="AL874" s="130" t="s">
        <v>1330</v>
      </c>
      <c r="AM874" s="130"/>
    </row>
    <row r="875" spans="1:39" x14ac:dyDescent="0.35">
      <c r="A875" s="133" t="s">
        <v>50</v>
      </c>
      <c r="B875" s="133" t="s">
        <v>1328</v>
      </c>
      <c r="C875" s="133" t="s">
        <v>1329</v>
      </c>
      <c r="D875" s="133" t="s">
        <v>1329</v>
      </c>
      <c r="E875" s="133" t="s">
        <v>51</v>
      </c>
      <c r="F875" s="133"/>
      <c r="G875" s="133" t="s">
        <v>1330</v>
      </c>
      <c r="H875" s="133" t="s">
        <v>1336</v>
      </c>
      <c r="I875" s="133" t="s">
        <v>1335</v>
      </c>
      <c r="J875" s="134">
        <v>1</v>
      </c>
      <c r="K875" s="133"/>
      <c r="L875" s="133" t="s">
        <v>54</v>
      </c>
      <c r="M875" s="133" t="s">
        <v>55</v>
      </c>
      <c r="N875" s="133">
        <v>1</v>
      </c>
      <c r="O875" s="133">
        <v>23</v>
      </c>
      <c r="P875" s="133">
        <v>1.5</v>
      </c>
      <c r="Q875" s="135">
        <v>63.47</v>
      </c>
      <c r="R875" s="135">
        <f t="shared" si="102"/>
        <v>0.57499999999999996</v>
      </c>
      <c r="S875" s="135">
        <f t="shared" si="103"/>
        <v>36.495249999999999</v>
      </c>
      <c r="T875" s="135">
        <v>0</v>
      </c>
      <c r="U875" s="135">
        <f t="shared" si="95"/>
        <v>36.495249999999999</v>
      </c>
      <c r="V875" s="135">
        <f t="shared" si="96"/>
        <v>36495.25</v>
      </c>
      <c r="W875" s="135">
        <f t="shared" si="97"/>
        <v>3041.2708333333335</v>
      </c>
      <c r="X875" s="133" t="s">
        <v>1381</v>
      </c>
      <c r="Y875" s="133" t="s">
        <v>1381</v>
      </c>
      <c r="Z875" s="133">
        <v>3093</v>
      </c>
      <c r="AA875" s="133">
        <v>3094</v>
      </c>
      <c r="AB875" s="133" t="s">
        <v>42</v>
      </c>
      <c r="AC875" s="133" t="s">
        <v>42</v>
      </c>
      <c r="AD875" s="133" t="s">
        <v>42</v>
      </c>
      <c r="AE875" s="133" t="s">
        <v>42</v>
      </c>
      <c r="AF875" s="133">
        <v>119</v>
      </c>
      <c r="AG875" s="133"/>
      <c r="AH875" s="133">
        <v>2024</v>
      </c>
      <c r="AI875" s="133"/>
      <c r="AJ875" s="133"/>
      <c r="AK875" s="133"/>
      <c r="AL875" s="133" t="s">
        <v>1330</v>
      </c>
      <c r="AM875" s="133"/>
    </row>
    <row r="876" spans="1:39" x14ac:dyDescent="0.35">
      <c r="A876" s="130" t="s">
        <v>50</v>
      </c>
      <c r="B876" s="130" t="s">
        <v>1328</v>
      </c>
      <c r="C876" s="130" t="s">
        <v>1329</v>
      </c>
      <c r="D876" s="130" t="s">
        <v>1329</v>
      </c>
      <c r="E876" s="130" t="s">
        <v>51</v>
      </c>
      <c r="F876" s="130"/>
      <c r="G876" s="130" t="s">
        <v>1330</v>
      </c>
      <c r="H876" s="130" t="s">
        <v>1338</v>
      </c>
      <c r="I876" s="130" t="s">
        <v>1337</v>
      </c>
      <c r="J876" s="131">
        <v>1</v>
      </c>
      <c r="K876" s="130"/>
      <c r="L876" s="130" t="s">
        <v>54</v>
      </c>
      <c r="M876" s="130" t="s">
        <v>55</v>
      </c>
      <c r="N876" s="130">
        <v>1</v>
      </c>
      <c r="O876" s="130">
        <v>23</v>
      </c>
      <c r="P876" s="130">
        <v>4.5</v>
      </c>
      <c r="Q876" s="132">
        <v>63.47</v>
      </c>
      <c r="R876" s="132">
        <f t="shared" si="102"/>
        <v>1.7250000000000001</v>
      </c>
      <c r="S876" s="132">
        <f t="shared" si="103"/>
        <v>109.48575000000001</v>
      </c>
      <c r="T876" s="132">
        <v>0</v>
      </c>
      <c r="U876" s="132">
        <f t="shared" si="95"/>
        <v>109.48575000000001</v>
      </c>
      <c r="V876" s="132">
        <f t="shared" si="96"/>
        <v>109485.75000000001</v>
      </c>
      <c r="W876" s="132">
        <f t="shared" si="97"/>
        <v>9123.8125000000018</v>
      </c>
      <c r="X876" s="130" t="s">
        <v>1381</v>
      </c>
      <c r="Y876" s="130" t="s">
        <v>1381</v>
      </c>
      <c r="Z876" s="130">
        <v>3093</v>
      </c>
      <c r="AA876" s="130">
        <v>3094</v>
      </c>
      <c r="AB876" s="130" t="s">
        <v>42</v>
      </c>
      <c r="AC876" s="130" t="s">
        <v>42</v>
      </c>
      <c r="AD876" s="130" t="s">
        <v>42</v>
      </c>
      <c r="AE876" s="130" t="s">
        <v>42</v>
      </c>
      <c r="AF876" s="130">
        <v>119</v>
      </c>
      <c r="AG876" s="130"/>
      <c r="AH876" s="130">
        <v>2024</v>
      </c>
      <c r="AI876" s="130"/>
      <c r="AJ876" s="130"/>
      <c r="AK876" s="130"/>
      <c r="AL876" s="130" t="s">
        <v>1330</v>
      </c>
      <c r="AM876" s="130"/>
    </row>
    <row r="877" spans="1:39" x14ac:dyDescent="0.35">
      <c r="A877" s="133" t="s">
        <v>50</v>
      </c>
      <c r="B877" s="133" t="s">
        <v>1328</v>
      </c>
      <c r="C877" s="133" t="s">
        <v>1329</v>
      </c>
      <c r="D877" s="133" t="s">
        <v>1329</v>
      </c>
      <c r="E877" s="133" t="s">
        <v>51</v>
      </c>
      <c r="F877" s="133"/>
      <c r="G877" s="133" t="s">
        <v>1330</v>
      </c>
      <c r="H877" s="133" t="s">
        <v>1342</v>
      </c>
      <c r="I877" s="133" t="s">
        <v>1341</v>
      </c>
      <c r="J877" s="134">
        <v>1</v>
      </c>
      <c r="K877" s="133"/>
      <c r="L877" s="133" t="s">
        <v>54</v>
      </c>
      <c r="M877" s="133" t="s">
        <v>55</v>
      </c>
      <c r="N877" s="133">
        <v>1</v>
      </c>
      <c r="O877" s="133">
        <v>23</v>
      </c>
      <c r="P877" s="133">
        <v>4.5</v>
      </c>
      <c r="Q877" s="135">
        <v>63.47</v>
      </c>
      <c r="R877" s="135">
        <f t="shared" si="102"/>
        <v>1.7250000000000001</v>
      </c>
      <c r="S877" s="135">
        <f t="shared" si="103"/>
        <v>109.48575000000001</v>
      </c>
      <c r="T877" s="135">
        <v>0</v>
      </c>
      <c r="U877" s="135">
        <f t="shared" si="95"/>
        <v>109.48575000000001</v>
      </c>
      <c r="V877" s="135">
        <f t="shared" si="96"/>
        <v>109485.75000000001</v>
      </c>
      <c r="W877" s="135">
        <f t="shared" si="97"/>
        <v>9123.8125000000018</v>
      </c>
      <c r="X877" s="133" t="s">
        <v>1381</v>
      </c>
      <c r="Y877" s="133" t="s">
        <v>1381</v>
      </c>
      <c r="Z877" s="133">
        <v>3093</v>
      </c>
      <c r="AA877" s="133">
        <v>3094</v>
      </c>
      <c r="AB877" s="133" t="s">
        <v>42</v>
      </c>
      <c r="AC877" s="133" t="s">
        <v>42</v>
      </c>
      <c r="AD877" s="133" t="s">
        <v>42</v>
      </c>
      <c r="AE877" s="133" t="s">
        <v>42</v>
      </c>
      <c r="AF877" s="133">
        <v>119</v>
      </c>
      <c r="AG877" s="133"/>
      <c r="AH877" s="133">
        <v>2024</v>
      </c>
      <c r="AI877" s="133"/>
      <c r="AJ877" s="133"/>
      <c r="AK877" s="133"/>
      <c r="AL877" s="133" t="s">
        <v>1330</v>
      </c>
      <c r="AM877" s="133"/>
    </row>
    <row r="878" spans="1:39" x14ac:dyDescent="0.35">
      <c r="A878" s="130" t="s">
        <v>50</v>
      </c>
      <c r="B878" s="130" t="s">
        <v>1328</v>
      </c>
      <c r="C878" s="130" t="s">
        <v>1329</v>
      </c>
      <c r="D878" s="130" t="s">
        <v>1329</v>
      </c>
      <c r="E878" s="130" t="s">
        <v>51</v>
      </c>
      <c r="F878" s="130"/>
      <c r="G878" s="130" t="s">
        <v>1330</v>
      </c>
      <c r="H878" s="130" t="s">
        <v>1334</v>
      </c>
      <c r="I878" s="130" t="s">
        <v>1333</v>
      </c>
      <c r="J878" s="131">
        <v>1</v>
      </c>
      <c r="K878" s="130"/>
      <c r="L878" s="130" t="s">
        <v>54</v>
      </c>
      <c r="M878" s="130" t="s">
        <v>69</v>
      </c>
      <c r="N878" s="130">
        <v>2</v>
      </c>
      <c r="O878" s="130">
        <v>26</v>
      </c>
      <c r="P878" s="130">
        <v>25.5</v>
      </c>
      <c r="Q878" s="132">
        <v>70.63</v>
      </c>
      <c r="R878" s="132">
        <f t="shared" si="102"/>
        <v>11.05</v>
      </c>
      <c r="S878" s="132">
        <f t="shared" si="103"/>
        <v>780.4615</v>
      </c>
      <c r="T878" s="132">
        <v>0</v>
      </c>
      <c r="U878" s="132">
        <f t="shared" si="95"/>
        <v>780.4615</v>
      </c>
      <c r="V878" s="132">
        <f t="shared" si="96"/>
        <v>780461.5</v>
      </c>
      <c r="W878" s="132">
        <f t="shared" si="97"/>
        <v>65038.458333333336</v>
      </c>
      <c r="X878" s="130" t="s">
        <v>1381</v>
      </c>
      <c r="Y878" s="130" t="s">
        <v>1381</v>
      </c>
      <c r="Z878" s="130">
        <v>3093</v>
      </c>
      <c r="AA878" s="130">
        <v>3094</v>
      </c>
      <c r="AB878" s="130" t="s">
        <v>42</v>
      </c>
      <c r="AC878" s="130" t="s">
        <v>42</v>
      </c>
      <c r="AD878" s="130" t="s">
        <v>42</v>
      </c>
      <c r="AE878" s="130" t="s">
        <v>42</v>
      </c>
      <c r="AF878" s="130">
        <v>119</v>
      </c>
      <c r="AG878" s="130"/>
      <c r="AH878" s="130">
        <v>2024</v>
      </c>
      <c r="AI878" s="130"/>
      <c r="AJ878" s="130"/>
      <c r="AK878" s="130"/>
      <c r="AL878" s="130" t="s">
        <v>1330</v>
      </c>
      <c r="AM878" s="130"/>
    </row>
    <row r="879" spans="1:39" x14ac:dyDescent="0.35">
      <c r="A879" s="133" t="s">
        <v>50</v>
      </c>
      <c r="B879" s="133" t="s">
        <v>1328</v>
      </c>
      <c r="C879" s="133" t="s">
        <v>1329</v>
      </c>
      <c r="D879" s="133" t="s">
        <v>1329</v>
      </c>
      <c r="E879" s="133" t="s">
        <v>51</v>
      </c>
      <c r="F879" s="133"/>
      <c r="G879" s="133" t="s">
        <v>1330</v>
      </c>
      <c r="H879" s="133" t="s">
        <v>1336</v>
      </c>
      <c r="I879" s="133" t="s">
        <v>1335</v>
      </c>
      <c r="J879" s="134">
        <v>1</v>
      </c>
      <c r="K879" s="133"/>
      <c r="L879" s="133" t="s">
        <v>54</v>
      </c>
      <c r="M879" s="133" t="s">
        <v>69</v>
      </c>
      <c r="N879" s="133">
        <v>2</v>
      </c>
      <c r="O879" s="133">
        <v>26</v>
      </c>
      <c r="P879" s="133">
        <v>1.5</v>
      </c>
      <c r="Q879" s="135">
        <v>63.47</v>
      </c>
      <c r="R879" s="135">
        <f t="shared" si="102"/>
        <v>0.65</v>
      </c>
      <c r="S879" s="135">
        <f t="shared" si="103"/>
        <v>41.255499999999998</v>
      </c>
      <c r="T879" s="135">
        <v>0</v>
      </c>
      <c r="U879" s="135">
        <f t="shared" si="95"/>
        <v>41.255499999999998</v>
      </c>
      <c r="V879" s="135">
        <f t="shared" si="96"/>
        <v>41255.5</v>
      </c>
      <c r="W879" s="135">
        <f t="shared" si="97"/>
        <v>3437.9583333333335</v>
      </c>
      <c r="X879" s="133" t="s">
        <v>1381</v>
      </c>
      <c r="Y879" s="133" t="s">
        <v>1381</v>
      </c>
      <c r="Z879" s="133">
        <v>3093</v>
      </c>
      <c r="AA879" s="133">
        <v>3094</v>
      </c>
      <c r="AB879" s="133" t="s">
        <v>42</v>
      </c>
      <c r="AC879" s="133" t="s">
        <v>42</v>
      </c>
      <c r="AD879" s="133" t="s">
        <v>42</v>
      </c>
      <c r="AE879" s="133" t="s">
        <v>42</v>
      </c>
      <c r="AF879" s="133">
        <v>119</v>
      </c>
      <c r="AG879" s="133"/>
      <c r="AH879" s="133">
        <v>2024</v>
      </c>
      <c r="AI879" s="133"/>
      <c r="AJ879" s="133"/>
      <c r="AK879" s="133"/>
      <c r="AL879" s="133" t="s">
        <v>1330</v>
      </c>
      <c r="AM879" s="133"/>
    </row>
    <row r="880" spans="1:39" x14ac:dyDescent="0.35">
      <c r="A880" s="130" t="s">
        <v>50</v>
      </c>
      <c r="B880" s="130" t="s">
        <v>1328</v>
      </c>
      <c r="C880" s="130" t="s">
        <v>1329</v>
      </c>
      <c r="D880" s="130" t="s">
        <v>1329</v>
      </c>
      <c r="E880" s="130" t="s">
        <v>51</v>
      </c>
      <c r="F880" s="130"/>
      <c r="G880" s="130" t="s">
        <v>1330</v>
      </c>
      <c r="H880" s="130" t="s">
        <v>1340</v>
      </c>
      <c r="I880" s="130" t="s">
        <v>1339</v>
      </c>
      <c r="J880" s="131">
        <v>1</v>
      </c>
      <c r="K880" s="130"/>
      <c r="L880" s="130" t="s">
        <v>54</v>
      </c>
      <c r="M880" s="130" t="s">
        <v>69</v>
      </c>
      <c r="N880" s="130">
        <v>2</v>
      </c>
      <c r="O880" s="130">
        <v>26</v>
      </c>
      <c r="P880" s="130">
        <v>3</v>
      </c>
      <c r="Q880" s="132">
        <v>63.47</v>
      </c>
      <c r="R880" s="132">
        <f t="shared" si="102"/>
        <v>1.3</v>
      </c>
      <c r="S880" s="132">
        <f t="shared" si="103"/>
        <v>82.510999999999996</v>
      </c>
      <c r="T880" s="132"/>
      <c r="U880" s="132">
        <f t="shared" si="95"/>
        <v>82.510999999999996</v>
      </c>
      <c r="V880" s="132">
        <f t="shared" si="96"/>
        <v>82511</v>
      </c>
      <c r="W880" s="132">
        <f t="shared" si="97"/>
        <v>6875.916666666667</v>
      </c>
      <c r="X880" s="130" t="s">
        <v>1381</v>
      </c>
      <c r="Y880" s="130" t="s">
        <v>1381</v>
      </c>
      <c r="Z880" s="130">
        <v>3093</v>
      </c>
      <c r="AA880" s="130">
        <v>3094</v>
      </c>
      <c r="AB880" s="130" t="s">
        <v>42</v>
      </c>
      <c r="AC880" s="130" t="s">
        <v>42</v>
      </c>
      <c r="AD880" s="130" t="s">
        <v>42</v>
      </c>
      <c r="AE880" s="130" t="s">
        <v>42</v>
      </c>
      <c r="AF880" s="130">
        <v>119</v>
      </c>
      <c r="AG880" s="130"/>
      <c r="AH880" s="130">
        <v>2024</v>
      </c>
      <c r="AI880" s="130"/>
      <c r="AJ880" s="130"/>
      <c r="AK880" s="130"/>
      <c r="AL880" s="130" t="s">
        <v>1330</v>
      </c>
      <c r="AM880" s="130"/>
    </row>
    <row r="881" spans="1:39" x14ac:dyDescent="0.35">
      <c r="A881" s="133" t="s">
        <v>50</v>
      </c>
      <c r="B881" s="133" t="s">
        <v>1328</v>
      </c>
      <c r="C881" s="133" t="s">
        <v>1329</v>
      </c>
      <c r="D881" s="133" t="s">
        <v>1329</v>
      </c>
      <c r="E881" s="133" t="s">
        <v>51</v>
      </c>
      <c r="F881" s="133"/>
      <c r="G881" s="133" t="s">
        <v>1330</v>
      </c>
      <c r="H881" s="133" t="s">
        <v>84</v>
      </c>
      <c r="I881" s="133" t="s">
        <v>42</v>
      </c>
      <c r="J881" s="134">
        <v>1</v>
      </c>
      <c r="K881" s="133"/>
      <c r="L881" s="133" t="s">
        <v>68</v>
      </c>
      <c r="M881" s="133" t="s">
        <v>42</v>
      </c>
      <c r="N881" s="133"/>
      <c r="O881" s="133"/>
      <c r="P881" s="133">
        <v>60</v>
      </c>
      <c r="Q881" s="135">
        <v>65.099999999999994</v>
      </c>
      <c r="R881" s="135">
        <f t="shared" si="102"/>
        <v>0</v>
      </c>
      <c r="S881" s="135">
        <f t="shared" si="103"/>
        <v>0</v>
      </c>
      <c r="T881" s="135">
        <v>0</v>
      </c>
      <c r="U881" s="135">
        <f t="shared" si="95"/>
        <v>0</v>
      </c>
      <c r="V881" s="135">
        <f t="shared" si="96"/>
        <v>0</v>
      </c>
      <c r="W881" s="135">
        <f t="shared" si="97"/>
        <v>0</v>
      </c>
      <c r="X881" s="133" t="s">
        <v>1381</v>
      </c>
      <c r="Y881" s="133" t="s">
        <v>1381</v>
      </c>
      <c r="Z881" s="133">
        <v>3093</v>
      </c>
      <c r="AA881" s="133">
        <v>3094</v>
      </c>
      <c r="AB881" s="133" t="s">
        <v>42</v>
      </c>
      <c r="AC881" s="133" t="s">
        <v>42</v>
      </c>
      <c r="AD881" s="133" t="s">
        <v>42</v>
      </c>
      <c r="AE881" s="133" t="s">
        <v>42</v>
      </c>
      <c r="AF881" s="133">
        <v>119</v>
      </c>
      <c r="AG881" s="133"/>
      <c r="AH881" s="133">
        <v>2024</v>
      </c>
      <c r="AI881" s="133"/>
      <c r="AJ881" s="133"/>
      <c r="AK881" s="133"/>
      <c r="AL881" s="133" t="s">
        <v>1330</v>
      </c>
      <c r="AM881" s="133"/>
    </row>
    <row r="882" spans="1:39" x14ac:dyDescent="0.35">
      <c r="A882" s="130" t="s">
        <v>50</v>
      </c>
      <c r="B882" s="130" t="s">
        <v>1328</v>
      </c>
      <c r="C882" s="130" t="s">
        <v>1329</v>
      </c>
      <c r="D882" s="130" t="s">
        <v>1329</v>
      </c>
      <c r="E882" s="130" t="s">
        <v>85</v>
      </c>
      <c r="F882" s="130"/>
      <c r="G882" s="130" t="s">
        <v>1330</v>
      </c>
      <c r="H882" s="130" t="s">
        <v>1344</v>
      </c>
      <c r="I882" s="130" t="s">
        <v>1343</v>
      </c>
      <c r="J882" s="131">
        <v>1</v>
      </c>
      <c r="K882" s="130"/>
      <c r="L882" s="130" t="s">
        <v>54</v>
      </c>
      <c r="M882" s="130" t="s">
        <v>55</v>
      </c>
      <c r="N882" s="130">
        <v>1</v>
      </c>
      <c r="O882" s="130">
        <v>7</v>
      </c>
      <c r="P882" s="130">
        <v>7.5</v>
      </c>
      <c r="Q882" s="132">
        <v>63.47</v>
      </c>
      <c r="R882" s="132">
        <f t="shared" si="102"/>
        <v>0.875</v>
      </c>
      <c r="S882" s="132">
        <f t="shared" si="103"/>
        <v>55.536249999999995</v>
      </c>
      <c r="T882" s="132"/>
      <c r="U882" s="132">
        <f t="shared" si="95"/>
        <v>55.536249999999995</v>
      </c>
      <c r="V882" s="132">
        <f t="shared" si="96"/>
        <v>55536.249999999993</v>
      </c>
      <c r="W882" s="132">
        <f t="shared" si="97"/>
        <v>4628.020833333333</v>
      </c>
      <c r="X882" s="130" t="s">
        <v>1381</v>
      </c>
      <c r="Y882" s="130" t="s">
        <v>1381</v>
      </c>
      <c r="Z882" s="130">
        <v>3093</v>
      </c>
      <c r="AA882" s="130">
        <v>3094</v>
      </c>
      <c r="AB882" s="130" t="s">
        <v>42</v>
      </c>
      <c r="AC882" s="130" t="s">
        <v>42</v>
      </c>
      <c r="AD882" s="130" t="s">
        <v>42</v>
      </c>
      <c r="AE882" s="130" t="s">
        <v>42</v>
      </c>
      <c r="AF882" s="130">
        <v>119</v>
      </c>
      <c r="AG882" s="130"/>
      <c r="AH882" s="130">
        <v>2024</v>
      </c>
      <c r="AI882" s="130"/>
      <c r="AJ882" s="130"/>
      <c r="AK882" s="130"/>
      <c r="AL882" s="130" t="s">
        <v>1330</v>
      </c>
      <c r="AM882" s="130"/>
    </row>
    <row r="883" spans="1:39" x14ac:dyDescent="0.35">
      <c r="A883" s="133" t="s">
        <v>50</v>
      </c>
      <c r="B883" s="133" t="s">
        <v>1328</v>
      </c>
      <c r="C883" s="133" t="s">
        <v>1329</v>
      </c>
      <c r="D883" s="133" t="s">
        <v>1329</v>
      </c>
      <c r="E883" s="133" t="s">
        <v>85</v>
      </c>
      <c r="F883" s="133"/>
      <c r="G883" s="133" t="s">
        <v>1330</v>
      </c>
      <c r="H883" s="133" t="s">
        <v>270</v>
      </c>
      <c r="I883" s="133" t="s">
        <v>1332</v>
      </c>
      <c r="J883" s="134">
        <v>1</v>
      </c>
      <c r="K883" s="133"/>
      <c r="L883" s="133" t="s">
        <v>54</v>
      </c>
      <c r="M883" s="133" t="s">
        <v>55</v>
      </c>
      <c r="N883" s="133">
        <v>1</v>
      </c>
      <c r="O883" s="133">
        <v>7</v>
      </c>
      <c r="P883" s="133">
        <v>7.5</v>
      </c>
      <c r="Q883" s="135">
        <v>63.47</v>
      </c>
      <c r="R883" s="135">
        <f t="shared" si="102"/>
        <v>0.875</v>
      </c>
      <c r="S883" s="135">
        <f t="shared" si="103"/>
        <v>55.536249999999995</v>
      </c>
      <c r="T883" s="135"/>
      <c r="U883" s="135">
        <f t="shared" si="95"/>
        <v>55.536249999999995</v>
      </c>
      <c r="V883" s="135">
        <f t="shared" si="96"/>
        <v>55536.249999999993</v>
      </c>
      <c r="W883" s="135">
        <f t="shared" si="97"/>
        <v>4628.020833333333</v>
      </c>
      <c r="X883" s="133" t="s">
        <v>1381</v>
      </c>
      <c r="Y883" s="133" t="s">
        <v>1381</v>
      </c>
      <c r="Z883" s="133">
        <v>3093</v>
      </c>
      <c r="AA883" s="133">
        <v>3094</v>
      </c>
      <c r="AB883" s="133" t="s">
        <v>42</v>
      </c>
      <c r="AC883" s="133" t="s">
        <v>42</v>
      </c>
      <c r="AD883" s="133" t="s">
        <v>42</v>
      </c>
      <c r="AE883" s="133" t="s">
        <v>42</v>
      </c>
      <c r="AF883" s="133">
        <v>119</v>
      </c>
      <c r="AG883" s="133"/>
      <c r="AH883" s="133">
        <v>2024</v>
      </c>
      <c r="AI883" s="133"/>
      <c r="AJ883" s="133"/>
      <c r="AK883" s="133"/>
      <c r="AL883" s="133" t="s">
        <v>1330</v>
      </c>
      <c r="AM883" s="133"/>
    </row>
    <row r="884" spans="1:39" x14ac:dyDescent="0.35">
      <c r="A884" s="130" t="s">
        <v>50</v>
      </c>
      <c r="B884" s="130" t="s">
        <v>1328</v>
      </c>
      <c r="C884" s="130" t="s">
        <v>1329</v>
      </c>
      <c r="D884" s="130" t="s">
        <v>1329</v>
      </c>
      <c r="E884" s="130" t="s">
        <v>85</v>
      </c>
      <c r="F884" s="130"/>
      <c r="G884" s="130" t="s">
        <v>1330</v>
      </c>
      <c r="H884" s="130" t="s">
        <v>1334</v>
      </c>
      <c r="I884" s="130" t="s">
        <v>1333</v>
      </c>
      <c r="J884" s="131">
        <v>1</v>
      </c>
      <c r="K884" s="130"/>
      <c r="L884" s="130" t="s">
        <v>54</v>
      </c>
      <c r="M884" s="130" t="s">
        <v>55</v>
      </c>
      <c r="N884" s="130">
        <v>1</v>
      </c>
      <c r="O884" s="130">
        <v>7</v>
      </c>
      <c r="P884" s="130">
        <v>4.5</v>
      </c>
      <c r="Q884" s="132">
        <v>70.63</v>
      </c>
      <c r="R884" s="132">
        <f t="shared" si="102"/>
        <v>0.52500000000000002</v>
      </c>
      <c r="S884" s="132">
        <f t="shared" si="103"/>
        <v>37.080750000000002</v>
      </c>
      <c r="T884" s="132"/>
      <c r="U884" s="132">
        <f t="shared" si="95"/>
        <v>37.080750000000002</v>
      </c>
      <c r="V884" s="132">
        <f t="shared" si="96"/>
        <v>37080.75</v>
      </c>
      <c r="W884" s="132">
        <f t="shared" si="97"/>
        <v>3090.0625</v>
      </c>
      <c r="X884" s="130" t="s">
        <v>1381</v>
      </c>
      <c r="Y884" s="130" t="s">
        <v>1381</v>
      </c>
      <c r="Z884" s="130">
        <v>3093</v>
      </c>
      <c r="AA884" s="130">
        <v>3094</v>
      </c>
      <c r="AB884" s="130" t="s">
        <v>42</v>
      </c>
      <c r="AC884" s="130" t="s">
        <v>42</v>
      </c>
      <c r="AD884" s="130" t="s">
        <v>42</v>
      </c>
      <c r="AE884" s="130" t="s">
        <v>42</v>
      </c>
      <c r="AF884" s="130">
        <v>119</v>
      </c>
      <c r="AG884" s="130"/>
      <c r="AH884" s="130">
        <v>2024</v>
      </c>
      <c r="AI884" s="130"/>
      <c r="AJ884" s="130"/>
      <c r="AK884" s="130"/>
      <c r="AL884" s="130" t="s">
        <v>1330</v>
      </c>
      <c r="AM884" s="130"/>
    </row>
    <row r="885" spans="1:39" x14ac:dyDescent="0.35">
      <c r="A885" s="133" t="s">
        <v>50</v>
      </c>
      <c r="B885" s="133" t="s">
        <v>1328</v>
      </c>
      <c r="C885" s="133" t="s">
        <v>1329</v>
      </c>
      <c r="D885" s="133" t="s">
        <v>1329</v>
      </c>
      <c r="E885" s="133" t="s">
        <v>85</v>
      </c>
      <c r="F885" s="133"/>
      <c r="G885" s="133" t="s">
        <v>1330</v>
      </c>
      <c r="H885" s="133" t="s">
        <v>1336</v>
      </c>
      <c r="I885" s="133" t="s">
        <v>1335</v>
      </c>
      <c r="J885" s="134">
        <v>1</v>
      </c>
      <c r="K885" s="133"/>
      <c r="L885" s="133" t="s">
        <v>54</v>
      </c>
      <c r="M885" s="133" t="s">
        <v>55</v>
      </c>
      <c r="N885" s="133">
        <v>1</v>
      </c>
      <c r="O885" s="133">
        <v>7</v>
      </c>
      <c r="P885" s="133">
        <v>1.5</v>
      </c>
      <c r="Q885" s="135">
        <v>63.47</v>
      </c>
      <c r="R885" s="135">
        <f t="shared" si="102"/>
        <v>0.17499999999999999</v>
      </c>
      <c r="S885" s="135">
        <f t="shared" si="103"/>
        <v>11.107249999999999</v>
      </c>
      <c r="T885" s="135"/>
      <c r="U885" s="135">
        <f t="shared" si="95"/>
        <v>11.107249999999999</v>
      </c>
      <c r="V885" s="135">
        <f t="shared" si="96"/>
        <v>11107.249999999998</v>
      </c>
      <c r="W885" s="135">
        <f t="shared" si="97"/>
        <v>925.60416666666652</v>
      </c>
      <c r="X885" s="133" t="s">
        <v>1381</v>
      </c>
      <c r="Y885" s="133" t="s">
        <v>1381</v>
      </c>
      <c r="Z885" s="133">
        <v>3093</v>
      </c>
      <c r="AA885" s="133">
        <v>3094</v>
      </c>
      <c r="AB885" s="133" t="s">
        <v>42</v>
      </c>
      <c r="AC885" s="133" t="s">
        <v>42</v>
      </c>
      <c r="AD885" s="133" t="s">
        <v>42</v>
      </c>
      <c r="AE885" s="133" t="s">
        <v>42</v>
      </c>
      <c r="AF885" s="133">
        <v>119</v>
      </c>
      <c r="AG885" s="133"/>
      <c r="AH885" s="133">
        <v>2024</v>
      </c>
      <c r="AI885" s="133"/>
      <c r="AJ885" s="133"/>
      <c r="AK885" s="133"/>
      <c r="AL885" s="133" t="s">
        <v>1330</v>
      </c>
      <c r="AM885" s="133"/>
    </row>
    <row r="886" spans="1:39" x14ac:dyDescent="0.35">
      <c r="A886" s="130" t="s">
        <v>50</v>
      </c>
      <c r="B886" s="130" t="s">
        <v>1328</v>
      </c>
      <c r="C886" s="130" t="s">
        <v>1329</v>
      </c>
      <c r="D886" s="130" t="s">
        <v>1329</v>
      </c>
      <c r="E886" s="130" t="s">
        <v>85</v>
      </c>
      <c r="F886" s="130"/>
      <c r="G886" s="130" t="s">
        <v>1330</v>
      </c>
      <c r="H886" s="130" t="s">
        <v>1338</v>
      </c>
      <c r="I886" s="130" t="s">
        <v>1337</v>
      </c>
      <c r="J886" s="131">
        <v>1</v>
      </c>
      <c r="K886" s="130"/>
      <c r="L886" s="130" t="s">
        <v>54</v>
      </c>
      <c r="M886" s="130" t="s">
        <v>55</v>
      </c>
      <c r="N886" s="130">
        <v>1</v>
      </c>
      <c r="O886" s="130">
        <v>7</v>
      </c>
      <c r="P886" s="130">
        <v>4.5</v>
      </c>
      <c r="Q886" s="132">
        <v>63.47</v>
      </c>
      <c r="R886" s="132">
        <f t="shared" si="102"/>
        <v>0.52500000000000002</v>
      </c>
      <c r="S886" s="132">
        <f t="shared" si="103"/>
        <v>33.321750000000002</v>
      </c>
      <c r="T886" s="132"/>
      <c r="U886" s="132">
        <f t="shared" si="95"/>
        <v>33.321750000000002</v>
      </c>
      <c r="V886" s="132">
        <f t="shared" si="96"/>
        <v>33321.75</v>
      </c>
      <c r="W886" s="132">
        <f t="shared" si="97"/>
        <v>2776.8125</v>
      </c>
      <c r="X886" s="130" t="s">
        <v>1381</v>
      </c>
      <c r="Y886" s="130" t="s">
        <v>1381</v>
      </c>
      <c r="Z886" s="130">
        <v>3093</v>
      </c>
      <c r="AA886" s="130">
        <v>3094</v>
      </c>
      <c r="AB886" s="130" t="s">
        <v>42</v>
      </c>
      <c r="AC886" s="130" t="s">
        <v>42</v>
      </c>
      <c r="AD886" s="130" t="s">
        <v>42</v>
      </c>
      <c r="AE886" s="130" t="s">
        <v>42</v>
      </c>
      <c r="AF886" s="130">
        <v>119</v>
      </c>
      <c r="AG886" s="130"/>
      <c r="AH886" s="130">
        <v>2024</v>
      </c>
      <c r="AI886" s="130"/>
      <c r="AJ886" s="130"/>
      <c r="AK886" s="130"/>
      <c r="AL886" s="130" t="s">
        <v>1330</v>
      </c>
      <c r="AM886" s="130"/>
    </row>
    <row r="887" spans="1:39" x14ac:dyDescent="0.35">
      <c r="A887" s="133" t="s">
        <v>50</v>
      </c>
      <c r="B887" s="133" t="s">
        <v>1328</v>
      </c>
      <c r="C887" s="133" t="s">
        <v>1329</v>
      </c>
      <c r="D887" s="133" t="s">
        <v>1329</v>
      </c>
      <c r="E887" s="133" t="s">
        <v>85</v>
      </c>
      <c r="F887" s="133"/>
      <c r="G887" s="133" t="s">
        <v>1330</v>
      </c>
      <c r="H887" s="133" t="s">
        <v>1342</v>
      </c>
      <c r="I887" s="133" t="s">
        <v>1341</v>
      </c>
      <c r="J887" s="134">
        <v>1</v>
      </c>
      <c r="K887" s="133"/>
      <c r="L887" s="133" t="s">
        <v>54</v>
      </c>
      <c r="M887" s="133" t="s">
        <v>55</v>
      </c>
      <c r="N887" s="133">
        <v>1</v>
      </c>
      <c r="O887" s="133">
        <v>7</v>
      </c>
      <c r="P887" s="133">
        <v>4.5</v>
      </c>
      <c r="Q887" s="135">
        <v>63.47</v>
      </c>
      <c r="R887" s="135">
        <f t="shared" si="102"/>
        <v>0.52500000000000002</v>
      </c>
      <c r="S887" s="135">
        <f t="shared" si="103"/>
        <v>33.321750000000002</v>
      </c>
      <c r="T887" s="135"/>
      <c r="U887" s="135">
        <f t="shared" si="95"/>
        <v>33.321750000000002</v>
      </c>
      <c r="V887" s="135">
        <f t="shared" si="96"/>
        <v>33321.75</v>
      </c>
      <c r="W887" s="135">
        <f t="shared" si="97"/>
        <v>2776.8125</v>
      </c>
      <c r="X887" s="133" t="s">
        <v>1381</v>
      </c>
      <c r="Y887" s="133" t="s">
        <v>1381</v>
      </c>
      <c r="Z887" s="133">
        <v>3093</v>
      </c>
      <c r="AA887" s="133">
        <v>3094</v>
      </c>
      <c r="AB887" s="133" t="s">
        <v>42</v>
      </c>
      <c r="AC887" s="133" t="s">
        <v>42</v>
      </c>
      <c r="AD887" s="133" t="s">
        <v>42</v>
      </c>
      <c r="AE887" s="133" t="s">
        <v>42</v>
      </c>
      <c r="AF887" s="133">
        <v>119</v>
      </c>
      <c r="AG887" s="133"/>
      <c r="AH887" s="133">
        <v>2024</v>
      </c>
      <c r="AI887" s="133"/>
      <c r="AJ887" s="133"/>
      <c r="AK887" s="133"/>
      <c r="AL887" s="133" t="s">
        <v>1330</v>
      </c>
      <c r="AM887" s="133"/>
    </row>
    <row r="888" spans="1:39" x14ac:dyDescent="0.35">
      <c r="A888" s="130" t="s">
        <v>50</v>
      </c>
      <c r="B888" s="130" t="s">
        <v>1328</v>
      </c>
      <c r="C888" s="130" t="s">
        <v>1329</v>
      </c>
      <c r="D888" s="130" t="s">
        <v>1329</v>
      </c>
      <c r="E888" s="130" t="s">
        <v>85</v>
      </c>
      <c r="F888" s="130"/>
      <c r="G888" s="130" t="s">
        <v>1330</v>
      </c>
      <c r="H888" s="130" t="s">
        <v>1334</v>
      </c>
      <c r="I888" s="130" t="s">
        <v>1333</v>
      </c>
      <c r="J888" s="131">
        <v>1</v>
      </c>
      <c r="K888" s="130"/>
      <c r="L888" s="130" t="s">
        <v>54</v>
      </c>
      <c r="M888" s="130" t="s">
        <v>69</v>
      </c>
      <c r="N888" s="130">
        <v>2</v>
      </c>
      <c r="O888" s="130">
        <v>14</v>
      </c>
      <c r="P888" s="130">
        <v>25.5</v>
      </c>
      <c r="Q888" s="132">
        <v>70.63</v>
      </c>
      <c r="R888" s="132">
        <f t="shared" si="102"/>
        <v>5.95</v>
      </c>
      <c r="S888" s="132">
        <f t="shared" si="103"/>
        <v>420.24849999999998</v>
      </c>
      <c r="T888" s="132"/>
      <c r="U888" s="132">
        <f t="shared" si="95"/>
        <v>420.24849999999998</v>
      </c>
      <c r="V888" s="132">
        <f t="shared" si="96"/>
        <v>420248.5</v>
      </c>
      <c r="W888" s="132">
        <f t="shared" si="97"/>
        <v>35020.708333333336</v>
      </c>
      <c r="X888" s="130" t="s">
        <v>1381</v>
      </c>
      <c r="Y888" s="130" t="s">
        <v>1381</v>
      </c>
      <c r="Z888" s="130">
        <v>3093</v>
      </c>
      <c r="AA888" s="130">
        <v>3094</v>
      </c>
      <c r="AB888" s="130" t="s">
        <v>42</v>
      </c>
      <c r="AC888" s="130" t="s">
        <v>42</v>
      </c>
      <c r="AD888" s="130" t="s">
        <v>42</v>
      </c>
      <c r="AE888" s="130" t="s">
        <v>42</v>
      </c>
      <c r="AF888" s="130">
        <v>119</v>
      </c>
      <c r="AG888" s="130"/>
      <c r="AH888" s="130">
        <v>2024</v>
      </c>
      <c r="AI888" s="130"/>
      <c r="AJ888" s="130"/>
      <c r="AK888" s="130"/>
      <c r="AL888" s="130" t="s">
        <v>1330</v>
      </c>
      <c r="AM888" s="130"/>
    </row>
    <row r="889" spans="1:39" x14ac:dyDescent="0.35">
      <c r="A889" s="133" t="s">
        <v>50</v>
      </c>
      <c r="B889" s="133" t="s">
        <v>1328</v>
      </c>
      <c r="C889" s="133" t="s">
        <v>1329</v>
      </c>
      <c r="D889" s="133" t="s">
        <v>1329</v>
      </c>
      <c r="E889" s="133" t="s">
        <v>85</v>
      </c>
      <c r="F889" s="133"/>
      <c r="G889" s="133" t="s">
        <v>1330</v>
      </c>
      <c r="H889" s="133" t="s">
        <v>1336</v>
      </c>
      <c r="I889" s="133" t="s">
        <v>1335</v>
      </c>
      <c r="J889" s="134">
        <v>1</v>
      </c>
      <c r="K889" s="133"/>
      <c r="L889" s="133" t="s">
        <v>54</v>
      </c>
      <c r="M889" s="133" t="s">
        <v>69</v>
      </c>
      <c r="N889" s="133">
        <v>2</v>
      </c>
      <c r="O889" s="133">
        <v>14</v>
      </c>
      <c r="P889" s="133">
        <v>1.5</v>
      </c>
      <c r="Q889" s="135">
        <v>63.47</v>
      </c>
      <c r="R889" s="135">
        <f t="shared" si="102"/>
        <v>0.35</v>
      </c>
      <c r="S889" s="135">
        <f t="shared" si="103"/>
        <v>22.214499999999997</v>
      </c>
      <c r="T889" s="135"/>
      <c r="U889" s="135">
        <f t="shared" si="95"/>
        <v>22.214499999999997</v>
      </c>
      <c r="V889" s="135">
        <f t="shared" si="96"/>
        <v>22214.499999999996</v>
      </c>
      <c r="W889" s="135">
        <f t="shared" si="97"/>
        <v>1851.208333333333</v>
      </c>
      <c r="X889" s="133" t="s">
        <v>1381</v>
      </c>
      <c r="Y889" s="133" t="s">
        <v>1381</v>
      </c>
      <c r="Z889" s="133">
        <v>3093</v>
      </c>
      <c r="AA889" s="133">
        <v>3094</v>
      </c>
      <c r="AB889" s="133" t="s">
        <v>42</v>
      </c>
      <c r="AC889" s="133" t="s">
        <v>42</v>
      </c>
      <c r="AD889" s="133" t="s">
        <v>42</v>
      </c>
      <c r="AE889" s="133" t="s">
        <v>42</v>
      </c>
      <c r="AF889" s="133">
        <v>119</v>
      </c>
      <c r="AG889" s="133"/>
      <c r="AH889" s="133">
        <v>2024</v>
      </c>
      <c r="AI889" s="133"/>
      <c r="AJ889" s="133"/>
      <c r="AK889" s="133"/>
      <c r="AL889" s="133" t="s">
        <v>1330</v>
      </c>
      <c r="AM889" s="133"/>
    </row>
    <row r="890" spans="1:39" x14ac:dyDescent="0.35">
      <c r="A890" s="130" t="s">
        <v>50</v>
      </c>
      <c r="B890" s="130" t="s">
        <v>1328</v>
      </c>
      <c r="C890" s="130" t="s">
        <v>1329</v>
      </c>
      <c r="D890" s="130" t="s">
        <v>1329</v>
      </c>
      <c r="E890" s="130" t="s">
        <v>85</v>
      </c>
      <c r="F890" s="130"/>
      <c r="G890" s="130" t="s">
        <v>1330</v>
      </c>
      <c r="H890" s="130" t="s">
        <v>1340</v>
      </c>
      <c r="I890" s="130" t="s">
        <v>1339</v>
      </c>
      <c r="J890" s="131">
        <v>1</v>
      </c>
      <c r="K890" s="130"/>
      <c r="L890" s="130" t="s">
        <v>54</v>
      </c>
      <c r="M890" s="130" t="s">
        <v>69</v>
      </c>
      <c r="N890" s="130">
        <v>2</v>
      </c>
      <c r="O890" s="130">
        <v>14</v>
      </c>
      <c r="P890" s="130">
        <v>3</v>
      </c>
      <c r="Q890" s="132">
        <v>63.47</v>
      </c>
      <c r="R890" s="132">
        <f t="shared" si="102"/>
        <v>0.7</v>
      </c>
      <c r="S890" s="132">
        <f t="shared" si="103"/>
        <v>44.428999999999995</v>
      </c>
      <c r="T890" s="132">
        <v>0</v>
      </c>
      <c r="U890" s="132">
        <f t="shared" si="95"/>
        <v>44.428999999999995</v>
      </c>
      <c r="V890" s="132">
        <f t="shared" si="96"/>
        <v>44428.999999999993</v>
      </c>
      <c r="W890" s="132">
        <f t="shared" si="97"/>
        <v>3702.4166666666661</v>
      </c>
      <c r="X890" s="130" t="s">
        <v>1381</v>
      </c>
      <c r="Y890" s="130" t="s">
        <v>1381</v>
      </c>
      <c r="Z890" s="130">
        <v>3093</v>
      </c>
      <c r="AA890" s="130">
        <v>3094</v>
      </c>
      <c r="AB890" s="130" t="s">
        <v>42</v>
      </c>
      <c r="AC890" s="130" t="s">
        <v>42</v>
      </c>
      <c r="AD890" s="130" t="s">
        <v>42</v>
      </c>
      <c r="AE890" s="130" t="s">
        <v>42</v>
      </c>
      <c r="AF890" s="130">
        <v>119</v>
      </c>
      <c r="AG890" s="130"/>
      <c r="AH890" s="130">
        <v>2024</v>
      </c>
      <c r="AI890" s="130"/>
      <c r="AJ890" s="130"/>
      <c r="AK890" s="130"/>
      <c r="AL890" s="130" t="s">
        <v>1330</v>
      </c>
      <c r="AM890" s="130"/>
    </row>
    <row r="891" spans="1:39" x14ac:dyDescent="0.35">
      <c r="A891" s="133" t="s">
        <v>50</v>
      </c>
      <c r="B891" s="133" t="s">
        <v>1328</v>
      </c>
      <c r="C891" s="133" t="s">
        <v>1329</v>
      </c>
      <c r="D891" s="133" t="s">
        <v>1329</v>
      </c>
      <c r="E891" s="133" t="s">
        <v>85</v>
      </c>
      <c r="F891" s="133"/>
      <c r="G891" s="133" t="s">
        <v>1330</v>
      </c>
      <c r="H891" s="133" t="s">
        <v>829</v>
      </c>
      <c r="I891" s="133"/>
      <c r="J891" s="134">
        <v>1</v>
      </c>
      <c r="K891" s="133"/>
      <c r="L891" s="133" t="s">
        <v>54</v>
      </c>
      <c r="M891" s="133"/>
      <c r="N891" s="133"/>
      <c r="O891" s="133"/>
      <c r="P891" s="133">
        <v>30</v>
      </c>
      <c r="Q891" s="135">
        <v>65.099999999999994</v>
      </c>
      <c r="R891" s="135">
        <f t="shared" si="102"/>
        <v>0</v>
      </c>
      <c r="S891" s="135">
        <f t="shared" si="103"/>
        <v>0</v>
      </c>
      <c r="T891" s="135"/>
      <c r="U891" s="135">
        <f t="shared" si="95"/>
        <v>0</v>
      </c>
      <c r="V891" s="135">
        <f t="shared" si="96"/>
        <v>0</v>
      </c>
      <c r="W891" s="135">
        <f t="shared" si="97"/>
        <v>0</v>
      </c>
      <c r="X891" s="133" t="s">
        <v>1381</v>
      </c>
      <c r="Y891" s="133" t="s">
        <v>1381</v>
      </c>
      <c r="Z891" s="133">
        <v>3093</v>
      </c>
      <c r="AA891" s="133">
        <v>3094</v>
      </c>
      <c r="AB891" s="133"/>
      <c r="AC891" s="133"/>
      <c r="AD891" s="133"/>
      <c r="AE891" s="133"/>
      <c r="AF891" s="133">
        <v>119</v>
      </c>
      <c r="AG891" s="133"/>
      <c r="AH891" s="133">
        <v>2024</v>
      </c>
      <c r="AI891" s="133"/>
      <c r="AJ891" s="133"/>
      <c r="AK891" s="133"/>
      <c r="AL891" s="133" t="s">
        <v>1330</v>
      </c>
      <c r="AM891" s="133"/>
    </row>
    <row r="892" spans="1:39" x14ac:dyDescent="0.35">
      <c r="A892" s="130" t="s">
        <v>39</v>
      </c>
      <c r="B892" s="130" t="s">
        <v>1328</v>
      </c>
      <c r="C892" s="130" t="s">
        <v>1345</v>
      </c>
      <c r="D892" s="130" t="s">
        <v>1345</v>
      </c>
      <c r="E892" s="130"/>
      <c r="F892" s="130"/>
      <c r="G892" s="130" t="s">
        <v>1330</v>
      </c>
      <c r="H892" s="130" t="s">
        <v>90</v>
      </c>
      <c r="I892" s="130" t="s">
        <v>42</v>
      </c>
      <c r="J892" s="131">
        <v>1</v>
      </c>
      <c r="K892" s="130"/>
      <c r="L892" s="130" t="s">
        <v>45</v>
      </c>
      <c r="M892" s="130" t="s">
        <v>42</v>
      </c>
      <c r="N892" s="130"/>
      <c r="O892" s="130"/>
      <c r="P892" s="130"/>
      <c r="Q892" s="132"/>
      <c r="R892" s="132"/>
      <c r="S892" s="132"/>
      <c r="T892" s="132">
        <v>426.02699999999999</v>
      </c>
      <c r="U892" s="132">
        <f t="shared" si="95"/>
        <v>426.02699999999999</v>
      </c>
      <c r="V892" s="132">
        <f t="shared" si="96"/>
        <v>426027</v>
      </c>
      <c r="W892" s="132">
        <f t="shared" si="97"/>
        <v>35502.25</v>
      </c>
      <c r="X892" s="130" t="s">
        <v>39</v>
      </c>
      <c r="Y892" s="130" t="s">
        <v>39</v>
      </c>
      <c r="Z892" s="130" t="s">
        <v>39</v>
      </c>
      <c r="AA892" s="130"/>
      <c r="AB892" s="130" t="s">
        <v>42</v>
      </c>
      <c r="AC892" s="130" t="s">
        <v>42</v>
      </c>
      <c r="AD892" s="130" t="s">
        <v>42</v>
      </c>
      <c r="AE892" s="130" t="s">
        <v>42</v>
      </c>
      <c r="AF892" s="130" t="s">
        <v>39</v>
      </c>
      <c r="AG892" s="130"/>
      <c r="AH892" s="130">
        <v>2024</v>
      </c>
      <c r="AI892" s="130"/>
      <c r="AJ892" s="130"/>
      <c r="AK892" s="130"/>
      <c r="AL892" s="130" t="s">
        <v>1330</v>
      </c>
      <c r="AM892" s="130"/>
    </row>
    <row r="893" spans="1:39" x14ac:dyDescent="0.35">
      <c r="A893" s="133" t="s">
        <v>39</v>
      </c>
      <c r="B893" s="133" t="s">
        <v>1328</v>
      </c>
      <c r="C893" s="133" t="s">
        <v>1345</v>
      </c>
      <c r="D893" s="133" t="s">
        <v>1345</v>
      </c>
      <c r="E893" s="133"/>
      <c r="F893" s="133"/>
      <c r="G893" s="133" t="s">
        <v>1330</v>
      </c>
      <c r="H893" s="133" t="s">
        <v>47</v>
      </c>
      <c r="I893" s="133" t="s">
        <v>42</v>
      </c>
      <c r="J893" s="134">
        <v>1</v>
      </c>
      <c r="K893" s="133"/>
      <c r="L893" s="133" t="s">
        <v>45</v>
      </c>
      <c r="M893" s="133"/>
      <c r="N893" s="133"/>
      <c r="O893" s="133"/>
      <c r="P893" s="133"/>
      <c r="Q893" s="135"/>
      <c r="R893" s="135"/>
      <c r="S893" s="135"/>
      <c r="T893" s="135">
        <v>135.57300000000001</v>
      </c>
      <c r="U893" s="135">
        <f t="shared" si="95"/>
        <v>135.57300000000001</v>
      </c>
      <c r="V893" s="135">
        <f t="shared" si="96"/>
        <v>135573</v>
      </c>
      <c r="W893" s="135">
        <f t="shared" si="97"/>
        <v>11297.75</v>
      </c>
      <c r="X893" s="133" t="s">
        <v>39</v>
      </c>
      <c r="Y893" s="133" t="s">
        <v>39</v>
      </c>
      <c r="Z893" s="133" t="s">
        <v>39</v>
      </c>
      <c r="AA893" s="133"/>
      <c r="AB893" s="133" t="s">
        <v>42</v>
      </c>
      <c r="AC893" s="133" t="s">
        <v>42</v>
      </c>
      <c r="AD893" s="133" t="s">
        <v>42</v>
      </c>
      <c r="AE893" s="133" t="s">
        <v>42</v>
      </c>
      <c r="AF893" s="133" t="s">
        <v>39</v>
      </c>
      <c r="AG893" s="133"/>
      <c r="AH893" s="133">
        <v>2024</v>
      </c>
      <c r="AI893" s="133"/>
      <c r="AJ893" s="133"/>
      <c r="AK893" s="133"/>
      <c r="AL893" s="133" t="s">
        <v>1330</v>
      </c>
      <c r="AM893" s="133"/>
    </row>
    <row r="894" spans="1:39" x14ac:dyDescent="0.35">
      <c r="A894" s="130" t="s">
        <v>39</v>
      </c>
      <c r="B894" s="130" t="s">
        <v>1328</v>
      </c>
      <c r="C894" s="130" t="s">
        <v>1345</v>
      </c>
      <c r="D894" s="130" t="s">
        <v>1345</v>
      </c>
      <c r="E894" s="130"/>
      <c r="F894" s="130"/>
      <c r="G894" s="130" t="s">
        <v>1330</v>
      </c>
      <c r="H894" s="130" t="s">
        <v>44</v>
      </c>
      <c r="I894" s="130" t="s">
        <v>42</v>
      </c>
      <c r="J894" s="131">
        <v>1</v>
      </c>
      <c r="K894" s="130"/>
      <c r="L894" s="130" t="s">
        <v>45</v>
      </c>
      <c r="M894" s="130"/>
      <c r="N894" s="130"/>
      <c r="O894" s="130"/>
      <c r="P894" s="130"/>
      <c r="Q894" s="132"/>
      <c r="R894" s="132"/>
      <c r="S894" s="132"/>
      <c r="T894" s="132">
        <v>519.73099999999999</v>
      </c>
      <c r="U894" s="132">
        <f t="shared" si="95"/>
        <v>519.73099999999999</v>
      </c>
      <c r="V894" s="132">
        <f t="shared" si="96"/>
        <v>519731</v>
      </c>
      <c r="W894" s="132">
        <f t="shared" si="97"/>
        <v>43310.916666666664</v>
      </c>
      <c r="X894" s="130" t="s">
        <v>39</v>
      </c>
      <c r="Y894" s="130" t="s">
        <v>39</v>
      </c>
      <c r="Z894" s="130" t="s">
        <v>39</v>
      </c>
      <c r="AA894" s="130"/>
      <c r="AB894" s="130" t="s">
        <v>42</v>
      </c>
      <c r="AC894" s="130" t="s">
        <v>42</v>
      </c>
      <c r="AD894" s="130" t="s">
        <v>42</v>
      </c>
      <c r="AE894" s="130" t="s">
        <v>42</v>
      </c>
      <c r="AF894" s="130" t="s">
        <v>39</v>
      </c>
      <c r="AG894" s="130"/>
      <c r="AH894" s="130">
        <v>2024</v>
      </c>
      <c r="AI894" s="130"/>
      <c r="AJ894" s="130"/>
      <c r="AK894" s="130"/>
      <c r="AL894" s="130" t="s">
        <v>1330</v>
      </c>
      <c r="AM894" s="130"/>
    </row>
    <row r="895" spans="1:39" x14ac:dyDescent="0.35">
      <c r="A895" s="133" t="s">
        <v>39</v>
      </c>
      <c r="B895" s="133" t="s">
        <v>1328</v>
      </c>
      <c r="C895" s="133" t="s">
        <v>1345</v>
      </c>
      <c r="D895" s="133" t="s">
        <v>1345</v>
      </c>
      <c r="E895" s="133"/>
      <c r="F895" s="133"/>
      <c r="G895" s="133" t="s">
        <v>1330</v>
      </c>
      <c r="H895" s="133" t="s">
        <v>48</v>
      </c>
      <c r="I895" s="133" t="s">
        <v>42</v>
      </c>
      <c r="J895" s="134">
        <v>1</v>
      </c>
      <c r="K895" s="133"/>
      <c r="L895" s="133" t="s">
        <v>45</v>
      </c>
      <c r="M895" s="133"/>
      <c r="N895" s="133"/>
      <c r="O895" s="133"/>
      <c r="P895" s="133"/>
      <c r="Q895" s="135"/>
      <c r="R895" s="135"/>
      <c r="S895" s="135"/>
      <c r="T895" s="135">
        <v>411.52300000000002</v>
      </c>
      <c r="U895" s="135">
        <f t="shared" si="95"/>
        <v>411.52300000000002</v>
      </c>
      <c r="V895" s="135">
        <f t="shared" si="96"/>
        <v>411523</v>
      </c>
      <c r="W895" s="135">
        <f t="shared" si="97"/>
        <v>34293.583333333336</v>
      </c>
      <c r="X895" s="133" t="s">
        <v>39</v>
      </c>
      <c r="Y895" s="133" t="s">
        <v>39</v>
      </c>
      <c r="Z895" s="133" t="s">
        <v>39</v>
      </c>
      <c r="AA895" s="133"/>
      <c r="AB895" s="133"/>
      <c r="AC895" s="133"/>
      <c r="AD895" s="133"/>
      <c r="AE895" s="133"/>
      <c r="AF895" s="133" t="s">
        <v>39</v>
      </c>
      <c r="AG895" s="133"/>
      <c r="AH895" s="133">
        <v>2024</v>
      </c>
      <c r="AI895" s="133"/>
      <c r="AJ895" s="133"/>
      <c r="AK895" s="133"/>
      <c r="AL895" s="133" t="s">
        <v>1330</v>
      </c>
      <c r="AM895" s="133"/>
    </row>
    <row r="896" spans="1:39" x14ac:dyDescent="0.35">
      <c r="A896" s="130" t="s">
        <v>39</v>
      </c>
      <c r="B896" s="130" t="s">
        <v>1328</v>
      </c>
      <c r="C896" s="130" t="s">
        <v>1345</v>
      </c>
      <c r="D896" s="130" t="s">
        <v>1345</v>
      </c>
      <c r="E896" s="130"/>
      <c r="F896" s="130"/>
      <c r="G896" s="130" t="s">
        <v>1330</v>
      </c>
      <c r="H896" s="130" t="s">
        <v>48</v>
      </c>
      <c r="I896" s="130" t="s">
        <v>42</v>
      </c>
      <c r="J896" s="131">
        <v>1</v>
      </c>
      <c r="K896" s="130"/>
      <c r="L896" s="130" t="s">
        <v>45</v>
      </c>
      <c r="M896" s="130"/>
      <c r="N896" s="130"/>
      <c r="O896" s="130"/>
      <c r="P896" s="130"/>
      <c r="Q896" s="132"/>
      <c r="R896" s="132"/>
      <c r="S896" s="132"/>
      <c r="T896" s="132">
        <v>100.392</v>
      </c>
      <c r="U896" s="132">
        <f t="shared" si="95"/>
        <v>100.392</v>
      </c>
      <c r="V896" s="132">
        <f t="shared" si="96"/>
        <v>100392</v>
      </c>
      <c r="W896" s="132">
        <f t="shared" si="97"/>
        <v>8366</v>
      </c>
      <c r="X896" s="130" t="s">
        <v>39</v>
      </c>
      <c r="Y896" s="130" t="s">
        <v>39</v>
      </c>
      <c r="Z896" s="130" t="s">
        <v>39</v>
      </c>
      <c r="AA896" s="130"/>
      <c r="AB896" s="130"/>
      <c r="AC896" s="130"/>
      <c r="AD896" s="130"/>
      <c r="AE896" s="130"/>
      <c r="AF896" s="130" t="s">
        <v>39</v>
      </c>
      <c r="AG896" s="130"/>
      <c r="AH896" s="130">
        <v>2024</v>
      </c>
      <c r="AI896" s="130"/>
      <c r="AJ896" s="130"/>
      <c r="AK896" s="130"/>
      <c r="AL896" s="130" t="s">
        <v>1330</v>
      </c>
      <c r="AM896" s="130"/>
    </row>
    <row r="897" spans="1:39" x14ac:dyDescent="0.35">
      <c r="A897" s="133" t="s">
        <v>39</v>
      </c>
      <c r="B897" s="133" t="s">
        <v>1328</v>
      </c>
      <c r="C897" s="133" t="s">
        <v>1345</v>
      </c>
      <c r="D897" s="133" t="s">
        <v>1345</v>
      </c>
      <c r="E897" s="133"/>
      <c r="F897" s="133"/>
      <c r="G897" s="133" t="s">
        <v>1330</v>
      </c>
      <c r="H897" s="133" t="s">
        <v>182</v>
      </c>
      <c r="I897" s="133" t="s">
        <v>42</v>
      </c>
      <c r="J897" s="134">
        <v>1</v>
      </c>
      <c r="K897" s="133"/>
      <c r="L897" s="133" t="s">
        <v>45</v>
      </c>
      <c r="M897" s="133"/>
      <c r="N897" s="133"/>
      <c r="O897" s="133"/>
      <c r="P897" s="133"/>
      <c r="Q897" s="135"/>
      <c r="R897" s="135"/>
      <c r="S897" s="135"/>
      <c r="T897" s="135">
        <v>74.861000000000004</v>
      </c>
      <c r="U897" s="135">
        <f t="shared" si="95"/>
        <v>74.861000000000004</v>
      </c>
      <c r="V897" s="135">
        <f t="shared" si="96"/>
        <v>74861</v>
      </c>
      <c r="W897" s="135">
        <f t="shared" si="97"/>
        <v>6238.416666666667</v>
      </c>
      <c r="X897" s="133" t="s">
        <v>39</v>
      </c>
      <c r="Y897" s="133" t="s">
        <v>39</v>
      </c>
      <c r="Z897" s="133" t="s">
        <v>39</v>
      </c>
      <c r="AA897" s="133"/>
      <c r="AB897" s="133" t="s">
        <v>42</v>
      </c>
      <c r="AC897" s="133" t="s">
        <v>42</v>
      </c>
      <c r="AD897" s="133" t="s">
        <v>42</v>
      </c>
      <c r="AE897" s="133" t="s">
        <v>42</v>
      </c>
      <c r="AF897" s="133" t="s">
        <v>39</v>
      </c>
      <c r="AG897" s="133"/>
      <c r="AH897" s="133">
        <v>2024</v>
      </c>
      <c r="AI897" s="133"/>
      <c r="AJ897" s="133"/>
      <c r="AK897" s="133"/>
      <c r="AL897" s="133" t="s">
        <v>1330</v>
      </c>
      <c r="AM897" s="133"/>
    </row>
    <row r="898" spans="1:39" x14ac:dyDescent="0.35">
      <c r="A898" s="130" t="s">
        <v>50</v>
      </c>
      <c r="B898" s="130" t="s">
        <v>1328</v>
      </c>
      <c r="C898" s="130" t="s">
        <v>1345</v>
      </c>
      <c r="D898" s="130" t="s">
        <v>1345</v>
      </c>
      <c r="E898" s="130" t="s">
        <v>51</v>
      </c>
      <c r="F898" s="130"/>
      <c r="G898" s="130" t="s">
        <v>1330</v>
      </c>
      <c r="H898" s="130" t="s">
        <v>829</v>
      </c>
      <c r="I898" s="130" t="s">
        <v>42</v>
      </c>
      <c r="J898" s="131">
        <v>1</v>
      </c>
      <c r="K898" s="130"/>
      <c r="L898" s="130" t="s">
        <v>54</v>
      </c>
      <c r="M898" s="130"/>
      <c r="N898" s="130"/>
      <c r="O898" s="130"/>
      <c r="P898" s="130">
        <v>30</v>
      </c>
      <c r="Q898" s="132">
        <v>69.819999999999993</v>
      </c>
      <c r="R898" s="132">
        <f t="shared" ref="R898:R956" si="104">(O898*P898)/60</f>
        <v>0</v>
      </c>
      <c r="S898" s="132">
        <f t="shared" ref="S898:S956" si="105">Q898*R898</f>
        <v>0</v>
      </c>
      <c r="T898" s="132"/>
      <c r="U898" s="132">
        <f t="shared" si="95"/>
        <v>0</v>
      </c>
      <c r="V898" s="132">
        <f t="shared" si="96"/>
        <v>0</v>
      </c>
      <c r="W898" s="132">
        <f t="shared" si="97"/>
        <v>0</v>
      </c>
      <c r="X898" s="130" t="s">
        <v>1382</v>
      </c>
      <c r="Y898" s="130" t="s">
        <v>1382</v>
      </c>
      <c r="Z898" s="130">
        <v>3093</v>
      </c>
      <c r="AA898" s="130">
        <v>3094</v>
      </c>
      <c r="AB898" s="130" t="s">
        <v>42</v>
      </c>
      <c r="AC898" s="130" t="s">
        <v>42</v>
      </c>
      <c r="AD898" s="130" t="s">
        <v>42</v>
      </c>
      <c r="AE898" s="130" t="s">
        <v>42</v>
      </c>
      <c r="AF898" s="130">
        <v>111</v>
      </c>
      <c r="AG898" s="130"/>
      <c r="AH898" s="130">
        <v>2024</v>
      </c>
      <c r="AI898" s="130"/>
      <c r="AJ898" s="130"/>
      <c r="AK898" s="130"/>
      <c r="AL898" s="130" t="s">
        <v>1330</v>
      </c>
      <c r="AM898" s="130"/>
    </row>
    <row r="899" spans="1:39" x14ac:dyDescent="0.35">
      <c r="A899" s="133" t="s">
        <v>50</v>
      </c>
      <c r="B899" s="133" t="s">
        <v>1328</v>
      </c>
      <c r="C899" s="133" t="s">
        <v>1345</v>
      </c>
      <c r="D899" s="133" t="s">
        <v>1383</v>
      </c>
      <c r="E899" s="133" t="s">
        <v>51</v>
      </c>
      <c r="F899" s="133"/>
      <c r="G899" s="133" t="s">
        <v>1330</v>
      </c>
      <c r="H899" s="133" t="s">
        <v>1348</v>
      </c>
      <c r="I899" s="133" t="s">
        <v>1346</v>
      </c>
      <c r="J899" s="134">
        <v>1</v>
      </c>
      <c r="K899" s="133"/>
      <c r="L899" s="133" t="s">
        <v>54</v>
      </c>
      <c r="M899" s="133" t="s">
        <v>55</v>
      </c>
      <c r="N899" s="133">
        <v>1</v>
      </c>
      <c r="O899" s="133">
        <v>10</v>
      </c>
      <c r="P899" s="133">
        <v>7.5</v>
      </c>
      <c r="Q899" s="135">
        <v>69.819999999999993</v>
      </c>
      <c r="R899" s="135">
        <f t="shared" si="104"/>
        <v>1.25</v>
      </c>
      <c r="S899" s="135">
        <f t="shared" si="105"/>
        <v>87.274999999999991</v>
      </c>
      <c r="T899" s="135"/>
      <c r="U899" s="135">
        <f t="shared" si="95"/>
        <v>87.274999999999991</v>
      </c>
      <c r="V899" s="135">
        <f t="shared" si="96"/>
        <v>87274.999999999985</v>
      </c>
      <c r="W899" s="135">
        <f t="shared" si="97"/>
        <v>7272.9166666666652</v>
      </c>
      <c r="X899" s="133" t="s">
        <v>1382</v>
      </c>
      <c r="Y899" s="133" t="s">
        <v>1382</v>
      </c>
      <c r="Z899" s="133">
        <v>3093</v>
      </c>
      <c r="AA899" s="133">
        <v>3094</v>
      </c>
      <c r="AB899" s="133"/>
      <c r="AC899" s="133"/>
      <c r="AD899" s="133"/>
      <c r="AE899" s="133"/>
      <c r="AF899" s="133">
        <v>111</v>
      </c>
      <c r="AG899" s="133"/>
      <c r="AH899" s="133">
        <v>2024</v>
      </c>
      <c r="AI899" s="133"/>
      <c r="AJ899" s="133"/>
      <c r="AK899" s="133"/>
      <c r="AL899" s="133" t="s">
        <v>1330</v>
      </c>
      <c r="AM899" s="133"/>
    </row>
    <row r="900" spans="1:39" x14ac:dyDescent="0.35">
      <c r="A900" s="130" t="s">
        <v>50</v>
      </c>
      <c r="B900" s="130" t="s">
        <v>1328</v>
      </c>
      <c r="C900" s="130" t="s">
        <v>1345</v>
      </c>
      <c r="D900" s="130" t="s">
        <v>1383</v>
      </c>
      <c r="E900" s="130" t="s">
        <v>51</v>
      </c>
      <c r="F900" s="130"/>
      <c r="G900" s="130" t="s">
        <v>595</v>
      </c>
      <c r="H900" s="130" t="s">
        <v>1372</v>
      </c>
      <c r="I900" s="130" t="s">
        <v>1371</v>
      </c>
      <c r="J900" s="131">
        <v>1</v>
      </c>
      <c r="K900" s="130"/>
      <c r="L900" s="130" t="s">
        <v>54</v>
      </c>
      <c r="M900" s="130" t="s">
        <v>55</v>
      </c>
      <c r="N900" s="130">
        <v>1</v>
      </c>
      <c r="O900" s="130">
        <v>10</v>
      </c>
      <c r="P900" s="130">
        <v>7.5</v>
      </c>
      <c r="Q900" s="132">
        <v>70.63</v>
      </c>
      <c r="R900" s="132">
        <f t="shared" si="104"/>
        <v>1.25</v>
      </c>
      <c r="S900" s="132">
        <f t="shared" si="105"/>
        <v>88.287499999999994</v>
      </c>
      <c r="T900" s="132">
        <v>0</v>
      </c>
      <c r="U900" s="132">
        <f t="shared" si="95"/>
        <v>88.287499999999994</v>
      </c>
      <c r="V900" s="132">
        <f t="shared" si="96"/>
        <v>88287.5</v>
      </c>
      <c r="W900" s="132">
        <f t="shared" si="97"/>
        <v>7357.291666666667</v>
      </c>
      <c r="X900" s="130" t="s">
        <v>1382</v>
      </c>
      <c r="Y900" s="130" t="s">
        <v>1384</v>
      </c>
      <c r="Z900" s="130">
        <v>3093</v>
      </c>
      <c r="AA900" s="130">
        <v>3094</v>
      </c>
      <c r="AB900" s="130" t="s">
        <v>42</v>
      </c>
      <c r="AC900" s="130" t="s">
        <v>42</v>
      </c>
      <c r="AD900" s="130" t="s">
        <v>42</v>
      </c>
      <c r="AE900" s="130" t="s">
        <v>42</v>
      </c>
      <c r="AF900" s="130">
        <v>111</v>
      </c>
      <c r="AG900" s="130"/>
      <c r="AH900" s="130">
        <v>2024</v>
      </c>
      <c r="AI900" s="130"/>
      <c r="AJ900" s="130"/>
      <c r="AK900" s="130"/>
      <c r="AL900" s="130" t="s">
        <v>1330</v>
      </c>
      <c r="AM900" s="130"/>
    </row>
    <row r="901" spans="1:39" x14ac:dyDescent="0.35">
      <c r="A901" s="133" t="s">
        <v>50</v>
      </c>
      <c r="B901" s="133" t="s">
        <v>1328</v>
      </c>
      <c r="C901" s="133" t="s">
        <v>1345</v>
      </c>
      <c r="D901" s="133" t="s">
        <v>1383</v>
      </c>
      <c r="E901" s="133" t="s">
        <v>51</v>
      </c>
      <c r="F901" s="133"/>
      <c r="G901" s="133" t="s">
        <v>1330</v>
      </c>
      <c r="H901" s="133" t="s">
        <v>1130</v>
      </c>
      <c r="I901" s="133" t="s">
        <v>1349</v>
      </c>
      <c r="J901" s="134">
        <v>1</v>
      </c>
      <c r="K901" s="133"/>
      <c r="L901" s="133" t="s">
        <v>54</v>
      </c>
      <c r="M901" s="133" t="s">
        <v>55</v>
      </c>
      <c r="N901" s="133">
        <v>1</v>
      </c>
      <c r="O901" s="133">
        <v>10</v>
      </c>
      <c r="P901" s="133">
        <v>7.5</v>
      </c>
      <c r="Q901" s="135">
        <v>69.819999999999993</v>
      </c>
      <c r="R901" s="135">
        <f t="shared" si="104"/>
        <v>1.25</v>
      </c>
      <c r="S901" s="135">
        <f t="shared" si="105"/>
        <v>87.274999999999991</v>
      </c>
      <c r="T901" s="135"/>
      <c r="U901" s="135">
        <f t="shared" si="95"/>
        <v>87.274999999999991</v>
      </c>
      <c r="V901" s="135">
        <f t="shared" si="96"/>
        <v>87274.999999999985</v>
      </c>
      <c r="W901" s="135">
        <f t="shared" si="97"/>
        <v>7272.9166666666652</v>
      </c>
      <c r="X901" s="133" t="s">
        <v>1382</v>
      </c>
      <c r="Y901" s="133" t="s">
        <v>1382</v>
      </c>
      <c r="Z901" s="133">
        <v>3093</v>
      </c>
      <c r="AA901" s="133">
        <v>3094</v>
      </c>
      <c r="AB901" s="133"/>
      <c r="AC901" s="133"/>
      <c r="AD901" s="133"/>
      <c r="AE901" s="133"/>
      <c r="AF901" s="133">
        <v>111</v>
      </c>
      <c r="AG901" s="133"/>
      <c r="AH901" s="133">
        <v>2024</v>
      </c>
      <c r="AI901" s="133"/>
      <c r="AJ901" s="133"/>
      <c r="AK901" s="133"/>
      <c r="AL901" s="133" t="s">
        <v>1330</v>
      </c>
      <c r="AM901" s="133"/>
    </row>
    <row r="902" spans="1:39" x14ac:dyDescent="0.35">
      <c r="A902" s="130" t="s">
        <v>50</v>
      </c>
      <c r="B902" s="130" t="s">
        <v>1328</v>
      </c>
      <c r="C902" s="130" t="s">
        <v>1345</v>
      </c>
      <c r="D902" s="130" t="s">
        <v>1383</v>
      </c>
      <c r="E902" s="130" t="s">
        <v>51</v>
      </c>
      <c r="F902" s="130"/>
      <c r="G902" s="130" t="s">
        <v>1330</v>
      </c>
      <c r="H902" s="130" t="s">
        <v>1351</v>
      </c>
      <c r="I902" s="130" t="s">
        <v>1350</v>
      </c>
      <c r="J902" s="131">
        <v>1</v>
      </c>
      <c r="K902" s="130"/>
      <c r="L902" s="130" t="s">
        <v>54</v>
      </c>
      <c r="M902" s="130" t="s">
        <v>55</v>
      </c>
      <c r="N902" s="130">
        <v>1</v>
      </c>
      <c r="O902" s="130">
        <v>10</v>
      </c>
      <c r="P902" s="130">
        <v>7.5</v>
      </c>
      <c r="Q902" s="132">
        <v>69.819999999999993</v>
      </c>
      <c r="R902" s="132">
        <f t="shared" si="104"/>
        <v>1.25</v>
      </c>
      <c r="S902" s="132">
        <f t="shared" si="105"/>
        <v>87.274999999999991</v>
      </c>
      <c r="T902" s="132">
        <v>0</v>
      </c>
      <c r="U902" s="132">
        <f t="shared" si="95"/>
        <v>87.274999999999991</v>
      </c>
      <c r="V902" s="132">
        <f t="shared" si="96"/>
        <v>87274.999999999985</v>
      </c>
      <c r="W902" s="132">
        <f t="shared" si="97"/>
        <v>7272.9166666666652</v>
      </c>
      <c r="X902" s="130" t="s">
        <v>1382</v>
      </c>
      <c r="Y902" s="130" t="s">
        <v>1382</v>
      </c>
      <c r="Z902" s="130">
        <v>3093</v>
      </c>
      <c r="AA902" s="130">
        <v>3094</v>
      </c>
      <c r="AB902" s="130" t="s">
        <v>42</v>
      </c>
      <c r="AC902" s="130" t="s">
        <v>42</v>
      </c>
      <c r="AD902" s="130" t="s">
        <v>42</v>
      </c>
      <c r="AE902" s="130" t="s">
        <v>42</v>
      </c>
      <c r="AF902" s="130">
        <v>111</v>
      </c>
      <c r="AG902" s="130"/>
      <c r="AH902" s="130">
        <v>2024</v>
      </c>
      <c r="AI902" s="130"/>
      <c r="AJ902" s="130"/>
      <c r="AK902" s="130"/>
      <c r="AL902" s="130" t="s">
        <v>1330</v>
      </c>
      <c r="AM902" s="130"/>
    </row>
    <row r="903" spans="1:39" x14ac:dyDescent="0.35">
      <c r="A903" s="133" t="s">
        <v>50</v>
      </c>
      <c r="B903" s="133" t="s">
        <v>1328</v>
      </c>
      <c r="C903" s="133" t="s">
        <v>1345</v>
      </c>
      <c r="D903" s="133" t="s">
        <v>1383</v>
      </c>
      <c r="E903" s="133" t="s">
        <v>51</v>
      </c>
      <c r="F903" s="133"/>
      <c r="G903" s="133" t="s">
        <v>595</v>
      </c>
      <c r="H903" s="133" t="s">
        <v>1374</v>
      </c>
      <c r="I903" s="133" t="s">
        <v>1373</v>
      </c>
      <c r="J903" s="134">
        <v>1</v>
      </c>
      <c r="K903" s="133"/>
      <c r="L903" s="133" t="s">
        <v>54</v>
      </c>
      <c r="M903" s="133" t="s">
        <v>69</v>
      </c>
      <c r="N903" s="133">
        <v>2</v>
      </c>
      <c r="O903" s="133">
        <v>9</v>
      </c>
      <c r="P903" s="133">
        <v>7.5</v>
      </c>
      <c r="Q903" s="135">
        <v>70.63</v>
      </c>
      <c r="R903" s="135">
        <f t="shared" si="104"/>
        <v>1.125</v>
      </c>
      <c r="S903" s="135">
        <f t="shared" si="105"/>
        <v>79.458749999999995</v>
      </c>
      <c r="T903" s="135">
        <v>0</v>
      </c>
      <c r="U903" s="135">
        <f t="shared" si="95"/>
        <v>79.458749999999995</v>
      </c>
      <c r="V903" s="135">
        <f t="shared" si="96"/>
        <v>79458.75</v>
      </c>
      <c r="W903" s="135">
        <f t="shared" si="97"/>
        <v>6621.5625</v>
      </c>
      <c r="X903" s="133" t="s">
        <v>1382</v>
      </c>
      <c r="Y903" s="133" t="s">
        <v>1384</v>
      </c>
      <c r="Z903" s="133">
        <v>3093</v>
      </c>
      <c r="AA903" s="133">
        <v>3094</v>
      </c>
      <c r="AB903" s="133" t="s">
        <v>42</v>
      </c>
      <c r="AC903" s="133" t="s">
        <v>42</v>
      </c>
      <c r="AD903" s="133" t="s">
        <v>42</v>
      </c>
      <c r="AE903" s="133" t="s">
        <v>42</v>
      </c>
      <c r="AF903" s="133">
        <v>111</v>
      </c>
      <c r="AG903" s="133"/>
      <c r="AH903" s="133">
        <v>2024</v>
      </c>
      <c r="AI903" s="133"/>
      <c r="AJ903" s="133"/>
      <c r="AK903" s="133"/>
      <c r="AL903" s="133" t="s">
        <v>1330</v>
      </c>
      <c r="AM903" s="133"/>
    </row>
    <row r="904" spans="1:39" x14ac:dyDescent="0.35">
      <c r="A904" s="130" t="s">
        <v>50</v>
      </c>
      <c r="B904" s="130" t="s">
        <v>1328</v>
      </c>
      <c r="C904" s="130" t="s">
        <v>1345</v>
      </c>
      <c r="D904" s="130" t="s">
        <v>1383</v>
      </c>
      <c r="E904" s="130" t="s">
        <v>51</v>
      </c>
      <c r="F904" s="130"/>
      <c r="G904" s="130" t="s">
        <v>1330</v>
      </c>
      <c r="H904" s="130" t="s">
        <v>1353</v>
      </c>
      <c r="I904" s="130" t="s">
        <v>1352</v>
      </c>
      <c r="J904" s="131">
        <v>1</v>
      </c>
      <c r="K904" s="130"/>
      <c r="L904" s="130" t="s">
        <v>54</v>
      </c>
      <c r="M904" s="130" t="s">
        <v>69</v>
      </c>
      <c r="N904" s="130">
        <v>2</v>
      </c>
      <c r="O904" s="130">
        <v>9</v>
      </c>
      <c r="P904" s="130">
        <v>7.5</v>
      </c>
      <c r="Q904" s="132">
        <v>69.819999999999993</v>
      </c>
      <c r="R904" s="132">
        <f t="shared" si="104"/>
        <v>1.125</v>
      </c>
      <c r="S904" s="132">
        <f t="shared" si="105"/>
        <v>78.547499999999985</v>
      </c>
      <c r="T904" s="132">
        <v>0</v>
      </c>
      <c r="U904" s="132">
        <f t="shared" ref="U904:U962" si="106">S904+T904</f>
        <v>78.547499999999985</v>
      </c>
      <c r="V904" s="132">
        <f t="shared" ref="V904:V962" si="107">U904*1000</f>
        <v>78547.499999999985</v>
      </c>
      <c r="W904" s="132">
        <f t="shared" ref="W904:W962" si="108">V904/12</f>
        <v>6545.6249999999991</v>
      </c>
      <c r="X904" s="130" t="s">
        <v>1382</v>
      </c>
      <c r="Y904" s="130" t="s">
        <v>1382</v>
      </c>
      <c r="Z904" s="130">
        <v>3093</v>
      </c>
      <c r="AA904" s="130">
        <v>3094</v>
      </c>
      <c r="AB904" s="130" t="s">
        <v>42</v>
      </c>
      <c r="AC904" s="130" t="s">
        <v>42</v>
      </c>
      <c r="AD904" s="130" t="s">
        <v>42</v>
      </c>
      <c r="AE904" s="130" t="s">
        <v>42</v>
      </c>
      <c r="AF904" s="130">
        <v>111</v>
      </c>
      <c r="AG904" s="130"/>
      <c r="AH904" s="130">
        <v>2024</v>
      </c>
      <c r="AI904" s="130"/>
      <c r="AJ904" s="130"/>
      <c r="AK904" s="130"/>
      <c r="AL904" s="130" t="s">
        <v>1330</v>
      </c>
      <c r="AM904" s="130"/>
    </row>
    <row r="905" spans="1:39" x14ac:dyDescent="0.35">
      <c r="A905" s="133" t="s">
        <v>50</v>
      </c>
      <c r="B905" s="133" t="s">
        <v>1328</v>
      </c>
      <c r="C905" s="133" t="s">
        <v>1345</v>
      </c>
      <c r="D905" s="133" t="s">
        <v>1383</v>
      </c>
      <c r="E905" s="133" t="s">
        <v>51</v>
      </c>
      <c r="F905" s="133"/>
      <c r="G905" s="133" t="s">
        <v>1330</v>
      </c>
      <c r="H905" s="133" t="s">
        <v>1355</v>
      </c>
      <c r="I905" s="133" t="s">
        <v>1354</v>
      </c>
      <c r="J905" s="134">
        <v>1</v>
      </c>
      <c r="K905" s="133"/>
      <c r="L905" s="133" t="s">
        <v>54</v>
      </c>
      <c r="M905" s="133" t="s">
        <v>69</v>
      </c>
      <c r="N905" s="133">
        <v>2</v>
      </c>
      <c r="O905" s="133">
        <v>9</v>
      </c>
      <c r="P905" s="133">
        <v>7.5</v>
      </c>
      <c r="Q905" s="135">
        <v>69.819999999999993</v>
      </c>
      <c r="R905" s="135">
        <f t="shared" si="104"/>
        <v>1.125</v>
      </c>
      <c r="S905" s="135">
        <f t="shared" si="105"/>
        <v>78.547499999999985</v>
      </c>
      <c r="T905" s="135">
        <v>0</v>
      </c>
      <c r="U905" s="135">
        <f t="shared" si="106"/>
        <v>78.547499999999985</v>
      </c>
      <c r="V905" s="135">
        <f t="shared" si="107"/>
        <v>78547.499999999985</v>
      </c>
      <c r="W905" s="135">
        <f t="shared" si="108"/>
        <v>6545.6249999999991</v>
      </c>
      <c r="X905" s="133" t="s">
        <v>1382</v>
      </c>
      <c r="Y905" s="133" t="s">
        <v>1382</v>
      </c>
      <c r="Z905" s="133">
        <v>3093</v>
      </c>
      <c r="AA905" s="133">
        <v>3094</v>
      </c>
      <c r="AB905" s="133" t="s">
        <v>42</v>
      </c>
      <c r="AC905" s="133" t="s">
        <v>42</v>
      </c>
      <c r="AD905" s="133" t="s">
        <v>42</v>
      </c>
      <c r="AE905" s="133" t="s">
        <v>42</v>
      </c>
      <c r="AF905" s="133">
        <v>111</v>
      </c>
      <c r="AG905" s="133"/>
      <c r="AH905" s="133">
        <v>2024</v>
      </c>
      <c r="AI905" s="133"/>
      <c r="AJ905" s="133"/>
      <c r="AK905" s="133"/>
      <c r="AL905" s="133" t="s">
        <v>1330</v>
      </c>
      <c r="AM905" s="133"/>
    </row>
    <row r="906" spans="1:39" x14ac:dyDescent="0.35">
      <c r="A906" s="130" t="s">
        <v>50</v>
      </c>
      <c r="B906" s="130" t="s">
        <v>1328</v>
      </c>
      <c r="C906" s="130" t="s">
        <v>1345</v>
      </c>
      <c r="D906" s="130" t="s">
        <v>1383</v>
      </c>
      <c r="E906" s="130" t="s">
        <v>51</v>
      </c>
      <c r="F906" s="130"/>
      <c r="G906" s="130" t="s">
        <v>1330</v>
      </c>
      <c r="H906" s="130" t="s">
        <v>1357</v>
      </c>
      <c r="I906" s="130" t="s">
        <v>1356</v>
      </c>
      <c r="J906" s="131">
        <v>1</v>
      </c>
      <c r="K906" s="130"/>
      <c r="L906" s="130" t="s">
        <v>54</v>
      </c>
      <c r="M906" s="130" t="s">
        <v>69</v>
      </c>
      <c r="N906" s="130">
        <v>2</v>
      </c>
      <c r="O906" s="130">
        <v>9</v>
      </c>
      <c r="P906" s="130">
        <v>5</v>
      </c>
      <c r="Q906" s="132">
        <v>69.819999999999993</v>
      </c>
      <c r="R906" s="132">
        <f t="shared" si="104"/>
        <v>0.75</v>
      </c>
      <c r="S906" s="132">
        <f t="shared" si="105"/>
        <v>52.364999999999995</v>
      </c>
      <c r="T906" s="132"/>
      <c r="U906" s="132">
        <f t="shared" si="106"/>
        <v>52.364999999999995</v>
      </c>
      <c r="V906" s="132">
        <f t="shared" si="107"/>
        <v>52364.999999999993</v>
      </c>
      <c r="W906" s="132">
        <f t="shared" si="108"/>
        <v>4363.7499999999991</v>
      </c>
      <c r="X906" s="130" t="s">
        <v>1382</v>
      </c>
      <c r="Y906" s="130" t="s">
        <v>1382</v>
      </c>
      <c r="Z906" s="130">
        <v>3093</v>
      </c>
      <c r="AA906" s="130">
        <v>3094</v>
      </c>
      <c r="AB906" s="130" t="s">
        <v>42</v>
      </c>
      <c r="AC906" s="130" t="s">
        <v>42</v>
      </c>
      <c r="AD906" s="130" t="s">
        <v>42</v>
      </c>
      <c r="AE906" s="130" t="s">
        <v>42</v>
      </c>
      <c r="AF906" s="130">
        <v>111</v>
      </c>
      <c r="AG906" s="130"/>
      <c r="AH906" s="130">
        <v>2024</v>
      </c>
      <c r="AI906" s="130"/>
      <c r="AJ906" s="130"/>
      <c r="AK906" s="130"/>
      <c r="AL906" s="130" t="s">
        <v>1330</v>
      </c>
      <c r="AM906" s="130"/>
    </row>
    <row r="907" spans="1:39" x14ac:dyDescent="0.35">
      <c r="A907" s="133" t="s">
        <v>50</v>
      </c>
      <c r="B907" s="133" t="s">
        <v>1328</v>
      </c>
      <c r="C907" s="133" t="s">
        <v>1345</v>
      </c>
      <c r="D907" s="133" t="s">
        <v>1383</v>
      </c>
      <c r="E907" s="133" t="s">
        <v>51</v>
      </c>
      <c r="F907" s="133"/>
      <c r="G907" s="133" t="s">
        <v>1330</v>
      </c>
      <c r="H907" s="133" t="s">
        <v>1277</v>
      </c>
      <c r="I907" s="133" t="s">
        <v>1358</v>
      </c>
      <c r="J907" s="134">
        <v>1</v>
      </c>
      <c r="K907" s="133"/>
      <c r="L907" s="133" t="s">
        <v>54</v>
      </c>
      <c r="M907" s="133" t="s">
        <v>69</v>
      </c>
      <c r="N907" s="133">
        <v>2</v>
      </c>
      <c r="O907" s="133">
        <v>9</v>
      </c>
      <c r="P907" s="133">
        <v>2.5</v>
      </c>
      <c r="Q907" s="135">
        <v>69.819999999999993</v>
      </c>
      <c r="R907" s="135">
        <f t="shared" si="104"/>
        <v>0.375</v>
      </c>
      <c r="S907" s="135">
        <f t="shared" si="105"/>
        <v>26.182499999999997</v>
      </c>
      <c r="T907" s="135"/>
      <c r="U907" s="135">
        <f t="shared" si="106"/>
        <v>26.182499999999997</v>
      </c>
      <c r="V907" s="135">
        <f t="shared" si="107"/>
        <v>26182.499999999996</v>
      </c>
      <c r="W907" s="135">
        <f t="shared" si="108"/>
        <v>2181.8749999999995</v>
      </c>
      <c r="X907" s="133" t="s">
        <v>1382</v>
      </c>
      <c r="Y907" s="133" t="s">
        <v>1382</v>
      </c>
      <c r="Z907" s="133">
        <v>3093</v>
      </c>
      <c r="AA907" s="133">
        <v>3094</v>
      </c>
      <c r="AB907" s="133"/>
      <c r="AC907" s="133"/>
      <c r="AD907" s="133"/>
      <c r="AE907" s="133"/>
      <c r="AF907" s="133">
        <v>111</v>
      </c>
      <c r="AG907" s="133"/>
      <c r="AH907" s="133">
        <v>2024</v>
      </c>
      <c r="AI907" s="133"/>
      <c r="AJ907" s="133"/>
      <c r="AK907" s="133"/>
      <c r="AL907" s="133" t="s">
        <v>1330</v>
      </c>
      <c r="AM907" s="133"/>
    </row>
    <row r="908" spans="1:39" x14ac:dyDescent="0.35">
      <c r="A908" s="130" t="s">
        <v>50</v>
      </c>
      <c r="B908" s="130" t="s">
        <v>1328</v>
      </c>
      <c r="C908" s="130" t="s">
        <v>1345</v>
      </c>
      <c r="D908" s="130" t="s">
        <v>1383</v>
      </c>
      <c r="E908" s="130" t="s">
        <v>51</v>
      </c>
      <c r="F908" s="130"/>
      <c r="G908" s="130" t="s">
        <v>1330</v>
      </c>
      <c r="H908" s="130" t="s">
        <v>1360</v>
      </c>
      <c r="I908" s="130" t="s">
        <v>1359</v>
      </c>
      <c r="J908" s="131">
        <v>1</v>
      </c>
      <c r="K908" s="130"/>
      <c r="L908" s="130" t="s">
        <v>54</v>
      </c>
      <c r="M908" s="130" t="s">
        <v>55</v>
      </c>
      <c r="N908" s="130">
        <v>3</v>
      </c>
      <c r="O908" s="130">
        <v>8</v>
      </c>
      <c r="P908" s="130">
        <v>3</v>
      </c>
      <c r="Q908" s="132">
        <v>69.819999999999993</v>
      </c>
      <c r="R908" s="132">
        <f t="shared" si="104"/>
        <v>0.4</v>
      </c>
      <c r="S908" s="132">
        <f t="shared" si="105"/>
        <v>27.927999999999997</v>
      </c>
      <c r="T908" s="132"/>
      <c r="U908" s="132">
        <f t="shared" si="106"/>
        <v>27.927999999999997</v>
      </c>
      <c r="V908" s="132">
        <f t="shared" si="107"/>
        <v>27927.999999999996</v>
      </c>
      <c r="W908" s="132">
        <f t="shared" si="108"/>
        <v>2327.333333333333</v>
      </c>
      <c r="X908" s="130" t="s">
        <v>1382</v>
      </c>
      <c r="Y908" s="130" t="s">
        <v>1382</v>
      </c>
      <c r="Z908" s="130">
        <v>3093</v>
      </c>
      <c r="AA908" s="130">
        <v>3094</v>
      </c>
      <c r="AB908" s="130"/>
      <c r="AC908" s="130"/>
      <c r="AD908" s="130"/>
      <c r="AE908" s="130"/>
      <c r="AF908" s="130">
        <v>111</v>
      </c>
      <c r="AG908" s="130"/>
      <c r="AH908" s="130">
        <v>2024</v>
      </c>
      <c r="AI908" s="130"/>
      <c r="AJ908" s="130"/>
      <c r="AK908" s="130"/>
      <c r="AL908" s="130" t="s">
        <v>1330</v>
      </c>
      <c r="AM908" s="130"/>
    </row>
    <row r="909" spans="1:39" x14ac:dyDescent="0.35">
      <c r="A909" s="133" t="s">
        <v>50</v>
      </c>
      <c r="B909" s="133" t="s">
        <v>1328</v>
      </c>
      <c r="C909" s="133" t="s">
        <v>1345</v>
      </c>
      <c r="D909" s="133" t="s">
        <v>1383</v>
      </c>
      <c r="E909" s="133" t="s">
        <v>51</v>
      </c>
      <c r="F909" s="133"/>
      <c r="G909" s="133" t="s">
        <v>1330</v>
      </c>
      <c r="H909" s="133" t="s">
        <v>1362</v>
      </c>
      <c r="I909" s="133" t="s">
        <v>1361</v>
      </c>
      <c r="J909" s="134">
        <v>1</v>
      </c>
      <c r="K909" s="133"/>
      <c r="L909" s="133" t="s">
        <v>54</v>
      </c>
      <c r="M909" s="133" t="s">
        <v>55</v>
      </c>
      <c r="N909" s="133">
        <v>3</v>
      </c>
      <c r="O909" s="133">
        <v>8</v>
      </c>
      <c r="P909" s="133">
        <v>10</v>
      </c>
      <c r="Q909" s="135">
        <v>69.819999999999993</v>
      </c>
      <c r="R909" s="135">
        <f t="shared" si="104"/>
        <v>1.3333333333333333</v>
      </c>
      <c r="S909" s="135">
        <f t="shared" si="105"/>
        <v>93.09333333333332</v>
      </c>
      <c r="T909" s="135"/>
      <c r="U909" s="135">
        <f t="shared" si="106"/>
        <v>93.09333333333332</v>
      </c>
      <c r="V909" s="135">
        <f t="shared" si="107"/>
        <v>93093.333333333314</v>
      </c>
      <c r="W909" s="135">
        <f t="shared" si="108"/>
        <v>7757.7777777777765</v>
      </c>
      <c r="X909" s="133" t="s">
        <v>1382</v>
      </c>
      <c r="Y909" s="133" t="s">
        <v>1382</v>
      </c>
      <c r="Z909" s="133">
        <v>3093</v>
      </c>
      <c r="AA909" s="133">
        <v>3094</v>
      </c>
      <c r="AB909" s="133" t="s">
        <v>42</v>
      </c>
      <c r="AC909" s="133" t="s">
        <v>42</v>
      </c>
      <c r="AD909" s="133" t="s">
        <v>42</v>
      </c>
      <c r="AE909" s="133" t="s">
        <v>42</v>
      </c>
      <c r="AF909" s="133">
        <v>111</v>
      </c>
      <c r="AG909" s="133"/>
      <c r="AH909" s="133">
        <v>2024</v>
      </c>
      <c r="AI909" s="133"/>
      <c r="AJ909" s="133"/>
      <c r="AK909" s="133"/>
      <c r="AL909" s="133" t="s">
        <v>1330</v>
      </c>
      <c r="AM909" s="133"/>
    </row>
    <row r="910" spans="1:39" x14ac:dyDescent="0.35">
      <c r="A910" s="130" t="s">
        <v>50</v>
      </c>
      <c r="B910" s="130" t="s">
        <v>1328</v>
      </c>
      <c r="C910" s="130" t="s">
        <v>1345</v>
      </c>
      <c r="D910" s="130" t="s">
        <v>1383</v>
      </c>
      <c r="E910" s="130" t="s">
        <v>51</v>
      </c>
      <c r="F910" s="130"/>
      <c r="G910" s="130" t="s">
        <v>1330</v>
      </c>
      <c r="H910" s="130" t="s">
        <v>1364</v>
      </c>
      <c r="I910" s="130" t="s">
        <v>1363</v>
      </c>
      <c r="J910" s="131">
        <v>1</v>
      </c>
      <c r="K910" s="130"/>
      <c r="L910" s="130" t="s">
        <v>54</v>
      </c>
      <c r="M910" s="130" t="s">
        <v>55</v>
      </c>
      <c r="N910" s="130">
        <v>3</v>
      </c>
      <c r="O910" s="130">
        <v>8</v>
      </c>
      <c r="P910" s="130">
        <v>14</v>
      </c>
      <c r="Q910" s="132">
        <v>69.819999999999993</v>
      </c>
      <c r="R910" s="132">
        <f t="shared" si="104"/>
        <v>1.8666666666666667</v>
      </c>
      <c r="S910" s="132">
        <f t="shared" si="105"/>
        <v>130.33066666666664</v>
      </c>
      <c r="T910" s="132">
        <v>0</v>
      </c>
      <c r="U910" s="132">
        <f t="shared" si="106"/>
        <v>130.33066666666664</v>
      </c>
      <c r="V910" s="132">
        <f t="shared" si="107"/>
        <v>130330.66666666664</v>
      </c>
      <c r="W910" s="132">
        <f t="shared" si="108"/>
        <v>10860.888888888887</v>
      </c>
      <c r="X910" s="130" t="s">
        <v>1382</v>
      </c>
      <c r="Y910" s="130" t="s">
        <v>1382</v>
      </c>
      <c r="Z910" s="130">
        <v>3093</v>
      </c>
      <c r="AA910" s="130">
        <v>3094</v>
      </c>
      <c r="AB910" s="130" t="s">
        <v>42</v>
      </c>
      <c r="AC910" s="130" t="s">
        <v>42</v>
      </c>
      <c r="AD910" s="130" t="s">
        <v>42</v>
      </c>
      <c r="AE910" s="130" t="s">
        <v>42</v>
      </c>
      <c r="AF910" s="130">
        <v>111</v>
      </c>
      <c r="AG910" s="130"/>
      <c r="AH910" s="130">
        <v>2024</v>
      </c>
      <c r="AI910" s="130"/>
      <c r="AJ910" s="130"/>
      <c r="AK910" s="130"/>
      <c r="AL910" s="130" t="s">
        <v>1330</v>
      </c>
      <c r="AM910" s="130"/>
    </row>
    <row r="911" spans="1:39" x14ac:dyDescent="0.35">
      <c r="A911" s="133" t="s">
        <v>50</v>
      </c>
      <c r="B911" s="133" t="s">
        <v>1328</v>
      </c>
      <c r="C911" s="133" t="s">
        <v>1345</v>
      </c>
      <c r="D911" s="133" t="s">
        <v>1383</v>
      </c>
      <c r="E911" s="133" t="s">
        <v>51</v>
      </c>
      <c r="F911" s="133"/>
      <c r="G911" s="133" t="s">
        <v>1085</v>
      </c>
      <c r="H911" s="133" t="s">
        <v>1378</v>
      </c>
      <c r="I911" s="133" t="s">
        <v>1377</v>
      </c>
      <c r="J911" s="134">
        <v>1</v>
      </c>
      <c r="K911" s="133"/>
      <c r="L911" s="133" t="s">
        <v>54</v>
      </c>
      <c r="M911" s="133" t="s">
        <v>55</v>
      </c>
      <c r="N911" s="133">
        <v>3</v>
      </c>
      <c r="O911" s="133">
        <v>8</v>
      </c>
      <c r="P911" s="133">
        <v>3</v>
      </c>
      <c r="Q911" s="135">
        <v>70.63</v>
      </c>
      <c r="R911" s="135">
        <f t="shared" si="104"/>
        <v>0.4</v>
      </c>
      <c r="S911" s="135">
        <f t="shared" si="105"/>
        <v>28.251999999999999</v>
      </c>
      <c r="T911" s="135"/>
      <c r="U911" s="135">
        <f t="shared" si="106"/>
        <v>28.251999999999999</v>
      </c>
      <c r="V911" s="135">
        <f t="shared" si="107"/>
        <v>28252</v>
      </c>
      <c r="W911" s="135">
        <f t="shared" si="108"/>
        <v>2354.3333333333335</v>
      </c>
      <c r="X911" s="133" t="s">
        <v>1382</v>
      </c>
      <c r="Y911" s="133" t="s">
        <v>1385</v>
      </c>
      <c r="Z911" s="133">
        <v>3093</v>
      </c>
      <c r="AA911" s="133">
        <v>3094</v>
      </c>
      <c r="AB911" s="133"/>
      <c r="AC911" s="133"/>
      <c r="AD911" s="133"/>
      <c r="AE911" s="133"/>
      <c r="AF911" s="133">
        <v>111</v>
      </c>
      <c r="AG911" s="133"/>
      <c r="AH911" s="133">
        <v>2024</v>
      </c>
      <c r="AI911" s="133"/>
      <c r="AJ911" s="133"/>
      <c r="AK911" s="133"/>
      <c r="AL911" s="133" t="s">
        <v>1330</v>
      </c>
      <c r="AM911" s="133"/>
    </row>
    <row r="912" spans="1:39" x14ac:dyDescent="0.35">
      <c r="A912" s="130" t="s">
        <v>50</v>
      </c>
      <c r="B912" s="130" t="s">
        <v>1328</v>
      </c>
      <c r="C912" s="130" t="s">
        <v>1345</v>
      </c>
      <c r="D912" s="130" t="s">
        <v>1383</v>
      </c>
      <c r="E912" s="130" t="s">
        <v>51</v>
      </c>
      <c r="F912" s="130"/>
      <c r="G912" s="130" t="s">
        <v>1330</v>
      </c>
      <c r="H912" s="130" t="s">
        <v>1370</v>
      </c>
      <c r="I912" s="130" t="s">
        <v>1369</v>
      </c>
      <c r="J912" s="131">
        <v>1</v>
      </c>
      <c r="K912" s="130"/>
      <c r="L912" s="130" t="s">
        <v>54</v>
      </c>
      <c r="M912" s="130" t="s">
        <v>69</v>
      </c>
      <c r="N912" s="130">
        <v>4</v>
      </c>
      <c r="O912" s="130">
        <v>12</v>
      </c>
      <c r="P912" s="130">
        <v>30</v>
      </c>
      <c r="Q912" s="132">
        <v>79.959999999999994</v>
      </c>
      <c r="R912" s="132">
        <f t="shared" si="104"/>
        <v>6</v>
      </c>
      <c r="S912" s="132">
        <f t="shared" si="105"/>
        <v>479.76</v>
      </c>
      <c r="T912" s="132">
        <v>0</v>
      </c>
      <c r="U912" s="132">
        <f t="shared" si="106"/>
        <v>479.76</v>
      </c>
      <c r="V912" s="132">
        <f t="shared" si="107"/>
        <v>479760</v>
      </c>
      <c r="W912" s="132">
        <f t="shared" si="108"/>
        <v>39980</v>
      </c>
      <c r="X912" s="130" t="s">
        <v>1382</v>
      </c>
      <c r="Y912" s="130" t="s">
        <v>1382</v>
      </c>
      <c r="Z912" s="130">
        <v>3093</v>
      </c>
      <c r="AA912" s="130">
        <v>3094</v>
      </c>
      <c r="AB912" s="130" t="s">
        <v>42</v>
      </c>
      <c r="AC912" s="130" t="s">
        <v>42</v>
      </c>
      <c r="AD912" s="130" t="s">
        <v>42</v>
      </c>
      <c r="AE912" s="130" t="s">
        <v>42</v>
      </c>
      <c r="AF912" s="130">
        <v>111</v>
      </c>
      <c r="AG912" s="130"/>
      <c r="AH912" s="130">
        <v>2024</v>
      </c>
      <c r="AI912" s="130"/>
      <c r="AJ912" s="130"/>
      <c r="AK912" s="130"/>
      <c r="AL912" s="130" t="s">
        <v>1330</v>
      </c>
      <c r="AM912" s="130"/>
    </row>
    <row r="913" spans="1:39" x14ac:dyDescent="0.35">
      <c r="A913" s="133" t="s">
        <v>50</v>
      </c>
      <c r="B913" s="133" t="s">
        <v>1328</v>
      </c>
      <c r="C913" s="133" t="s">
        <v>1345</v>
      </c>
      <c r="D913" s="133" t="s">
        <v>1383</v>
      </c>
      <c r="E913" s="133" t="s">
        <v>85</v>
      </c>
      <c r="F913" s="133"/>
      <c r="G913" s="133" t="s">
        <v>1330</v>
      </c>
      <c r="H913" s="133" t="s">
        <v>1348</v>
      </c>
      <c r="I913" s="133" t="s">
        <v>1346</v>
      </c>
      <c r="J913" s="134">
        <v>1</v>
      </c>
      <c r="K913" s="133"/>
      <c r="L913" s="133" t="s">
        <v>54</v>
      </c>
      <c r="M913" s="133" t="s">
        <v>55</v>
      </c>
      <c r="N913" s="133">
        <v>1</v>
      </c>
      <c r="O913" s="133">
        <v>12</v>
      </c>
      <c r="P913" s="133">
        <v>7.5</v>
      </c>
      <c r="Q913" s="135">
        <v>69.819999999999993</v>
      </c>
      <c r="R913" s="135">
        <f t="shared" si="104"/>
        <v>1.5</v>
      </c>
      <c r="S913" s="135">
        <f t="shared" si="105"/>
        <v>104.72999999999999</v>
      </c>
      <c r="T913" s="135"/>
      <c r="U913" s="135">
        <f t="shared" si="106"/>
        <v>104.72999999999999</v>
      </c>
      <c r="V913" s="135">
        <f t="shared" si="107"/>
        <v>104729.99999999999</v>
      </c>
      <c r="W913" s="135">
        <f t="shared" si="108"/>
        <v>8727.4999999999982</v>
      </c>
      <c r="X913" s="133" t="s">
        <v>1382</v>
      </c>
      <c r="Y913" s="133" t="s">
        <v>1382</v>
      </c>
      <c r="Z913" s="133">
        <v>3093</v>
      </c>
      <c r="AA913" s="133">
        <v>3094</v>
      </c>
      <c r="AB913" s="133"/>
      <c r="AC913" s="133"/>
      <c r="AD913" s="133"/>
      <c r="AE913" s="133"/>
      <c r="AF913" s="133">
        <v>111</v>
      </c>
      <c r="AG913" s="133"/>
      <c r="AH913" s="133">
        <v>2024</v>
      </c>
      <c r="AI913" s="133"/>
      <c r="AJ913" s="133"/>
      <c r="AK913" s="133"/>
      <c r="AL913" s="133" t="s">
        <v>1330</v>
      </c>
      <c r="AM913" s="133"/>
    </row>
    <row r="914" spans="1:39" x14ac:dyDescent="0.35">
      <c r="A914" s="130" t="s">
        <v>50</v>
      </c>
      <c r="B914" s="130" t="s">
        <v>1328</v>
      </c>
      <c r="C914" s="130" t="s">
        <v>1345</v>
      </c>
      <c r="D914" s="130" t="s">
        <v>1383</v>
      </c>
      <c r="E914" s="130" t="s">
        <v>85</v>
      </c>
      <c r="F914" s="130"/>
      <c r="G914" s="130" t="s">
        <v>595</v>
      </c>
      <c r="H914" s="130" t="s">
        <v>1372</v>
      </c>
      <c r="I914" s="130" t="s">
        <v>1371</v>
      </c>
      <c r="J914" s="131">
        <v>1</v>
      </c>
      <c r="K914" s="130"/>
      <c r="L914" s="130" t="s">
        <v>54</v>
      </c>
      <c r="M914" s="130" t="s">
        <v>55</v>
      </c>
      <c r="N914" s="130">
        <v>1</v>
      </c>
      <c r="O914" s="130">
        <v>12</v>
      </c>
      <c r="P914" s="130">
        <v>7.5</v>
      </c>
      <c r="Q914" s="132">
        <v>70.63</v>
      </c>
      <c r="R914" s="132">
        <f t="shared" si="104"/>
        <v>1.5</v>
      </c>
      <c r="S914" s="132">
        <f t="shared" si="105"/>
        <v>105.94499999999999</v>
      </c>
      <c r="T914" s="132"/>
      <c r="U914" s="132">
        <f t="shared" si="106"/>
        <v>105.94499999999999</v>
      </c>
      <c r="V914" s="132">
        <f t="shared" si="107"/>
        <v>105945</v>
      </c>
      <c r="W914" s="132">
        <f t="shared" si="108"/>
        <v>8828.75</v>
      </c>
      <c r="X914" s="130" t="s">
        <v>1382</v>
      </c>
      <c r="Y914" s="130" t="s">
        <v>1384</v>
      </c>
      <c r="Z914" s="130">
        <v>3093</v>
      </c>
      <c r="AA914" s="130">
        <v>3094</v>
      </c>
      <c r="AB914" s="130" t="s">
        <v>42</v>
      </c>
      <c r="AC914" s="130" t="s">
        <v>42</v>
      </c>
      <c r="AD914" s="130" t="s">
        <v>42</v>
      </c>
      <c r="AE914" s="130" t="s">
        <v>42</v>
      </c>
      <c r="AF914" s="130">
        <v>111</v>
      </c>
      <c r="AG914" s="130"/>
      <c r="AH914" s="130">
        <v>2024</v>
      </c>
      <c r="AI914" s="130"/>
      <c r="AJ914" s="130"/>
      <c r="AK914" s="130"/>
      <c r="AL914" s="130" t="s">
        <v>1330</v>
      </c>
      <c r="AM914" s="130"/>
    </row>
    <row r="915" spans="1:39" x14ac:dyDescent="0.35">
      <c r="A915" s="133" t="s">
        <v>50</v>
      </c>
      <c r="B915" s="133" t="s">
        <v>1328</v>
      </c>
      <c r="C915" s="133" t="s">
        <v>1345</v>
      </c>
      <c r="D915" s="133" t="s">
        <v>1383</v>
      </c>
      <c r="E915" s="133" t="s">
        <v>85</v>
      </c>
      <c r="F915" s="133"/>
      <c r="G915" s="133" t="s">
        <v>1330</v>
      </c>
      <c r="H915" s="133" t="s">
        <v>1130</v>
      </c>
      <c r="I915" s="133" t="s">
        <v>1349</v>
      </c>
      <c r="J915" s="134">
        <v>1</v>
      </c>
      <c r="K915" s="133"/>
      <c r="L915" s="133" t="s">
        <v>54</v>
      </c>
      <c r="M915" s="133" t="s">
        <v>55</v>
      </c>
      <c r="N915" s="133">
        <v>1</v>
      </c>
      <c r="O915" s="133">
        <v>12</v>
      </c>
      <c r="P915" s="133">
        <v>7.5</v>
      </c>
      <c r="Q915" s="135">
        <v>69.819999999999993</v>
      </c>
      <c r="R915" s="135">
        <f t="shared" si="104"/>
        <v>1.5</v>
      </c>
      <c r="S915" s="135">
        <f t="shared" si="105"/>
        <v>104.72999999999999</v>
      </c>
      <c r="T915" s="135"/>
      <c r="U915" s="135">
        <f t="shared" si="106"/>
        <v>104.72999999999999</v>
      </c>
      <c r="V915" s="135">
        <f t="shared" si="107"/>
        <v>104729.99999999999</v>
      </c>
      <c r="W915" s="135">
        <f t="shared" si="108"/>
        <v>8727.4999999999982</v>
      </c>
      <c r="X915" s="133" t="s">
        <v>1382</v>
      </c>
      <c r="Y915" s="133" t="s">
        <v>1382</v>
      </c>
      <c r="Z915" s="133">
        <v>3093</v>
      </c>
      <c r="AA915" s="133">
        <v>3094</v>
      </c>
      <c r="AB915" s="133"/>
      <c r="AC915" s="133"/>
      <c r="AD915" s="133"/>
      <c r="AE915" s="133"/>
      <c r="AF915" s="133">
        <v>111</v>
      </c>
      <c r="AG915" s="133"/>
      <c r="AH915" s="133">
        <v>2024</v>
      </c>
      <c r="AI915" s="133"/>
      <c r="AJ915" s="133"/>
      <c r="AK915" s="133"/>
      <c r="AL915" s="133" t="s">
        <v>1330</v>
      </c>
      <c r="AM915" s="133"/>
    </row>
    <row r="916" spans="1:39" x14ac:dyDescent="0.35">
      <c r="A916" s="130" t="s">
        <v>50</v>
      </c>
      <c r="B916" s="130" t="s">
        <v>1328</v>
      </c>
      <c r="C916" s="130" t="s">
        <v>1345</v>
      </c>
      <c r="D916" s="130" t="s">
        <v>1383</v>
      </c>
      <c r="E916" s="130" t="s">
        <v>85</v>
      </c>
      <c r="F916" s="130"/>
      <c r="G916" s="130" t="s">
        <v>1330</v>
      </c>
      <c r="H916" s="130" t="s">
        <v>1351</v>
      </c>
      <c r="I916" s="130" t="s">
        <v>1350</v>
      </c>
      <c r="J916" s="131">
        <v>1</v>
      </c>
      <c r="K916" s="130"/>
      <c r="L916" s="130" t="s">
        <v>54</v>
      </c>
      <c r="M916" s="130" t="s">
        <v>55</v>
      </c>
      <c r="N916" s="130">
        <v>1</v>
      </c>
      <c r="O916" s="130">
        <v>12</v>
      </c>
      <c r="P916" s="130">
        <v>7.5</v>
      </c>
      <c r="Q916" s="132">
        <v>69.819999999999993</v>
      </c>
      <c r="R916" s="132">
        <f t="shared" si="104"/>
        <v>1.5</v>
      </c>
      <c r="S916" s="132">
        <f t="shared" si="105"/>
        <v>104.72999999999999</v>
      </c>
      <c r="T916" s="132"/>
      <c r="U916" s="132">
        <f t="shared" si="106"/>
        <v>104.72999999999999</v>
      </c>
      <c r="V916" s="132">
        <f t="shared" si="107"/>
        <v>104729.99999999999</v>
      </c>
      <c r="W916" s="132">
        <f t="shared" si="108"/>
        <v>8727.4999999999982</v>
      </c>
      <c r="X916" s="130" t="s">
        <v>1382</v>
      </c>
      <c r="Y916" s="130" t="s">
        <v>1382</v>
      </c>
      <c r="Z916" s="130">
        <v>3093</v>
      </c>
      <c r="AA916" s="130">
        <v>3094</v>
      </c>
      <c r="AB916" s="130" t="s">
        <v>42</v>
      </c>
      <c r="AC916" s="130" t="s">
        <v>42</v>
      </c>
      <c r="AD916" s="130" t="s">
        <v>42</v>
      </c>
      <c r="AE916" s="130" t="s">
        <v>42</v>
      </c>
      <c r="AF916" s="130">
        <v>111</v>
      </c>
      <c r="AG916" s="130"/>
      <c r="AH916" s="130">
        <v>2024</v>
      </c>
      <c r="AI916" s="130"/>
      <c r="AJ916" s="130"/>
      <c r="AK916" s="130"/>
      <c r="AL916" s="130" t="s">
        <v>1330</v>
      </c>
      <c r="AM916" s="130"/>
    </row>
    <row r="917" spans="1:39" x14ac:dyDescent="0.35">
      <c r="A917" s="133" t="s">
        <v>50</v>
      </c>
      <c r="B917" s="133" t="s">
        <v>1328</v>
      </c>
      <c r="C917" s="133" t="s">
        <v>1345</v>
      </c>
      <c r="D917" s="133" t="s">
        <v>1383</v>
      </c>
      <c r="E917" s="133" t="s">
        <v>85</v>
      </c>
      <c r="F917" s="133"/>
      <c r="G917" s="133" t="s">
        <v>595</v>
      </c>
      <c r="H917" s="133" t="s">
        <v>1374</v>
      </c>
      <c r="I917" s="133" t="s">
        <v>1373</v>
      </c>
      <c r="J917" s="134">
        <v>1</v>
      </c>
      <c r="K917" s="133"/>
      <c r="L917" s="133" t="s">
        <v>54</v>
      </c>
      <c r="M917" s="133" t="s">
        <v>69</v>
      </c>
      <c r="N917" s="133">
        <v>2</v>
      </c>
      <c r="O917" s="133">
        <v>12</v>
      </c>
      <c r="P917" s="133">
        <v>7.5</v>
      </c>
      <c r="Q917" s="135">
        <v>70.63</v>
      </c>
      <c r="R917" s="135">
        <f t="shared" si="104"/>
        <v>1.5</v>
      </c>
      <c r="S917" s="135">
        <f t="shared" si="105"/>
        <v>105.94499999999999</v>
      </c>
      <c r="T917" s="135"/>
      <c r="U917" s="135">
        <f t="shared" si="106"/>
        <v>105.94499999999999</v>
      </c>
      <c r="V917" s="135">
        <f t="shared" si="107"/>
        <v>105945</v>
      </c>
      <c r="W917" s="135">
        <f t="shared" si="108"/>
        <v>8828.75</v>
      </c>
      <c r="X917" s="133" t="s">
        <v>1382</v>
      </c>
      <c r="Y917" s="133" t="s">
        <v>1384</v>
      </c>
      <c r="Z917" s="133">
        <v>3093</v>
      </c>
      <c r="AA917" s="133">
        <v>3094</v>
      </c>
      <c r="AB917" s="133" t="s">
        <v>42</v>
      </c>
      <c r="AC917" s="133" t="s">
        <v>42</v>
      </c>
      <c r="AD917" s="133" t="s">
        <v>42</v>
      </c>
      <c r="AE917" s="133" t="s">
        <v>42</v>
      </c>
      <c r="AF917" s="133">
        <v>111</v>
      </c>
      <c r="AG917" s="133"/>
      <c r="AH917" s="133">
        <v>2024</v>
      </c>
      <c r="AI917" s="133"/>
      <c r="AJ917" s="133"/>
      <c r="AK917" s="133"/>
      <c r="AL917" s="133" t="s">
        <v>1330</v>
      </c>
      <c r="AM917" s="133"/>
    </row>
    <row r="918" spans="1:39" x14ac:dyDescent="0.35">
      <c r="A918" s="130" t="s">
        <v>50</v>
      </c>
      <c r="B918" s="130" t="s">
        <v>1328</v>
      </c>
      <c r="C918" s="130" t="s">
        <v>1345</v>
      </c>
      <c r="D918" s="130" t="s">
        <v>1383</v>
      </c>
      <c r="E918" s="130" t="s">
        <v>85</v>
      </c>
      <c r="F918" s="130"/>
      <c r="G918" s="130" t="s">
        <v>1330</v>
      </c>
      <c r="H918" s="130" t="s">
        <v>1353</v>
      </c>
      <c r="I918" s="130" t="s">
        <v>1352</v>
      </c>
      <c r="J918" s="131">
        <v>1</v>
      </c>
      <c r="K918" s="130"/>
      <c r="L918" s="130" t="s">
        <v>54</v>
      </c>
      <c r="M918" s="130" t="s">
        <v>69</v>
      </c>
      <c r="N918" s="130">
        <v>2</v>
      </c>
      <c r="O918" s="130">
        <v>12</v>
      </c>
      <c r="P918" s="130">
        <v>7.5</v>
      </c>
      <c r="Q918" s="132">
        <v>69.819999999999993</v>
      </c>
      <c r="R918" s="132">
        <f t="shared" si="104"/>
        <v>1.5</v>
      </c>
      <c r="S918" s="132">
        <f t="shared" si="105"/>
        <v>104.72999999999999</v>
      </c>
      <c r="T918" s="132"/>
      <c r="U918" s="132">
        <f t="shared" si="106"/>
        <v>104.72999999999999</v>
      </c>
      <c r="V918" s="132">
        <f t="shared" si="107"/>
        <v>104729.99999999999</v>
      </c>
      <c r="W918" s="132">
        <f t="shared" si="108"/>
        <v>8727.4999999999982</v>
      </c>
      <c r="X918" s="130" t="s">
        <v>1382</v>
      </c>
      <c r="Y918" s="130" t="s">
        <v>1382</v>
      </c>
      <c r="Z918" s="130">
        <v>3093</v>
      </c>
      <c r="AA918" s="130">
        <v>3094</v>
      </c>
      <c r="AB918" s="130" t="s">
        <v>42</v>
      </c>
      <c r="AC918" s="130" t="s">
        <v>42</v>
      </c>
      <c r="AD918" s="130" t="s">
        <v>42</v>
      </c>
      <c r="AE918" s="130" t="s">
        <v>42</v>
      </c>
      <c r="AF918" s="130">
        <v>111</v>
      </c>
      <c r="AG918" s="130"/>
      <c r="AH918" s="130">
        <v>2024</v>
      </c>
      <c r="AI918" s="130"/>
      <c r="AJ918" s="130"/>
      <c r="AK918" s="130"/>
      <c r="AL918" s="130" t="s">
        <v>1330</v>
      </c>
      <c r="AM918" s="130"/>
    </row>
    <row r="919" spans="1:39" x14ac:dyDescent="0.35">
      <c r="A919" s="133" t="s">
        <v>50</v>
      </c>
      <c r="B919" s="133" t="s">
        <v>1328</v>
      </c>
      <c r="C919" s="133" t="s">
        <v>1345</v>
      </c>
      <c r="D919" s="133" t="s">
        <v>1383</v>
      </c>
      <c r="E919" s="133" t="s">
        <v>85</v>
      </c>
      <c r="F919" s="133"/>
      <c r="G919" s="133" t="s">
        <v>1330</v>
      </c>
      <c r="H919" s="133" t="s">
        <v>1355</v>
      </c>
      <c r="I919" s="133" t="s">
        <v>1354</v>
      </c>
      <c r="J919" s="134">
        <v>1</v>
      </c>
      <c r="K919" s="133"/>
      <c r="L919" s="133" t="s">
        <v>54</v>
      </c>
      <c r="M919" s="133" t="s">
        <v>69</v>
      </c>
      <c r="N919" s="133">
        <v>2</v>
      </c>
      <c r="O919" s="133">
        <v>12</v>
      </c>
      <c r="P919" s="133">
        <v>7.5</v>
      </c>
      <c r="Q919" s="135">
        <v>69.819999999999993</v>
      </c>
      <c r="R919" s="135">
        <f t="shared" si="104"/>
        <v>1.5</v>
      </c>
      <c r="S919" s="135">
        <f t="shared" si="105"/>
        <v>104.72999999999999</v>
      </c>
      <c r="T919" s="135"/>
      <c r="U919" s="135">
        <f t="shared" si="106"/>
        <v>104.72999999999999</v>
      </c>
      <c r="V919" s="135">
        <f t="shared" si="107"/>
        <v>104729.99999999999</v>
      </c>
      <c r="W919" s="135">
        <f t="shared" si="108"/>
        <v>8727.4999999999982</v>
      </c>
      <c r="X919" s="133" t="s">
        <v>1382</v>
      </c>
      <c r="Y919" s="133" t="s">
        <v>1382</v>
      </c>
      <c r="Z919" s="133">
        <v>3093</v>
      </c>
      <c r="AA919" s="133">
        <v>3094</v>
      </c>
      <c r="AB919" s="133" t="s">
        <v>42</v>
      </c>
      <c r="AC919" s="133" t="s">
        <v>42</v>
      </c>
      <c r="AD919" s="133" t="s">
        <v>42</v>
      </c>
      <c r="AE919" s="133" t="s">
        <v>42</v>
      </c>
      <c r="AF919" s="133">
        <v>111</v>
      </c>
      <c r="AG919" s="133"/>
      <c r="AH919" s="133">
        <v>2024</v>
      </c>
      <c r="AI919" s="133"/>
      <c r="AJ919" s="133"/>
      <c r="AK919" s="133"/>
      <c r="AL919" s="133" t="s">
        <v>1330</v>
      </c>
      <c r="AM919" s="133"/>
    </row>
    <row r="920" spans="1:39" x14ac:dyDescent="0.35">
      <c r="A920" s="130" t="s">
        <v>50</v>
      </c>
      <c r="B920" s="130" t="s">
        <v>1328</v>
      </c>
      <c r="C920" s="130" t="s">
        <v>1345</v>
      </c>
      <c r="D920" s="130" t="s">
        <v>1383</v>
      </c>
      <c r="E920" s="130" t="s">
        <v>85</v>
      </c>
      <c r="F920" s="130"/>
      <c r="G920" s="130" t="s">
        <v>1330</v>
      </c>
      <c r="H920" s="130" t="s">
        <v>1357</v>
      </c>
      <c r="I920" s="130" t="s">
        <v>1356</v>
      </c>
      <c r="J920" s="131">
        <v>1</v>
      </c>
      <c r="K920" s="130"/>
      <c r="L920" s="130" t="s">
        <v>54</v>
      </c>
      <c r="M920" s="130" t="s">
        <v>69</v>
      </c>
      <c r="N920" s="130">
        <v>2</v>
      </c>
      <c r="O920" s="130">
        <v>12</v>
      </c>
      <c r="P920" s="130">
        <v>5</v>
      </c>
      <c r="Q920" s="132">
        <v>69.819999999999993</v>
      </c>
      <c r="R920" s="132">
        <f t="shared" si="104"/>
        <v>1</v>
      </c>
      <c r="S920" s="132">
        <f t="shared" si="105"/>
        <v>69.819999999999993</v>
      </c>
      <c r="T920" s="132"/>
      <c r="U920" s="132">
        <f t="shared" si="106"/>
        <v>69.819999999999993</v>
      </c>
      <c r="V920" s="132">
        <f t="shared" si="107"/>
        <v>69820</v>
      </c>
      <c r="W920" s="132">
        <f t="shared" si="108"/>
        <v>5818.333333333333</v>
      </c>
      <c r="X920" s="130" t="s">
        <v>1382</v>
      </c>
      <c r="Y920" s="130" t="s">
        <v>1382</v>
      </c>
      <c r="Z920" s="130">
        <v>3093</v>
      </c>
      <c r="AA920" s="130">
        <v>3094</v>
      </c>
      <c r="AB920" s="130" t="s">
        <v>42</v>
      </c>
      <c r="AC920" s="130" t="s">
        <v>42</v>
      </c>
      <c r="AD920" s="130" t="s">
        <v>42</v>
      </c>
      <c r="AE920" s="130" t="s">
        <v>42</v>
      </c>
      <c r="AF920" s="130">
        <v>111</v>
      </c>
      <c r="AG920" s="130"/>
      <c r="AH920" s="130">
        <v>2024</v>
      </c>
      <c r="AI920" s="130"/>
      <c r="AJ920" s="130"/>
      <c r="AK920" s="130"/>
      <c r="AL920" s="130" t="s">
        <v>1330</v>
      </c>
      <c r="AM920" s="130"/>
    </row>
    <row r="921" spans="1:39" x14ac:dyDescent="0.35">
      <c r="A921" s="133" t="s">
        <v>50</v>
      </c>
      <c r="B921" s="133" t="s">
        <v>1328</v>
      </c>
      <c r="C921" s="133" t="s">
        <v>1345</v>
      </c>
      <c r="D921" s="133" t="s">
        <v>1383</v>
      </c>
      <c r="E921" s="133" t="s">
        <v>85</v>
      </c>
      <c r="F921" s="133"/>
      <c r="G921" s="133" t="s">
        <v>1330</v>
      </c>
      <c r="H921" s="133" t="s">
        <v>1277</v>
      </c>
      <c r="I921" s="133" t="s">
        <v>1358</v>
      </c>
      <c r="J921" s="134">
        <v>1</v>
      </c>
      <c r="K921" s="133"/>
      <c r="L921" s="133" t="s">
        <v>54</v>
      </c>
      <c r="M921" s="133" t="s">
        <v>69</v>
      </c>
      <c r="N921" s="133">
        <v>2</v>
      </c>
      <c r="O921" s="133">
        <v>12</v>
      </c>
      <c r="P921" s="133">
        <v>2.5</v>
      </c>
      <c r="Q921" s="135">
        <v>69.819999999999993</v>
      </c>
      <c r="R921" s="135">
        <f t="shared" si="104"/>
        <v>0.5</v>
      </c>
      <c r="S921" s="135">
        <f t="shared" si="105"/>
        <v>34.909999999999997</v>
      </c>
      <c r="T921" s="135"/>
      <c r="U921" s="135">
        <f t="shared" si="106"/>
        <v>34.909999999999997</v>
      </c>
      <c r="V921" s="135">
        <f t="shared" si="107"/>
        <v>34910</v>
      </c>
      <c r="W921" s="135">
        <f t="shared" si="108"/>
        <v>2909.1666666666665</v>
      </c>
      <c r="X921" s="133" t="s">
        <v>1382</v>
      </c>
      <c r="Y921" s="133" t="s">
        <v>1382</v>
      </c>
      <c r="Z921" s="133">
        <v>3093</v>
      </c>
      <c r="AA921" s="133">
        <v>3094</v>
      </c>
      <c r="AB921" s="133"/>
      <c r="AC921" s="133"/>
      <c r="AD921" s="133"/>
      <c r="AE921" s="133"/>
      <c r="AF921" s="133">
        <v>111</v>
      </c>
      <c r="AG921" s="133"/>
      <c r="AH921" s="133">
        <v>2024</v>
      </c>
      <c r="AI921" s="133"/>
      <c r="AJ921" s="133"/>
      <c r="AK921" s="133"/>
      <c r="AL921" s="133" t="s">
        <v>1330</v>
      </c>
      <c r="AM921" s="133"/>
    </row>
    <row r="922" spans="1:39" x14ac:dyDescent="0.35">
      <c r="A922" s="130" t="s">
        <v>50</v>
      </c>
      <c r="B922" s="130" t="s">
        <v>1328</v>
      </c>
      <c r="C922" s="130" t="s">
        <v>1345</v>
      </c>
      <c r="D922" s="130" t="s">
        <v>1383</v>
      </c>
      <c r="E922" s="130" t="s">
        <v>85</v>
      </c>
      <c r="F922" s="130"/>
      <c r="G922" s="130" t="s">
        <v>1330</v>
      </c>
      <c r="H922" s="130" t="s">
        <v>1360</v>
      </c>
      <c r="I922" s="130" t="s">
        <v>1359</v>
      </c>
      <c r="J922" s="131">
        <v>1</v>
      </c>
      <c r="K922" s="130"/>
      <c r="L922" s="130" t="s">
        <v>54</v>
      </c>
      <c r="M922" s="130" t="s">
        <v>55</v>
      </c>
      <c r="N922" s="130">
        <v>3</v>
      </c>
      <c r="O922" s="130">
        <v>12</v>
      </c>
      <c r="P922" s="130">
        <v>3</v>
      </c>
      <c r="Q922" s="132">
        <v>69.819999999999993</v>
      </c>
      <c r="R922" s="132">
        <f t="shared" si="104"/>
        <v>0.6</v>
      </c>
      <c r="S922" s="132">
        <f t="shared" si="105"/>
        <v>41.891999999999996</v>
      </c>
      <c r="T922" s="132"/>
      <c r="U922" s="132">
        <f t="shared" si="106"/>
        <v>41.891999999999996</v>
      </c>
      <c r="V922" s="132">
        <f t="shared" si="107"/>
        <v>41891.999999999993</v>
      </c>
      <c r="W922" s="132">
        <f t="shared" si="108"/>
        <v>3490.9999999999995</v>
      </c>
      <c r="X922" s="130" t="s">
        <v>1382</v>
      </c>
      <c r="Y922" s="130" t="s">
        <v>1382</v>
      </c>
      <c r="Z922" s="130">
        <v>3093</v>
      </c>
      <c r="AA922" s="130">
        <v>3094</v>
      </c>
      <c r="AB922" s="130"/>
      <c r="AC922" s="130"/>
      <c r="AD922" s="130"/>
      <c r="AE922" s="130"/>
      <c r="AF922" s="130">
        <v>111</v>
      </c>
      <c r="AG922" s="130"/>
      <c r="AH922" s="130">
        <v>2024</v>
      </c>
      <c r="AI922" s="130"/>
      <c r="AJ922" s="130"/>
      <c r="AK922" s="130"/>
      <c r="AL922" s="130" t="s">
        <v>1330</v>
      </c>
      <c r="AM922" s="130"/>
    </row>
    <row r="923" spans="1:39" x14ac:dyDescent="0.35">
      <c r="A923" s="133" t="s">
        <v>50</v>
      </c>
      <c r="B923" s="133" t="s">
        <v>1328</v>
      </c>
      <c r="C923" s="133" t="s">
        <v>1345</v>
      </c>
      <c r="D923" s="133" t="s">
        <v>1383</v>
      </c>
      <c r="E923" s="133" t="s">
        <v>85</v>
      </c>
      <c r="F923" s="133"/>
      <c r="G923" s="133" t="s">
        <v>1330</v>
      </c>
      <c r="H923" s="133" t="s">
        <v>1362</v>
      </c>
      <c r="I923" s="133" t="s">
        <v>1361</v>
      </c>
      <c r="J923" s="134">
        <v>1</v>
      </c>
      <c r="K923" s="133"/>
      <c r="L923" s="133" t="s">
        <v>54</v>
      </c>
      <c r="M923" s="133" t="s">
        <v>55</v>
      </c>
      <c r="N923" s="133">
        <v>3</v>
      </c>
      <c r="O923" s="133">
        <v>12</v>
      </c>
      <c r="P923" s="133">
        <v>10</v>
      </c>
      <c r="Q923" s="135">
        <v>69.819999999999993</v>
      </c>
      <c r="R923" s="135">
        <f t="shared" si="104"/>
        <v>2</v>
      </c>
      <c r="S923" s="135">
        <f t="shared" si="105"/>
        <v>139.63999999999999</v>
      </c>
      <c r="T923" s="135"/>
      <c r="U923" s="135">
        <f t="shared" si="106"/>
        <v>139.63999999999999</v>
      </c>
      <c r="V923" s="135">
        <f t="shared" si="107"/>
        <v>139640</v>
      </c>
      <c r="W923" s="135">
        <f t="shared" si="108"/>
        <v>11636.666666666666</v>
      </c>
      <c r="X923" s="133" t="s">
        <v>1382</v>
      </c>
      <c r="Y923" s="133" t="s">
        <v>1382</v>
      </c>
      <c r="Z923" s="133">
        <v>3093</v>
      </c>
      <c r="AA923" s="133">
        <v>3094</v>
      </c>
      <c r="AB923" s="133" t="s">
        <v>42</v>
      </c>
      <c r="AC923" s="133" t="s">
        <v>42</v>
      </c>
      <c r="AD923" s="133" t="s">
        <v>42</v>
      </c>
      <c r="AE923" s="133" t="s">
        <v>42</v>
      </c>
      <c r="AF923" s="133">
        <v>111</v>
      </c>
      <c r="AG923" s="133"/>
      <c r="AH923" s="133">
        <v>2024</v>
      </c>
      <c r="AI923" s="133"/>
      <c r="AJ923" s="133"/>
      <c r="AK923" s="133"/>
      <c r="AL923" s="133" t="s">
        <v>1330</v>
      </c>
      <c r="AM923" s="133"/>
    </row>
    <row r="924" spans="1:39" x14ac:dyDescent="0.35">
      <c r="A924" s="130" t="s">
        <v>50</v>
      </c>
      <c r="B924" s="130" t="s">
        <v>1328</v>
      </c>
      <c r="C924" s="130" t="s">
        <v>1345</v>
      </c>
      <c r="D924" s="130" t="s">
        <v>1383</v>
      </c>
      <c r="E924" s="130" t="s">
        <v>85</v>
      </c>
      <c r="F924" s="130"/>
      <c r="G924" s="130" t="s">
        <v>1330</v>
      </c>
      <c r="H924" s="130" t="s">
        <v>1364</v>
      </c>
      <c r="I924" s="130" t="s">
        <v>1363</v>
      </c>
      <c r="J924" s="131">
        <v>1</v>
      </c>
      <c r="K924" s="130"/>
      <c r="L924" s="130" t="s">
        <v>54</v>
      </c>
      <c r="M924" s="130" t="s">
        <v>55</v>
      </c>
      <c r="N924" s="130">
        <v>3</v>
      </c>
      <c r="O924" s="130">
        <v>12</v>
      </c>
      <c r="P924" s="130">
        <v>14</v>
      </c>
      <c r="Q924" s="132">
        <v>69.819999999999993</v>
      </c>
      <c r="R924" s="132">
        <f t="shared" si="104"/>
        <v>2.8</v>
      </c>
      <c r="S924" s="132">
        <f t="shared" si="105"/>
        <v>195.49599999999998</v>
      </c>
      <c r="T924" s="132"/>
      <c r="U924" s="132">
        <f t="shared" si="106"/>
        <v>195.49599999999998</v>
      </c>
      <c r="V924" s="132">
        <f t="shared" si="107"/>
        <v>195495.99999999997</v>
      </c>
      <c r="W924" s="132">
        <f t="shared" si="108"/>
        <v>16291.33333333333</v>
      </c>
      <c r="X924" s="130" t="s">
        <v>1382</v>
      </c>
      <c r="Y924" s="130" t="s">
        <v>1382</v>
      </c>
      <c r="Z924" s="130">
        <v>3093</v>
      </c>
      <c r="AA924" s="130">
        <v>3094</v>
      </c>
      <c r="AB924" s="130" t="s">
        <v>42</v>
      </c>
      <c r="AC924" s="130" t="s">
        <v>42</v>
      </c>
      <c r="AD924" s="130" t="s">
        <v>42</v>
      </c>
      <c r="AE924" s="130" t="s">
        <v>42</v>
      </c>
      <c r="AF924" s="130">
        <v>111</v>
      </c>
      <c r="AG924" s="130"/>
      <c r="AH924" s="130">
        <v>2024</v>
      </c>
      <c r="AI924" s="130"/>
      <c r="AJ924" s="130"/>
      <c r="AK924" s="130"/>
      <c r="AL924" s="130" t="s">
        <v>1330</v>
      </c>
      <c r="AM924" s="130"/>
    </row>
    <row r="925" spans="1:39" x14ac:dyDescent="0.35">
      <c r="A925" s="133" t="s">
        <v>50</v>
      </c>
      <c r="B925" s="133" t="s">
        <v>1328</v>
      </c>
      <c r="C925" s="133" t="s">
        <v>1345</v>
      </c>
      <c r="D925" s="133" t="s">
        <v>1383</v>
      </c>
      <c r="E925" s="133" t="s">
        <v>85</v>
      </c>
      <c r="F925" s="133"/>
      <c r="G925" s="133" t="s">
        <v>1085</v>
      </c>
      <c r="H925" s="133" t="s">
        <v>1378</v>
      </c>
      <c r="I925" s="133" t="s">
        <v>1377</v>
      </c>
      <c r="J925" s="134">
        <v>1</v>
      </c>
      <c r="K925" s="133"/>
      <c r="L925" s="133" t="s">
        <v>54</v>
      </c>
      <c r="M925" s="133" t="s">
        <v>55</v>
      </c>
      <c r="N925" s="133">
        <v>3</v>
      </c>
      <c r="O925" s="133">
        <v>12</v>
      </c>
      <c r="P925" s="133">
        <v>3</v>
      </c>
      <c r="Q925" s="135">
        <v>70.63</v>
      </c>
      <c r="R925" s="135">
        <f t="shared" si="104"/>
        <v>0.6</v>
      </c>
      <c r="S925" s="135">
        <f t="shared" si="105"/>
        <v>42.377999999999993</v>
      </c>
      <c r="T925" s="135"/>
      <c r="U925" s="135">
        <f t="shared" si="106"/>
        <v>42.377999999999993</v>
      </c>
      <c r="V925" s="135">
        <f t="shared" si="107"/>
        <v>42377.999999999993</v>
      </c>
      <c r="W925" s="135">
        <f t="shared" si="108"/>
        <v>3531.4999999999995</v>
      </c>
      <c r="X925" s="133" t="s">
        <v>1382</v>
      </c>
      <c r="Y925" s="133" t="s">
        <v>1385</v>
      </c>
      <c r="Z925" s="133">
        <v>3093</v>
      </c>
      <c r="AA925" s="133">
        <v>3094</v>
      </c>
      <c r="AB925" s="133"/>
      <c r="AC925" s="133"/>
      <c r="AD925" s="133"/>
      <c r="AE925" s="133"/>
      <c r="AF925" s="133">
        <v>111</v>
      </c>
      <c r="AG925" s="133"/>
      <c r="AH925" s="133">
        <v>2024</v>
      </c>
      <c r="AI925" s="133"/>
      <c r="AJ925" s="133"/>
      <c r="AK925" s="133"/>
      <c r="AL925" s="133" t="s">
        <v>1330</v>
      </c>
      <c r="AM925" s="133"/>
    </row>
    <row r="926" spans="1:39" x14ac:dyDescent="0.35">
      <c r="A926" s="130" t="s">
        <v>50</v>
      </c>
      <c r="B926" s="130" t="s">
        <v>1328</v>
      </c>
      <c r="C926" s="130" t="s">
        <v>1345</v>
      </c>
      <c r="D926" s="130" t="s">
        <v>1383</v>
      </c>
      <c r="E926" s="130" t="s">
        <v>85</v>
      </c>
      <c r="F926" s="130"/>
      <c r="G926" s="130" t="s">
        <v>1330</v>
      </c>
      <c r="H926" s="130" t="s">
        <v>1370</v>
      </c>
      <c r="I926" s="130" t="s">
        <v>1369</v>
      </c>
      <c r="J926" s="131">
        <v>1</v>
      </c>
      <c r="K926" s="130"/>
      <c r="L926" s="130" t="s">
        <v>54</v>
      </c>
      <c r="M926" s="130" t="s">
        <v>69</v>
      </c>
      <c r="N926" s="130">
        <v>4</v>
      </c>
      <c r="O926" s="130">
        <v>6</v>
      </c>
      <c r="P926" s="130">
        <v>30</v>
      </c>
      <c r="Q926" s="132">
        <v>79.959999999999994</v>
      </c>
      <c r="R926" s="132">
        <f t="shared" si="104"/>
        <v>3</v>
      </c>
      <c r="S926" s="132">
        <f t="shared" si="105"/>
        <v>239.88</v>
      </c>
      <c r="T926" s="132"/>
      <c r="U926" s="132">
        <f t="shared" si="106"/>
        <v>239.88</v>
      </c>
      <c r="V926" s="132">
        <f t="shared" si="107"/>
        <v>239880</v>
      </c>
      <c r="W926" s="132">
        <f t="shared" si="108"/>
        <v>19990</v>
      </c>
      <c r="X926" s="130" t="s">
        <v>1382</v>
      </c>
      <c r="Y926" s="130" t="s">
        <v>1382</v>
      </c>
      <c r="Z926" s="130">
        <v>3093</v>
      </c>
      <c r="AA926" s="130">
        <v>3094</v>
      </c>
      <c r="AB926" s="130" t="s">
        <v>42</v>
      </c>
      <c r="AC926" s="130" t="s">
        <v>42</v>
      </c>
      <c r="AD926" s="130" t="s">
        <v>42</v>
      </c>
      <c r="AE926" s="130" t="s">
        <v>42</v>
      </c>
      <c r="AF926" s="130">
        <v>111</v>
      </c>
      <c r="AG926" s="130"/>
      <c r="AH926" s="130">
        <v>2024</v>
      </c>
      <c r="AI926" s="130"/>
      <c r="AJ926" s="130"/>
      <c r="AK926" s="130"/>
      <c r="AL926" s="130" t="s">
        <v>1330</v>
      </c>
      <c r="AM926" s="130"/>
    </row>
    <row r="927" spans="1:39" x14ac:dyDescent="0.35">
      <c r="A927" s="133" t="s">
        <v>50</v>
      </c>
      <c r="B927" s="133" t="s">
        <v>1328</v>
      </c>
      <c r="C927" s="133" t="s">
        <v>1345</v>
      </c>
      <c r="D927" s="133" t="s">
        <v>1386</v>
      </c>
      <c r="E927" s="133" t="s">
        <v>51</v>
      </c>
      <c r="F927" s="133"/>
      <c r="G927" s="133" t="s">
        <v>1330</v>
      </c>
      <c r="H927" s="133" t="s">
        <v>1347</v>
      </c>
      <c r="I927" s="133" t="s">
        <v>1346</v>
      </c>
      <c r="J927" s="134">
        <v>1</v>
      </c>
      <c r="K927" s="133"/>
      <c r="L927" s="133" t="s">
        <v>54</v>
      </c>
      <c r="M927" s="133" t="s">
        <v>55</v>
      </c>
      <c r="N927" s="133">
        <v>1</v>
      </c>
      <c r="O927" s="133">
        <v>12</v>
      </c>
      <c r="P927" s="133">
        <v>7.5</v>
      </c>
      <c r="Q927" s="135">
        <v>69.819999999999993</v>
      </c>
      <c r="R927" s="135">
        <f t="shared" si="104"/>
        <v>1.5</v>
      </c>
      <c r="S927" s="135">
        <f t="shared" si="105"/>
        <v>104.72999999999999</v>
      </c>
      <c r="T927" s="135"/>
      <c r="U927" s="135">
        <f t="shared" si="106"/>
        <v>104.72999999999999</v>
      </c>
      <c r="V927" s="135">
        <f t="shared" si="107"/>
        <v>104729.99999999999</v>
      </c>
      <c r="W927" s="135">
        <f t="shared" si="108"/>
        <v>8727.4999999999982</v>
      </c>
      <c r="X927" s="133" t="s">
        <v>1382</v>
      </c>
      <c r="Y927" s="133" t="s">
        <v>1382</v>
      </c>
      <c r="Z927" s="133">
        <v>3093</v>
      </c>
      <c r="AA927" s="133">
        <v>3094</v>
      </c>
      <c r="AB927" s="133"/>
      <c r="AC927" s="133"/>
      <c r="AD927" s="133"/>
      <c r="AE927" s="133"/>
      <c r="AF927" s="133">
        <v>111</v>
      </c>
      <c r="AG927" s="133"/>
      <c r="AH927" s="133">
        <v>2024</v>
      </c>
      <c r="AI927" s="133"/>
      <c r="AJ927" s="133"/>
      <c r="AK927" s="133"/>
      <c r="AL927" s="133" t="s">
        <v>1330</v>
      </c>
      <c r="AM927" s="133"/>
    </row>
    <row r="928" spans="1:39" x14ac:dyDescent="0.35">
      <c r="A928" s="130" t="s">
        <v>50</v>
      </c>
      <c r="B928" s="130" t="s">
        <v>1328</v>
      </c>
      <c r="C928" s="130" t="s">
        <v>1345</v>
      </c>
      <c r="D928" s="130" t="s">
        <v>1386</v>
      </c>
      <c r="E928" s="130" t="s">
        <v>51</v>
      </c>
      <c r="F928" s="130"/>
      <c r="G928" s="130" t="s">
        <v>595</v>
      </c>
      <c r="H928" s="130" t="s">
        <v>1372</v>
      </c>
      <c r="I928" s="130" t="s">
        <v>1371</v>
      </c>
      <c r="J928" s="131">
        <v>1</v>
      </c>
      <c r="K928" s="130"/>
      <c r="L928" s="130" t="s">
        <v>54</v>
      </c>
      <c r="M928" s="130" t="s">
        <v>55</v>
      </c>
      <c r="N928" s="130">
        <v>1</v>
      </c>
      <c r="O928" s="130">
        <v>12</v>
      </c>
      <c r="P928" s="130">
        <v>7.5</v>
      </c>
      <c r="Q928" s="132">
        <v>70.63</v>
      </c>
      <c r="R928" s="132">
        <f t="shared" si="104"/>
        <v>1.5</v>
      </c>
      <c r="S928" s="132">
        <f t="shared" si="105"/>
        <v>105.94499999999999</v>
      </c>
      <c r="T928" s="132"/>
      <c r="U928" s="132">
        <f t="shared" si="106"/>
        <v>105.94499999999999</v>
      </c>
      <c r="V928" s="132">
        <f t="shared" si="107"/>
        <v>105945</v>
      </c>
      <c r="W928" s="132">
        <f t="shared" si="108"/>
        <v>8828.75</v>
      </c>
      <c r="X928" s="130" t="s">
        <v>1382</v>
      </c>
      <c r="Y928" s="130" t="s">
        <v>1384</v>
      </c>
      <c r="Z928" s="130">
        <v>3093</v>
      </c>
      <c r="AA928" s="130">
        <v>3094</v>
      </c>
      <c r="AB928" s="130"/>
      <c r="AC928" s="130"/>
      <c r="AD928" s="130"/>
      <c r="AE928" s="130"/>
      <c r="AF928" s="130">
        <v>111</v>
      </c>
      <c r="AG928" s="130"/>
      <c r="AH928" s="130">
        <v>2024</v>
      </c>
      <c r="AI928" s="130"/>
      <c r="AJ928" s="130"/>
      <c r="AK928" s="130"/>
      <c r="AL928" s="130" t="s">
        <v>1330</v>
      </c>
      <c r="AM928" s="130"/>
    </row>
    <row r="929" spans="1:39" x14ac:dyDescent="0.35">
      <c r="A929" s="133" t="s">
        <v>50</v>
      </c>
      <c r="B929" s="133" t="s">
        <v>1328</v>
      </c>
      <c r="C929" s="133" t="s">
        <v>1345</v>
      </c>
      <c r="D929" s="133" t="s">
        <v>1386</v>
      </c>
      <c r="E929" s="133" t="s">
        <v>51</v>
      </c>
      <c r="F929" s="133"/>
      <c r="G929" s="133" t="s">
        <v>1330</v>
      </c>
      <c r="H929" s="133" t="s">
        <v>1130</v>
      </c>
      <c r="I929" s="133" t="s">
        <v>1349</v>
      </c>
      <c r="J929" s="134">
        <v>1</v>
      </c>
      <c r="K929" s="133"/>
      <c r="L929" s="133" t="s">
        <v>54</v>
      </c>
      <c r="M929" s="133" t="s">
        <v>55</v>
      </c>
      <c r="N929" s="133">
        <v>1</v>
      </c>
      <c r="O929" s="133">
        <v>12</v>
      </c>
      <c r="P929" s="133">
        <v>7.5</v>
      </c>
      <c r="Q929" s="135">
        <v>69.819999999999993</v>
      </c>
      <c r="R929" s="135">
        <f t="shared" si="104"/>
        <v>1.5</v>
      </c>
      <c r="S929" s="135">
        <f t="shared" si="105"/>
        <v>104.72999999999999</v>
      </c>
      <c r="T929" s="135"/>
      <c r="U929" s="135">
        <f t="shared" si="106"/>
        <v>104.72999999999999</v>
      </c>
      <c r="V929" s="135">
        <f t="shared" si="107"/>
        <v>104729.99999999999</v>
      </c>
      <c r="W929" s="135">
        <f t="shared" si="108"/>
        <v>8727.4999999999982</v>
      </c>
      <c r="X929" s="133" t="s">
        <v>1382</v>
      </c>
      <c r="Y929" s="133" t="s">
        <v>1382</v>
      </c>
      <c r="Z929" s="133">
        <v>3093</v>
      </c>
      <c r="AA929" s="133">
        <v>3094</v>
      </c>
      <c r="AB929" s="133"/>
      <c r="AC929" s="133"/>
      <c r="AD929" s="133"/>
      <c r="AE929" s="133"/>
      <c r="AF929" s="133">
        <v>111</v>
      </c>
      <c r="AG929" s="133"/>
      <c r="AH929" s="133">
        <v>2024</v>
      </c>
      <c r="AI929" s="133"/>
      <c r="AJ929" s="133"/>
      <c r="AK929" s="133"/>
      <c r="AL929" s="133" t="s">
        <v>1330</v>
      </c>
      <c r="AM929" s="133"/>
    </row>
    <row r="930" spans="1:39" x14ac:dyDescent="0.35">
      <c r="A930" s="130" t="s">
        <v>50</v>
      </c>
      <c r="B930" s="130" t="s">
        <v>1328</v>
      </c>
      <c r="C930" s="130" t="s">
        <v>1345</v>
      </c>
      <c r="D930" s="130" t="s">
        <v>1386</v>
      </c>
      <c r="E930" s="130" t="s">
        <v>51</v>
      </c>
      <c r="F930" s="130"/>
      <c r="G930" s="130" t="s">
        <v>1330</v>
      </c>
      <c r="H930" s="130" t="s">
        <v>1351</v>
      </c>
      <c r="I930" s="130" t="s">
        <v>1350</v>
      </c>
      <c r="J930" s="131">
        <v>1</v>
      </c>
      <c r="K930" s="130"/>
      <c r="L930" s="130" t="s">
        <v>54</v>
      </c>
      <c r="M930" s="130" t="s">
        <v>55</v>
      </c>
      <c r="N930" s="130">
        <v>1</v>
      </c>
      <c r="O930" s="130">
        <v>12</v>
      </c>
      <c r="P930" s="130">
        <v>7.5</v>
      </c>
      <c r="Q930" s="132">
        <v>69.819999999999993</v>
      </c>
      <c r="R930" s="132">
        <f t="shared" si="104"/>
        <v>1.5</v>
      </c>
      <c r="S930" s="132">
        <f t="shared" si="105"/>
        <v>104.72999999999999</v>
      </c>
      <c r="T930" s="132"/>
      <c r="U930" s="132">
        <f t="shared" si="106"/>
        <v>104.72999999999999</v>
      </c>
      <c r="V930" s="132">
        <f t="shared" si="107"/>
        <v>104729.99999999999</v>
      </c>
      <c r="W930" s="132">
        <f t="shared" si="108"/>
        <v>8727.4999999999982</v>
      </c>
      <c r="X930" s="130" t="s">
        <v>1382</v>
      </c>
      <c r="Y930" s="130" t="s">
        <v>1382</v>
      </c>
      <c r="Z930" s="130">
        <v>3093</v>
      </c>
      <c r="AA930" s="130">
        <v>3094</v>
      </c>
      <c r="AB930" s="130"/>
      <c r="AC930" s="130"/>
      <c r="AD930" s="130"/>
      <c r="AE930" s="130"/>
      <c r="AF930" s="130">
        <v>111</v>
      </c>
      <c r="AG930" s="130"/>
      <c r="AH930" s="130">
        <v>2024</v>
      </c>
      <c r="AI930" s="130"/>
      <c r="AJ930" s="130"/>
      <c r="AK930" s="130"/>
      <c r="AL930" s="130" t="s">
        <v>1330</v>
      </c>
      <c r="AM930" s="130"/>
    </row>
    <row r="931" spans="1:39" x14ac:dyDescent="0.35">
      <c r="A931" s="133" t="s">
        <v>50</v>
      </c>
      <c r="B931" s="133" t="s">
        <v>1328</v>
      </c>
      <c r="C931" s="133" t="s">
        <v>1345</v>
      </c>
      <c r="D931" s="133" t="s">
        <v>1386</v>
      </c>
      <c r="E931" s="133" t="s">
        <v>51</v>
      </c>
      <c r="F931" s="133"/>
      <c r="G931" s="133" t="s">
        <v>595</v>
      </c>
      <c r="H931" s="133" t="s">
        <v>1374</v>
      </c>
      <c r="I931" s="133" t="s">
        <v>1373</v>
      </c>
      <c r="J931" s="134">
        <v>1</v>
      </c>
      <c r="K931" s="133"/>
      <c r="L931" s="133" t="s">
        <v>54</v>
      </c>
      <c r="M931" s="133" t="s">
        <v>69</v>
      </c>
      <c r="N931" s="133">
        <v>2</v>
      </c>
      <c r="O931" s="133">
        <v>7</v>
      </c>
      <c r="P931" s="133">
        <v>7.5</v>
      </c>
      <c r="Q931" s="135">
        <v>70.63</v>
      </c>
      <c r="R931" s="135">
        <f t="shared" si="104"/>
        <v>0.875</v>
      </c>
      <c r="S931" s="135">
        <f t="shared" si="105"/>
        <v>61.801249999999996</v>
      </c>
      <c r="T931" s="135"/>
      <c r="U931" s="135">
        <f t="shared" si="106"/>
        <v>61.801249999999996</v>
      </c>
      <c r="V931" s="135">
        <f t="shared" si="107"/>
        <v>61801.249999999993</v>
      </c>
      <c r="W931" s="135">
        <f t="shared" si="108"/>
        <v>5150.1041666666661</v>
      </c>
      <c r="X931" s="133" t="s">
        <v>1382</v>
      </c>
      <c r="Y931" s="133" t="s">
        <v>1384</v>
      </c>
      <c r="Z931" s="133">
        <v>3093</v>
      </c>
      <c r="AA931" s="133">
        <v>3094</v>
      </c>
      <c r="AB931" s="133"/>
      <c r="AC931" s="133"/>
      <c r="AD931" s="133"/>
      <c r="AE931" s="133"/>
      <c r="AF931" s="133">
        <v>111</v>
      </c>
      <c r="AG931" s="133"/>
      <c r="AH931" s="133">
        <v>2024</v>
      </c>
      <c r="AI931" s="133"/>
      <c r="AJ931" s="133"/>
      <c r="AK931" s="133"/>
      <c r="AL931" s="133" t="s">
        <v>1330</v>
      </c>
      <c r="AM931" s="133"/>
    </row>
    <row r="932" spans="1:39" x14ac:dyDescent="0.35">
      <c r="A932" s="130" t="s">
        <v>50</v>
      </c>
      <c r="B932" s="130" t="s">
        <v>1328</v>
      </c>
      <c r="C932" s="130" t="s">
        <v>1345</v>
      </c>
      <c r="D932" s="130" t="s">
        <v>1386</v>
      </c>
      <c r="E932" s="130" t="s">
        <v>51</v>
      </c>
      <c r="F932" s="130"/>
      <c r="G932" s="130" t="s">
        <v>1330</v>
      </c>
      <c r="H932" s="130" t="s">
        <v>1353</v>
      </c>
      <c r="I932" s="130" t="s">
        <v>1352</v>
      </c>
      <c r="J932" s="131">
        <v>1</v>
      </c>
      <c r="K932" s="130"/>
      <c r="L932" s="130" t="s">
        <v>54</v>
      </c>
      <c r="M932" s="130" t="s">
        <v>69</v>
      </c>
      <c r="N932" s="130">
        <v>2</v>
      </c>
      <c r="O932" s="130">
        <v>7</v>
      </c>
      <c r="P932" s="130">
        <v>7.5</v>
      </c>
      <c r="Q932" s="132">
        <v>69.819999999999993</v>
      </c>
      <c r="R932" s="132">
        <f t="shared" si="104"/>
        <v>0.875</v>
      </c>
      <c r="S932" s="132">
        <f t="shared" si="105"/>
        <v>61.092499999999994</v>
      </c>
      <c r="T932" s="132"/>
      <c r="U932" s="132">
        <f t="shared" si="106"/>
        <v>61.092499999999994</v>
      </c>
      <c r="V932" s="132">
        <f t="shared" si="107"/>
        <v>61092.499999999993</v>
      </c>
      <c r="W932" s="132">
        <f t="shared" si="108"/>
        <v>5091.0416666666661</v>
      </c>
      <c r="X932" s="130" t="s">
        <v>1382</v>
      </c>
      <c r="Y932" s="130" t="s">
        <v>1382</v>
      </c>
      <c r="Z932" s="130">
        <v>3093</v>
      </c>
      <c r="AA932" s="130">
        <v>3094</v>
      </c>
      <c r="AB932" s="130"/>
      <c r="AC932" s="130"/>
      <c r="AD932" s="130"/>
      <c r="AE932" s="130"/>
      <c r="AF932" s="130">
        <v>111</v>
      </c>
      <c r="AG932" s="130"/>
      <c r="AH932" s="130">
        <v>2024</v>
      </c>
      <c r="AI932" s="130"/>
      <c r="AJ932" s="130"/>
      <c r="AK932" s="130"/>
      <c r="AL932" s="130" t="s">
        <v>1330</v>
      </c>
      <c r="AM932" s="130"/>
    </row>
    <row r="933" spans="1:39" x14ac:dyDescent="0.35">
      <c r="A933" s="133" t="s">
        <v>50</v>
      </c>
      <c r="B933" s="133" t="s">
        <v>1328</v>
      </c>
      <c r="C933" s="133" t="s">
        <v>1345</v>
      </c>
      <c r="D933" s="133" t="s">
        <v>1386</v>
      </c>
      <c r="E933" s="133" t="s">
        <v>51</v>
      </c>
      <c r="F933" s="133"/>
      <c r="G933" s="133" t="s">
        <v>1330</v>
      </c>
      <c r="H933" s="133" t="s">
        <v>1355</v>
      </c>
      <c r="I933" s="133" t="s">
        <v>1354</v>
      </c>
      <c r="J933" s="134">
        <v>1</v>
      </c>
      <c r="K933" s="133"/>
      <c r="L933" s="133" t="s">
        <v>54</v>
      </c>
      <c r="M933" s="133" t="s">
        <v>69</v>
      </c>
      <c r="N933" s="133">
        <v>2</v>
      </c>
      <c r="O933" s="133">
        <v>7</v>
      </c>
      <c r="P933" s="133">
        <v>7.5</v>
      </c>
      <c r="Q933" s="135">
        <v>69.819999999999993</v>
      </c>
      <c r="R933" s="135">
        <f t="shared" si="104"/>
        <v>0.875</v>
      </c>
      <c r="S933" s="135">
        <f t="shared" si="105"/>
        <v>61.092499999999994</v>
      </c>
      <c r="T933" s="135"/>
      <c r="U933" s="135">
        <f t="shared" si="106"/>
        <v>61.092499999999994</v>
      </c>
      <c r="V933" s="135">
        <f t="shared" si="107"/>
        <v>61092.499999999993</v>
      </c>
      <c r="W933" s="135">
        <f t="shared" si="108"/>
        <v>5091.0416666666661</v>
      </c>
      <c r="X933" s="133" t="s">
        <v>1382</v>
      </c>
      <c r="Y933" s="133" t="s">
        <v>1382</v>
      </c>
      <c r="Z933" s="133">
        <v>3093</v>
      </c>
      <c r="AA933" s="133">
        <v>3094</v>
      </c>
      <c r="AB933" s="133"/>
      <c r="AC933" s="133"/>
      <c r="AD933" s="133"/>
      <c r="AE933" s="133"/>
      <c r="AF933" s="133">
        <v>111</v>
      </c>
      <c r="AG933" s="133"/>
      <c r="AH933" s="133">
        <v>2024</v>
      </c>
      <c r="AI933" s="133"/>
      <c r="AJ933" s="133"/>
      <c r="AK933" s="133"/>
      <c r="AL933" s="133" t="s">
        <v>1330</v>
      </c>
      <c r="AM933" s="133"/>
    </row>
    <row r="934" spans="1:39" x14ac:dyDescent="0.35">
      <c r="A934" s="130" t="s">
        <v>50</v>
      </c>
      <c r="B934" s="130" t="s">
        <v>1328</v>
      </c>
      <c r="C934" s="130" t="s">
        <v>1345</v>
      </c>
      <c r="D934" s="130" t="s">
        <v>1386</v>
      </c>
      <c r="E934" s="130" t="s">
        <v>51</v>
      </c>
      <c r="F934" s="130"/>
      <c r="G934" s="130" t="s">
        <v>1330</v>
      </c>
      <c r="H934" s="130" t="s">
        <v>1277</v>
      </c>
      <c r="I934" s="130" t="s">
        <v>1358</v>
      </c>
      <c r="J934" s="131">
        <v>1</v>
      </c>
      <c r="K934" s="130"/>
      <c r="L934" s="130" t="s">
        <v>54</v>
      </c>
      <c r="M934" s="130" t="s">
        <v>69</v>
      </c>
      <c r="N934" s="130">
        <v>2</v>
      </c>
      <c r="O934" s="130">
        <v>7</v>
      </c>
      <c r="P934" s="130">
        <v>2.5</v>
      </c>
      <c r="Q934" s="132">
        <v>69.819999999999993</v>
      </c>
      <c r="R934" s="132">
        <f t="shared" si="104"/>
        <v>0.29166666666666669</v>
      </c>
      <c r="S934" s="132">
        <f t="shared" si="105"/>
        <v>20.364166666666666</v>
      </c>
      <c r="T934" s="132"/>
      <c r="U934" s="132">
        <f t="shared" si="106"/>
        <v>20.364166666666666</v>
      </c>
      <c r="V934" s="132">
        <f t="shared" si="107"/>
        <v>20364.166666666664</v>
      </c>
      <c r="W934" s="132">
        <f t="shared" si="108"/>
        <v>1697.0138888888887</v>
      </c>
      <c r="X934" s="130" t="s">
        <v>1382</v>
      </c>
      <c r="Y934" s="130" t="s">
        <v>1382</v>
      </c>
      <c r="Z934" s="130">
        <v>3093</v>
      </c>
      <c r="AA934" s="130">
        <v>3094</v>
      </c>
      <c r="AB934" s="130"/>
      <c r="AC934" s="130"/>
      <c r="AD934" s="130"/>
      <c r="AE934" s="130"/>
      <c r="AF934" s="130">
        <v>111</v>
      </c>
      <c r="AG934" s="130"/>
      <c r="AH934" s="130">
        <v>2024</v>
      </c>
      <c r="AI934" s="130"/>
      <c r="AJ934" s="130"/>
      <c r="AK934" s="130"/>
      <c r="AL934" s="130" t="s">
        <v>1330</v>
      </c>
      <c r="AM934" s="130"/>
    </row>
    <row r="935" spans="1:39" x14ac:dyDescent="0.35">
      <c r="A935" s="133" t="s">
        <v>50</v>
      </c>
      <c r="B935" s="133" t="s">
        <v>1328</v>
      </c>
      <c r="C935" s="133" t="s">
        <v>1345</v>
      </c>
      <c r="D935" s="133" t="s">
        <v>1386</v>
      </c>
      <c r="E935" s="133" t="s">
        <v>51</v>
      </c>
      <c r="F935" s="133"/>
      <c r="G935" s="133" t="s">
        <v>595</v>
      </c>
      <c r="H935" s="133" t="s">
        <v>1376</v>
      </c>
      <c r="I935" s="133" t="s">
        <v>1375</v>
      </c>
      <c r="J935" s="134">
        <v>1</v>
      </c>
      <c r="K935" s="133"/>
      <c r="L935" s="133" t="s">
        <v>54</v>
      </c>
      <c r="M935" s="133" t="s">
        <v>69</v>
      </c>
      <c r="N935" s="133">
        <v>2</v>
      </c>
      <c r="O935" s="133">
        <v>7</v>
      </c>
      <c r="P935" s="133">
        <v>5</v>
      </c>
      <c r="Q935" s="135">
        <v>69.819999999999993</v>
      </c>
      <c r="R935" s="135">
        <f t="shared" si="104"/>
        <v>0.58333333333333337</v>
      </c>
      <c r="S935" s="135">
        <f t="shared" si="105"/>
        <v>40.728333333333332</v>
      </c>
      <c r="T935" s="135"/>
      <c r="U935" s="135">
        <f t="shared" si="106"/>
        <v>40.728333333333332</v>
      </c>
      <c r="V935" s="135">
        <f t="shared" si="107"/>
        <v>40728.333333333328</v>
      </c>
      <c r="W935" s="135">
        <f t="shared" si="108"/>
        <v>3394.0277777777774</v>
      </c>
      <c r="X935" s="133" t="s">
        <v>1382</v>
      </c>
      <c r="Y935" s="133" t="s">
        <v>1384</v>
      </c>
      <c r="Z935" s="133">
        <v>3093</v>
      </c>
      <c r="AA935" s="133">
        <v>3094</v>
      </c>
      <c r="AB935" s="133"/>
      <c r="AC935" s="133"/>
      <c r="AD935" s="133"/>
      <c r="AE935" s="133"/>
      <c r="AF935" s="133">
        <v>111</v>
      </c>
      <c r="AG935" s="133"/>
      <c r="AH935" s="133">
        <v>2024</v>
      </c>
      <c r="AI935" s="133"/>
      <c r="AJ935" s="133"/>
      <c r="AK935" s="133"/>
      <c r="AL935" s="133" t="s">
        <v>1330</v>
      </c>
      <c r="AM935" s="133"/>
    </row>
    <row r="936" spans="1:39" x14ac:dyDescent="0.35">
      <c r="A936" s="130" t="s">
        <v>50</v>
      </c>
      <c r="B936" s="130" t="s">
        <v>1328</v>
      </c>
      <c r="C936" s="130" t="s">
        <v>1345</v>
      </c>
      <c r="D936" s="130" t="s">
        <v>1386</v>
      </c>
      <c r="E936" s="130" t="s">
        <v>51</v>
      </c>
      <c r="F936" s="130"/>
      <c r="G936" s="130" t="s">
        <v>1330</v>
      </c>
      <c r="H936" s="130" t="s">
        <v>1360</v>
      </c>
      <c r="I936" s="130" t="s">
        <v>1359</v>
      </c>
      <c r="J936" s="131">
        <v>1</v>
      </c>
      <c r="K936" s="130"/>
      <c r="L936" s="130" t="s">
        <v>54</v>
      </c>
      <c r="M936" s="130" t="s">
        <v>55</v>
      </c>
      <c r="N936" s="130">
        <v>3</v>
      </c>
      <c r="O936" s="130">
        <v>7</v>
      </c>
      <c r="P936" s="130">
        <v>3</v>
      </c>
      <c r="Q936" s="132">
        <v>69.819999999999993</v>
      </c>
      <c r="R936" s="132">
        <f t="shared" si="104"/>
        <v>0.35</v>
      </c>
      <c r="S936" s="132">
        <f t="shared" si="105"/>
        <v>24.436999999999998</v>
      </c>
      <c r="T936" s="132"/>
      <c r="U936" s="132">
        <f t="shared" si="106"/>
        <v>24.436999999999998</v>
      </c>
      <c r="V936" s="132">
        <f t="shared" si="107"/>
        <v>24436.999999999996</v>
      </c>
      <c r="W936" s="132">
        <f t="shared" si="108"/>
        <v>2036.4166666666663</v>
      </c>
      <c r="X936" s="130" t="s">
        <v>1382</v>
      </c>
      <c r="Y936" s="130" t="s">
        <v>1382</v>
      </c>
      <c r="Z936" s="130">
        <v>3093</v>
      </c>
      <c r="AA936" s="130">
        <v>3094</v>
      </c>
      <c r="AB936" s="130"/>
      <c r="AC936" s="130"/>
      <c r="AD936" s="130"/>
      <c r="AE936" s="130"/>
      <c r="AF936" s="130">
        <v>111</v>
      </c>
      <c r="AG936" s="130"/>
      <c r="AH936" s="130">
        <v>2024</v>
      </c>
      <c r="AI936" s="130"/>
      <c r="AJ936" s="130"/>
      <c r="AK936" s="130"/>
      <c r="AL936" s="130" t="s">
        <v>1330</v>
      </c>
      <c r="AM936" s="130"/>
    </row>
    <row r="937" spans="1:39" x14ac:dyDescent="0.35">
      <c r="A937" s="133" t="s">
        <v>50</v>
      </c>
      <c r="B937" s="133" t="s">
        <v>1328</v>
      </c>
      <c r="C937" s="133" t="s">
        <v>1345</v>
      </c>
      <c r="D937" s="133" t="s">
        <v>1386</v>
      </c>
      <c r="E937" s="133" t="s">
        <v>51</v>
      </c>
      <c r="F937" s="133"/>
      <c r="G937" s="133" t="s">
        <v>1330</v>
      </c>
      <c r="H937" s="133" t="s">
        <v>1362</v>
      </c>
      <c r="I937" s="133" t="s">
        <v>1361</v>
      </c>
      <c r="J937" s="134">
        <v>1</v>
      </c>
      <c r="K937" s="133"/>
      <c r="L937" s="133" t="s">
        <v>54</v>
      </c>
      <c r="M937" s="133" t="s">
        <v>55</v>
      </c>
      <c r="N937" s="133">
        <v>3</v>
      </c>
      <c r="O937" s="133">
        <v>7</v>
      </c>
      <c r="P937" s="133">
        <v>10</v>
      </c>
      <c r="Q937" s="135">
        <v>69.819999999999993</v>
      </c>
      <c r="R937" s="135">
        <f t="shared" si="104"/>
        <v>1.1666666666666667</v>
      </c>
      <c r="S937" s="135">
        <f t="shared" si="105"/>
        <v>81.456666666666663</v>
      </c>
      <c r="T937" s="135"/>
      <c r="U937" s="135">
        <f t="shared" si="106"/>
        <v>81.456666666666663</v>
      </c>
      <c r="V937" s="135">
        <f t="shared" si="107"/>
        <v>81456.666666666657</v>
      </c>
      <c r="W937" s="135">
        <f t="shared" si="108"/>
        <v>6788.0555555555547</v>
      </c>
      <c r="X937" s="133" t="s">
        <v>1382</v>
      </c>
      <c r="Y937" s="133" t="s">
        <v>1382</v>
      </c>
      <c r="Z937" s="133">
        <v>3093</v>
      </c>
      <c r="AA937" s="133">
        <v>3094</v>
      </c>
      <c r="AB937" s="133"/>
      <c r="AC937" s="133"/>
      <c r="AD937" s="133"/>
      <c r="AE937" s="133"/>
      <c r="AF937" s="133">
        <v>111</v>
      </c>
      <c r="AG937" s="133"/>
      <c r="AH937" s="133">
        <v>2024</v>
      </c>
      <c r="AI937" s="133"/>
      <c r="AJ937" s="133"/>
      <c r="AK937" s="133"/>
      <c r="AL937" s="133" t="s">
        <v>1330</v>
      </c>
      <c r="AM937" s="133"/>
    </row>
    <row r="938" spans="1:39" x14ac:dyDescent="0.35">
      <c r="A938" s="130" t="s">
        <v>50</v>
      </c>
      <c r="B938" s="130" t="s">
        <v>1328</v>
      </c>
      <c r="C938" s="130" t="s">
        <v>1345</v>
      </c>
      <c r="D938" s="130" t="s">
        <v>1386</v>
      </c>
      <c r="E938" s="130" t="s">
        <v>51</v>
      </c>
      <c r="F938" s="130"/>
      <c r="G938" s="130" t="s">
        <v>1330</v>
      </c>
      <c r="H938" s="130" t="s">
        <v>1366</v>
      </c>
      <c r="I938" s="130" t="s">
        <v>1365</v>
      </c>
      <c r="J938" s="131">
        <v>1</v>
      </c>
      <c r="K938" s="130"/>
      <c r="L938" s="130" t="s">
        <v>54</v>
      </c>
      <c r="M938" s="130" t="s">
        <v>55</v>
      </c>
      <c r="N938" s="130">
        <v>3</v>
      </c>
      <c r="O938" s="130">
        <v>7</v>
      </c>
      <c r="P938" s="130">
        <v>7</v>
      </c>
      <c r="Q938" s="132">
        <v>69.819999999999993</v>
      </c>
      <c r="R938" s="132">
        <f t="shared" si="104"/>
        <v>0.81666666666666665</v>
      </c>
      <c r="S938" s="132">
        <f t="shared" si="105"/>
        <v>57.019666666666659</v>
      </c>
      <c r="T938" s="132"/>
      <c r="U938" s="132">
        <f t="shared" si="106"/>
        <v>57.019666666666659</v>
      </c>
      <c r="V938" s="132">
        <f t="shared" si="107"/>
        <v>57019.666666666657</v>
      </c>
      <c r="W938" s="132">
        <f t="shared" si="108"/>
        <v>4751.6388888888878</v>
      </c>
      <c r="X938" s="130" t="s">
        <v>1382</v>
      </c>
      <c r="Y938" s="130" t="s">
        <v>1382</v>
      </c>
      <c r="Z938" s="130">
        <v>3093</v>
      </c>
      <c r="AA938" s="130">
        <v>3094</v>
      </c>
      <c r="AB938" s="130"/>
      <c r="AC938" s="130"/>
      <c r="AD938" s="130"/>
      <c r="AE938" s="130"/>
      <c r="AF938" s="130">
        <v>111</v>
      </c>
      <c r="AG938" s="130"/>
      <c r="AH938" s="130">
        <v>2024</v>
      </c>
      <c r="AI938" s="130"/>
      <c r="AJ938" s="130"/>
      <c r="AK938" s="130"/>
      <c r="AL938" s="130" t="s">
        <v>1330</v>
      </c>
      <c r="AM938" s="130"/>
    </row>
    <row r="939" spans="1:39" x14ac:dyDescent="0.35">
      <c r="A939" s="133" t="s">
        <v>50</v>
      </c>
      <c r="B939" s="133" t="s">
        <v>1328</v>
      </c>
      <c r="C939" s="133" t="s">
        <v>1345</v>
      </c>
      <c r="D939" s="133" t="s">
        <v>1386</v>
      </c>
      <c r="E939" s="133" t="s">
        <v>51</v>
      </c>
      <c r="F939" s="133"/>
      <c r="G939" s="133" t="s">
        <v>1330</v>
      </c>
      <c r="H939" s="133" t="s">
        <v>1368</v>
      </c>
      <c r="I939" s="133" t="s">
        <v>1367</v>
      </c>
      <c r="J939" s="134">
        <v>1</v>
      </c>
      <c r="K939" s="133"/>
      <c r="L939" s="133" t="s">
        <v>54</v>
      </c>
      <c r="M939" s="133" t="s">
        <v>55</v>
      </c>
      <c r="N939" s="133">
        <v>3</v>
      </c>
      <c r="O939" s="133">
        <v>7</v>
      </c>
      <c r="P939" s="133">
        <v>10</v>
      </c>
      <c r="Q939" s="135">
        <v>70.63</v>
      </c>
      <c r="R939" s="135">
        <f t="shared" si="104"/>
        <v>1.1666666666666667</v>
      </c>
      <c r="S939" s="135">
        <f t="shared" si="105"/>
        <v>82.401666666666671</v>
      </c>
      <c r="T939" s="135"/>
      <c r="U939" s="135">
        <f t="shared" si="106"/>
        <v>82.401666666666671</v>
      </c>
      <c r="V939" s="135">
        <f t="shared" si="107"/>
        <v>82401.666666666672</v>
      </c>
      <c r="W939" s="135">
        <f t="shared" si="108"/>
        <v>6866.8055555555557</v>
      </c>
      <c r="X939" s="133" t="s">
        <v>1382</v>
      </c>
      <c r="Y939" s="133" t="s">
        <v>1382</v>
      </c>
      <c r="Z939" s="133">
        <v>3093</v>
      </c>
      <c r="AA939" s="133">
        <v>3094</v>
      </c>
      <c r="AB939" s="133"/>
      <c r="AC939" s="133"/>
      <c r="AD939" s="133"/>
      <c r="AE939" s="133"/>
      <c r="AF939" s="133">
        <v>111</v>
      </c>
      <c r="AG939" s="133"/>
      <c r="AH939" s="133">
        <v>2024</v>
      </c>
      <c r="AI939" s="133"/>
      <c r="AJ939" s="133"/>
      <c r="AK939" s="133"/>
      <c r="AL939" s="133" t="s">
        <v>1330</v>
      </c>
      <c r="AM939" s="133"/>
    </row>
    <row r="940" spans="1:39" x14ac:dyDescent="0.35">
      <c r="A940" s="130" t="s">
        <v>50</v>
      </c>
      <c r="B940" s="130" t="s">
        <v>1328</v>
      </c>
      <c r="C940" s="130" t="s">
        <v>1345</v>
      </c>
      <c r="D940" s="130" t="s">
        <v>1386</v>
      </c>
      <c r="E940" s="130" t="s">
        <v>51</v>
      </c>
      <c r="F940" s="130"/>
      <c r="G940" s="130" t="s">
        <v>1330</v>
      </c>
      <c r="H940" s="130" t="s">
        <v>1370</v>
      </c>
      <c r="I940" s="130" t="s">
        <v>1369</v>
      </c>
      <c r="J940" s="131">
        <v>1</v>
      </c>
      <c r="K940" s="130">
        <v>1</v>
      </c>
      <c r="L940" s="130" t="s">
        <v>54</v>
      </c>
      <c r="M940" s="130" t="s">
        <v>69</v>
      </c>
      <c r="N940" s="130">
        <v>4</v>
      </c>
      <c r="O940" s="130">
        <v>16</v>
      </c>
      <c r="P940" s="130">
        <v>30</v>
      </c>
      <c r="Q940" s="132">
        <v>79.959999999999994</v>
      </c>
      <c r="R940" s="132">
        <f t="shared" si="104"/>
        <v>8</v>
      </c>
      <c r="S940" s="132">
        <f t="shared" si="105"/>
        <v>639.67999999999995</v>
      </c>
      <c r="T940" s="132"/>
      <c r="U940" s="132">
        <f t="shared" si="106"/>
        <v>639.67999999999995</v>
      </c>
      <c r="V940" s="132">
        <f t="shared" si="107"/>
        <v>639680</v>
      </c>
      <c r="W940" s="132">
        <f t="shared" si="108"/>
        <v>53306.666666666664</v>
      </c>
      <c r="X940" s="130" t="s">
        <v>1382</v>
      </c>
      <c r="Y940" s="130" t="s">
        <v>1382</v>
      </c>
      <c r="Z940" s="130">
        <v>3093</v>
      </c>
      <c r="AA940" s="130">
        <v>3094</v>
      </c>
      <c r="AB940" s="130"/>
      <c r="AC940" s="130"/>
      <c r="AD940" s="130"/>
      <c r="AE940" s="130"/>
      <c r="AF940" s="130">
        <v>111</v>
      </c>
      <c r="AG940" s="130"/>
      <c r="AH940" s="130">
        <v>2024</v>
      </c>
      <c r="AI940" s="130"/>
      <c r="AJ940" s="130"/>
      <c r="AK940" s="130"/>
      <c r="AL940" s="130" t="s">
        <v>1330</v>
      </c>
      <c r="AM940" s="130"/>
    </row>
    <row r="941" spans="1:39" x14ac:dyDescent="0.35">
      <c r="A941" s="133" t="s">
        <v>50</v>
      </c>
      <c r="B941" s="133" t="s">
        <v>1328</v>
      </c>
      <c r="C941" s="133" t="s">
        <v>1345</v>
      </c>
      <c r="D941" s="133" t="s">
        <v>1386</v>
      </c>
      <c r="E941" s="133" t="s">
        <v>85</v>
      </c>
      <c r="F941" s="133"/>
      <c r="G941" s="133" t="s">
        <v>1330</v>
      </c>
      <c r="H941" s="133" t="s">
        <v>1347</v>
      </c>
      <c r="I941" s="133" t="s">
        <v>1346</v>
      </c>
      <c r="J941" s="134">
        <v>1</v>
      </c>
      <c r="K941" s="133"/>
      <c r="L941" s="133" t="s">
        <v>54</v>
      </c>
      <c r="M941" s="133" t="s">
        <v>55</v>
      </c>
      <c r="N941" s="133">
        <v>1</v>
      </c>
      <c r="O941" s="133">
        <v>10</v>
      </c>
      <c r="P941" s="133">
        <v>7.5</v>
      </c>
      <c r="Q941" s="135">
        <v>69.819999999999993</v>
      </c>
      <c r="R941" s="135">
        <f t="shared" si="104"/>
        <v>1.25</v>
      </c>
      <c r="S941" s="135">
        <f t="shared" si="105"/>
        <v>87.274999999999991</v>
      </c>
      <c r="T941" s="135"/>
      <c r="U941" s="135">
        <f t="shared" si="106"/>
        <v>87.274999999999991</v>
      </c>
      <c r="V941" s="135">
        <f t="shared" si="107"/>
        <v>87274.999999999985</v>
      </c>
      <c r="W941" s="135">
        <f t="shared" si="108"/>
        <v>7272.9166666666652</v>
      </c>
      <c r="X941" s="133" t="s">
        <v>1382</v>
      </c>
      <c r="Y941" s="133" t="s">
        <v>1382</v>
      </c>
      <c r="Z941" s="133">
        <v>3093</v>
      </c>
      <c r="AA941" s="133">
        <v>3094</v>
      </c>
      <c r="AB941" s="133"/>
      <c r="AC941" s="133"/>
      <c r="AD941" s="133"/>
      <c r="AE941" s="133"/>
      <c r="AF941" s="133">
        <v>111</v>
      </c>
      <c r="AG941" s="133"/>
      <c r="AH941" s="133">
        <v>2024</v>
      </c>
      <c r="AI941" s="133"/>
      <c r="AJ941" s="133"/>
      <c r="AK941" s="133"/>
      <c r="AL941" s="133" t="s">
        <v>1330</v>
      </c>
      <c r="AM941" s="133"/>
    </row>
    <row r="942" spans="1:39" x14ac:dyDescent="0.35">
      <c r="A942" s="130" t="s">
        <v>50</v>
      </c>
      <c r="B942" s="130" t="s">
        <v>1328</v>
      </c>
      <c r="C942" s="130" t="s">
        <v>1345</v>
      </c>
      <c r="D942" s="130" t="s">
        <v>1386</v>
      </c>
      <c r="E942" s="130" t="s">
        <v>85</v>
      </c>
      <c r="F942" s="130"/>
      <c r="G942" s="130" t="s">
        <v>595</v>
      </c>
      <c r="H942" s="130" t="s">
        <v>1372</v>
      </c>
      <c r="I942" s="130" t="s">
        <v>1371</v>
      </c>
      <c r="J942" s="131">
        <v>1</v>
      </c>
      <c r="K942" s="130"/>
      <c r="L942" s="130" t="s">
        <v>54</v>
      </c>
      <c r="M942" s="130" t="s">
        <v>55</v>
      </c>
      <c r="N942" s="130">
        <v>1</v>
      </c>
      <c r="O942" s="130">
        <v>10</v>
      </c>
      <c r="P942" s="130">
        <v>7.5</v>
      </c>
      <c r="Q942" s="132">
        <v>70.63</v>
      </c>
      <c r="R942" s="132">
        <f t="shared" si="104"/>
        <v>1.25</v>
      </c>
      <c r="S942" s="132">
        <f t="shared" si="105"/>
        <v>88.287499999999994</v>
      </c>
      <c r="T942" s="132"/>
      <c r="U942" s="132">
        <f t="shared" si="106"/>
        <v>88.287499999999994</v>
      </c>
      <c r="V942" s="132">
        <f t="shared" si="107"/>
        <v>88287.5</v>
      </c>
      <c r="W942" s="132">
        <f t="shared" si="108"/>
        <v>7357.291666666667</v>
      </c>
      <c r="X942" s="130" t="s">
        <v>1382</v>
      </c>
      <c r="Y942" s="130" t="s">
        <v>1384</v>
      </c>
      <c r="Z942" s="130">
        <v>3093</v>
      </c>
      <c r="AA942" s="130">
        <v>3094</v>
      </c>
      <c r="AB942" s="130"/>
      <c r="AC942" s="130"/>
      <c r="AD942" s="130"/>
      <c r="AE942" s="130"/>
      <c r="AF942" s="130">
        <v>111</v>
      </c>
      <c r="AG942" s="130"/>
      <c r="AH942" s="130">
        <v>2024</v>
      </c>
      <c r="AI942" s="130"/>
      <c r="AJ942" s="130"/>
      <c r="AK942" s="130"/>
      <c r="AL942" s="130" t="s">
        <v>1330</v>
      </c>
      <c r="AM942" s="130"/>
    </row>
    <row r="943" spans="1:39" x14ac:dyDescent="0.35">
      <c r="A943" s="133" t="s">
        <v>50</v>
      </c>
      <c r="B943" s="133" t="s">
        <v>1328</v>
      </c>
      <c r="C943" s="133" t="s">
        <v>1345</v>
      </c>
      <c r="D943" s="133" t="s">
        <v>1386</v>
      </c>
      <c r="E943" s="133" t="s">
        <v>85</v>
      </c>
      <c r="F943" s="133"/>
      <c r="G943" s="133" t="s">
        <v>1330</v>
      </c>
      <c r="H943" s="133" t="s">
        <v>1130</v>
      </c>
      <c r="I943" s="133" t="s">
        <v>1349</v>
      </c>
      <c r="J943" s="134">
        <v>1</v>
      </c>
      <c r="K943" s="133"/>
      <c r="L943" s="133" t="s">
        <v>54</v>
      </c>
      <c r="M943" s="133" t="s">
        <v>55</v>
      </c>
      <c r="N943" s="133">
        <v>1</v>
      </c>
      <c r="O943" s="133">
        <v>10</v>
      </c>
      <c r="P943" s="133">
        <v>7.5</v>
      </c>
      <c r="Q943" s="135">
        <v>69.819999999999993</v>
      </c>
      <c r="R943" s="135">
        <f t="shared" si="104"/>
        <v>1.25</v>
      </c>
      <c r="S943" s="135">
        <f t="shared" si="105"/>
        <v>87.274999999999991</v>
      </c>
      <c r="T943" s="135"/>
      <c r="U943" s="135">
        <f t="shared" si="106"/>
        <v>87.274999999999991</v>
      </c>
      <c r="V943" s="135">
        <f t="shared" si="107"/>
        <v>87274.999999999985</v>
      </c>
      <c r="W943" s="135">
        <f t="shared" si="108"/>
        <v>7272.9166666666652</v>
      </c>
      <c r="X943" s="133" t="s">
        <v>1382</v>
      </c>
      <c r="Y943" s="133" t="s">
        <v>1382</v>
      </c>
      <c r="Z943" s="133">
        <v>3093</v>
      </c>
      <c r="AA943" s="133">
        <v>3094</v>
      </c>
      <c r="AB943" s="133"/>
      <c r="AC943" s="133"/>
      <c r="AD943" s="133"/>
      <c r="AE943" s="133"/>
      <c r="AF943" s="133">
        <v>111</v>
      </c>
      <c r="AG943" s="133"/>
      <c r="AH943" s="133">
        <v>2024</v>
      </c>
      <c r="AI943" s="133"/>
      <c r="AJ943" s="133"/>
      <c r="AK943" s="133"/>
      <c r="AL943" s="133" t="s">
        <v>1330</v>
      </c>
      <c r="AM943" s="133"/>
    </row>
    <row r="944" spans="1:39" x14ac:dyDescent="0.35">
      <c r="A944" s="130" t="s">
        <v>50</v>
      </c>
      <c r="B944" s="130" t="s">
        <v>1328</v>
      </c>
      <c r="C944" s="130" t="s">
        <v>1345</v>
      </c>
      <c r="D944" s="130" t="s">
        <v>1386</v>
      </c>
      <c r="E944" s="130" t="s">
        <v>85</v>
      </c>
      <c r="F944" s="130"/>
      <c r="G944" s="130" t="s">
        <v>1330</v>
      </c>
      <c r="H944" s="130" t="s">
        <v>1351</v>
      </c>
      <c r="I944" s="130" t="s">
        <v>1350</v>
      </c>
      <c r="J944" s="131">
        <v>1</v>
      </c>
      <c r="K944" s="130"/>
      <c r="L944" s="130" t="s">
        <v>54</v>
      </c>
      <c r="M944" s="130" t="s">
        <v>55</v>
      </c>
      <c r="N944" s="130">
        <v>1</v>
      </c>
      <c r="O944" s="130">
        <v>10</v>
      </c>
      <c r="P944" s="130">
        <v>7.5</v>
      </c>
      <c r="Q944" s="132">
        <v>69.819999999999993</v>
      </c>
      <c r="R944" s="132">
        <f t="shared" si="104"/>
        <v>1.25</v>
      </c>
      <c r="S944" s="132">
        <f t="shared" si="105"/>
        <v>87.274999999999991</v>
      </c>
      <c r="T944" s="132"/>
      <c r="U944" s="132">
        <f t="shared" si="106"/>
        <v>87.274999999999991</v>
      </c>
      <c r="V944" s="132">
        <f t="shared" si="107"/>
        <v>87274.999999999985</v>
      </c>
      <c r="W944" s="132">
        <f t="shared" si="108"/>
        <v>7272.9166666666652</v>
      </c>
      <c r="X944" s="130" t="s">
        <v>1382</v>
      </c>
      <c r="Y944" s="130" t="s">
        <v>1382</v>
      </c>
      <c r="Z944" s="130">
        <v>3093</v>
      </c>
      <c r="AA944" s="130">
        <v>3094</v>
      </c>
      <c r="AB944" s="130"/>
      <c r="AC944" s="130"/>
      <c r="AD944" s="130"/>
      <c r="AE944" s="130"/>
      <c r="AF944" s="130">
        <v>111</v>
      </c>
      <c r="AG944" s="130"/>
      <c r="AH944" s="130">
        <v>2024</v>
      </c>
      <c r="AI944" s="130"/>
      <c r="AJ944" s="130"/>
      <c r="AK944" s="130"/>
      <c r="AL944" s="130" t="s">
        <v>1330</v>
      </c>
      <c r="AM944" s="130"/>
    </row>
    <row r="945" spans="1:39" x14ac:dyDescent="0.35">
      <c r="A945" s="133" t="s">
        <v>50</v>
      </c>
      <c r="B945" s="133" t="s">
        <v>1328</v>
      </c>
      <c r="C945" s="133" t="s">
        <v>1345</v>
      </c>
      <c r="D945" s="133" t="s">
        <v>1386</v>
      </c>
      <c r="E945" s="133" t="s">
        <v>85</v>
      </c>
      <c r="F945" s="133"/>
      <c r="G945" s="133" t="s">
        <v>595</v>
      </c>
      <c r="H945" s="133" t="s">
        <v>1374</v>
      </c>
      <c r="I945" s="133" t="s">
        <v>1373</v>
      </c>
      <c r="J945" s="134">
        <v>1</v>
      </c>
      <c r="K945" s="133"/>
      <c r="L945" s="133" t="s">
        <v>54</v>
      </c>
      <c r="M945" s="133" t="s">
        <v>69</v>
      </c>
      <c r="N945" s="133">
        <v>2</v>
      </c>
      <c r="O945" s="133">
        <v>9</v>
      </c>
      <c r="P945" s="133">
        <v>7.5</v>
      </c>
      <c r="Q945" s="135">
        <v>70.63</v>
      </c>
      <c r="R945" s="135">
        <f t="shared" si="104"/>
        <v>1.125</v>
      </c>
      <c r="S945" s="135">
        <f t="shared" si="105"/>
        <v>79.458749999999995</v>
      </c>
      <c r="T945" s="135"/>
      <c r="U945" s="135">
        <f t="shared" si="106"/>
        <v>79.458749999999995</v>
      </c>
      <c r="V945" s="135">
        <f t="shared" si="107"/>
        <v>79458.75</v>
      </c>
      <c r="W945" s="135">
        <f t="shared" si="108"/>
        <v>6621.5625</v>
      </c>
      <c r="X945" s="133" t="s">
        <v>1382</v>
      </c>
      <c r="Y945" s="133" t="s">
        <v>1384</v>
      </c>
      <c r="Z945" s="133">
        <v>3093</v>
      </c>
      <c r="AA945" s="133">
        <v>3094</v>
      </c>
      <c r="AB945" s="133"/>
      <c r="AC945" s="133"/>
      <c r="AD945" s="133"/>
      <c r="AE945" s="133"/>
      <c r="AF945" s="133">
        <v>111</v>
      </c>
      <c r="AG945" s="133"/>
      <c r="AH945" s="133">
        <v>2024</v>
      </c>
      <c r="AI945" s="133"/>
      <c r="AJ945" s="133"/>
      <c r="AK945" s="133"/>
      <c r="AL945" s="133" t="s">
        <v>1330</v>
      </c>
      <c r="AM945" s="133"/>
    </row>
    <row r="946" spans="1:39" x14ac:dyDescent="0.35">
      <c r="A946" s="130" t="s">
        <v>50</v>
      </c>
      <c r="B946" s="130" t="s">
        <v>1328</v>
      </c>
      <c r="C946" s="130" t="s">
        <v>1345</v>
      </c>
      <c r="D946" s="130" t="s">
        <v>1386</v>
      </c>
      <c r="E946" s="130" t="s">
        <v>85</v>
      </c>
      <c r="F946" s="130"/>
      <c r="G946" s="130" t="s">
        <v>1330</v>
      </c>
      <c r="H946" s="130" t="s">
        <v>1353</v>
      </c>
      <c r="I946" s="130" t="s">
        <v>1352</v>
      </c>
      <c r="J946" s="131">
        <v>1</v>
      </c>
      <c r="K946" s="130"/>
      <c r="L946" s="130" t="s">
        <v>54</v>
      </c>
      <c r="M946" s="130" t="s">
        <v>69</v>
      </c>
      <c r="N946" s="130">
        <v>2</v>
      </c>
      <c r="O946" s="130">
        <v>9</v>
      </c>
      <c r="P946" s="130">
        <v>7.5</v>
      </c>
      <c r="Q946" s="132">
        <v>69.819999999999993</v>
      </c>
      <c r="R946" s="132">
        <f t="shared" si="104"/>
        <v>1.125</v>
      </c>
      <c r="S946" s="132">
        <f t="shared" si="105"/>
        <v>78.547499999999985</v>
      </c>
      <c r="T946" s="132"/>
      <c r="U946" s="132">
        <f t="shared" si="106"/>
        <v>78.547499999999985</v>
      </c>
      <c r="V946" s="132">
        <f t="shared" si="107"/>
        <v>78547.499999999985</v>
      </c>
      <c r="W946" s="132">
        <f t="shared" si="108"/>
        <v>6545.6249999999991</v>
      </c>
      <c r="X946" s="130" t="s">
        <v>1382</v>
      </c>
      <c r="Y946" s="130" t="s">
        <v>1382</v>
      </c>
      <c r="Z946" s="130">
        <v>3093</v>
      </c>
      <c r="AA946" s="130">
        <v>3094</v>
      </c>
      <c r="AB946" s="130"/>
      <c r="AC946" s="130"/>
      <c r="AD946" s="130"/>
      <c r="AE946" s="130"/>
      <c r="AF946" s="130">
        <v>111</v>
      </c>
      <c r="AG946" s="130"/>
      <c r="AH946" s="130">
        <v>2024</v>
      </c>
      <c r="AI946" s="130"/>
      <c r="AJ946" s="130"/>
      <c r="AK946" s="130"/>
      <c r="AL946" s="130" t="s">
        <v>1330</v>
      </c>
      <c r="AM946" s="130"/>
    </row>
    <row r="947" spans="1:39" x14ac:dyDescent="0.35">
      <c r="A947" s="133" t="s">
        <v>50</v>
      </c>
      <c r="B947" s="133" t="s">
        <v>1328</v>
      </c>
      <c r="C947" s="133" t="s">
        <v>1345</v>
      </c>
      <c r="D947" s="133" t="s">
        <v>1386</v>
      </c>
      <c r="E947" s="133" t="s">
        <v>85</v>
      </c>
      <c r="F947" s="133"/>
      <c r="G947" s="133" t="s">
        <v>1330</v>
      </c>
      <c r="H947" s="133" t="s">
        <v>1355</v>
      </c>
      <c r="I947" s="133" t="s">
        <v>1354</v>
      </c>
      <c r="J947" s="134">
        <v>1</v>
      </c>
      <c r="K947" s="133"/>
      <c r="L947" s="133" t="s">
        <v>54</v>
      </c>
      <c r="M947" s="133" t="s">
        <v>69</v>
      </c>
      <c r="N947" s="133">
        <v>2</v>
      </c>
      <c r="O947" s="133">
        <v>9</v>
      </c>
      <c r="P947" s="133">
        <v>7.5</v>
      </c>
      <c r="Q947" s="135">
        <v>69.819999999999993</v>
      </c>
      <c r="R947" s="135">
        <f t="shared" si="104"/>
        <v>1.125</v>
      </c>
      <c r="S947" s="135">
        <f t="shared" si="105"/>
        <v>78.547499999999985</v>
      </c>
      <c r="T947" s="135"/>
      <c r="U947" s="135">
        <f t="shared" si="106"/>
        <v>78.547499999999985</v>
      </c>
      <c r="V947" s="135">
        <f t="shared" si="107"/>
        <v>78547.499999999985</v>
      </c>
      <c r="W947" s="135">
        <f t="shared" si="108"/>
        <v>6545.6249999999991</v>
      </c>
      <c r="X947" s="133" t="s">
        <v>1382</v>
      </c>
      <c r="Y947" s="133" t="s">
        <v>1382</v>
      </c>
      <c r="Z947" s="133">
        <v>3093</v>
      </c>
      <c r="AA947" s="133">
        <v>3094</v>
      </c>
      <c r="AB947" s="133"/>
      <c r="AC947" s="133"/>
      <c r="AD947" s="133"/>
      <c r="AE947" s="133"/>
      <c r="AF947" s="133">
        <v>111</v>
      </c>
      <c r="AG947" s="133"/>
      <c r="AH947" s="133">
        <v>2024</v>
      </c>
      <c r="AI947" s="133"/>
      <c r="AJ947" s="133"/>
      <c r="AK947" s="133"/>
      <c r="AL947" s="133" t="s">
        <v>1330</v>
      </c>
      <c r="AM947" s="133"/>
    </row>
    <row r="948" spans="1:39" x14ac:dyDescent="0.35">
      <c r="A948" s="130" t="s">
        <v>50</v>
      </c>
      <c r="B948" s="130" t="s">
        <v>1328</v>
      </c>
      <c r="C948" s="130" t="s">
        <v>1345</v>
      </c>
      <c r="D948" s="130" t="s">
        <v>1386</v>
      </c>
      <c r="E948" s="130" t="s">
        <v>85</v>
      </c>
      <c r="F948" s="130"/>
      <c r="G948" s="130" t="s">
        <v>1330</v>
      </c>
      <c r="H948" s="130" t="s">
        <v>1277</v>
      </c>
      <c r="I948" s="130" t="s">
        <v>1358</v>
      </c>
      <c r="J948" s="131">
        <v>1</v>
      </c>
      <c r="K948" s="130"/>
      <c r="L948" s="130" t="s">
        <v>54</v>
      </c>
      <c r="M948" s="130" t="s">
        <v>69</v>
      </c>
      <c r="N948" s="130">
        <v>2</v>
      </c>
      <c r="O948" s="130">
        <v>9</v>
      </c>
      <c r="P948" s="130">
        <v>2.5</v>
      </c>
      <c r="Q948" s="132">
        <v>69.819999999999993</v>
      </c>
      <c r="R948" s="132">
        <f t="shared" si="104"/>
        <v>0.375</v>
      </c>
      <c r="S948" s="132">
        <f t="shared" si="105"/>
        <v>26.182499999999997</v>
      </c>
      <c r="T948" s="132"/>
      <c r="U948" s="132">
        <f t="shared" si="106"/>
        <v>26.182499999999997</v>
      </c>
      <c r="V948" s="132">
        <f t="shared" si="107"/>
        <v>26182.499999999996</v>
      </c>
      <c r="W948" s="132">
        <f t="shared" si="108"/>
        <v>2181.8749999999995</v>
      </c>
      <c r="X948" s="130" t="s">
        <v>1382</v>
      </c>
      <c r="Y948" s="130" t="s">
        <v>1382</v>
      </c>
      <c r="Z948" s="130">
        <v>3093</v>
      </c>
      <c r="AA948" s="130">
        <v>3094</v>
      </c>
      <c r="AB948" s="130"/>
      <c r="AC948" s="130"/>
      <c r="AD948" s="130"/>
      <c r="AE948" s="130"/>
      <c r="AF948" s="130">
        <v>111</v>
      </c>
      <c r="AG948" s="130"/>
      <c r="AH948" s="130">
        <v>2024</v>
      </c>
      <c r="AI948" s="130"/>
      <c r="AJ948" s="130"/>
      <c r="AK948" s="130"/>
      <c r="AL948" s="130" t="s">
        <v>1330</v>
      </c>
      <c r="AM948" s="130"/>
    </row>
    <row r="949" spans="1:39" x14ac:dyDescent="0.35">
      <c r="A949" s="133" t="s">
        <v>50</v>
      </c>
      <c r="B949" s="133" t="s">
        <v>1328</v>
      </c>
      <c r="C949" s="133" t="s">
        <v>1345</v>
      </c>
      <c r="D949" s="133" t="s">
        <v>1386</v>
      </c>
      <c r="E949" s="133" t="s">
        <v>85</v>
      </c>
      <c r="F949" s="133"/>
      <c r="G949" s="133" t="s">
        <v>595</v>
      </c>
      <c r="H949" s="133" t="s">
        <v>1376</v>
      </c>
      <c r="I949" s="133" t="s">
        <v>1375</v>
      </c>
      <c r="J949" s="134">
        <v>1</v>
      </c>
      <c r="K949" s="133"/>
      <c r="L949" s="133" t="s">
        <v>54</v>
      </c>
      <c r="M949" s="133" t="s">
        <v>69</v>
      </c>
      <c r="N949" s="133">
        <v>2</v>
      </c>
      <c r="O949" s="133">
        <v>9</v>
      </c>
      <c r="P949" s="133">
        <v>5</v>
      </c>
      <c r="Q949" s="135">
        <v>69.819999999999993</v>
      </c>
      <c r="R949" s="135">
        <f t="shared" si="104"/>
        <v>0.75</v>
      </c>
      <c r="S949" s="135">
        <f t="shared" si="105"/>
        <v>52.364999999999995</v>
      </c>
      <c r="T949" s="135"/>
      <c r="U949" s="135">
        <f t="shared" si="106"/>
        <v>52.364999999999995</v>
      </c>
      <c r="V949" s="135">
        <f t="shared" si="107"/>
        <v>52364.999999999993</v>
      </c>
      <c r="W949" s="135">
        <f t="shared" si="108"/>
        <v>4363.7499999999991</v>
      </c>
      <c r="X949" s="133" t="s">
        <v>1382</v>
      </c>
      <c r="Y949" s="133" t="s">
        <v>1384</v>
      </c>
      <c r="Z949" s="133">
        <v>3093</v>
      </c>
      <c r="AA949" s="133">
        <v>3094</v>
      </c>
      <c r="AB949" s="133"/>
      <c r="AC949" s="133"/>
      <c r="AD949" s="133"/>
      <c r="AE949" s="133"/>
      <c r="AF949" s="133">
        <v>111</v>
      </c>
      <c r="AG949" s="133"/>
      <c r="AH949" s="133">
        <v>2024</v>
      </c>
      <c r="AI949" s="133"/>
      <c r="AJ949" s="133"/>
      <c r="AK949" s="133"/>
      <c r="AL949" s="133" t="s">
        <v>1330</v>
      </c>
      <c r="AM949" s="133"/>
    </row>
    <row r="950" spans="1:39" x14ac:dyDescent="0.35">
      <c r="A950" s="130" t="s">
        <v>50</v>
      </c>
      <c r="B950" s="130" t="s">
        <v>1328</v>
      </c>
      <c r="C950" s="130" t="s">
        <v>1345</v>
      </c>
      <c r="D950" s="130" t="s">
        <v>1386</v>
      </c>
      <c r="E950" s="130" t="s">
        <v>85</v>
      </c>
      <c r="F950" s="130"/>
      <c r="G950" s="130" t="s">
        <v>1330</v>
      </c>
      <c r="H950" s="130" t="s">
        <v>1360</v>
      </c>
      <c r="I950" s="130" t="s">
        <v>1359</v>
      </c>
      <c r="J950" s="131">
        <v>1</v>
      </c>
      <c r="K950" s="130"/>
      <c r="L950" s="130" t="s">
        <v>54</v>
      </c>
      <c r="M950" s="130" t="s">
        <v>55</v>
      </c>
      <c r="N950" s="130">
        <v>3</v>
      </c>
      <c r="O950" s="130">
        <v>9</v>
      </c>
      <c r="P950" s="130">
        <v>3</v>
      </c>
      <c r="Q950" s="132">
        <v>69.819999999999993</v>
      </c>
      <c r="R950" s="132">
        <f t="shared" si="104"/>
        <v>0.45</v>
      </c>
      <c r="S950" s="132">
        <f t="shared" si="105"/>
        <v>31.418999999999997</v>
      </c>
      <c r="T950" s="132"/>
      <c r="U950" s="132">
        <f t="shared" si="106"/>
        <v>31.418999999999997</v>
      </c>
      <c r="V950" s="132">
        <f t="shared" si="107"/>
        <v>31418.999999999996</v>
      </c>
      <c r="W950" s="132">
        <f t="shared" si="108"/>
        <v>2618.2499999999995</v>
      </c>
      <c r="X950" s="130" t="s">
        <v>1382</v>
      </c>
      <c r="Y950" s="130" t="s">
        <v>1382</v>
      </c>
      <c r="Z950" s="130">
        <v>3093</v>
      </c>
      <c r="AA950" s="130">
        <v>3094</v>
      </c>
      <c r="AB950" s="130"/>
      <c r="AC950" s="130"/>
      <c r="AD950" s="130"/>
      <c r="AE950" s="130"/>
      <c r="AF950" s="130">
        <v>111</v>
      </c>
      <c r="AG950" s="130"/>
      <c r="AH950" s="130">
        <v>2024</v>
      </c>
      <c r="AI950" s="130"/>
      <c r="AJ950" s="130"/>
      <c r="AK950" s="130"/>
      <c r="AL950" s="130" t="s">
        <v>1330</v>
      </c>
      <c r="AM950" s="130"/>
    </row>
    <row r="951" spans="1:39" x14ac:dyDescent="0.35">
      <c r="A951" s="133" t="s">
        <v>50</v>
      </c>
      <c r="B951" s="133" t="s">
        <v>1328</v>
      </c>
      <c r="C951" s="133" t="s">
        <v>1345</v>
      </c>
      <c r="D951" s="133" t="s">
        <v>1386</v>
      </c>
      <c r="E951" s="133" t="s">
        <v>85</v>
      </c>
      <c r="F951" s="133"/>
      <c r="G951" s="133" t="s">
        <v>1330</v>
      </c>
      <c r="H951" s="133" t="s">
        <v>1362</v>
      </c>
      <c r="I951" s="133" t="s">
        <v>1361</v>
      </c>
      <c r="J951" s="134">
        <v>1</v>
      </c>
      <c r="K951" s="133"/>
      <c r="L951" s="133" t="s">
        <v>54</v>
      </c>
      <c r="M951" s="133" t="s">
        <v>55</v>
      </c>
      <c r="N951" s="133">
        <v>3</v>
      </c>
      <c r="O951" s="133">
        <v>9</v>
      </c>
      <c r="P951" s="133">
        <v>10</v>
      </c>
      <c r="Q951" s="135">
        <v>69.819999999999993</v>
      </c>
      <c r="R951" s="135">
        <f t="shared" si="104"/>
        <v>1.5</v>
      </c>
      <c r="S951" s="135">
        <f t="shared" si="105"/>
        <v>104.72999999999999</v>
      </c>
      <c r="T951" s="135"/>
      <c r="U951" s="135">
        <f t="shared" si="106"/>
        <v>104.72999999999999</v>
      </c>
      <c r="V951" s="135">
        <f t="shared" si="107"/>
        <v>104729.99999999999</v>
      </c>
      <c r="W951" s="135">
        <f t="shared" si="108"/>
        <v>8727.4999999999982</v>
      </c>
      <c r="X951" s="133" t="s">
        <v>1382</v>
      </c>
      <c r="Y951" s="133" t="s">
        <v>1382</v>
      </c>
      <c r="Z951" s="133">
        <v>3093</v>
      </c>
      <c r="AA951" s="133">
        <v>3094</v>
      </c>
      <c r="AB951" s="133"/>
      <c r="AC951" s="133"/>
      <c r="AD951" s="133"/>
      <c r="AE951" s="133"/>
      <c r="AF951" s="133">
        <v>111</v>
      </c>
      <c r="AG951" s="133"/>
      <c r="AH951" s="133">
        <v>2024</v>
      </c>
      <c r="AI951" s="133"/>
      <c r="AJ951" s="133"/>
      <c r="AK951" s="133"/>
      <c r="AL951" s="133" t="s">
        <v>1330</v>
      </c>
      <c r="AM951" s="133"/>
    </row>
    <row r="952" spans="1:39" x14ac:dyDescent="0.35">
      <c r="A952" s="130" t="s">
        <v>50</v>
      </c>
      <c r="B952" s="130" t="s">
        <v>1328</v>
      </c>
      <c r="C952" s="130" t="s">
        <v>1345</v>
      </c>
      <c r="D952" s="130" t="s">
        <v>1386</v>
      </c>
      <c r="E952" s="130" t="s">
        <v>85</v>
      </c>
      <c r="F952" s="130"/>
      <c r="G952" s="130" t="s">
        <v>1330</v>
      </c>
      <c r="H952" s="130" t="s">
        <v>1366</v>
      </c>
      <c r="I952" s="130" t="s">
        <v>1365</v>
      </c>
      <c r="J952" s="131">
        <v>1</v>
      </c>
      <c r="K952" s="130"/>
      <c r="L952" s="130" t="s">
        <v>54</v>
      </c>
      <c r="M952" s="130" t="s">
        <v>55</v>
      </c>
      <c r="N952" s="130">
        <v>3</v>
      </c>
      <c r="O952" s="130">
        <v>9</v>
      </c>
      <c r="P952" s="130">
        <v>7</v>
      </c>
      <c r="Q952" s="132">
        <v>69.819999999999993</v>
      </c>
      <c r="R952" s="132">
        <f t="shared" si="104"/>
        <v>1.05</v>
      </c>
      <c r="S952" s="132">
        <f t="shared" si="105"/>
        <v>73.310999999999993</v>
      </c>
      <c r="T952" s="132"/>
      <c r="U952" s="132">
        <f t="shared" si="106"/>
        <v>73.310999999999993</v>
      </c>
      <c r="V952" s="132">
        <f t="shared" si="107"/>
        <v>73311</v>
      </c>
      <c r="W952" s="132">
        <f t="shared" si="108"/>
        <v>6109.25</v>
      </c>
      <c r="X952" s="130" t="s">
        <v>1382</v>
      </c>
      <c r="Y952" s="130" t="s">
        <v>1382</v>
      </c>
      <c r="Z952" s="130">
        <v>3093</v>
      </c>
      <c r="AA952" s="130">
        <v>3094</v>
      </c>
      <c r="AB952" s="130"/>
      <c r="AC952" s="130"/>
      <c r="AD952" s="130"/>
      <c r="AE952" s="130"/>
      <c r="AF952" s="130">
        <v>111</v>
      </c>
      <c r="AG952" s="130"/>
      <c r="AH952" s="130">
        <v>2024</v>
      </c>
      <c r="AI952" s="130"/>
      <c r="AJ952" s="130"/>
      <c r="AK952" s="130"/>
      <c r="AL952" s="130" t="s">
        <v>1330</v>
      </c>
      <c r="AM952" s="130"/>
    </row>
    <row r="953" spans="1:39" x14ac:dyDescent="0.35">
      <c r="A953" s="133" t="s">
        <v>50</v>
      </c>
      <c r="B953" s="133" t="s">
        <v>1328</v>
      </c>
      <c r="C953" s="133" t="s">
        <v>1345</v>
      </c>
      <c r="D953" s="133" t="s">
        <v>1386</v>
      </c>
      <c r="E953" s="133" t="s">
        <v>85</v>
      </c>
      <c r="F953" s="133"/>
      <c r="G953" s="133" t="s">
        <v>1330</v>
      </c>
      <c r="H953" s="133" t="s">
        <v>1368</v>
      </c>
      <c r="I953" s="133" t="s">
        <v>1367</v>
      </c>
      <c r="J953" s="134">
        <v>1</v>
      </c>
      <c r="K953" s="133"/>
      <c r="L953" s="133" t="s">
        <v>54</v>
      </c>
      <c r="M953" s="133" t="s">
        <v>55</v>
      </c>
      <c r="N953" s="133">
        <v>3</v>
      </c>
      <c r="O953" s="133">
        <v>9</v>
      </c>
      <c r="P953" s="133">
        <v>10</v>
      </c>
      <c r="Q953" s="135">
        <v>70.63</v>
      </c>
      <c r="R953" s="135">
        <f t="shared" si="104"/>
        <v>1.5</v>
      </c>
      <c r="S953" s="135">
        <f t="shared" si="105"/>
        <v>105.94499999999999</v>
      </c>
      <c r="T953" s="135"/>
      <c r="U953" s="135">
        <f t="shared" si="106"/>
        <v>105.94499999999999</v>
      </c>
      <c r="V953" s="135">
        <f t="shared" si="107"/>
        <v>105945</v>
      </c>
      <c r="W953" s="135">
        <f t="shared" si="108"/>
        <v>8828.75</v>
      </c>
      <c r="X953" s="133" t="s">
        <v>1382</v>
      </c>
      <c r="Y953" s="133" t="s">
        <v>1382</v>
      </c>
      <c r="Z953" s="133">
        <v>3093</v>
      </c>
      <c r="AA953" s="133">
        <v>3094</v>
      </c>
      <c r="AB953" s="133"/>
      <c r="AC953" s="133"/>
      <c r="AD953" s="133"/>
      <c r="AE953" s="133"/>
      <c r="AF953" s="133">
        <v>111</v>
      </c>
      <c r="AG953" s="133"/>
      <c r="AH953" s="133">
        <v>2024</v>
      </c>
      <c r="AI953" s="133"/>
      <c r="AJ953" s="133"/>
      <c r="AK953" s="133"/>
      <c r="AL953" s="133" t="s">
        <v>1330</v>
      </c>
      <c r="AM953" s="133"/>
    </row>
    <row r="954" spans="1:39" x14ac:dyDescent="0.35">
      <c r="A954" s="130" t="s">
        <v>50</v>
      </c>
      <c r="B954" s="130" t="s">
        <v>1328</v>
      </c>
      <c r="C954" s="130" t="s">
        <v>1345</v>
      </c>
      <c r="D954" s="130" t="s">
        <v>1386</v>
      </c>
      <c r="E954" s="130" t="s">
        <v>85</v>
      </c>
      <c r="F954" s="130"/>
      <c r="G954" s="130" t="s">
        <v>1330</v>
      </c>
      <c r="H954" s="130" t="s">
        <v>1370</v>
      </c>
      <c r="I954" s="130" t="s">
        <v>1369</v>
      </c>
      <c r="J954" s="131">
        <v>1</v>
      </c>
      <c r="K954" s="130"/>
      <c r="L954" s="130" t="s">
        <v>54</v>
      </c>
      <c r="M954" s="130" t="s">
        <v>69</v>
      </c>
      <c r="N954" s="130">
        <v>4</v>
      </c>
      <c r="O954" s="130">
        <v>3</v>
      </c>
      <c r="P954" s="130">
        <v>30</v>
      </c>
      <c r="Q954" s="132">
        <v>79.959999999999994</v>
      </c>
      <c r="R954" s="132">
        <f t="shared" si="104"/>
        <v>1.5</v>
      </c>
      <c r="S954" s="132">
        <f t="shared" si="105"/>
        <v>119.94</v>
      </c>
      <c r="T954" s="132"/>
      <c r="U954" s="132">
        <f t="shared" si="106"/>
        <v>119.94</v>
      </c>
      <c r="V954" s="132">
        <f t="shared" si="107"/>
        <v>119940</v>
      </c>
      <c r="W954" s="132">
        <f t="shared" si="108"/>
        <v>9995</v>
      </c>
      <c r="X954" s="130" t="s">
        <v>1382</v>
      </c>
      <c r="Y954" s="130" t="s">
        <v>1382</v>
      </c>
      <c r="Z954" s="130">
        <v>3093</v>
      </c>
      <c r="AA954" s="130">
        <v>3094</v>
      </c>
      <c r="AB954" s="130"/>
      <c r="AC954" s="130"/>
      <c r="AD954" s="130"/>
      <c r="AE954" s="130"/>
      <c r="AF954" s="130">
        <v>111</v>
      </c>
      <c r="AG954" s="130"/>
      <c r="AH954" s="130">
        <v>2024</v>
      </c>
      <c r="AI954" s="130"/>
      <c r="AJ954" s="130"/>
      <c r="AK954" s="130"/>
      <c r="AL954" s="130" t="s">
        <v>1330</v>
      </c>
      <c r="AM954" s="130"/>
    </row>
    <row r="955" spans="1:39" x14ac:dyDescent="0.35">
      <c r="A955" s="133" t="s">
        <v>50</v>
      </c>
      <c r="B955" s="133" t="s">
        <v>1328</v>
      </c>
      <c r="C955" s="133" t="s">
        <v>1379</v>
      </c>
      <c r="D955" s="133" t="s">
        <v>1379</v>
      </c>
      <c r="E955" s="133" t="s">
        <v>51</v>
      </c>
      <c r="F955" s="133"/>
      <c r="G955" s="133" t="s">
        <v>1330</v>
      </c>
      <c r="H955" s="133" t="s">
        <v>602</v>
      </c>
      <c r="I955" s="133" t="s">
        <v>1380</v>
      </c>
      <c r="J955" s="134">
        <v>1</v>
      </c>
      <c r="K955" s="133"/>
      <c r="L955" s="133" t="s">
        <v>54</v>
      </c>
      <c r="M955" s="133" t="s">
        <v>69</v>
      </c>
      <c r="N955" s="133">
        <v>4</v>
      </c>
      <c r="O955" s="133">
        <v>9</v>
      </c>
      <c r="P955" s="133">
        <v>30</v>
      </c>
      <c r="Q955" s="135">
        <v>117.6</v>
      </c>
      <c r="R955" s="135">
        <f t="shared" si="104"/>
        <v>4.5</v>
      </c>
      <c r="S955" s="135">
        <f t="shared" si="105"/>
        <v>529.19999999999993</v>
      </c>
      <c r="T955" s="135"/>
      <c r="U955" s="135">
        <f t="shared" si="106"/>
        <v>529.19999999999993</v>
      </c>
      <c r="V955" s="135">
        <f t="shared" si="107"/>
        <v>529199.99999999988</v>
      </c>
      <c r="W955" s="135">
        <f t="shared" si="108"/>
        <v>44099.999999999993</v>
      </c>
      <c r="X955" s="133" t="s">
        <v>1382</v>
      </c>
      <c r="Y955" s="133" t="s">
        <v>1382</v>
      </c>
      <c r="Z955" s="133">
        <v>3093</v>
      </c>
      <c r="AA955" s="133">
        <v>3094</v>
      </c>
      <c r="AB955" s="133"/>
      <c r="AC955" s="133"/>
      <c r="AD955" s="133"/>
      <c r="AE955" s="133"/>
      <c r="AF955" s="133">
        <v>111</v>
      </c>
      <c r="AG955" s="133"/>
      <c r="AH955" s="133">
        <v>2024</v>
      </c>
      <c r="AI955" s="133"/>
      <c r="AJ955" s="133"/>
      <c r="AK955" s="133"/>
      <c r="AL955" s="133" t="s">
        <v>1330</v>
      </c>
      <c r="AM955" s="133"/>
    </row>
    <row r="956" spans="1:39" x14ac:dyDescent="0.35">
      <c r="A956" s="130" t="s">
        <v>50</v>
      </c>
      <c r="B956" s="130" t="s">
        <v>1328</v>
      </c>
      <c r="C956" s="130" t="s">
        <v>1379</v>
      </c>
      <c r="D956" s="130" t="s">
        <v>1379</v>
      </c>
      <c r="E956" s="130" t="s">
        <v>85</v>
      </c>
      <c r="F956" s="130"/>
      <c r="G956" s="130" t="s">
        <v>1330</v>
      </c>
      <c r="H956" s="130" t="s">
        <v>602</v>
      </c>
      <c r="I956" s="130" t="s">
        <v>1380</v>
      </c>
      <c r="J956" s="131">
        <v>1</v>
      </c>
      <c r="K956" s="130"/>
      <c r="L956" s="130" t="s">
        <v>54</v>
      </c>
      <c r="M956" s="130" t="s">
        <v>69</v>
      </c>
      <c r="N956" s="130">
        <v>4</v>
      </c>
      <c r="O956" s="130">
        <v>6</v>
      </c>
      <c r="P956" s="130">
        <v>30</v>
      </c>
      <c r="Q956" s="132">
        <v>117.6</v>
      </c>
      <c r="R956" s="132">
        <f t="shared" si="104"/>
        <v>3</v>
      </c>
      <c r="S956" s="132">
        <f t="shared" si="105"/>
        <v>352.79999999999995</v>
      </c>
      <c r="T956" s="132"/>
      <c r="U956" s="132">
        <f t="shared" si="106"/>
        <v>352.79999999999995</v>
      </c>
      <c r="V956" s="132">
        <f t="shared" si="107"/>
        <v>352799.99999999994</v>
      </c>
      <c r="W956" s="132">
        <f t="shared" si="108"/>
        <v>29399.999999999996</v>
      </c>
      <c r="X956" s="130" t="s">
        <v>1382</v>
      </c>
      <c r="Y956" s="130" t="s">
        <v>1382</v>
      </c>
      <c r="Z956" s="130">
        <v>3093</v>
      </c>
      <c r="AA956" s="130">
        <v>3094</v>
      </c>
      <c r="AB956" s="130"/>
      <c r="AC956" s="130"/>
      <c r="AD956" s="130"/>
      <c r="AE956" s="130"/>
      <c r="AF956" s="130">
        <v>111</v>
      </c>
      <c r="AG956" s="130"/>
      <c r="AH956" s="130">
        <v>2024</v>
      </c>
      <c r="AI956" s="130"/>
      <c r="AJ956" s="130"/>
      <c r="AK956" s="130"/>
      <c r="AL956" s="130" t="s">
        <v>1330</v>
      </c>
      <c r="AM956" s="130"/>
    </row>
    <row r="957" spans="1:39" x14ac:dyDescent="0.35">
      <c r="A957" s="133" t="s">
        <v>39</v>
      </c>
      <c r="B957" s="133" t="s">
        <v>1328</v>
      </c>
      <c r="C957" s="133" t="s">
        <v>1379</v>
      </c>
      <c r="D957" s="133" t="s">
        <v>1379</v>
      </c>
      <c r="E957" s="133"/>
      <c r="F957" s="133"/>
      <c r="G957" s="133" t="s">
        <v>1330</v>
      </c>
      <c r="H957" s="133" t="s">
        <v>47</v>
      </c>
      <c r="I957" s="133" t="s">
        <v>42</v>
      </c>
      <c r="J957" s="134">
        <v>1</v>
      </c>
      <c r="K957" s="133"/>
      <c r="L957" s="133" t="s">
        <v>45</v>
      </c>
      <c r="M957" s="133" t="s">
        <v>42</v>
      </c>
      <c r="N957" s="133"/>
      <c r="O957" s="133"/>
      <c r="P957" s="133"/>
      <c r="Q957" s="135"/>
      <c r="R957" s="135"/>
      <c r="S957" s="135"/>
      <c r="T957" s="135"/>
      <c r="U957" s="135">
        <f t="shared" si="106"/>
        <v>0</v>
      </c>
      <c r="V957" s="135">
        <f t="shared" si="107"/>
        <v>0</v>
      </c>
      <c r="W957" s="135">
        <f t="shared" si="108"/>
        <v>0</v>
      </c>
      <c r="X957" s="133" t="s">
        <v>39</v>
      </c>
      <c r="Y957" s="133" t="s">
        <v>39</v>
      </c>
      <c r="Z957" s="133" t="s">
        <v>39</v>
      </c>
      <c r="AA957" s="133"/>
      <c r="AB957" s="133" t="s">
        <v>42</v>
      </c>
      <c r="AC957" s="133" t="s">
        <v>42</v>
      </c>
      <c r="AD957" s="133" t="s">
        <v>42</v>
      </c>
      <c r="AE957" s="133" t="s">
        <v>42</v>
      </c>
      <c r="AF957" s="133" t="s">
        <v>39</v>
      </c>
      <c r="AG957" s="133"/>
      <c r="AH957" s="133">
        <v>2024</v>
      </c>
      <c r="AI957" s="133"/>
      <c r="AJ957" s="133"/>
      <c r="AK957" s="133"/>
      <c r="AL957" s="133" t="s">
        <v>1330</v>
      </c>
      <c r="AM957" s="133"/>
    </row>
    <row r="958" spans="1:39" x14ac:dyDescent="0.35">
      <c r="A958" s="130" t="s">
        <v>39</v>
      </c>
      <c r="B958" s="130" t="s">
        <v>1328</v>
      </c>
      <c r="C958" s="130" t="s">
        <v>1379</v>
      </c>
      <c r="D958" s="130" t="s">
        <v>1379</v>
      </c>
      <c r="E958" s="130"/>
      <c r="F958" s="130"/>
      <c r="G958" s="130" t="s">
        <v>1330</v>
      </c>
      <c r="H958" s="130" t="s">
        <v>44</v>
      </c>
      <c r="I958" s="130" t="s">
        <v>42</v>
      </c>
      <c r="J958" s="131">
        <v>1</v>
      </c>
      <c r="K958" s="130"/>
      <c r="L958" s="130" t="s">
        <v>45</v>
      </c>
      <c r="M958" s="130"/>
      <c r="N958" s="130"/>
      <c r="O958" s="130"/>
      <c r="P958" s="130"/>
      <c r="Q958" s="132"/>
      <c r="R958" s="132"/>
      <c r="S958" s="132"/>
      <c r="T958" s="132"/>
      <c r="U958" s="132">
        <f t="shared" si="106"/>
        <v>0</v>
      </c>
      <c r="V958" s="132">
        <f t="shared" si="107"/>
        <v>0</v>
      </c>
      <c r="W958" s="132">
        <f t="shared" si="108"/>
        <v>0</v>
      </c>
      <c r="X958" s="130" t="s">
        <v>39</v>
      </c>
      <c r="Y958" s="130" t="s">
        <v>39</v>
      </c>
      <c r="Z958" s="130" t="s">
        <v>39</v>
      </c>
      <c r="AA958" s="130"/>
      <c r="AB958" s="130" t="s">
        <v>42</v>
      </c>
      <c r="AC958" s="130" t="s">
        <v>42</v>
      </c>
      <c r="AD958" s="130" t="s">
        <v>42</v>
      </c>
      <c r="AE958" s="130" t="s">
        <v>42</v>
      </c>
      <c r="AF958" s="130" t="s">
        <v>39</v>
      </c>
      <c r="AG958" s="130"/>
      <c r="AH958" s="130">
        <v>2024</v>
      </c>
      <c r="AI958" s="130"/>
      <c r="AJ958" s="130"/>
      <c r="AK958" s="130"/>
      <c r="AL958" s="130" t="s">
        <v>1330</v>
      </c>
      <c r="AM958" s="130"/>
    </row>
    <row r="959" spans="1:39" x14ac:dyDescent="0.35">
      <c r="A959" s="133" t="s">
        <v>39</v>
      </c>
      <c r="B959" s="133" t="s">
        <v>1328</v>
      </c>
      <c r="C959" s="133" t="s">
        <v>1379</v>
      </c>
      <c r="D959" s="133" t="s">
        <v>1379</v>
      </c>
      <c r="E959" s="133"/>
      <c r="F959" s="133"/>
      <c r="G959" s="133" t="s">
        <v>1330</v>
      </c>
      <c r="H959" s="133" t="s">
        <v>1331</v>
      </c>
      <c r="I959" s="133" t="s">
        <v>42</v>
      </c>
      <c r="J959" s="134">
        <v>1</v>
      </c>
      <c r="K959" s="133"/>
      <c r="L959" s="133" t="s">
        <v>45</v>
      </c>
      <c r="M959" s="133"/>
      <c r="N959" s="133"/>
      <c r="O959" s="133"/>
      <c r="P959" s="133"/>
      <c r="Q959" s="135"/>
      <c r="R959" s="135"/>
      <c r="S959" s="135"/>
      <c r="T959" s="135"/>
      <c r="U959" s="135">
        <f t="shared" si="106"/>
        <v>0</v>
      </c>
      <c r="V959" s="135">
        <f t="shared" si="107"/>
        <v>0</v>
      </c>
      <c r="W959" s="135">
        <f t="shared" si="108"/>
        <v>0</v>
      </c>
      <c r="X959" s="133" t="s">
        <v>39</v>
      </c>
      <c r="Y959" s="133" t="s">
        <v>39</v>
      </c>
      <c r="Z959" s="133" t="s">
        <v>39</v>
      </c>
      <c r="AA959" s="133"/>
      <c r="AB959" s="133" t="s">
        <v>42</v>
      </c>
      <c r="AC959" s="133" t="s">
        <v>42</v>
      </c>
      <c r="AD959" s="133" t="s">
        <v>42</v>
      </c>
      <c r="AE959" s="133" t="s">
        <v>42</v>
      </c>
      <c r="AF959" s="133" t="s">
        <v>39</v>
      </c>
      <c r="AG959" s="133"/>
      <c r="AH959" s="133">
        <v>2024</v>
      </c>
      <c r="AI959" s="133"/>
      <c r="AJ959" s="133"/>
      <c r="AK959" s="133"/>
      <c r="AL959" s="133" t="s">
        <v>1330</v>
      </c>
      <c r="AM959" s="133"/>
    </row>
    <row r="960" spans="1:39" x14ac:dyDescent="0.35">
      <c r="A960" s="130" t="s">
        <v>39</v>
      </c>
      <c r="B960" s="130" t="s">
        <v>1328</v>
      </c>
      <c r="C960" s="130" t="s">
        <v>1379</v>
      </c>
      <c r="D960" s="130" t="s">
        <v>1379</v>
      </c>
      <c r="E960" s="130"/>
      <c r="F960" s="130"/>
      <c r="G960" s="130" t="s">
        <v>1330</v>
      </c>
      <c r="H960" s="130" t="s">
        <v>48</v>
      </c>
      <c r="I960" s="130" t="s">
        <v>42</v>
      </c>
      <c r="J960" s="131">
        <v>1</v>
      </c>
      <c r="K960" s="130"/>
      <c r="L960" s="130" t="s">
        <v>45</v>
      </c>
      <c r="M960" s="130"/>
      <c r="N960" s="130"/>
      <c r="O960" s="130"/>
      <c r="P960" s="130"/>
      <c r="Q960" s="132"/>
      <c r="R960" s="132"/>
      <c r="S960" s="132"/>
      <c r="T960" s="132"/>
      <c r="U960" s="132">
        <f t="shared" si="106"/>
        <v>0</v>
      </c>
      <c r="V960" s="132">
        <f t="shared" si="107"/>
        <v>0</v>
      </c>
      <c r="W960" s="132">
        <f t="shared" si="108"/>
        <v>0</v>
      </c>
      <c r="X960" s="130" t="s">
        <v>39</v>
      </c>
      <c r="Y960" s="130" t="s">
        <v>39</v>
      </c>
      <c r="Z960" s="130" t="s">
        <v>39</v>
      </c>
      <c r="AA960" s="130"/>
      <c r="AB960" s="130" t="s">
        <v>42</v>
      </c>
      <c r="AC960" s="130" t="s">
        <v>42</v>
      </c>
      <c r="AD960" s="130" t="s">
        <v>42</v>
      </c>
      <c r="AE960" s="130" t="s">
        <v>42</v>
      </c>
      <c r="AF960" s="130" t="s">
        <v>39</v>
      </c>
      <c r="AG960" s="130"/>
      <c r="AH960" s="130">
        <v>2024</v>
      </c>
      <c r="AI960" s="130"/>
      <c r="AJ960" s="130"/>
      <c r="AK960" s="130"/>
      <c r="AL960" s="130" t="s">
        <v>1330</v>
      </c>
      <c r="AM960" s="130"/>
    </row>
    <row r="961" spans="1:39" x14ac:dyDescent="0.35">
      <c r="A961" s="133" t="s">
        <v>39</v>
      </c>
      <c r="B961" s="133" t="s">
        <v>1328</v>
      </c>
      <c r="C961" s="133" t="s">
        <v>1379</v>
      </c>
      <c r="D961" s="133" t="s">
        <v>1379</v>
      </c>
      <c r="E961" s="133"/>
      <c r="F961" s="133"/>
      <c r="G961" s="133" t="s">
        <v>1330</v>
      </c>
      <c r="H961" s="133" t="s">
        <v>48</v>
      </c>
      <c r="I961" s="133" t="s">
        <v>42</v>
      </c>
      <c r="J961" s="134">
        <v>1</v>
      </c>
      <c r="K961" s="133"/>
      <c r="L961" s="133" t="s">
        <v>45</v>
      </c>
      <c r="M961" s="133"/>
      <c r="N961" s="133"/>
      <c r="O961" s="133"/>
      <c r="P961" s="133"/>
      <c r="Q961" s="135"/>
      <c r="R961" s="135"/>
      <c r="S961" s="135"/>
      <c r="T961" s="135"/>
      <c r="U961" s="135">
        <f t="shared" si="106"/>
        <v>0</v>
      </c>
      <c r="V961" s="135">
        <f t="shared" si="107"/>
        <v>0</v>
      </c>
      <c r="W961" s="135">
        <f t="shared" si="108"/>
        <v>0</v>
      </c>
      <c r="X961" s="133" t="s">
        <v>39</v>
      </c>
      <c r="Y961" s="133" t="s">
        <v>39</v>
      </c>
      <c r="Z961" s="133" t="s">
        <v>39</v>
      </c>
      <c r="AA961" s="133"/>
      <c r="AB961" s="133"/>
      <c r="AC961" s="133"/>
      <c r="AD961" s="133"/>
      <c r="AE961" s="133"/>
      <c r="AF961" s="133" t="s">
        <v>39</v>
      </c>
      <c r="AG961" s="133"/>
      <c r="AH961" s="133">
        <v>2024</v>
      </c>
      <c r="AI961" s="133"/>
      <c r="AJ961" s="133"/>
      <c r="AK961" s="133"/>
      <c r="AL961" s="133" t="s">
        <v>1330</v>
      </c>
      <c r="AM961" s="133"/>
    </row>
    <row r="962" spans="1:39" x14ac:dyDescent="0.35">
      <c r="A962" s="130" t="s">
        <v>39</v>
      </c>
      <c r="B962" s="130" t="s">
        <v>1328</v>
      </c>
      <c r="C962" s="130" t="s">
        <v>1379</v>
      </c>
      <c r="D962" s="130" t="s">
        <v>1379</v>
      </c>
      <c r="E962" s="130"/>
      <c r="F962" s="130"/>
      <c r="G962" s="130" t="s">
        <v>1330</v>
      </c>
      <c r="H962" s="130" t="s">
        <v>182</v>
      </c>
      <c r="I962" s="130" t="s">
        <v>42</v>
      </c>
      <c r="J962" s="131">
        <v>1</v>
      </c>
      <c r="K962" s="130"/>
      <c r="L962" s="130" t="s">
        <v>45</v>
      </c>
      <c r="M962" s="130"/>
      <c r="N962" s="130"/>
      <c r="O962" s="130"/>
      <c r="P962" s="130"/>
      <c r="Q962" s="132"/>
      <c r="R962" s="132"/>
      <c r="S962" s="132"/>
      <c r="T962" s="132"/>
      <c r="U962" s="132">
        <f t="shared" si="106"/>
        <v>0</v>
      </c>
      <c r="V962" s="132">
        <f t="shared" si="107"/>
        <v>0</v>
      </c>
      <c r="W962" s="132">
        <f t="shared" si="108"/>
        <v>0</v>
      </c>
      <c r="X962" s="130" t="s">
        <v>39</v>
      </c>
      <c r="Y962" s="130" t="s">
        <v>39</v>
      </c>
      <c r="Z962" s="130" t="s">
        <v>39</v>
      </c>
      <c r="AA962" s="130"/>
      <c r="AB962" s="130" t="s">
        <v>42</v>
      </c>
      <c r="AC962" s="130" t="s">
        <v>42</v>
      </c>
      <c r="AD962" s="130" t="s">
        <v>42</v>
      </c>
      <c r="AE962" s="130" t="s">
        <v>42</v>
      </c>
      <c r="AF962" s="130" t="s">
        <v>39</v>
      </c>
      <c r="AG962" s="130"/>
      <c r="AH962" s="130">
        <v>2024</v>
      </c>
      <c r="AI962" s="130"/>
      <c r="AJ962" s="130"/>
      <c r="AK962" s="130"/>
      <c r="AL962" s="130" t="s">
        <v>1330</v>
      </c>
      <c r="AM962" s="130"/>
    </row>
    <row r="963" spans="1:39" x14ac:dyDescent="0.35">
      <c r="A963" s="133" t="s">
        <v>39</v>
      </c>
      <c r="B963" s="133" t="s">
        <v>1394</v>
      </c>
      <c r="C963" s="133" t="s">
        <v>1393</v>
      </c>
      <c r="D963" s="133" t="s">
        <v>1393</v>
      </c>
      <c r="E963" s="133" t="s">
        <v>42</v>
      </c>
      <c r="F963" s="133"/>
      <c r="G963" s="133" t="s">
        <v>127</v>
      </c>
      <c r="H963" s="133" t="s">
        <v>44</v>
      </c>
      <c r="I963" s="133" t="s">
        <v>42</v>
      </c>
      <c r="J963" s="134">
        <v>1</v>
      </c>
      <c r="K963" s="133"/>
      <c r="L963" s="133" t="s">
        <v>45</v>
      </c>
      <c r="M963" s="133"/>
      <c r="N963" s="133"/>
      <c r="O963" s="133"/>
      <c r="P963" s="133"/>
      <c r="Q963" s="135"/>
      <c r="R963" s="135">
        <v>0</v>
      </c>
      <c r="S963" s="135">
        <v>0</v>
      </c>
      <c r="T963" s="135">
        <v>100</v>
      </c>
      <c r="U963" s="135">
        <f>S963+T963</f>
        <v>100</v>
      </c>
      <c r="V963" s="135">
        <f>U963*1000</f>
        <v>100000</v>
      </c>
      <c r="W963" s="135">
        <f>V963/12</f>
        <v>8333.3333333333339</v>
      </c>
      <c r="X963" s="133" t="s">
        <v>39</v>
      </c>
      <c r="Y963" s="133" t="s">
        <v>39</v>
      </c>
      <c r="Z963" s="133" t="s">
        <v>39</v>
      </c>
      <c r="AA963" s="133"/>
      <c r="AB963" s="133"/>
      <c r="AC963" s="133"/>
      <c r="AD963" s="133"/>
      <c r="AE963" s="133"/>
      <c r="AF963" s="133" t="s">
        <v>39</v>
      </c>
      <c r="AG963" s="133"/>
      <c r="AH963" s="133">
        <v>2024</v>
      </c>
      <c r="AI963" s="133"/>
      <c r="AJ963" s="133"/>
      <c r="AK963" s="133"/>
      <c r="AL963" s="133" t="s">
        <v>127</v>
      </c>
      <c r="AM963" s="133"/>
    </row>
    <row r="964" spans="1:39" x14ac:dyDescent="0.35">
      <c r="A964" s="130" t="s">
        <v>39</v>
      </c>
      <c r="B964" s="130" t="s">
        <v>1394</v>
      </c>
      <c r="C964" s="130" t="s">
        <v>1393</v>
      </c>
      <c r="D964" s="130" t="s">
        <v>1393</v>
      </c>
      <c r="E964" s="130" t="s">
        <v>42</v>
      </c>
      <c r="F964" s="130"/>
      <c r="G964" s="130" t="s">
        <v>127</v>
      </c>
      <c r="H964" s="130" t="s">
        <v>90</v>
      </c>
      <c r="I964" s="130" t="s">
        <v>42</v>
      </c>
      <c r="J964" s="131">
        <v>1</v>
      </c>
      <c r="K964" s="130"/>
      <c r="L964" s="130" t="s">
        <v>45</v>
      </c>
      <c r="M964" s="130"/>
      <c r="N964" s="130"/>
      <c r="O964" s="130"/>
      <c r="P964" s="130"/>
      <c r="Q964" s="132"/>
      <c r="R964" s="132">
        <v>0</v>
      </c>
      <c r="S964" s="132">
        <v>0</v>
      </c>
      <c r="T964" s="132">
        <v>760</v>
      </c>
      <c r="U964" s="132">
        <f t="shared" ref="U964:U1027" si="109">S964+T964</f>
        <v>760</v>
      </c>
      <c r="V964" s="132">
        <f t="shared" ref="V964:V1027" si="110">U964*1000</f>
        <v>760000</v>
      </c>
      <c r="W964" s="132">
        <f t="shared" ref="W964:W1027" si="111">V964/12</f>
        <v>63333.333333333336</v>
      </c>
      <c r="X964" s="130" t="s">
        <v>39</v>
      </c>
      <c r="Y964" s="130" t="s">
        <v>39</v>
      </c>
      <c r="Z964" s="130" t="s">
        <v>39</v>
      </c>
      <c r="AA964" s="130"/>
      <c r="AB964" s="130"/>
      <c r="AC964" s="130"/>
      <c r="AD964" s="130"/>
      <c r="AE964" s="130"/>
      <c r="AF964" s="130" t="s">
        <v>39</v>
      </c>
      <c r="AG964" s="130"/>
      <c r="AH964" s="130">
        <v>2024</v>
      </c>
      <c r="AI964" s="130"/>
      <c r="AJ964" s="130"/>
      <c r="AK964" s="130"/>
      <c r="AL964" s="130" t="s">
        <v>127</v>
      </c>
      <c r="AM964" s="130"/>
    </row>
    <row r="965" spans="1:39" x14ac:dyDescent="0.35">
      <c r="A965" s="133" t="s">
        <v>39</v>
      </c>
      <c r="B965" s="133" t="s">
        <v>1394</v>
      </c>
      <c r="C965" s="133" t="s">
        <v>1393</v>
      </c>
      <c r="D965" s="133" t="s">
        <v>1393</v>
      </c>
      <c r="E965" s="133" t="s">
        <v>42</v>
      </c>
      <c r="F965" s="133"/>
      <c r="G965" s="133" t="s">
        <v>127</v>
      </c>
      <c r="H965" s="133" t="s">
        <v>47</v>
      </c>
      <c r="I965" s="133" t="s">
        <v>42</v>
      </c>
      <c r="J965" s="134">
        <v>1</v>
      </c>
      <c r="K965" s="133"/>
      <c r="L965" s="133" t="s">
        <v>45</v>
      </c>
      <c r="M965" s="133"/>
      <c r="N965" s="133"/>
      <c r="O965" s="133"/>
      <c r="P965" s="133"/>
      <c r="Q965" s="135"/>
      <c r="R965" s="135">
        <v>0</v>
      </c>
      <c r="S965" s="135">
        <v>0</v>
      </c>
      <c r="T965" s="135">
        <v>142.66999999999999</v>
      </c>
      <c r="U965" s="135">
        <f t="shared" si="109"/>
        <v>142.66999999999999</v>
      </c>
      <c r="V965" s="135">
        <f t="shared" si="110"/>
        <v>142670</v>
      </c>
      <c r="W965" s="135">
        <f t="shared" si="111"/>
        <v>11889.166666666666</v>
      </c>
      <c r="X965" s="133" t="s">
        <v>39</v>
      </c>
      <c r="Y965" s="133" t="s">
        <v>39</v>
      </c>
      <c r="Z965" s="133" t="s">
        <v>39</v>
      </c>
      <c r="AA965" s="133"/>
      <c r="AB965" s="133"/>
      <c r="AC965" s="133"/>
      <c r="AD965" s="133"/>
      <c r="AE965" s="133"/>
      <c r="AF965" s="133" t="s">
        <v>39</v>
      </c>
      <c r="AG965" s="133"/>
      <c r="AH965" s="133">
        <v>2024</v>
      </c>
      <c r="AI965" s="133"/>
      <c r="AJ965" s="133"/>
      <c r="AK965" s="133"/>
      <c r="AL965" s="133" t="s">
        <v>127</v>
      </c>
      <c r="AM965" s="133"/>
    </row>
    <row r="966" spans="1:39" x14ac:dyDescent="0.35">
      <c r="A966" s="130" t="s">
        <v>39</v>
      </c>
      <c r="B966" s="130" t="s">
        <v>1394</v>
      </c>
      <c r="C966" s="130" t="s">
        <v>1393</v>
      </c>
      <c r="D966" s="130" t="s">
        <v>1393</v>
      </c>
      <c r="E966" s="130" t="s">
        <v>42</v>
      </c>
      <c r="F966" s="130"/>
      <c r="G966" s="130" t="s">
        <v>127</v>
      </c>
      <c r="H966" s="130" t="s">
        <v>48</v>
      </c>
      <c r="I966" s="130" t="s">
        <v>42</v>
      </c>
      <c r="J966" s="131">
        <v>1</v>
      </c>
      <c r="K966" s="130"/>
      <c r="L966" s="130" t="s">
        <v>45</v>
      </c>
      <c r="M966" s="130"/>
      <c r="N966" s="130"/>
      <c r="O966" s="130"/>
      <c r="P966" s="130"/>
      <c r="Q966" s="132"/>
      <c r="R966" s="132">
        <v>0</v>
      </c>
      <c r="S966" s="132">
        <v>0</v>
      </c>
      <c r="T966" s="132">
        <v>430</v>
      </c>
      <c r="U966" s="132">
        <f t="shared" si="109"/>
        <v>430</v>
      </c>
      <c r="V966" s="132">
        <f t="shared" si="110"/>
        <v>430000</v>
      </c>
      <c r="W966" s="132">
        <f t="shared" si="111"/>
        <v>35833.333333333336</v>
      </c>
      <c r="X966" s="130" t="s">
        <v>39</v>
      </c>
      <c r="Y966" s="130" t="s">
        <v>39</v>
      </c>
      <c r="Z966" s="130" t="s">
        <v>39</v>
      </c>
      <c r="AA966" s="130"/>
      <c r="AB966" s="130"/>
      <c r="AC966" s="130"/>
      <c r="AD966" s="130"/>
      <c r="AE966" s="130"/>
      <c r="AF966" s="130" t="s">
        <v>39</v>
      </c>
      <c r="AG966" s="130"/>
      <c r="AH966" s="130">
        <v>2024</v>
      </c>
      <c r="AI966" s="130"/>
      <c r="AJ966" s="130"/>
      <c r="AK966" s="130"/>
      <c r="AL966" s="130" t="s">
        <v>127</v>
      </c>
      <c r="AM966" s="130"/>
    </row>
    <row r="967" spans="1:39" x14ac:dyDescent="0.35">
      <c r="A967" s="133" t="s">
        <v>50</v>
      </c>
      <c r="B967" s="133" t="s">
        <v>1394</v>
      </c>
      <c r="C967" s="133" t="s">
        <v>1393</v>
      </c>
      <c r="D967" s="133" t="s">
        <v>1393</v>
      </c>
      <c r="E967" s="133" t="s">
        <v>51</v>
      </c>
      <c r="F967" s="133"/>
      <c r="G967" s="133" t="s">
        <v>127</v>
      </c>
      <c r="H967" s="133" t="s">
        <v>1400</v>
      </c>
      <c r="I967" s="133" t="s">
        <v>1399</v>
      </c>
      <c r="J967" s="134">
        <v>1</v>
      </c>
      <c r="K967" s="133"/>
      <c r="L967" s="133" t="s">
        <v>54</v>
      </c>
      <c r="M967" s="133" t="s">
        <v>55</v>
      </c>
      <c r="N967" s="133">
        <v>1</v>
      </c>
      <c r="O967" s="133">
        <v>18</v>
      </c>
      <c r="P967" s="133">
        <v>25</v>
      </c>
      <c r="Q967" s="135">
        <v>120</v>
      </c>
      <c r="R967" s="135">
        <f>O967*P967/60*J967</f>
        <v>7.5</v>
      </c>
      <c r="S967" s="135">
        <f>Q967*R967</f>
        <v>900</v>
      </c>
      <c r="T967" s="135"/>
      <c r="U967" s="135">
        <f t="shared" si="109"/>
        <v>900</v>
      </c>
      <c r="V967" s="135">
        <f t="shared" si="110"/>
        <v>900000</v>
      </c>
      <c r="W967" s="135">
        <f t="shared" si="111"/>
        <v>75000</v>
      </c>
      <c r="X967" s="133" t="s">
        <v>1415</v>
      </c>
      <c r="Y967" s="133" t="s">
        <v>1415</v>
      </c>
      <c r="Z967" s="133">
        <v>3093</v>
      </c>
      <c r="AA967" s="133">
        <v>3094</v>
      </c>
      <c r="AB967" s="133"/>
      <c r="AC967" s="133"/>
      <c r="AD967" s="133"/>
      <c r="AE967" s="133"/>
      <c r="AF967" s="133">
        <v>139</v>
      </c>
      <c r="AG967" s="133"/>
      <c r="AH967" s="133">
        <v>2024</v>
      </c>
      <c r="AI967" s="133"/>
      <c r="AJ967" s="133"/>
      <c r="AK967" s="133"/>
      <c r="AL967" s="133" t="s">
        <v>127</v>
      </c>
      <c r="AM967" s="133"/>
    </row>
    <row r="968" spans="1:39" x14ac:dyDescent="0.35">
      <c r="A968" s="130" t="s">
        <v>50</v>
      </c>
      <c r="B968" s="130" t="s">
        <v>1394</v>
      </c>
      <c r="C968" s="130" t="s">
        <v>1393</v>
      </c>
      <c r="D968" s="130" t="s">
        <v>1393</v>
      </c>
      <c r="E968" s="130" t="s">
        <v>51</v>
      </c>
      <c r="F968" s="130"/>
      <c r="G968" s="130" t="s">
        <v>127</v>
      </c>
      <c r="H968" s="130" t="s">
        <v>1414</v>
      </c>
      <c r="I968" s="130" t="s">
        <v>1413</v>
      </c>
      <c r="J968" s="131">
        <v>1</v>
      </c>
      <c r="K968" s="130"/>
      <c r="L968" s="130" t="s">
        <v>54</v>
      </c>
      <c r="M968" s="130" t="s">
        <v>55</v>
      </c>
      <c r="N968" s="130">
        <v>1</v>
      </c>
      <c r="O968" s="130">
        <v>18</v>
      </c>
      <c r="P968" s="130">
        <v>5</v>
      </c>
      <c r="Q968" s="132">
        <v>110</v>
      </c>
      <c r="R968" s="132">
        <f t="shared" ref="R968:R984" si="112">O968*P968/60*J968</f>
        <v>1.5</v>
      </c>
      <c r="S968" s="132">
        <f t="shared" ref="S968:S984" si="113">Q968*R968</f>
        <v>165</v>
      </c>
      <c r="T968" s="132"/>
      <c r="U968" s="132">
        <f t="shared" si="109"/>
        <v>165</v>
      </c>
      <c r="V968" s="132">
        <f t="shared" si="110"/>
        <v>165000</v>
      </c>
      <c r="W968" s="132">
        <f t="shared" si="111"/>
        <v>13750</v>
      </c>
      <c r="X968" s="130" t="s">
        <v>1415</v>
      </c>
      <c r="Y968" s="130" t="s">
        <v>1415</v>
      </c>
      <c r="Z968" s="130">
        <v>3093</v>
      </c>
      <c r="AA968" s="130">
        <v>3094</v>
      </c>
      <c r="AB968" s="130"/>
      <c r="AC968" s="130"/>
      <c r="AD968" s="130"/>
      <c r="AE968" s="130"/>
      <c r="AF968" s="130">
        <v>139</v>
      </c>
      <c r="AG968" s="130"/>
      <c r="AH968" s="130">
        <v>2024</v>
      </c>
      <c r="AI968" s="130"/>
      <c r="AJ968" s="130"/>
      <c r="AK968" s="130"/>
      <c r="AL968" s="130" t="s">
        <v>127</v>
      </c>
      <c r="AM968" s="130"/>
    </row>
    <row r="969" spans="1:39" x14ac:dyDescent="0.35">
      <c r="A969" s="133" t="s">
        <v>50</v>
      </c>
      <c r="B969" s="133" t="s">
        <v>1394</v>
      </c>
      <c r="C969" s="133" t="s">
        <v>1393</v>
      </c>
      <c r="D969" s="133" t="s">
        <v>1393</v>
      </c>
      <c r="E969" s="133" t="s">
        <v>51</v>
      </c>
      <c r="F969" s="133"/>
      <c r="G969" s="133" t="s">
        <v>127</v>
      </c>
      <c r="H969" s="133" t="s">
        <v>1402</v>
      </c>
      <c r="I969" s="133" t="s">
        <v>1401</v>
      </c>
      <c r="J969" s="134">
        <v>1</v>
      </c>
      <c r="K969" s="133"/>
      <c r="L969" s="133" t="s">
        <v>54</v>
      </c>
      <c r="M969" s="133" t="s">
        <v>69</v>
      </c>
      <c r="N969" s="133">
        <v>2</v>
      </c>
      <c r="O969" s="133">
        <v>18</v>
      </c>
      <c r="P969" s="133">
        <v>15</v>
      </c>
      <c r="Q969" s="135">
        <v>120</v>
      </c>
      <c r="R969" s="135">
        <f t="shared" si="112"/>
        <v>4.5</v>
      </c>
      <c r="S969" s="135">
        <f t="shared" si="113"/>
        <v>540</v>
      </c>
      <c r="T969" s="135"/>
      <c r="U969" s="135">
        <f t="shared" si="109"/>
        <v>540</v>
      </c>
      <c r="V969" s="135">
        <f t="shared" si="110"/>
        <v>540000</v>
      </c>
      <c r="W969" s="135">
        <f t="shared" si="111"/>
        <v>45000</v>
      </c>
      <c r="X969" s="133" t="s">
        <v>1415</v>
      </c>
      <c r="Y969" s="133" t="s">
        <v>1415</v>
      </c>
      <c r="Z969" s="133">
        <v>3093</v>
      </c>
      <c r="AA969" s="133">
        <v>3094</v>
      </c>
      <c r="AB969" s="133"/>
      <c r="AC969" s="133"/>
      <c r="AD969" s="133"/>
      <c r="AE969" s="133"/>
      <c r="AF969" s="133">
        <v>139</v>
      </c>
      <c r="AG969" s="133"/>
      <c r="AH969" s="133">
        <v>2024</v>
      </c>
      <c r="AI969" s="133"/>
      <c r="AJ969" s="133"/>
      <c r="AK969" s="133"/>
      <c r="AL969" s="133" t="s">
        <v>127</v>
      </c>
      <c r="AM969" s="133"/>
    </row>
    <row r="970" spans="1:39" x14ac:dyDescent="0.35">
      <c r="A970" s="130" t="s">
        <v>50</v>
      </c>
      <c r="B970" s="130" t="s">
        <v>1394</v>
      </c>
      <c r="C970" s="130" t="s">
        <v>1393</v>
      </c>
      <c r="D970" s="130" t="s">
        <v>1393</v>
      </c>
      <c r="E970" s="130" t="s">
        <v>51</v>
      </c>
      <c r="F970" s="130"/>
      <c r="G970" s="130" t="s">
        <v>127</v>
      </c>
      <c r="H970" s="130" t="s">
        <v>1404</v>
      </c>
      <c r="I970" s="130" t="s">
        <v>1403</v>
      </c>
      <c r="J970" s="131">
        <v>1</v>
      </c>
      <c r="K970" s="130"/>
      <c r="L970" s="130" t="s">
        <v>54</v>
      </c>
      <c r="M970" s="130" t="s">
        <v>69</v>
      </c>
      <c r="N970" s="130">
        <v>2</v>
      </c>
      <c r="O970" s="130">
        <v>18</v>
      </c>
      <c r="P970" s="130">
        <v>7.5</v>
      </c>
      <c r="Q970" s="132">
        <v>100</v>
      </c>
      <c r="R970" s="132">
        <f t="shared" si="112"/>
        <v>2.25</v>
      </c>
      <c r="S970" s="132">
        <f t="shared" si="113"/>
        <v>225</v>
      </c>
      <c r="T970" s="132"/>
      <c r="U970" s="132">
        <f t="shared" si="109"/>
        <v>225</v>
      </c>
      <c r="V970" s="132">
        <f t="shared" si="110"/>
        <v>225000</v>
      </c>
      <c r="W970" s="132">
        <f t="shared" si="111"/>
        <v>18750</v>
      </c>
      <c r="X970" s="130" t="s">
        <v>1415</v>
      </c>
      <c r="Y970" s="130" t="s">
        <v>1415</v>
      </c>
      <c r="Z970" s="130">
        <v>3093</v>
      </c>
      <c r="AA970" s="130">
        <v>3094</v>
      </c>
      <c r="AB970" s="130"/>
      <c r="AC970" s="130"/>
      <c r="AD970" s="130"/>
      <c r="AE970" s="130"/>
      <c r="AF970" s="130">
        <v>139</v>
      </c>
      <c r="AG970" s="130"/>
      <c r="AH970" s="130">
        <v>2024</v>
      </c>
      <c r="AI970" s="130"/>
      <c r="AJ970" s="130"/>
      <c r="AK970" s="130"/>
      <c r="AL970" s="130" t="s">
        <v>127</v>
      </c>
      <c r="AM970" s="130"/>
    </row>
    <row r="971" spans="1:39" x14ac:dyDescent="0.35">
      <c r="A971" s="133" t="s">
        <v>50</v>
      </c>
      <c r="B971" s="133" t="s">
        <v>1394</v>
      </c>
      <c r="C971" s="133" t="s">
        <v>1393</v>
      </c>
      <c r="D971" s="133" t="s">
        <v>1393</v>
      </c>
      <c r="E971" s="133" t="s">
        <v>51</v>
      </c>
      <c r="F971" s="133"/>
      <c r="G971" s="133" t="s">
        <v>127</v>
      </c>
      <c r="H971" s="133" t="s">
        <v>1406</v>
      </c>
      <c r="I971" s="133" t="s">
        <v>1405</v>
      </c>
      <c r="J971" s="134">
        <v>1</v>
      </c>
      <c r="K971" s="133"/>
      <c r="L971" s="133" t="s">
        <v>54</v>
      </c>
      <c r="M971" s="133" t="s">
        <v>69</v>
      </c>
      <c r="N971" s="133">
        <v>2</v>
      </c>
      <c r="O971" s="133">
        <v>18</v>
      </c>
      <c r="P971" s="133">
        <v>7.5</v>
      </c>
      <c r="Q971" s="135">
        <v>100</v>
      </c>
      <c r="R971" s="135">
        <f t="shared" si="112"/>
        <v>2.25</v>
      </c>
      <c r="S971" s="135">
        <f t="shared" si="113"/>
        <v>225</v>
      </c>
      <c r="T971" s="135"/>
      <c r="U971" s="135">
        <f t="shared" si="109"/>
        <v>225</v>
      </c>
      <c r="V971" s="135">
        <f t="shared" si="110"/>
        <v>225000</v>
      </c>
      <c r="W971" s="135">
        <f t="shared" si="111"/>
        <v>18750</v>
      </c>
      <c r="X971" s="133" t="s">
        <v>1415</v>
      </c>
      <c r="Y971" s="133" t="s">
        <v>1415</v>
      </c>
      <c r="Z971" s="133">
        <v>3093</v>
      </c>
      <c r="AA971" s="133">
        <v>3094</v>
      </c>
      <c r="AB971" s="133"/>
      <c r="AC971" s="133"/>
      <c r="AD971" s="133"/>
      <c r="AE971" s="133"/>
      <c r="AF971" s="133">
        <v>139</v>
      </c>
      <c r="AG971" s="133"/>
      <c r="AH971" s="133">
        <v>2024</v>
      </c>
      <c r="AI971" s="133"/>
      <c r="AJ971" s="133"/>
      <c r="AK971" s="133"/>
      <c r="AL971" s="133" t="s">
        <v>127</v>
      </c>
      <c r="AM971" s="133"/>
    </row>
    <row r="972" spans="1:39" x14ac:dyDescent="0.35">
      <c r="A972" s="130" t="s">
        <v>50</v>
      </c>
      <c r="B972" s="130" t="s">
        <v>1394</v>
      </c>
      <c r="C972" s="130" t="s">
        <v>1393</v>
      </c>
      <c r="D972" s="130" t="s">
        <v>1393</v>
      </c>
      <c r="E972" s="130" t="s">
        <v>51</v>
      </c>
      <c r="F972" s="130"/>
      <c r="G972" s="130" t="s">
        <v>127</v>
      </c>
      <c r="H972" s="130" t="s">
        <v>1408</v>
      </c>
      <c r="I972" s="130" t="s">
        <v>1407</v>
      </c>
      <c r="J972" s="131">
        <v>1</v>
      </c>
      <c r="K972" s="130"/>
      <c r="L972" s="130" t="s">
        <v>54</v>
      </c>
      <c r="M972" s="130" t="s">
        <v>55</v>
      </c>
      <c r="N972" s="130">
        <v>3</v>
      </c>
      <c r="O972" s="130">
        <v>17</v>
      </c>
      <c r="P972" s="130">
        <v>7.5</v>
      </c>
      <c r="Q972" s="132">
        <v>60</v>
      </c>
      <c r="R972" s="132">
        <f t="shared" si="112"/>
        <v>2.125</v>
      </c>
      <c r="S972" s="132">
        <f t="shared" si="113"/>
        <v>127.5</v>
      </c>
      <c r="T972" s="132"/>
      <c r="U972" s="132">
        <f t="shared" si="109"/>
        <v>127.5</v>
      </c>
      <c r="V972" s="132">
        <f t="shared" si="110"/>
        <v>127500</v>
      </c>
      <c r="W972" s="132">
        <f t="shared" si="111"/>
        <v>10625</v>
      </c>
      <c r="X972" s="130" t="s">
        <v>1415</v>
      </c>
      <c r="Y972" s="130" t="s">
        <v>1415</v>
      </c>
      <c r="Z972" s="130">
        <v>3093</v>
      </c>
      <c r="AA972" s="130">
        <v>3094</v>
      </c>
      <c r="AB972" s="130"/>
      <c r="AC972" s="130"/>
      <c r="AD972" s="130"/>
      <c r="AE972" s="130"/>
      <c r="AF972" s="130">
        <v>139</v>
      </c>
      <c r="AG972" s="130"/>
      <c r="AH972" s="130">
        <v>2024</v>
      </c>
      <c r="AI972" s="130"/>
      <c r="AJ972" s="130"/>
      <c r="AK972" s="130"/>
      <c r="AL972" s="130" t="s">
        <v>127</v>
      </c>
      <c r="AM972" s="130"/>
    </row>
    <row r="973" spans="1:39" x14ac:dyDescent="0.35">
      <c r="A973" s="133" t="s">
        <v>50</v>
      </c>
      <c r="B973" s="133" t="s">
        <v>1394</v>
      </c>
      <c r="C973" s="133" t="s">
        <v>1393</v>
      </c>
      <c r="D973" s="133" t="s">
        <v>1393</v>
      </c>
      <c r="E973" s="133" t="s">
        <v>51</v>
      </c>
      <c r="F973" s="133"/>
      <c r="G973" s="133" t="s">
        <v>127</v>
      </c>
      <c r="H973" s="133" t="s">
        <v>1410</v>
      </c>
      <c r="I973" s="133" t="s">
        <v>1409</v>
      </c>
      <c r="J973" s="134">
        <v>1</v>
      </c>
      <c r="K973" s="133"/>
      <c r="L973" s="133" t="s">
        <v>54</v>
      </c>
      <c r="M973" s="133" t="s">
        <v>55</v>
      </c>
      <c r="N973" s="133">
        <v>3</v>
      </c>
      <c r="O973" s="133">
        <v>17</v>
      </c>
      <c r="P973" s="133">
        <v>7.5</v>
      </c>
      <c r="Q973" s="135">
        <v>60</v>
      </c>
      <c r="R973" s="135">
        <f t="shared" si="112"/>
        <v>2.125</v>
      </c>
      <c r="S973" s="135">
        <f t="shared" si="113"/>
        <v>127.5</v>
      </c>
      <c r="T973" s="135"/>
      <c r="U973" s="135">
        <f t="shared" si="109"/>
        <v>127.5</v>
      </c>
      <c r="V973" s="135">
        <f t="shared" si="110"/>
        <v>127500</v>
      </c>
      <c r="W973" s="135">
        <f t="shared" si="111"/>
        <v>10625</v>
      </c>
      <c r="X973" s="133" t="s">
        <v>1415</v>
      </c>
      <c r="Y973" s="133" t="s">
        <v>1415</v>
      </c>
      <c r="Z973" s="133">
        <v>3093</v>
      </c>
      <c r="AA973" s="133">
        <v>3094</v>
      </c>
      <c r="AB973" s="133"/>
      <c r="AC973" s="133"/>
      <c r="AD973" s="133"/>
      <c r="AE973" s="133"/>
      <c r="AF973" s="133">
        <v>139</v>
      </c>
      <c r="AG973" s="133"/>
      <c r="AH973" s="133">
        <v>2024</v>
      </c>
      <c r="AI973" s="133"/>
      <c r="AJ973" s="133"/>
      <c r="AK973" s="133"/>
      <c r="AL973" s="133" t="s">
        <v>127</v>
      </c>
      <c r="AM973" s="133"/>
    </row>
    <row r="974" spans="1:39" x14ac:dyDescent="0.35">
      <c r="A974" s="130" t="s">
        <v>50</v>
      </c>
      <c r="B974" s="130" t="s">
        <v>1394</v>
      </c>
      <c r="C974" s="130" t="s">
        <v>1393</v>
      </c>
      <c r="D974" s="130" t="s">
        <v>1393</v>
      </c>
      <c r="E974" s="130" t="s">
        <v>51</v>
      </c>
      <c r="F974" s="130"/>
      <c r="G974" s="130" t="s">
        <v>127</v>
      </c>
      <c r="H974" s="130" t="s">
        <v>67</v>
      </c>
      <c r="I974" s="130"/>
      <c r="J974" s="131">
        <v>1</v>
      </c>
      <c r="K974" s="130"/>
      <c r="L974" s="130"/>
      <c r="M974" s="130" t="s">
        <v>55</v>
      </c>
      <c r="N974" s="130">
        <v>3</v>
      </c>
      <c r="O974" s="130">
        <v>17</v>
      </c>
      <c r="P974" s="130">
        <v>15</v>
      </c>
      <c r="Q974" s="132">
        <v>130</v>
      </c>
      <c r="R974" s="132">
        <f t="shared" si="112"/>
        <v>4.25</v>
      </c>
      <c r="S974" s="132">
        <f t="shared" si="113"/>
        <v>552.5</v>
      </c>
      <c r="T974" s="132"/>
      <c r="U974" s="132">
        <f t="shared" si="109"/>
        <v>552.5</v>
      </c>
      <c r="V974" s="132">
        <f t="shared" si="110"/>
        <v>552500</v>
      </c>
      <c r="W974" s="132">
        <f t="shared" si="111"/>
        <v>46041.666666666664</v>
      </c>
      <c r="X974" s="130" t="s">
        <v>1415</v>
      </c>
      <c r="Y974" s="130" t="s">
        <v>1415</v>
      </c>
      <c r="Z974" s="130">
        <v>3093</v>
      </c>
      <c r="AA974" s="130">
        <v>3094</v>
      </c>
      <c r="AB974" s="130"/>
      <c r="AC974" s="130"/>
      <c r="AD974" s="130"/>
      <c r="AE974" s="130"/>
      <c r="AF974" s="130">
        <v>139</v>
      </c>
      <c r="AG974" s="130"/>
      <c r="AH974" s="130">
        <v>2024</v>
      </c>
      <c r="AI974" s="130"/>
      <c r="AJ974" s="130"/>
      <c r="AK974" s="130"/>
      <c r="AL974" s="130" t="s">
        <v>127</v>
      </c>
      <c r="AM974" s="130"/>
    </row>
    <row r="975" spans="1:39" x14ac:dyDescent="0.35">
      <c r="A975" s="133" t="s">
        <v>50</v>
      </c>
      <c r="B975" s="133" t="s">
        <v>1394</v>
      </c>
      <c r="C975" s="133" t="s">
        <v>1393</v>
      </c>
      <c r="D975" s="133" t="s">
        <v>1393</v>
      </c>
      <c r="E975" s="133" t="s">
        <v>51</v>
      </c>
      <c r="F975" s="133"/>
      <c r="G975" s="133" t="s">
        <v>127</v>
      </c>
      <c r="H975" s="133" t="s">
        <v>1412</v>
      </c>
      <c r="I975" s="133" t="s">
        <v>1411</v>
      </c>
      <c r="J975" s="134">
        <v>1</v>
      </c>
      <c r="K975" s="133"/>
      <c r="L975" s="133" t="s">
        <v>54</v>
      </c>
      <c r="M975" s="133" t="s">
        <v>69</v>
      </c>
      <c r="N975" s="133">
        <v>4</v>
      </c>
      <c r="O975" s="133">
        <v>21</v>
      </c>
      <c r="P975" s="133">
        <v>30</v>
      </c>
      <c r="Q975" s="135">
        <v>60</v>
      </c>
      <c r="R975" s="135">
        <f t="shared" si="112"/>
        <v>10.5</v>
      </c>
      <c r="S975" s="135">
        <f t="shared" si="113"/>
        <v>630</v>
      </c>
      <c r="T975" s="135"/>
      <c r="U975" s="135">
        <f t="shared" si="109"/>
        <v>630</v>
      </c>
      <c r="V975" s="135">
        <f t="shared" si="110"/>
        <v>630000</v>
      </c>
      <c r="W975" s="135">
        <f t="shared" si="111"/>
        <v>52500</v>
      </c>
      <c r="X975" s="133" t="s">
        <v>1416</v>
      </c>
      <c r="Y975" s="133" t="s">
        <v>1416</v>
      </c>
      <c r="Z975" s="133">
        <v>3093</v>
      </c>
      <c r="AA975" s="133">
        <v>3094</v>
      </c>
      <c r="AB975" s="133"/>
      <c r="AC975" s="133"/>
      <c r="AD975" s="133"/>
      <c r="AE975" s="133"/>
      <c r="AF975" s="133">
        <v>139</v>
      </c>
      <c r="AG975" s="133"/>
      <c r="AH975" s="133">
        <v>2024</v>
      </c>
      <c r="AI975" s="133"/>
      <c r="AJ975" s="133"/>
      <c r="AK975" s="133"/>
      <c r="AL975" s="133" t="s">
        <v>127</v>
      </c>
      <c r="AM975" s="133"/>
    </row>
    <row r="976" spans="1:39" x14ac:dyDescent="0.35">
      <c r="A976" s="130" t="s">
        <v>50</v>
      </c>
      <c r="B976" s="130" t="s">
        <v>1394</v>
      </c>
      <c r="C976" s="130" t="s">
        <v>1393</v>
      </c>
      <c r="D976" s="130" t="s">
        <v>1393</v>
      </c>
      <c r="E976" s="130" t="s">
        <v>85</v>
      </c>
      <c r="F976" s="130"/>
      <c r="G976" s="130" t="s">
        <v>127</v>
      </c>
      <c r="H976" s="130" t="s">
        <v>1400</v>
      </c>
      <c r="I976" s="130" t="s">
        <v>1399</v>
      </c>
      <c r="J976" s="131">
        <v>1</v>
      </c>
      <c r="K976" s="130"/>
      <c r="L976" s="130" t="s">
        <v>54</v>
      </c>
      <c r="M976" s="130" t="s">
        <v>55</v>
      </c>
      <c r="N976" s="130">
        <v>1</v>
      </c>
      <c r="O976" s="130">
        <v>14</v>
      </c>
      <c r="P976" s="130">
        <v>25</v>
      </c>
      <c r="Q976" s="132">
        <v>120</v>
      </c>
      <c r="R976" s="132">
        <f t="shared" si="112"/>
        <v>5.833333333333333</v>
      </c>
      <c r="S976" s="132">
        <f t="shared" si="113"/>
        <v>700</v>
      </c>
      <c r="T976" s="132"/>
      <c r="U976" s="132">
        <f t="shared" si="109"/>
        <v>700</v>
      </c>
      <c r="V976" s="132">
        <f t="shared" si="110"/>
        <v>700000</v>
      </c>
      <c r="W976" s="132">
        <f t="shared" si="111"/>
        <v>58333.333333333336</v>
      </c>
      <c r="X976" s="130" t="s">
        <v>1417</v>
      </c>
      <c r="Y976" s="130" t="s">
        <v>1417</v>
      </c>
      <c r="Z976" s="130">
        <v>3093</v>
      </c>
      <c r="AA976" s="130">
        <v>3094</v>
      </c>
      <c r="AB976" s="130"/>
      <c r="AC976" s="130"/>
      <c r="AD976" s="130"/>
      <c r="AE976" s="130"/>
      <c r="AF976" s="130">
        <v>139</v>
      </c>
      <c r="AG976" s="130"/>
      <c r="AH976" s="130">
        <v>2024</v>
      </c>
      <c r="AI976" s="130"/>
      <c r="AJ976" s="130"/>
      <c r="AK976" s="130"/>
      <c r="AL976" s="130" t="s">
        <v>127</v>
      </c>
      <c r="AM976" s="130"/>
    </row>
    <row r="977" spans="1:39" x14ac:dyDescent="0.35">
      <c r="A977" s="133" t="s">
        <v>50</v>
      </c>
      <c r="B977" s="133" t="s">
        <v>1394</v>
      </c>
      <c r="C977" s="133" t="s">
        <v>1393</v>
      </c>
      <c r="D977" s="133" t="s">
        <v>1393</v>
      </c>
      <c r="E977" s="133" t="s">
        <v>85</v>
      </c>
      <c r="F977" s="133"/>
      <c r="G977" s="133" t="s">
        <v>127</v>
      </c>
      <c r="H977" s="133" t="s">
        <v>1414</v>
      </c>
      <c r="I977" s="133" t="s">
        <v>1413</v>
      </c>
      <c r="J977" s="134">
        <v>1</v>
      </c>
      <c r="K977" s="133"/>
      <c r="L977" s="133" t="s">
        <v>54</v>
      </c>
      <c r="M977" s="133" t="s">
        <v>55</v>
      </c>
      <c r="N977" s="133">
        <v>1</v>
      </c>
      <c r="O977" s="133">
        <v>14</v>
      </c>
      <c r="P977" s="133">
        <v>5</v>
      </c>
      <c r="Q977" s="135">
        <v>110</v>
      </c>
      <c r="R977" s="135">
        <f t="shared" si="112"/>
        <v>1.1666666666666667</v>
      </c>
      <c r="S977" s="135">
        <f t="shared" si="113"/>
        <v>128.33333333333334</v>
      </c>
      <c r="T977" s="135"/>
      <c r="U977" s="135">
        <f t="shared" si="109"/>
        <v>128.33333333333334</v>
      </c>
      <c r="V977" s="135">
        <f t="shared" si="110"/>
        <v>128333.33333333334</v>
      </c>
      <c r="W977" s="135">
        <f t="shared" si="111"/>
        <v>10694.444444444445</v>
      </c>
      <c r="X977" s="133" t="s">
        <v>1418</v>
      </c>
      <c r="Y977" s="133" t="s">
        <v>1418</v>
      </c>
      <c r="Z977" s="133">
        <v>3093</v>
      </c>
      <c r="AA977" s="133">
        <v>3094</v>
      </c>
      <c r="AB977" s="133"/>
      <c r="AC977" s="133"/>
      <c r="AD977" s="133"/>
      <c r="AE977" s="133"/>
      <c r="AF977" s="133">
        <v>139</v>
      </c>
      <c r="AG977" s="133"/>
      <c r="AH977" s="133">
        <v>2024</v>
      </c>
      <c r="AI977" s="133"/>
      <c r="AJ977" s="133"/>
      <c r="AK977" s="133"/>
      <c r="AL977" s="133" t="s">
        <v>127</v>
      </c>
      <c r="AM977" s="133"/>
    </row>
    <row r="978" spans="1:39" x14ac:dyDescent="0.35">
      <c r="A978" s="130" t="s">
        <v>50</v>
      </c>
      <c r="B978" s="130" t="s">
        <v>1394</v>
      </c>
      <c r="C978" s="130" t="s">
        <v>1393</v>
      </c>
      <c r="D978" s="130" t="s">
        <v>1393</v>
      </c>
      <c r="E978" s="130" t="s">
        <v>85</v>
      </c>
      <c r="F978" s="130"/>
      <c r="G978" s="130" t="s">
        <v>127</v>
      </c>
      <c r="H978" s="130" t="s">
        <v>1402</v>
      </c>
      <c r="I978" s="130" t="s">
        <v>1401</v>
      </c>
      <c r="J978" s="131">
        <v>1</v>
      </c>
      <c r="K978" s="130"/>
      <c r="L978" s="130" t="s">
        <v>54</v>
      </c>
      <c r="M978" s="130" t="s">
        <v>69</v>
      </c>
      <c r="N978" s="130">
        <v>2</v>
      </c>
      <c r="O978" s="130">
        <v>16</v>
      </c>
      <c r="P978" s="130">
        <v>15</v>
      </c>
      <c r="Q978" s="132">
        <v>120</v>
      </c>
      <c r="R978" s="132">
        <f t="shared" si="112"/>
        <v>4</v>
      </c>
      <c r="S978" s="132">
        <f t="shared" si="113"/>
        <v>480</v>
      </c>
      <c r="T978" s="132"/>
      <c r="U978" s="132">
        <f t="shared" si="109"/>
        <v>480</v>
      </c>
      <c r="V978" s="132">
        <f t="shared" si="110"/>
        <v>480000</v>
      </c>
      <c r="W978" s="132">
        <f t="shared" si="111"/>
        <v>40000</v>
      </c>
      <c r="X978" s="130" t="s">
        <v>1419</v>
      </c>
      <c r="Y978" s="130" t="s">
        <v>1419</v>
      </c>
      <c r="Z978" s="130">
        <v>3093</v>
      </c>
      <c r="AA978" s="130">
        <v>3094</v>
      </c>
      <c r="AB978" s="130"/>
      <c r="AC978" s="130"/>
      <c r="AD978" s="130"/>
      <c r="AE978" s="130"/>
      <c r="AF978" s="130">
        <v>139</v>
      </c>
      <c r="AG978" s="130"/>
      <c r="AH978" s="130">
        <v>2024</v>
      </c>
      <c r="AI978" s="130"/>
      <c r="AJ978" s="130"/>
      <c r="AK978" s="130"/>
      <c r="AL978" s="130" t="s">
        <v>127</v>
      </c>
      <c r="AM978" s="130"/>
    </row>
    <row r="979" spans="1:39" x14ac:dyDescent="0.35">
      <c r="A979" s="133" t="s">
        <v>50</v>
      </c>
      <c r="B979" s="133" t="s">
        <v>1394</v>
      </c>
      <c r="C979" s="133" t="s">
        <v>1393</v>
      </c>
      <c r="D979" s="133" t="s">
        <v>1393</v>
      </c>
      <c r="E979" s="133" t="s">
        <v>85</v>
      </c>
      <c r="F979" s="133"/>
      <c r="G979" s="133" t="s">
        <v>127</v>
      </c>
      <c r="H979" s="133" t="s">
        <v>1404</v>
      </c>
      <c r="I979" s="133" t="s">
        <v>1403</v>
      </c>
      <c r="J979" s="134">
        <v>1</v>
      </c>
      <c r="K979" s="133"/>
      <c r="L979" s="133" t="s">
        <v>54</v>
      </c>
      <c r="M979" s="133" t="s">
        <v>69</v>
      </c>
      <c r="N979" s="133">
        <v>2</v>
      </c>
      <c r="O979" s="133">
        <v>16</v>
      </c>
      <c r="P979" s="133">
        <v>7.5</v>
      </c>
      <c r="Q979" s="135">
        <v>100</v>
      </c>
      <c r="R979" s="135">
        <f t="shared" si="112"/>
        <v>2</v>
      </c>
      <c r="S979" s="135">
        <f t="shared" si="113"/>
        <v>200</v>
      </c>
      <c r="T979" s="135"/>
      <c r="U979" s="135">
        <f t="shared" si="109"/>
        <v>200</v>
      </c>
      <c r="V979" s="135">
        <f t="shared" si="110"/>
        <v>200000</v>
      </c>
      <c r="W979" s="135">
        <f t="shared" si="111"/>
        <v>16666.666666666668</v>
      </c>
      <c r="X979" s="133" t="s">
        <v>1420</v>
      </c>
      <c r="Y979" s="133" t="s">
        <v>1420</v>
      </c>
      <c r="Z979" s="133">
        <v>3093</v>
      </c>
      <c r="AA979" s="133">
        <v>3094</v>
      </c>
      <c r="AB979" s="133"/>
      <c r="AC979" s="133"/>
      <c r="AD979" s="133"/>
      <c r="AE979" s="133"/>
      <c r="AF979" s="133">
        <v>139</v>
      </c>
      <c r="AG979" s="133"/>
      <c r="AH979" s="133">
        <v>2024</v>
      </c>
      <c r="AI979" s="133"/>
      <c r="AJ979" s="133"/>
      <c r="AK979" s="133"/>
      <c r="AL979" s="133" t="s">
        <v>127</v>
      </c>
      <c r="AM979" s="133"/>
    </row>
    <row r="980" spans="1:39" x14ac:dyDescent="0.35">
      <c r="A980" s="130" t="s">
        <v>50</v>
      </c>
      <c r="B980" s="130" t="s">
        <v>1394</v>
      </c>
      <c r="C980" s="130" t="s">
        <v>1393</v>
      </c>
      <c r="D980" s="130" t="s">
        <v>1393</v>
      </c>
      <c r="E980" s="130" t="s">
        <v>85</v>
      </c>
      <c r="F980" s="130"/>
      <c r="G980" s="130" t="s">
        <v>127</v>
      </c>
      <c r="H980" s="130" t="s">
        <v>1406</v>
      </c>
      <c r="I980" s="130" t="s">
        <v>1405</v>
      </c>
      <c r="J980" s="131">
        <v>1</v>
      </c>
      <c r="K980" s="130"/>
      <c r="L980" s="130" t="s">
        <v>54</v>
      </c>
      <c r="M980" s="130" t="s">
        <v>69</v>
      </c>
      <c r="N980" s="130">
        <v>2</v>
      </c>
      <c r="O980" s="130">
        <v>16</v>
      </c>
      <c r="P980" s="130">
        <v>7.5</v>
      </c>
      <c r="Q980" s="132">
        <v>100</v>
      </c>
      <c r="R980" s="132">
        <f t="shared" si="112"/>
        <v>2</v>
      </c>
      <c r="S980" s="132">
        <f t="shared" si="113"/>
        <v>200</v>
      </c>
      <c r="T980" s="132"/>
      <c r="U980" s="132">
        <f t="shared" si="109"/>
        <v>200</v>
      </c>
      <c r="V980" s="132">
        <f t="shared" si="110"/>
        <v>200000</v>
      </c>
      <c r="W980" s="132">
        <f t="shared" si="111"/>
        <v>16666.666666666668</v>
      </c>
      <c r="X980" s="130" t="s">
        <v>1421</v>
      </c>
      <c r="Y980" s="130" t="s">
        <v>1421</v>
      </c>
      <c r="Z980" s="130">
        <v>3093</v>
      </c>
      <c r="AA980" s="130">
        <v>3094</v>
      </c>
      <c r="AB980" s="130"/>
      <c r="AC980" s="130"/>
      <c r="AD980" s="130"/>
      <c r="AE980" s="130"/>
      <c r="AF980" s="130">
        <v>139</v>
      </c>
      <c r="AG980" s="130"/>
      <c r="AH980" s="130">
        <v>2024</v>
      </c>
      <c r="AI980" s="130"/>
      <c r="AJ980" s="130"/>
      <c r="AK980" s="130"/>
      <c r="AL980" s="130" t="s">
        <v>127</v>
      </c>
      <c r="AM980" s="130"/>
    </row>
    <row r="981" spans="1:39" x14ac:dyDescent="0.35">
      <c r="A981" s="133" t="s">
        <v>50</v>
      </c>
      <c r="B981" s="133" t="s">
        <v>1394</v>
      </c>
      <c r="C981" s="133" t="s">
        <v>1393</v>
      </c>
      <c r="D981" s="133" t="s">
        <v>1393</v>
      </c>
      <c r="E981" s="133" t="s">
        <v>85</v>
      </c>
      <c r="F981" s="133"/>
      <c r="G981" s="133" t="s">
        <v>127</v>
      </c>
      <c r="H981" s="133" t="s">
        <v>1408</v>
      </c>
      <c r="I981" s="133" t="s">
        <v>1407</v>
      </c>
      <c r="J981" s="134">
        <v>1</v>
      </c>
      <c r="K981" s="133"/>
      <c r="L981" s="133" t="s">
        <v>54</v>
      </c>
      <c r="M981" s="133" t="s">
        <v>55</v>
      </c>
      <c r="N981" s="133">
        <v>3</v>
      </c>
      <c r="O981" s="133">
        <v>15</v>
      </c>
      <c r="P981" s="133">
        <v>7.5</v>
      </c>
      <c r="Q981" s="135">
        <v>60</v>
      </c>
      <c r="R981" s="135">
        <f t="shared" si="112"/>
        <v>1.875</v>
      </c>
      <c r="S981" s="135">
        <f t="shared" si="113"/>
        <v>112.5</v>
      </c>
      <c r="T981" s="135"/>
      <c r="U981" s="135">
        <f t="shared" si="109"/>
        <v>112.5</v>
      </c>
      <c r="V981" s="135">
        <f t="shared" si="110"/>
        <v>112500</v>
      </c>
      <c r="W981" s="135">
        <f t="shared" si="111"/>
        <v>9375</v>
      </c>
      <c r="X981" s="133" t="s">
        <v>1422</v>
      </c>
      <c r="Y981" s="133" t="s">
        <v>1422</v>
      </c>
      <c r="Z981" s="133">
        <v>3093</v>
      </c>
      <c r="AA981" s="133">
        <v>3094</v>
      </c>
      <c r="AB981" s="133"/>
      <c r="AC981" s="133"/>
      <c r="AD981" s="133"/>
      <c r="AE981" s="133"/>
      <c r="AF981" s="133">
        <v>139</v>
      </c>
      <c r="AG981" s="133"/>
      <c r="AH981" s="133">
        <v>2024</v>
      </c>
      <c r="AI981" s="133"/>
      <c r="AJ981" s="133"/>
      <c r="AK981" s="133"/>
      <c r="AL981" s="133" t="s">
        <v>127</v>
      </c>
      <c r="AM981" s="133"/>
    </row>
    <row r="982" spans="1:39" x14ac:dyDescent="0.35">
      <c r="A982" s="130" t="s">
        <v>50</v>
      </c>
      <c r="B982" s="130" t="s">
        <v>1394</v>
      </c>
      <c r="C982" s="130" t="s">
        <v>1393</v>
      </c>
      <c r="D982" s="130" t="s">
        <v>1393</v>
      </c>
      <c r="E982" s="130" t="s">
        <v>85</v>
      </c>
      <c r="F982" s="130"/>
      <c r="G982" s="130" t="s">
        <v>127</v>
      </c>
      <c r="H982" s="130" t="s">
        <v>1410</v>
      </c>
      <c r="I982" s="130" t="s">
        <v>1409</v>
      </c>
      <c r="J982" s="131">
        <v>1</v>
      </c>
      <c r="K982" s="130"/>
      <c r="L982" s="130" t="s">
        <v>54</v>
      </c>
      <c r="M982" s="130" t="s">
        <v>55</v>
      </c>
      <c r="N982" s="130">
        <v>3</v>
      </c>
      <c r="O982" s="130">
        <v>15</v>
      </c>
      <c r="P982" s="130">
        <v>7.5</v>
      </c>
      <c r="Q982" s="132">
        <v>60</v>
      </c>
      <c r="R982" s="132">
        <f t="shared" si="112"/>
        <v>1.875</v>
      </c>
      <c r="S982" s="132">
        <f t="shared" si="113"/>
        <v>112.5</v>
      </c>
      <c r="T982" s="132"/>
      <c r="U982" s="132">
        <f t="shared" si="109"/>
        <v>112.5</v>
      </c>
      <c r="V982" s="132">
        <f t="shared" si="110"/>
        <v>112500</v>
      </c>
      <c r="W982" s="132">
        <f t="shared" si="111"/>
        <v>9375</v>
      </c>
      <c r="X982" s="130" t="s">
        <v>1423</v>
      </c>
      <c r="Y982" s="130" t="s">
        <v>1423</v>
      </c>
      <c r="Z982" s="130">
        <v>3093</v>
      </c>
      <c r="AA982" s="130">
        <v>3094</v>
      </c>
      <c r="AB982" s="130"/>
      <c r="AC982" s="130"/>
      <c r="AD982" s="130"/>
      <c r="AE982" s="130"/>
      <c r="AF982" s="130">
        <v>139</v>
      </c>
      <c r="AG982" s="130"/>
      <c r="AH982" s="130">
        <v>2024</v>
      </c>
      <c r="AI982" s="130"/>
      <c r="AJ982" s="130"/>
      <c r="AK982" s="130"/>
      <c r="AL982" s="130" t="s">
        <v>127</v>
      </c>
      <c r="AM982" s="130"/>
    </row>
    <row r="983" spans="1:39" x14ac:dyDescent="0.35">
      <c r="A983" s="133" t="s">
        <v>50</v>
      </c>
      <c r="B983" s="133" t="s">
        <v>1394</v>
      </c>
      <c r="C983" s="133" t="s">
        <v>1393</v>
      </c>
      <c r="D983" s="133" t="s">
        <v>1393</v>
      </c>
      <c r="E983" s="133" t="s">
        <v>85</v>
      </c>
      <c r="F983" s="133"/>
      <c r="G983" s="133" t="s">
        <v>127</v>
      </c>
      <c r="H983" s="133" t="s">
        <v>67</v>
      </c>
      <c r="I983" s="133"/>
      <c r="J983" s="134">
        <v>1</v>
      </c>
      <c r="K983" s="133"/>
      <c r="L983" s="133"/>
      <c r="M983" s="133" t="s">
        <v>55</v>
      </c>
      <c r="N983" s="133">
        <v>3</v>
      </c>
      <c r="O983" s="133">
        <v>15</v>
      </c>
      <c r="P983" s="133">
        <v>15</v>
      </c>
      <c r="Q983" s="135">
        <v>130</v>
      </c>
      <c r="R983" s="135">
        <f t="shared" si="112"/>
        <v>3.75</v>
      </c>
      <c r="S983" s="135">
        <f t="shared" si="113"/>
        <v>487.5</v>
      </c>
      <c r="T983" s="135"/>
      <c r="U983" s="135">
        <f t="shared" si="109"/>
        <v>487.5</v>
      </c>
      <c r="V983" s="135">
        <f t="shared" si="110"/>
        <v>487500</v>
      </c>
      <c r="W983" s="135">
        <f t="shared" si="111"/>
        <v>40625</v>
      </c>
      <c r="X983" s="133" t="s">
        <v>1424</v>
      </c>
      <c r="Y983" s="133" t="s">
        <v>1424</v>
      </c>
      <c r="Z983" s="133">
        <v>3093</v>
      </c>
      <c r="AA983" s="133">
        <v>3094</v>
      </c>
      <c r="AB983" s="133"/>
      <c r="AC983" s="133"/>
      <c r="AD983" s="133"/>
      <c r="AE983" s="133"/>
      <c r="AF983" s="133">
        <v>139</v>
      </c>
      <c r="AG983" s="133"/>
      <c r="AH983" s="133">
        <v>2024</v>
      </c>
      <c r="AI983" s="133"/>
      <c r="AJ983" s="133"/>
      <c r="AK983" s="133"/>
      <c r="AL983" s="133" t="s">
        <v>127</v>
      </c>
      <c r="AM983" s="133"/>
    </row>
    <row r="984" spans="1:39" x14ac:dyDescent="0.35">
      <c r="A984" s="130" t="s">
        <v>50</v>
      </c>
      <c r="B984" s="130" t="s">
        <v>1394</v>
      </c>
      <c r="C984" s="130" t="s">
        <v>1393</v>
      </c>
      <c r="D984" s="130" t="s">
        <v>1393</v>
      </c>
      <c r="E984" s="130" t="s">
        <v>85</v>
      </c>
      <c r="F984" s="130"/>
      <c r="G984" s="130" t="s">
        <v>127</v>
      </c>
      <c r="H984" s="130" t="s">
        <v>1412</v>
      </c>
      <c r="I984" s="130" t="s">
        <v>1411</v>
      </c>
      <c r="J984" s="131">
        <v>1</v>
      </c>
      <c r="K984" s="130"/>
      <c r="L984" s="130" t="s">
        <v>54</v>
      </c>
      <c r="M984" s="130" t="s">
        <v>69</v>
      </c>
      <c r="N984" s="130">
        <v>4</v>
      </c>
      <c r="O984" s="130">
        <v>13</v>
      </c>
      <c r="P984" s="130">
        <v>30</v>
      </c>
      <c r="Q984" s="132">
        <v>60</v>
      </c>
      <c r="R984" s="132">
        <f t="shared" si="112"/>
        <v>6.5</v>
      </c>
      <c r="S984" s="132">
        <f t="shared" si="113"/>
        <v>390</v>
      </c>
      <c r="T984" s="132"/>
      <c r="U984" s="132">
        <f t="shared" si="109"/>
        <v>390</v>
      </c>
      <c r="V984" s="132">
        <f t="shared" si="110"/>
        <v>390000</v>
      </c>
      <c r="W984" s="132">
        <f t="shared" si="111"/>
        <v>32500</v>
      </c>
      <c r="X984" s="130" t="s">
        <v>1425</v>
      </c>
      <c r="Y984" s="130" t="s">
        <v>1425</v>
      </c>
      <c r="Z984" s="130">
        <v>3093</v>
      </c>
      <c r="AA984" s="130">
        <v>3094</v>
      </c>
      <c r="AB984" s="130"/>
      <c r="AC984" s="130"/>
      <c r="AD984" s="130"/>
      <c r="AE984" s="130"/>
      <c r="AF984" s="130">
        <v>139</v>
      </c>
      <c r="AG984" s="130"/>
      <c r="AH984" s="130">
        <v>2024</v>
      </c>
      <c r="AI984" s="130"/>
      <c r="AJ984" s="130"/>
      <c r="AK984" s="130"/>
      <c r="AL984" s="130" t="s">
        <v>127</v>
      </c>
      <c r="AM984" s="130"/>
    </row>
    <row r="985" spans="1:39" x14ac:dyDescent="0.35">
      <c r="A985" s="133" t="s">
        <v>39</v>
      </c>
      <c r="B985" s="133" t="s">
        <v>1432</v>
      </c>
      <c r="C985" s="133" t="s">
        <v>1430</v>
      </c>
      <c r="D985" s="133" t="s">
        <v>1430</v>
      </c>
      <c r="E985" s="133" t="s">
        <v>42</v>
      </c>
      <c r="F985" s="133"/>
      <c r="G985" s="133" t="s">
        <v>316</v>
      </c>
      <c r="H985" s="133" t="s">
        <v>1433</v>
      </c>
      <c r="I985" s="133" t="s">
        <v>42</v>
      </c>
      <c r="J985" s="134">
        <v>1</v>
      </c>
      <c r="K985" s="133"/>
      <c r="L985" s="133" t="s">
        <v>45</v>
      </c>
      <c r="M985" s="133" t="s">
        <v>42</v>
      </c>
      <c r="N985" s="133"/>
      <c r="O985" s="133"/>
      <c r="P985" s="133"/>
      <c r="Q985" s="135"/>
      <c r="R985" s="135"/>
      <c r="S985" s="135"/>
      <c r="T985" s="135">
        <v>797</v>
      </c>
      <c r="U985" s="135">
        <f t="shared" si="109"/>
        <v>797</v>
      </c>
      <c r="V985" s="135">
        <f t="shared" si="110"/>
        <v>797000</v>
      </c>
      <c r="W985" s="135">
        <f t="shared" si="111"/>
        <v>66416.666666666672</v>
      </c>
      <c r="X985" s="133" t="s">
        <v>39</v>
      </c>
      <c r="Y985" s="133" t="s">
        <v>39</v>
      </c>
      <c r="Z985" s="133" t="s">
        <v>39</v>
      </c>
      <c r="AA985" s="133"/>
      <c r="AB985" s="133" t="s">
        <v>42</v>
      </c>
      <c r="AC985" s="133" t="s">
        <v>42</v>
      </c>
      <c r="AD985" s="133" t="s">
        <v>42</v>
      </c>
      <c r="AE985" s="133" t="s">
        <v>42</v>
      </c>
      <c r="AF985" s="133" t="s">
        <v>39</v>
      </c>
      <c r="AG985" s="133"/>
      <c r="AH985" s="133">
        <v>2024</v>
      </c>
      <c r="AI985" s="133"/>
      <c r="AJ985" s="133"/>
      <c r="AK985" s="133"/>
      <c r="AL985" s="133" t="s">
        <v>316</v>
      </c>
      <c r="AM985" s="133"/>
    </row>
    <row r="986" spans="1:39" x14ac:dyDescent="0.35">
      <c r="A986" s="130" t="s">
        <v>39</v>
      </c>
      <c r="B986" s="130" t="s">
        <v>1432</v>
      </c>
      <c r="C986" s="130" t="s">
        <v>1430</v>
      </c>
      <c r="D986" s="130" t="s">
        <v>1430</v>
      </c>
      <c r="E986" s="130" t="s">
        <v>42</v>
      </c>
      <c r="F986" s="130"/>
      <c r="G986" s="130" t="s">
        <v>316</v>
      </c>
      <c r="H986" s="130" t="s">
        <v>1434</v>
      </c>
      <c r="I986" s="130" t="s">
        <v>42</v>
      </c>
      <c r="J986" s="131">
        <v>1</v>
      </c>
      <c r="K986" s="130"/>
      <c r="L986" s="130" t="s">
        <v>45</v>
      </c>
      <c r="M986" s="130"/>
      <c r="N986" s="130"/>
      <c r="O986" s="130"/>
      <c r="P986" s="130"/>
      <c r="Q986" s="132"/>
      <c r="R986" s="132"/>
      <c r="S986" s="132"/>
      <c r="T986" s="132">
        <v>898</v>
      </c>
      <c r="U986" s="132">
        <f t="shared" si="109"/>
        <v>898</v>
      </c>
      <c r="V986" s="132">
        <f t="shared" si="110"/>
        <v>898000</v>
      </c>
      <c r="W986" s="132">
        <f t="shared" si="111"/>
        <v>74833.333333333328</v>
      </c>
      <c r="X986" s="130" t="s">
        <v>39</v>
      </c>
      <c r="Y986" s="130" t="s">
        <v>39</v>
      </c>
      <c r="Z986" s="130" t="s">
        <v>39</v>
      </c>
      <c r="AA986" s="130"/>
      <c r="AB986" s="130" t="s">
        <v>42</v>
      </c>
      <c r="AC986" s="130" t="s">
        <v>42</v>
      </c>
      <c r="AD986" s="130" t="s">
        <v>42</v>
      </c>
      <c r="AE986" s="130" t="s">
        <v>42</v>
      </c>
      <c r="AF986" s="130" t="s">
        <v>39</v>
      </c>
      <c r="AG986" s="130"/>
      <c r="AH986" s="130">
        <v>2024</v>
      </c>
      <c r="AI986" s="130"/>
      <c r="AJ986" s="130"/>
      <c r="AK986" s="130"/>
      <c r="AL986" s="130" t="s">
        <v>316</v>
      </c>
      <c r="AM986" s="130"/>
    </row>
    <row r="987" spans="1:39" x14ac:dyDescent="0.35">
      <c r="A987" s="133" t="s">
        <v>39</v>
      </c>
      <c r="B987" s="133" t="s">
        <v>1432</v>
      </c>
      <c r="C987" s="133" t="s">
        <v>1430</v>
      </c>
      <c r="D987" s="133" t="s">
        <v>1430</v>
      </c>
      <c r="E987" s="133" t="s">
        <v>42</v>
      </c>
      <c r="F987" s="133"/>
      <c r="G987" s="133" t="s">
        <v>316</v>
      </c>
      <c r="H987" s="133" t="s">
        <v>1435</v>
      </c>
      <c r="I987" s="133" t="s">
        <v>42</v>
      </c>
      <c r="J987" s="134">
        <v>1</v>
      </c>
      <c r="K987" s="133"/>
      <c r="L987" s="133" t="s">
        <v>45</v>
      </c>
      <c r="M987" s="133" t="s">
        <v>42</v>
      </c>
      <c r="N987" s="133"/>
      <c r="O987" s="133"/>
      <c r="P987" s="133"/>
      <c r="Q987" s="135"/>
      <c r="R987" s="135"/>
      <c r="S987" s="135"/>
      <c r="T987" s="135">
        <v>150</v>
      </c>
      <c r="U987" s="135">
        <f t="shared" si="109"/>
        <v>150</v>
      </c>
      <c r="V987" s="135">
        <f t="shared" si="110"/>
        <v>150000</v>
      </c>
      <c r="W987" s="135">
        <f t="shared" si="111"/>
        <v>12500</v>
      </c>
      <c r="X987" s="133" t="s">
        <v>39</v>
      </c>
      <c r="Y987" s="133" t="s">
        <v>39</v>
      </c>
      <c r="Z987" s="133" t="s">
        <v>39</v>
      </c>
      <c r="AA987" s="133"/>
      <c r="AB987" s="133" t="s">
        <v>42</v>
      </c>
      <c r="AC987" s="133" t="s">
        <v>42</v>
      </c>
      <c r="AD987" s="133" t="s">
        <v>42</v>
      </c>
      <c r="AE987" s="133" t="s">
        <v>42</v>
      </c>
      <c r="AF987" s="133" t="s">
        <v>39</v>
      </c>
      <c r="AG987" s="133"/>
      <c r="AH987" s="133">
        <v>2024</v>
      </c>
      <c r="AI987" s="133"/>
      <c r="AJ987" s="133"/>
      <c r="AK987" s="133"/>
      <c r="AL987" s="133" t="s">
        <v>316</v>
      </c>
      <c r="AM987" s="133"/>
    </row>
    <row r="988" spans="1:39" x14ac:dyDescent="0.35">
      <c r="A988" s="130" t="s">
        <v>39</v>
      </c>
      <c r="B988" s="130" t="s">
        <v>1432</v>
      </c>
      <c r="C988" s="130" t="s">
        <v>1430</v>
      </c>
      <c r="D988" s="130" t="s">
        <v>1430</v>
      </c>
      <c r="E988" s="130" t="s">
        <v>42</v>
      </c>
      <c r="F988" s="130"/>
      <c r="G988" s="130" t="s">
        <v>316</v>
      </c>
      <c r="H988" s="130" t="s">
        <v>1436</v>
      </c>
      <c r="I988" s="130" t="s">
        <v>42</v>
      </c>
      <c r="J988" s="131">
        <v>1</v>
      </c>
      <c r="K988" s="130"/>
      <c r="L988" s="130" t="s">
        <v>45</v>
      </c>
      <c r="M988" s="130" t="s">
        <v>42</v>
      </c>
      <c r="N988" s="130"/>
      <c r="O988" s="130"/>
      <c r="P988" s="130"/>
      <c r="Q988" s="132"/>
      <c r="R988" s="132"/>
      <c r="S988" s="132"/>
      <c r="T988" s="132">
        <v>18</v>
      </c>
      <c r="U988" s="132">
        <f t="shared" si="109"/>
        <v>18</v>
      </c>
      <c r="V988" s="132">
        <f t="shared" si="110"/>
        <v>18000</v>
      </c>
      <c r="W988" s="132">
        <f t="shared" si="111"/>
        <v>1500</v>
      </c>
      <c r="X988" s="130" t="s">
        <v>39</v>
      </c>
      <c r="Y988" s="130" t="s">
        <v>39</v>
      </c>
      <c r="Z988" s="130" t="s">
        <v>39</v>
      </c>
      <c r="AA988" s="130"/>
      <c r="AB988" s="130" t="s">
        <v>42</v>
      </c>
      <c r="AC988" s="130" t="s">
        <v>42</v>
      </c>
      <c r="AD988" s="130" t="s">
        <v>42</v>
      </c>
      <c r="AE988" s="130" t="s">
        <v>42</v>
      </c>
      <c r="AF988" s="130" t="s">
        <v>39</v>
      </c>
      <c r="AG988" s="130"/>
      <c r="AH988" s="130">
        <v>2024</v>
      </c>
      <c r="AI988" s="130"/>
      <c r="AJ988" s="130"/>
      <c r="AK988" s="130"/>
      <c r="AL988" s="130" t="s">
        <v>316</v>
      </c>
      <c r="AM988" s="130"/>
    </row>
    <row r="989" spans="1:39" x14ac:dyDescent="0.35">
      <c r="A989" s="133" t="s">
        <v>39</v>
      </c>
      <c r="B989" s="133" t="s">
        <v>1432</v>
      </c>
      <c r="C989" s="133" t="s">
        <v>1430</v>
      </c>
      <c r="D989" s="133" t="s">
        <v>1430</v>
      </c>
      <c r="E989" s="133" t="s">
        <v>42</v>
      </c>
      <c r="F989" s="133"/>
      <c r="G989" s="133" t="s">
        <v>316</v>
      </c>
      <c r="H989" s="133" t="s">
        <v>1437</v>
      </c>
      <c r="I989" s="133" t="s">
        <v>42</v>
      </c>
      <c r="J989" s="134">
        <v>1</v>
      </c>
      <c r="K989" s="133"/>
      <c r="L989" s="133" t="s">
        <v>45</v>
      </c>
      <c r="M989" s="133"/>
      <c r="N989" s="133"/>
      <c r="O989" s="133"/>
      <c r="P989" s="133"/>
      <c r="Q989" s="135"/>
      <c r="R989" s="135"/>
      <c r="S989" s="135"/>
      <c r="T989" s="135">
        <v>45</v>
      </c>
      <c r="U989" s="135">
        <f t="shared" si="109"/>
        <v>45</v>
      </c>
      <c r="V989" s="135">
        <f t="shared" si="110"/>
        <v>45000</v>
      </c>
      <c r="W989" s="135">
        <f t="shared" si="111"/>
        <v>3750</v>
      </c>
      <c r="X989" s="133" t="s">
        <v>39</v>
      </c>
      <c r="Y989" s="133" t="s">
        <v>39</v>
      </c>
      <c r="Z989" s="133" t="s">
        <v>39</v>
      </c>
      <c r="AA989" s="133"/>
      <c r="AB989" s="133" t="s">
        <v>42</v>
      </c>
      <c r="AC989" s="133" t="s">
        <v>42</v>
      </c>
      <c r="AD989" s="133" t="s">
        <v>42</v>
      </c>
      <c r="AE989" s="133" t="s">
        <v>42</v>
      </c>
      <c r="AF989" s="133" t="s">
        <v>39</v>
      </c>
      <c r="AG989" s="133"/>
      <c r="AH989" s="133">
        <v>2024</v>
      </c>
      <c r="AI989" s="133"/>
      <c r="AJ989" s="133"/>
      <c r="AK989" s="133"/>
      <c r="AL989" s="133" t="s">
        <v>316</v>
      </c>
      <c r="AM989" s="133"/>
    </row>
    <row r="990" spans="1:39" x14ac:dyDescent="0.35">
      <c r="A990" s="130" t="s">
        <v>39</v>
      </c>
      <c r="B990" s="130" t="s">
        <v>1432</v>
      </c>
      <c r="C990" s="130" t="s">
        <v>1430</v>
      </c>
      <c r="D990" s="130" t="s">
        <v>1430</v>
      </c>
      <c r="E990" s="130" t="s">
        <v>42</v>
      </c>
      <c r="F990" s="130"/>
      <c r="G990" s="130" t="s">
        <v>316</v>
      </c>
      <c r="H990" s="130" t="s">
        <v>1438</v>
      </c>
      <c r="I990" s="130" t="s">
        <v>42</v>
      </c>
      <c r="J990" s="131">
        <v>1</v>
      </c>
      <c r="K990" s="130"/>
      <c r="L990" s="130" t="s">
        <v>45</v>
      </c>
      <c r="M990" s="130"/>
      <c r="N990" s="130"/>
      <c r="O990" s="130"/>
      <c r="P990" s="130"/>
      <c r="Q990" s="132"/>
      <c r="R990" s="132"/>
      <c r="S990" s="132"/>
      <c r="T990" s="132">
        <v>110</v>
      </c>
      <c r="U990" s="132">
        <f t="shared" si="109"/>
        <v>110</v>
      </c>
      <c r="V990" s="132">
        <f t="shared" si="110"/>
        <v>110000</v>
      </c>
      <c r="W990" s="132">
        <f t="shared" si="111"/>
        <v>9166.6666666666661</v>
      </c>
      <c r="X990" s="130" t="s">
        <v>39</v>
      </c>
      <c r="Y990" s="130" t="s">
        <v>39</v>
      </c>
      <c r="Z990" s="130" t="s">
        <v>39</v>
      </c>
      <c r="AA990" s="130"/>
      <c r="AB990" s="130" t="s">
        <v>42</v>
      </c>
      <c r="AC990" s="130" t="s">
        <v>42</v>
      </c>
      <c r="AD990" s="130" t="s">
        <v>42</v>
      </c>
      <c r="AE990" s="130" t="s">
        <v>42</v>
      </c>
      <c r="AF990" s="130" t="s">
        <v>39</v>
      </c>
      <c r="AG990" s="130"/>
      <c r="AH990" s="130">
        <v>2024</v>
      </c>
      <c r="AI990" s="130"/>
      <c r="AJ990" s="130"/>
      <c r="AK990" s="130"/>
      <c r="AL990" s="130" t="s">
        <v>316</v>
      </c>
      <c r="AM990" s="130"/>
    </row>
    <row r="991" spans="1:39" x14ac:dyDescent="0.35">
      <c r="A991" s="133" t="s">
        <v>39</v>
      </c>
      <c r="B991" s="133" t="s">
        <v>1432</v>
      </c>
      <c r="C991" s="133" t="s">
        <v>1430</v>
      </c>
      <c r="D991" s="133" t="s">
        <v>1430</v>
      </c>
      <c r="E991" s="133" t="s">
        <v>42</v>
      </c>
      <c r="F991" s="133"/>
      <c r="G991" s="133" t="s">
        <v>316</v>
      </c>
      <c r="H991" s="133" t="s">
        <v>1439</v>
      </c>
      <c r="I991" s="133" t="s">
        <v>42</v>
      </c>
      <c r="J991" s="134">
        <v>1</v>
      </c>
      <c r="K991" s="133"/>
      <c r="L991" s="133" t="s">
        <v>45</v>
      </c>
      <c r="M991" s="133"/>
      <c r="N991" s="133"/>
      <c r="O991" s="133"/>
      <c r="P991" s="133"/>
      <c r="Q991" s="135"/>
      <c r="R991" s="135"/>
      <c r="S991" s="135"/>
      <c r="T991" s="135">
        <v>706</v>
      </c>
      <c r="U991" s="135">
        <f t="shared" si="109"/>
        <v>706</v>
      </c>
      <c r="V991" s="135">
        <f t="shared" si="110"/>
        <v>706000</v>
      </c>
      <c r="W991" s="135">
        <f t="shared" si="111"/>
        <v>58833.333333333336</v>
      </c>
      <c r="X991" s="133" t="s">
        <v>39</v>
      </c>
      <c r="Y991" s="133" t="s">
        <v>39</v>
      </c>
      <c r="Z991" s="133" t="s">
        <v>39</v>
      </c>
      <c r="AA991" s="133"/>
      <c r="AB991" s="133"/>
      <c r="AC991" s="133"/>
      <c r="AD991" s="133"/>
      <c r="AE991" s="133"/>
      <c r="AF991" s="133" t="s">
        <v>39</v>
      </c>
      <c r="AG991" s="133"/>
      <c r="AH991" s="133">
        <v>2024</v>
      </c>
      <c r="AI991" s="133"/>
      <c r="AJ991" s="133"/>
      <c r="AK991" s="133"/>
      <c r="AL991" s="133" t="s">
        <v>316</v>
      </c>
      <c r="AM991" s="133"/>
    </row>
    <row r="992" spans="1:39" x14ac:dyDescent="0.35">
      <c r="A992" s="130" t="s">
        <v>39</v>
      </c>
      <c r="B992" s="130" t="s">
        <v>1432</v>
      </c>
      <c r="C992" s="130" t="s">
        <v>1430</v>
      </c>
      <c r="D992" s="130" t="s">
        <v>1430</v>
      </c>
      <c r="E992" s="130" t="s">
        <v>42</v>
      </c>
      <c r="F992" s="130"/>
      <c r="G992" s="130" t="s">
        <v>316</v>
      </c>
      <c r="H992" s="130" t="s">
        <v>1440</v>
      </c>
      <c r="I992" s="130" t="s">
        <v>42</v>
      </c>
      <c r="J992" s="131">
        <v>1</v>
      </c>
      <c r="K992" s="130"/>
      <c r="L992" s="130" t="s">
        <v>45</v>
      </c>
      <c r="M992" s="130"/>
      <c r="N992" s="130"/>
      <c r="O992" s="130"/>
      <c r="P992" s="130"/>
      <c r="Q992" s="132"/>
      <c r="R992" s="132"/>
      <c r="S992" s="132"/>
      <c r="T992" s="132">
        <v>157</v>
      </c>
      <c r="U992" s="132">
        <f t="shared" si="109"/>
        <v>157</v>
      </c>
      <c r="V992" s="132">
        <f t="shared" si="110"/>
        <v>157000</v>
      </c>
      <c r="W992" s="132">
        <f t="shared" si="111"/>
        <v>13083.333333333334</v>
      </c>
      <c r="X992" s="130" t="s">
        <v>39</v>
      </c>
      <c r="Y992" s="130" t="s">
        <v>39</v>
      </c>
      <c r="Z992" s="130" t="s">
        <v>39</v>
      </c>
      <c r="AA992" s="130"/>
      <c r="AB992" s="130"/>
      <c r="AC992" s="130"/>
      <c r="AD992" s="130"/>
      <c r="AE992" s="130"/>
      <c r="AF992" s="130" t="s">
        <v>39</v>
      </c>
      <c r="AG992" s="130"/>
      <c r="AH992" s="130">
        <v>2024</v>
      </c>
      <c r="AI992" s="130"/>
      <c r="AJ992" s="130"/>
      <c r="AK992" s="130"/>
      <c r="AL992" s="130" t="s">
        <v>316</v>
      </c>
      <c r="AM992" s="130"/>
    </row>
    <row r="993" spans="1:39" x14ac:dyDescent="0.35">
      <c r="A993" s="133" t="s">
        <v>50</v>
      </c>
      <c r="B993" s="133" t="s">
        <v>1432</v>
      </c>
      <c r="C993" s="133" t="s">
        <v>1430</v>
      </c>
      <c r="D993" s="133" t="s">
        <v>1430</v>
      </c>
      <c r="E993" s="133" t="s">
        <v>51</v>
      </c>
      <c r="F993" s="133"/>
      <c r="G993" s="133" t="s">
        <v>316</v>
      </c>
      <c r="H993" s="133" t="s">
        <v>184</v>
      </c>
      <c r="I993" s="133"/>
      <c r="J993" s="134">
        <v>1</v>
      </c>
      <c r="K993" s="133"/>
      <c r="L993" s="133" t="s">
        <v>45</v>
      </c>
      <c r="M993" s="133"/>
      <c r="N993" s="133"/>
      <c r="O993" s="133"/>
      <c r="P993" s="133">
        <v>60</v>
      </c>
      <c r="Q993" s="135">
        <v>89.84</v>
      </c>
      <c r="R993" s="135">
        <f>(J993*O993*P993)/60</f>
        <v>0</v>
      </c>
      <c r="S993" s="135">
        <f t="shared" ref="S993:S1056" si="114">Q993*R993</f>
        <v>0</v>
      </c>
      <c r="T993" s="135"/>
      <c r="U993" s="135">
        <f t="shared" si="109"/>
        <v>0</v>
      </c>
      <c r="V993" s="135">
        <f t="shared" si="110"/>
        <v>0</v>
      </c>
      <c r="W993" s="135">
        <f t="shared" si="111"/>
        <v>0</v>
      </c>
      <c r="X993" s="133" t="s">
        <v>1536</v>
      </c>
      <c r="Y993" s="133" t="s">
        <v>1536</v>
      </c>
      <c r="Z993" s="133">
        <v>3093</v>
      </c>
      <c r="AA993" s="133">
        <v>3094</v>
      </c>
      <c r="AB993" s="133"/>
      <c r="AC993" s="133"/>
      <c r="AD993" s="133"/>
      <c r="AE993" s="133"/>
      <c r="AF993" s="133">
        <v>134</v>
      </c>
      <c r="AG993" s="133"/>
      <c r="AH993" s="133">
        <v>2024</v>
      </c>
      <c r="AI993" s="133"/>
      <c r="AJ993" s="133"/>
      <c r="AK993" s="133"/>
      <c r="AL993" s="133" t="s">
        <v>316</v>
      </c>
      <c r="AM993" s="133"/>
    </row>
    <row r="994" spans="1:39" x14ac:dyDescent="0.35">
      <c r="A994" s="130" t="s">
        <v>50</v>
      </c>
      <c r="B994" s="130" t="s">
        <v>1432</v>
      </c>
      <c r="C994" s="130" t="s">
        <v>1430</v>
      </c>
      <c r="D994" s="130" t="s">
        <v>1430</v>
      </c>
      <c r="E994" s="130" t="s">
        <v>51</v>
      </c>
      <c r="F994" s="130"/>
      <c r="G994" s="130" t="s">
        <v>316</v>
      </c>
      <c r="H994" s="130" t="s">
        <v>84</v>
      </c>
      <c r="I994" s="130" t="s">
        <v>42</v>
      </c>
      <c r="J994" s="131">
        <v>1</v>
      </c>
      <c r="K994" s="130"/>
      <c r="L994" s="130" t="s">
        <v>68</v>
      </c>
      <c r="M994" s="130" t="s">
        <v>42</v>
      </c>
      <c r="N994" s="130"/>
      <c r="O994" s="130"/>
      <c r="P994" s="130">
        <v>60</v>
      </c>
      <c r="Q994" s="132">
        <v>89.84</v>
      </c>
      <c r="R994" s="132">
        <v>3</v>
      </c>
      <c r="S994" s="132">
        <f t="shared" si="114"/>
        <v>269.52</v>
      </c>
      <c r="T994" s="132">
        <v>0</v>
      </c>
      <c r="U994" s="132">
        <f t="shared" si="109"/>
        <v>269.52</v>
      </c>
      <c r="V994" s="132">
        <f t="shared" si="110"/>
        <v>269520</v>
      </c>
      <c r="W994" s="132">
        <f t="shared" si="111"/>
        <v>22460</v>
      </c>
      <c r="X994" s="130" t="s">
        <v>1536</v>
      </c>
      <c r="Y994" s="130" t="s">
        <v>1536</v>
      </c>
      <c r="Z994" s="130">
        <v>3093</v>
      </c>
      <c r="AA994" s="130">
        <v>3094</v>
      </c>
      <c r="AB994" s="130" t="s">
        <v>42</v>
      </c>
      <c r="AC994" s="130" t="s">
        <v>42</v>
      </c>
      <c r="AD994" s="130" t="s">
        <v>42</v>
      </c>
      <c r="AE994" s="130" t="s">
        <v>42</v>
      </c>
      <c r="AF994" s="130">
        <v>134</v>
      </c>
      <c r="AG994" s="130"/>
      <c r="AH994" s="130">
        <v>2024</v>
      </c>
      <c r="AI994" s="130"/>
      <c r="AJ994" s="130"/>
      <c r="AK994" s="130"/>
      <c r="AL994" s="130" t="s">
        <v>316</v>
      </c>
      <c r="AM994" s="130"/>
    </row>
    <row r="995" spans="1:39" x14ac:dyDescent="0.35">
      <c r="A995" s="133" t="s">
        <v>50</v>
      </c>
      <c r="B995" s="133" t="s">
        <v>1432</v>
      </c>
      <c r="C995" s="133" t="s">
        <v>1430</v>
      </c>
      <c r="D995" s="133" t="s">
        <v>1430</v>
      </c>
      <c r="E995" s="133" t="s">
        <v>51</v>
      </c>
      <c r="F995" s="133"/>
      <c r="G995" s="133" t="s">
        <v>316</v>
      </c>
      <c r="H995" s="133" t="s">
        <v>321</v>
      </c>
      <c r="I995" s="133" t="s">
        <v>42</v>
      </c>
      <c r="J995" s="134">
        <v>1</v>
      </c>
      <c r="K995" s="133"/>
      <c r="L995" s="133" t="s">
        <v>45</v>
      </c>
      <c r="M995" s="133"/>
      <c r="N995" s="133"/>
      <c r="O995" s="133"/>
      <c r="P995" s="133"/>
      <c r="Q995" s="135">
        <v>0</v>
      </c>
      <c r="R995" s="135">
        <f t="shared" ref="R995:R1058" si="115">(J995*O995*P995)/60</f>
        <v>0</v>
      </c>
      <c r="S995" s="135">
        <f t="shared" si="114"/>
        <v>0</v>
      </c>
      <c r="T995" s="135">
        <v>2500</v>
      </c>
      <c r="U995" s="135">
        <f t="shared" si="109"/>
        <v>2500</v>
      </c>
      <c r="V995" s="135">
        <f t="shared" si="110"/>
        <v>2500000</v>
      </c>
      <c r="W995" s="135">
        <f t="shared" si="111"/>
        <v>208333.33333333334</v>
      </c>
      <c r="X995" s="133" t="s">
        <v>1536</v>
      </c>
      <c r="Y995" s="133" t="s">
        <v>1536</v>
      </c>
      <c r="Z995" s="133">
        <v>3093</v>
      </c>
      <c r="AA995" s="133">
        <v>3094</v>
      </c>
      <c r="AB995" s="133" t="s">
        <v>42</v>
      </c>
      <c r="AC995" s="133" t="s">
        <v>42</v>
      </c>
      <c r="AD995" s="133" t="s">
        <v>42</v>
      </c>
      <c r="AE995" s="133" t="s">
        <v>42</v>
      </c>
      <c r="AF995" s="133">
        <v>134</v>
      </c>
      <c r="AG995" s="133"/>
      <c r="AH995" s="133">
        <v>2024</v>
      </c>
      <c r="AI995" s="133"/>
      <c r="AJ995" s="133"/>
      <c r="AK995" s="133"/>
      <c r="AL995" s="133" t="s">
        <v>316</v>
      </c>
      <c r="AM995" s="133"/>
    </row>
    <row r="996" spans="1:39" x14ac:dyDescent="0.35">
      <c r="A996" s="130" t="s">
        <v>50</v>
      </c>
      <c r="B996" s="130" t="s">
        <v>1432</v>
      </c>
      <c r="C996" s="130" t="s">
        <v>1430</v>
      </c>
      <c r="D996" s="130" t="s">
        <v>1537</v>
      </c>
      <c r="E996" s="130" t="s">
        <v>51</v>
      </c>
      <c r="F996" s="130"/>
      <c r="G996" s="130" t="s">
        <v>316</v>
      </c>
      <c r="H996" s="130" t="s">
        <v>1445</v>
      </c>
      <c r="I996" s="130" t="s">
        <v>1444</v>
      </c>
      <c r="J996" s="131">
        <v>1</v>
      </c>
      <c r="K996" s="130"/>
      <c r="L996" s="130" t="s">
        <v>54</v>
      </c>
      <c r="M996" s="130" t="s">
        <v>55</v>
      </c>
      <c r="N996" s="130">
        <v>1</v>
      </c>
      <c r="O996" s="130">
        <v>26</v>
      </c>
      <c r="P996" s="130">
        <v>3</v>
      </c>
      <c r="Q996" s="132">
        <v>89.84</v>
      </c>
      <c r="R996" s="132">
        <f t="shared" si="115"/>
        <v>1.3</v>
      </c>
      <c r="S996" s="132">
        <f>Q996*R996</f>
        <v>116.792</v>
      </c>
      <c r="T996" s="132">
        <v>0</v>
      </c>
      <c r="U996" s="132">
        <f t="shared" si="109"/>
        <v>116.792</v>
      </c>
      <c r="V996" s="132">
        <f t="shared" si="110"/>
        <v>116792</v>
      </c>
      <c r="W996" s="132">
        <f t="shared" si="111"/>
        <v>9732.6666666666661</v>
      </c>
      <c r="X996" s="130" t="s">
        <v>1536</v>
      </c>
      <c r="Y996" s="130" t="s">
        <v>1536</v>
      </c>
      <c r="Z996" s="130">
        <v>3093</v>
      </c>
      <c r="AA996" s="130">
        <v>3094</v>
      </c>
      <c r="AB996" s="130" t="s">
        <v>42</v>
      </c>
      <c r="AC996" s="130" t="s">
        <v>42</v>
      </c>
      <c r="AD996" s="130" t="s">
        <v>42</v>
      </c>
      <c r="AE996" s="130" t="s">
        <v>42</v>
      </c>
      <c r="AF996" s="130">
        <v>134</v>
      </c>
      <c r="AG996" s="130"/>
      <c r="AH996" s="130">
        <v>2024</v>
      </c>
      <c r="AI996" s="130"/>
      <c r="AJ996" s="130"/>
      <c r="AK996" s="130"/>
      <c r="AL996" s="130" t="s">
        <v>316</v>
      </c>
      <c r="AM996" s="130"/>
    </row>
    <row r="997" spans="1:39" x14ac:dyDescent="0.35">
      <c r="A997" s="133" t="s">
        <v>50</v>
      </c>
      <c r="B997" s="133" t="s">
        <v>1432</v>
      </c>
      <c r="C997" s="133" t="s">
        <v>1430</v>
      </c>
      <c r="D997" s="133" t="s">
        <v>1537</v>
      </c>
      <c r="E997" s="133" t="s">
        <v>51</v>
      </c>
      <c r="F997" s="133"/>
      <c r="G997" s="133" t="s">
        <v>316</v>
      </c>
      <c r="H997" s="133" t="s">
        <v>1449</v>
      </c>
      <c r="I997" s="133" t="s">
        <v>1448</v>
      </c>
      <c r="J997" s="134">
        <v>1</v>
      </c>
      <c r="K997" s="133"/>
      <c r="L997" s="133" t="s">
        <v>54</v>
      </c>
      <c r="M997" s="133" t="s">
        <v>55</v>
      </c>
      <c r="N997" s="133">
        <v>1</v>
      </c>
      <c r="O997" s="133">
        <v>26</v>
      </c>
      <c r="P997" s="133">
        <v>3</v>
      </c>
      <c r="Q997" s="135">
        <v>89.84</v>
      </c>
      <c r="R997" s="135">
        <f t="shared" si="115"/>
        <v>1.3</v>
      </c>
      <c r="S997" s="135">
        <f t="shared" si="114"/>
        <v>116.792</v>
      </c>
      <c r="T997" s="135">
        <v>0</v>
      </c>
      <c r="U997" s="135">
        <f t="shared" si="109"/>
        <v>116.792</v>
      </c>
      <c r="V997" s="135">
        <f t="shared" si="110"/>
        <v>116792</v>
      </c>
      <c r="W997" s="135">
        <f t="shared" si="111"/>
        <v>9732.6666666666661</v>
      </c>
      <c r="X997" s="133" t="s">
        <v>1536</v>
      </c>
      <c r="Y997" s="133" t="s">
        <v>1536</v>
      </c>
      <c r="Z997" s="133">
        <v>3093</v>
      </c>
      <c r="AA997" s="133">
        <v>3094</v>
      </c>
      <c r="AB997" s="133" t="s">
        <v>42</v>
      </c>
      <c r="AC997" s="133" t="s">
        <v>42</v>
      </c>
      <c r="AD997" s="133" t="s">
        <v>42</v>
      </c>
      <c r="AE997" s="133" t="s">
        <v>42</v>
      </c>
      <c r="AF997" s="133">
        <v>134</v>
      </c>
      <c r="AG997" s="133"/>
      <c r="AH997" s="133">
        <v>2024</v>
      </c>
      <c r="AI997" s="133"/>
      <c r="AJ997" s="133"/>
      <c r="AK997" s="133"/>
      <c r="AL997" s="133" t="s">
        <v>316</v>
      </c>
      <c r="AM997" s="133"/>
    </row>
    <row r="998" spans="1:39" x14ac:dyDescent="0.35">
      <c r="A998" s="130" t="s">
        <v>50</v>
      </c>
      <c r="B998" s="130" t="s">
        <v>1432</v>
      </c>
      <c r="C998" s="130" t="s">
        <v>1430</v>
      </c>
      <c r="D998" s="130" t="s">
        <v>1537</v>
      </c>
      <c r="E998" s="130" t="s">
        <v>51</v>
      </c>
      <c r="F998" s="130"/>
      <c r="G998" s="130" t="s">
        <v>316</v>
      </c>
      <c r="H998" s="130" t="s">
        <v>1451</v>
      </c>
      <c r="I998" s="130" t="s">
        <v>1450</v>
      </c>
      <c r="J998" s="131">
        <v>1</v>
      </c>
      <c r="K998" s="130"/>
      <c r="L998" s="130" t="s">
        <v>54</v>
      </c>
      <c r="M998" s="130" t="s">
        <v>55</v>
      </c>
      <c r="N998" s="130">
        <v>1</v>
      </c>
      <c r="O998" s="130">
        <v>26</v>
      </c>
      <c r="P998" s="130">
        <v>16</v>
      </c>
      <c r="Q998" s="132">
        <v>89.84</v>
      </c>
      <c r="R998" s="132">
        <f t="shared" si="115"/>
        <v>6.9333333333333336</v>
      </c>
      <c r="S998" s="132">
        <f t="shared" si="114"/>
        <v>622.89066666666668</v>
      </c>
      <c r="T998" s="132">
        <v>0</v>
      </c>
      <c r="U998" s="132">
        <f t="shared" si="109"/>
        <v>622.89066666666668</v>
      </c>
      <c r="V998" s="132">
        <f t="shared" si="110"/>
        <v>622890.66666666663</v>
      </c>
      <c r="W998" s="132">
        <f t="shared" si="111"/>
        <v>51907.555555555555</v>
      </c>
      <c r="X998" s="130" t="s">
        <v>1536</v>
      </c>
      <c r="Y998" s="130" t="s">
        <v>1536</v>
      </c>
      <c r="Z998" s="130">
        <v>3093</v>
      </c>
      <c r="AA998" s="130">
        <v>3094</v>
      </c>
      <c r="AB998" s="130" t="s">
        <v>42</v>
      </c>
      <c r="AC998" s="130" t="s">
        <v>42</v>
      </c>
      <c r="AD998" s="130" t="s">
        <v>42</v>
      </c>
      <c r="AE998" s="130" t="s">
        <v>42</v>
      </c>
      <c r="AF998" s="130">
        <v>134</v>
      </c>
      <c r="AG998" s="130"/>
      <c r="AH998" s="130">
        <v>2024</v>
      </c>
      <c r="AI998" s="130"/>
      <c r="AJ998" s="130"/>
      <c r="AK998" s="130"/>
      <c r="AL998" s="130" t="s">
        <v>316</v>
      </c>
      <c r="AM998" s="130"/>
    </row>
    <row r="999" spans="1:39" x14ac:dyDescent="0.35">
      <c r="A999" s="133" t="s">
        <v>50</v>
      </c>
      <c r="B999" s="133" t="s">
        <v>1432</v>
      </c>
      <c r="C999" s="133" t="s">
        <v>1430</v>
      </c>
      <c r="D999" s="133" t="s">
        <v>1537</v>
      </c>
      <c r="E999" s="133" t="s">
        <v>51</v>
      </c>
      <c r="F999" s="133"/>
      <c r="G999" s="133" t="s">
        <v>316</v>
      </c>
      <c r="H999" s="133" t="s">
        <v>1453</v>
      </c>
      <c r="I999" s="133" t="s">
        <v>1452</v>
      </c>
      <c r="J999" s="134">
        <v>1</v>
      </c>
      <c r="K999" s="133"/>
      <c r="L999" s="133" t="s">
        <v>54</v>
      </c>
      <c r="M999" s="133" t="s">
        <v>55</v>
      </c>
      <c r="N999" s="133">
        <v>1</v>
      </c>
      <c r="O999" s="133">
        <v>26</v>
      </c>
      <c r="P999" s="133">
        <v>8</v>
      </c>
      <c r="Q999" s="135">
        <v>89.84</v>
      </c>
      <c r="R999" s="135">
        <f t="shared" si="115"/>
        <v>3.4666666666666668</v>
      </c>
      <c r="S999" s="135">
        <f t="shared" si="114"/>
        <v>311.44533333333334</v>
      </c>
      <c r="T999" s="135">
        <v>0</v>
      </c>
      <c r="U999" s="135">
        <f t="shared" si="109"/>
        <v>311.44533333333334</v>
      </c>
      <c r="V999" s="135">
        <f t="shared" si="110"/>
        <v>311445.33333333331</v>
      </c>
      <c r="W999" s="135">
        <f t="shared" si="111"/>
        <v>25953.777777777777</v>
      </c>
      <c r="X999" s="133" t="s">
        <v>1536</v>
      </c>
      <c r="Y999" s="133" t="s">
        <v>1536</v>
      </c>
      <c r="Z999" s="133">
        <v>3093</v>
      </c>
      <c r="AA999" s="133">
        <v>3094</v>
      </c>
      <c r="AB999" s="133" t="s">
        <v>42</v>
      </c>
      <c r="AC999" s="133" t="s">
        <v>42</v>
      </c>
      <c r="AD999" s="133" t="s">
        <v>42</v>
      </c>
      <c r="AE999" s="133" t="s">
        <v>42</v>
      </c>
      <c r="AF999" s="133">
        <v>134</v>
      </c>
      <c r="AG999" s="133"/>
      <c r="AH999" s="133">
        <v>2024</v>
      </c>
      <c r="AI999" s="133"/>
      <c r="AJ999" s="133"/>
      <c r="AK999" s="133"/>
      <c r="AL999" s="133" t="s">
        <v>316</v>
      </c>
      <c r="AM999" s="133"/>
    </row>
    <row r="1000" spans="1:39" x14ac:dyDescent="0.35">
      <c r="A1000" s="130" t="s">
        <v>50</v>
      </c>
      <c r="B1000" s="130" t="s">
        <v>1432</v>
      </c>
      <c r="C1000" s="130" t="s">
        <v>1430</v>
      </c>
      <c r="D1000" s="130" t="s">
        <v>1537</v>
      </c>
      <c r="E1000" s="130" t="s">
        <v>51</v>
      </c>
      <c r="F1000" s="130"/>
      <c r="G1000" s="130" t="s">
        <v>316</v>
      </c>
      <c r="H1000" s="130" t="s">
        <v>1457</v>
      </c>
      <c r="I1000" s="130" t="s">
        <v>1456</v>
      </c>
      <c r="J1000" s="131">
        <v>1</v>
      </c>
      <c r="K1000" s="130"/>
      <c r="L1000" s="130" t="s">
        <v>54</v>
      </c>
      <c r="M1000" s="130" t="s">
        <v>69</v>
      </c>
      <c r="N1000" s="130">
        <v>2</v>
      </c>
      <c r="O1000" s="130">
        <v>25</v>
      </c>
      <c r="P1000" s="130">
        <v>6</v>
      </c>
      <c r="Q1000" s="132">
        <v>89.84</v>
      </c>
      <c r="R1000" s="132">
        <f t="shared" si="115"/>
        <v>2.5</v>
      </c>
      <c r="S1000" s="132">
        <f t="shared" si="114"/>
        <v>224.60000000000002</v>
      </c>
      <c r="T1000" s="132">
        <v>0</v>
      </c>
      <c r="U1000" s="132">
        <f t="shared" si="109"/>
        <v>224.60000000000002</v>
      </c>
      <c r="V1000" s="132">
        <f t="shared" si="110"/>
        <v>224600.00000000003</v>
      </c>
      <c r="W1000" s="132">
        <f t="shared" si="111"/>
        <v>18716.666666666668</v>
      </c>
      <c r="X1000" s="130" t="s">
        <v>1536</v>
      </c>
      <c r="Y1000" s="130" t="s">
        <v>1536</v>
      </c>
      <c r="Z1000" s="130">
        <v>3093</v>
      </c>
      <c r="AA1000" s="130">
        <v>3094</v>
      </c>
      <c r="AB1000" s="130" t="s">
        <v>42</v>
      </c>
      <c r="AC1000" s="130" t="s">
        <v>42</v>
      </c>
      <c r="AD1000" s="130" t="s">
        <v>42</v>
      </c>
      <c r="AE1000" s="130" t="s">
        <v>42</v>
      </c>
      <c r="AF1000" s="130">
        <v>134</v>
      </c>
      <c r="AG1000" s="130"/>
      <c r="AH1000" s="130">
        <v>2024</v>
      </c>
      <c r="AI1000" s="130"/>
      <c r="AJ1000" s="130"/>
      <c r="AK1000" s="130"/>
      <c r="AL1000" s="130" t="s">
        <v>316</v>
      </c>
      <c r="AM1000" s="130"/>
    </row>
    <row r="1001" spans="1:39" x14ac:dyDescent="0.35">
      <c r="A1001" s="133" t="s">
        <v>50</v>
      </c>
      <c r="B1001" s="133" t="s">
        <v>1432</v>
      </c>
      <c r="C1001" s="133" t="s">
        <v>1430</v>
      </c>
      <c r="D1001" s="133" t="s">
        <v>1537</v>
      </c>
      <c r="E1001" s="133" t="s">
        <v>51</v>
      </c>
      <c r="F1001" s="133"/>
      <c r="G1001" s="133" t="s">
        <v>316</v>
      </c>
      <c r="H1001" s="133" t="s">
        <v>1459</v>
      </c>
      <c r="I1001" s="133" t="s">
        <v>1458</v>
      </c>
      <c r="J1001" s="134">
        <v>1</v>
      </c>
      <c r="K1001" s="133"/>
      <c r="L1001" s="133" t="s">
        <v>54</v>
      </c>
      <c r="M1001" s="133" t="s">
        <v>69</v>
      </c>
      <c r="N1001" s="133">
        <v>2</v>
      </c>
      <c r="O1001" s="133">
        <v>25</v>
      </c>
      <c r="P1001" s="133">
        <v>8</v>
      </c>
      <c r="Q1001" s="135">
        <v>89.84</v>
      </c>
      <c r="R1001" s="135">
        <f t="shared" si="115"/>
        <v>3.3333333333333335</v>
      </c>
      <c r="S1001" s="135">
        <f t="shared" si="114"/>
        <v>299.4666666666667</v>
      </c>
      <c r="T1001" s="135">
        <v>0</v>
      </c>
      <c r="U1001" s="135">
        <f t="shared" si="109"/>
        <v>299.4666666666667</v>
      </c>
      <c r="V1001" s="135">
        <f t="shared" si="110"/>
        <v>299466.66666666669</v>
      </c>
      <c r="W1001" s="135">
        <f t="shared" si="111"/>
        <v>24955.555555555558</v>
      </c>
      <c r="X1001" s="133" t="s">
        <v>1536</v>
      </c>
      <c r="Y1001" s="133" t="s">
        <v>1536</v>
      </c>
      <c r="Z1001" s="133">
        <v>3093</v>
      </c>
      <c r="AA1001" s="133">
        <v>3094</v>
      </c>
      <c r="AB1001" s="133" t="s">
        <v>42</v>
      </c>
      <c r="AC1001" s="133" t="s">
        <v>42</v>
      </c>
      <c r="AD1001" s="133" t="s">
        <v>42</v>
      </c>
      <c r="AE1001" s="133" t="s">
        <v>42</v>
      </c>
      <c r="AF1001" s="133">
        <v>134</v>
      </c>
      <c r="AG1001" s="133"/>
      <c r="AH1001" s="133">
        <v>2024</v>
      </c>
      <c r="AI1001" s="133"/>
      <c r="AJ1001" s="133"/>
      <c r="AK1001" s="133"/>
      <c r="AL1001" s="133" t="s">
        <v>316</v>
      </c>
      <c r="AM1001" s="133"/>
    </row>
    <row r="1002" spans="1:39" x14ac:dyDescent="0.35">
      <c r="A1002" s="130" t="s">
        <v>50</v>
      </c>
      <c r="B1002" s="130" t="s">
        <v>1432</v>
      </c>
      <c r="C1002" s="130" t="s">
        <v>1430</v>
      </c>
      <c r="D1002" s="130" t="s">
        <v>1537</v>
      </c>
      <c r="E1002" s="130" t="s">
        <v>51</v>
      </c>
      <c r="F1002" s="130"/>
      <c r="G1002" s="130" t="s">
        <v>316</v>
      </c>
      <c r="H1002" s="130" t="s">
        <v>1463</v>
      </c>
      <c r="I1002" s="130" t="s">
        <v>1462</v>
      </c>
      <c r="J1002" s="131">
        <v>1</v>
      </c>
      <c r="K1002" s="130"/>
      <c r="L1002" s="130" t="s">
        <v>54</v>
      </c>
      <c r="M1002" s="130" t="s">
        <v>69</v>
      </c>
      <c r="N1002" s="130">
        <v>2</v>
      </c>
      <c r="O1002" s="130">
        <v>25</v>
      </c>
      <c r="P1002" s="130">
        <v>6</v>
      </c>
      <c r="Q1002" s="132">
        <v>89.84</v>
      </c>
      <c r="R1002" s="132">
        <f t="shared" si="115"/>
        <v>2.5</v>
      </c>
      <c r="S1002" s="132">
        <f t="shared" si="114"/>
        <v>224.60000000000002</v>
      </c>
      <c r="T1002" s="132">
        <v>0</v>
      </c>
      <c r="U1002" s="132">
        <f t="shared" si="109"/>
        <v>224.60000000000002</v>
      </c>
      <c r="V1002" s="132">
        <f t="shared" si="110"/>
        <v>224600.00000000003</v>
      </c>
      <c r="W1002" s="132">
        <f t="shared" si="111"/>
        <v>18716.666666666668</v>
      </c>
      <c r="X1002" s="130" t="s">
        <v>1536</v>
      </c>
      <c r="Y1002" s="130" t="s">
        <v>1536</v>
      </c>
      <c r="Z1002" s="130">
        <v>3093</v>
      </c>
      <c r="AA1002" s="130">
        <v>3094</v>
      </c>
      <c r="AB1002" s="130" t="s">
        <v>42</v>
      </c>
      <c r="AC1002" s="130" t="s">
        <v>42</v>
      </c>
      <c r="AD1002" s="130" t="s">
        <v>42</v>
      </c>
      <c r="AE1002" s="130" t="s">
        <v>42</v>
      </c>
      <c r="AF1002" s="130">
        <v>134</v>
      </c>
      <c r="AG1002" s="130"/>
      <c r="AH1002" s="130">
        <v>2024</v>
      </c>
      <c r="AI1002" s="130"/>
      <c r="AJ1002" s="130"/>
      <c r="AK1002" s="130"/>
      <c r="AL1002" s="130" t="s">
        <v>316</v>
      </c>
      <c r="AM1002" s="130"/>
    </row>
    <row r="1003" spans="1:39" x14ac:dyDescent="0.35">
      <c r="A1003" s="133" t="s">
        <v>50</v>
      </c>
      <c r="B1003" s="133" t="s">
        <v>1432</v>
      </c>
      <c r="C1003" s="133" t="s">
        <v>1430</v>
      </c>
      <c r="D1003" s="133" t="s">
        <v>1537</v>
      </c>
      <c r="E1003" s="133" t="s">
        <v>51</v>
      </c>
      <c r="F1003" s="133"/>
      <c r="G1003" s="133" t="s">
        <v>316</v>
      </c>
      <c r="H1003" s="133" t="s">
        <v>1461</v>
      </c>
      <c r="I1003" s="133" t="s">
        <v>1460</v>
      </c>
      <c r="J1003" s="134">
        <v>1</v>
      </c>
      <c r="K1003" s="133"/>
      <c r="L1003" s="133" t="s">
        <v>54</v>
      </c>
      <c r="M1003" s="133" t="s">
        <v>69</v>
      </c>
      <c r="N1003" s="133">
        <v>2</v>
      </c>
      <c r="O1003" s="133">
        <v>25</v>
      </c>
      <c r="P1003" s="133">
        <v>10</v>
      </c>
      <c r="Q1003" s="135">
        <v>89.84</v>
      </c>
      <c r="R1003" s="135">
        <f t="shared" si="115"/>
        <v>4.166666666666667</v>
      </c>
      <c r="S1003" s="135">
        <f t="shared" si="114"/>
        <v>374.33333333333337</v>
      </c>
      <c r="T1003" s="135">
        <v>0</v>
      </c>
      <c r="U1003" s="135">
        <f t="shared" si="109"/>
        <v>374.33333333333337</v>
      </c>
      <c r="V1003" s="135">
        <f t="shared" si="110"/>
        <v>374333.33333333337</v>
      </c>
      <c r="W1003" s="135">
        <f t="shared" si="111"/>
        <v>31194.444444444449</v>
      </c>
      <c r="X1003" s="133" t="s">
        <v>1536</v>
      </c>
      <c r="Y1003" s="133" t="s">
        <v>1536</v>
      </c>
      <c r="Z1003" s="133">
        <v>3093</v>
      </c>
      <c r="AA1003" s="133">
        <v>3094</v>
      </c>
      <c r="AB1003" s="133" t="s">
        <v>42</v>
      </c>
      <c r="AC1003" s="133" t="s">
        <v>42</v>
      </c>
      <c r="AD1003" s="133" t="s">
        <v>42</v>
      </c>
      <c r="AE1003" s="133" t="s">
        <v>42</v>
      </c>
      <c r="AF1003" s="133">
        <v>134</v>
      </c>
      <c r="AG1003" s="133"/>
      <c r="AH1003" s="133">
        <v>2024</v>
      </c>
      <c r="AI1003" s="133"/>
      <c r="AJ1003" s="133"/>
      <c r="AK1003" s="133"/>
      <c r="AL1003" s="133" t="s">
        <v>316</v>
      </c>
      <c r="AM1003" s="133"/>
    </row>
    <row r="1004" spans="1:39" x14ac:dyDescent="0.35">
      <c r="A1004" s="130" t="s">
        <v>50</v>
      </c>
      <c r="B1004" s="130" t="s">
        <v>1432</v>
      </c>
      <c r="C1004" s="130" t="s">
        <v>1430</v>
      </c>
      <c r="D1004" s="130" t="s">
        <v>1537</v>
      </c>
      <c r="E1004" s="130" t="s">
        <v>51</v>
      </c>
      <c r="F1004" s="130"/>
      <c r="G1004" s="130" t="s">
        <v>312</v>
      </c>
      <c r="H1004" s="130" t="s">
        <v>1442</v>
      </c>
      <c r="I1004" s="130" t="s">
        <v>1441</v>
      </c>
      <c r="J1004" s="131">
        <v>1</v>
      </c>
      <c r="K1004" s="130"/>
      <c r="L1004" s="130" t="s">
        <v>54</v>
      </c>
      <c r="M1004" s="130" t="s">
        <v>55</v>
      </c>
      <c r="N1004" s="130">
        <v>3</v>
      </c>
      <c r="O1004" s="130">
        <v>23</v>
      </c>
      <c r="P1004" s="130">
        <v>4.5</v>
      </c>
      <c r="Q1004" s="132">
        <v>89.84</v>
      </c>
      <c r="R1004" s="132">
        <f t="shared" si="115"/>
        <v>1.7250000000000001</v>
      </c>
      <c r="S1004" s="132">
        <f t="shared" si="114"/>
        <v>154.97400000000002</v>
      </c>
      <c r="T1004" s="132">
        <v>0</v>
      </c>
      <c r="U1004" s="132">
        <f t="shared" si="109"/>
        <v>154.97400000000002</v>
      </c>
      <c r="V1004" s="132">
        <f t="shared" si="110"/>
        <v>154974.00000000003</v>
      </c>
      <c r="W1004" s="132">
        <f t="shared" si="111"/>
        <v>12914.500000000002</v>
      </c>
      <c r="X1004" s="130" t="s">
        <v>1536</v>
      </c>
      <c r="Y1004" s="130" t="s">
        <v>1538</v>
      </c>
      <c r="Z1004" s="130">
        <v>3093</v>
      </c>
      <c r="AA1004" s="130">
        <v>3094</v>
      </c>
      <c r="AB1004" s="130" t="s">
        <v>42</v>
      </c>
      <c r="AC1004" s="130" t="s">
        <v>42</v>
      </c>
      <c r="AD1004" s="130" t="s">
        <v>42</v>
      </c>
      <c r="AE1004" s="130" t="s">
        <v>42</v>
      </c>
      <c r="AF1004" s="130">
        <v>134</v>
      </c>
      <c r="AG1004" s="130"/>
      <c r="AH1004" s="130">
        <v>2024</v>
      </c>
      <c r="AI1004" s="130"/>
      <c r="AJ1004" s="130"/>
      <c r="AK1004" s="130"/>
      <c r="AL1004" s="130" t="s">
        <v>316</v>
      </c>
      <c r="AM1004" s="130"/>
    </row>
    <row r="1005" spans="1:39" x14ac:dyDescent="0.35">
      <c r="A1005" s="133" t="s">
        <v>50</v>
      </c>
      <c r="B1005" s="133" t="s">
        <v>1432</v>
      </c>
      <c r="C1005" s="133" t="s">
        <v>1430</v>
      </c>
      <c r="D1005" s="133" t="s">
        <v>1537</v>
      </c>
      <c r="E1005" s="133" t="s">
        <v>51</v>
      </c>
      <c r="F1005" s="133"/>
      <c r="G1005" s="133" t="s">
        <v>316</v>
      </c>
      <c r="H1005" s="133" t="s">
        <v>1467</v>
      </c>
      <c r="I1005" s="133" t="s">
        <v>1466</v>
      </c>
      <c r="J1005" s="134">
        <v>1</v>
      </c>
      <c r="K1005" s="133"/>
      <c r="L1005" s="133" t="s">
        <v>54</v>
      </c>
      <c r="M1005" s="133" t="s">
        <v>55</v>
      </c>
      <c r="N1005" s="133">
        <v>3</v>
      </c>
      <c r="O1005" s="133">
        <v>23</v>
      </c>
      <c r="P1005" s="133">
        <v>18</v>
      </c>
      <c r="Q1005" s="135">
        <v>89.84</v>
      </c>
      <c r="R1005" s="135">
        <f t="shared" si="115"/>
        <v>6.9</v>
      </c>
      <c r="S1005" s="135">
        <f t="shared" si="114"/>
        <v>619.89600000000007</v>
      </c>
      <c r="T1005" s="135">
        <v>0</v>
      </c>
      <c r="U1005" s="135">
        <f t="shared" si="109"/>
        <v>619.89600000000007</v>
      </c>
      <c r="V1005" s="135">
        <f t="shared" si="110"/>
        <v>619896.00000000012</v>
      </c>
      <c r="W1005" s="135">
        <f t="shared" si="111"/>
        <v>51658.000000000007</v>
      </c>
      <c r="X1005" s="133" t="s">
        <v>1536</v>
      </c>
      <c r="Y1005" s="133" t="s">
        <v>1536</v>
      </c>
      <c r="Z1005" s="133">
        <v>3093</v>
      </c>
      <c r="AA1005" s="133">
        <v>3094</v>
      </c>
      <c r="AB1005" s="133" t="s">
        <v>42</v>
      </c>
      <c r="AC1005" s="133" t="s">
        <v>42</v>
      </c>
      <c r="AD1005" s="133" t="s">
        <v>42</v>
      </c>
      <c r="AE1005" s="133" t="s">
        <v>42</v>
      </c>
      <c r="AF1005" s="133">
        <v>134</v>
      </c>
      <c r="AG1005" s="133"/>
      <c r="AH1005" s="133">
        <v>2024</v>
      </c>
      <c r="AI1005" s="133"/>
      <c r="AJ1005" s="133"/>
      <c r="AK1005" s="133"/>
      <c r="AL1005" s="133" t="s">
        <v>316</v>
      </c>
      <c r="AM1005" s="133"/>
    </row>
    <row r="1006" spans="1:39" x14ac:dyDescent="0.35">
      <c r="A1006" s="130" t="s">
        <v>50</v>
      </c>
      <c r="B1006" s="130" t="s">
        <v>1432</v>
      </c>
      <c r="C1006" s="130" t="s">
        <v>1430</v>
      </c>
      <c r="D1006" s="130" t="s">
        <v>1537</v>
      </c>
      <c r="E1006" s="130" t="s">
        <v>51</v>
      </c>
      <c r="F1006" s="130"/>
      <c r="G1006" s="130" t="s">
        <v>316</v>
      </c>
      <c r="H1006" s="130" t="s">
        <v>1471</v>
      </c>
      <c r="I1006" s="130" t="s">
        <v>1470</v>
      </c>
      <c r="J1006" s="131">
        <v>1</v>
      </c>
      <c r="K1006" s="130"/>
      <c r="L1006" s="130" t="s">
        <v>54</v>
      </c>
      <c r="M1006" s="130" t="s">
        <v>55</v>
      </c>
      <c r="N1006" s="130">
        <v>3</v>
      </c>
      <c r="O1006" s="130">
        <v>23</v>
      </c>
      <c r="P1006" s="130">
        <v>3</v>
      </c>
      <c r="Q1006" s="132">
        <v>89.84</v>
      </c>
      <c r="R1006" s="132">
        <f t="shared" si="115"/>
        <v>1.1499999999999999</v>
      </c>
      <c r="S1006" s="132">
        <f t="shared" si="114"/>
        <v>103.316</v>
      </c>
      <c r="T1006" s="132">
        <v>0</v>
      </c>
      <c r="U1006" s="132">
        <f t="shared" si="109"/>
        <v>103.316</v>
      </c>
      <c r="V1006" s="132">
        <f t="shared" si="110"/>
        <v>103316</v>
      </c>
      <c r="W1006" s="132">
        <f t="shared" si="111"/>
        <v>8609.6666666666661</v>
      </c>
      <c r="X1006" s="130" t="s">
        <v>1536</v>
      </c>
      <c r="Y1006" s="130" t="s">
        <v>1536</v>
      </c>
      <c r="Z1006" s="130">
        <v>3093</v>
      </c>
      <c r="AA1006" s="130">
        <v>3094</v>
      </c>
      <c r="AB1006" s="130" t="s">
        <v>42</v>
      </c>
      <c r="AC1006" s="130" t="s">
        <v>42</v>
      </c>
      <c r="AD1006" s="130" t="s">
        <v>42</v>
      </c>
      <c r="AE1006" s="130" t="s">
        <v>42</v>
      </c>
      <c r="AF1006" s="130">
        <v>134</v>
      </c>
      <c r="AG1006" s="130"/>
      <c r="AH1006" s="130">
        <v>2024</v>
      </c>
      <c r="AI1006" s="130"/>
      <c r="AJ1006" s="130"/>
      <c r="AK1006" s="130"/>
      <c r="AL1006" s="130" t="s">
        <v>316</v>
      </c>
      <c r="AM1006" s="130"/>
    </row>
    <row r="1007" spans="1:39" x14ac:dyDescent="0.35">
      <c r="A1007" s="133" t="s">
        <v>50</v>
      </c>
      <c r="B1007" s="133" t="s">
        <v>1432</v>
      </c>
      <c r="C1007" s="133" t="s">
        <v>1430</v>
      </c>
      <c r="D1007" s="133" t="s">
        <v>1537</v>
      </c>
      <c r="E1007" s="133" t="s">
        <v>51</v>
      </c>
      <c r="F1007" s="133"/>
      <c r="G1007" s="133" t="s">
        <v>316</v>
      </c>
      <c r="H1007" s="133" t="s">
        <v>1469</v>
      </c>
      <c r="I1007" s="133" t="s">
        <v>1468</v>
      </c>
      <c r="J1007" s="134">
        <v>1</v>
      </c>
      <c r="K1007" s="133"/>
      <c r="L1007" s="133" t="s">
        <v>54</v>
      </c>
      <c r="M1007" s="133" t="s">
        <v>55</v>
      </c>
      <c r="N1007" s="133">
        <v>3</v>
      </c>
      <c r="O1007" s="133">
        <v>23</v>
      </c>
      <c r="P1007" s="133">
        <v>4.5</v>
      </c>
      <c r="Q1007" s="135">
        <v>89.84</v>
      </c>
      <c r="R1007" s="135">
        <f t="shared" si="115"/>
        <v>1.7250000000000001</v>
      </c>
      <c r="S1007" s="135">
        <f t="shared" si="114"/>
        <v>154.97400000000002</v>
      </c>
      <c r="T1007" s="135">
        <v>0</v>
      </c>
      <c r="U1007" s="135">
        <f t="shared" si="109"/>
        <v>154.97400000000002</v>
      </c>
      <c r="V1007" s="135">
        <f t="shared" si="110"/>
        <v>154974.00000000003</v>
      </c>
      <c r="W1007" s="135">
        <f t="shared" si="111"/>
        <v>12914.500000000002</v>
      </c>
      <c r="X1007" s="133" t="s">
        <v>1536</v>
      </c>
      <c r="Y1007" s="133" t="s">
        <v>1536</v>
      </c>
      <c r="Z1007" s="133">
        <v>3093</v>
      </c>
      <c r="AA1007" s="133">
        <v>3094</v>
      </c>
      <c r="AB1007" s="133" t="s">
        <v>42</v>
      </c>
      <c r="AC1007" s="133" t="s">
        <v>42</v>
      </c>
      <c r="AD1007" s="133" t="s">
        <v>42</v>
      </c>
      <c r="AE1007" s="133" t="s">
        <v>42</v>
      </c>
      <c r="AF1007" s="133">
        <v>134</v>
      </c>
      <c r="AG1007" s="133"/>
      <c r="AH1007" s="133">
        <v>2024</v>
      </c>
      <c r="AI1007" s="133"/>
      <c r="AJ1007" s="133"/>
      <c r="AK1007" s="133"/>
      <c r="AL1007" s="133" t="s">
        <v>316</v>
      </c>
      <c r="AM1007" s="133"/>
    </row>
    <row r="1008" spans="1:39" x14ac:dyDescent="0.35">
      <c r="A1008" s="130" t="s">
        <v>50</v>
      </c>
      <c r="B1008" s="130" t="s">
        <v>1432</v>
      </c>
      <c r="C1008" s="130" t="s">
        <v>1430</v>
      </c>
      <c r="D1008" s="130" t="s">
        <v>1537</v>
      </c>
      <c r="E1008" s="130" t="s">
        <v>51</v>
      </c>
      <c r="F1008" s="130"/>
      <c r="G1008" s="130" t="s">
        <v>316</v>
      </c>
      <c r="H1008" s="130" t="s">
        <v>1491</v>
      </c>
      <c r="I1008" s="130" t="s">
        <v>1490</v>
      </c>
      <c r="J1008" s="131">
        <v>1</v>
      </c>
      <c r="K1008" s="130"/>
      <c r="L1008" s="130" t="s">
        <v>54</v>
      </c>
      <c r="M1008" s="130" t="s">
        <v>69</v>
      </c>
      <c r="N1008" s="130">
        <v>4</v>
      </c>
      <c r="O1008" s="130">
        <v>11</v>
      </c>
      <c r="P1008" s="130">
        <v>7.5</v>
      </c>
      <c r="Q1008" s="132">
        <v>89.84</v>
      </c>
      <c r="R1008" s="132">
        <f t="shared" si="115"/>
        <v>1.375</v>
      </c>
      <c r="S1008" s="132">
        <f t="shared" si="114"/>
        <v>123.53</v>
      </c>
      <c r="T1008" s="132">
        <v>0</v>
      </c>
      <c r="U1008" s="132">
        <f t="shared" si="109"/>
        <v>123.53</v>
      </c>
      <c r="V1008" s="132">
        <f t="shared" si="110"/>
        <v>123530</v>
      </c>
      <c r="W1008" s="132">
        <f t="shared" si="111"/>
        <v>10294.166666666666</v>
      </c>
      <c r="X1008" s="130" t="s">
        <v>1536</v>
      </c>
      <c r="Y1008" s="130" t="s">
        <v>1536</v>
      </c>
      <c r="Z1008" s="130">
        <v>3093</v>
      </c>
      <c r="AA1008" s="130">
        <v>3094</v>
      </c>
      <c r="AB1008" s="130" t="s">
        <v>42</v>
      </c>
      <c r="AC1008" s="130" t="s">
        <v>42</v>
      </c>
      <c r="AD1008" s="130" t="s">
        <v>42</v>
      </c>
      <c r="AE1008" s="130" t="s">
        <v>42</v>
      </c>
      <c r="AF1008" s="130">
        <v>134</v>
      </c>
      <c r="AG1008" s="130"/>
      <c r="AH1008" s="130">
        <v>2024</v>
      </c>
      <c r="AI1008" s="130"/>
      <c r="AJ1008" s="130"/>
      <c r="AK1008" s="130"/>
      <c r="AL1008" s="130" t="s">
        <v>316</v>
      </c>
      <c r="AM1008" s="130"/>
    </row>
    <row r="1009" spans="1:39" x14ac:dyDescent="0.35">
      <c r="A1009" s="133" t="s">
        <v>50</v>
      </c>
      <c r="B1009" s="133" t="s">
        <v>1432</v>
      </c>
      <c r="C1009" s="133" t="s">
        <v>1430</v>
      </c>
      <c r="D1009" s="133" t="s">
        <v>1537</v>
      </c>
      <c r="E1009" s="133" t="s">
        <v>51</v>
      </c>
      <c r="F1009" s="133"/>
      <c r="G1009" s="133" t="s">
        <v>316</v>
      </c>
      <c r="H1009" s="133" t="s">
        <v>1493</v>
      </c>
      <c r="I1009" s="133" t="s">
        <v>1492</v>
      </c>
      <c r="J1009" s="134">
        <v>1</v>
      </c>
      <c r="K1009" s="133"/>
      <c r="L1009" s="133" t="s">
        <v>54</v>
      </c>
      <c r="M1009" s="133" t="s">
        <v>69</v>
      </c>
      <c r="N1009" s="133">
        <v>4</v>
      </c>
      <c r="O1009" s="133">
        <v>11</v>
      </c>
      <c r="P1009" s="133">
        <v>7.5</v>
      </c>
      <c r="Q1009" s="135">
        <v>89.84</v>
      </c>
      <c r="R1009" s="135">
        <f t="shared" si="115"/>
        <v>1.375</v>
      </c>
      <c r="S1009" s="135">
        <f t="shared" si="114"/>
        <v>123.53</v>
      </c>
      <c r="T1009" s="135">
        <v>0</v>
      </c>
      <c r="U1009" s="135">
        <f t="shared" si="109"/>
        <v>123.53</v>
      </c>
      <c r="V1009" s="135">
        <f t="shared" si="110"/>
        <v>123530</v>
      </c>
      <c r="W1009" s="135">
        <f t="shared" si="111"/>
        <v>10294.166666666666</v>
      </c>
      <c r="X1009" s="133" t="s">
        <v>1536</v>
      </c>
      <c r="Y1009" s="133" t="s">
        <v>1536</v>
      </c>
      <c r="Z1009" s="133">
        <v>3093</v>
      </c>
      <c r="AA1009" s="133">
        <v>3094</v>
      </c>
      <c r="AB1009" s="133" t="s">
        <v>42</v>
      </c>
      <c r="AC1009" s="133" t="s">
        <v>42</v>
      </c>
      <c r="AD1009" s="133" t="s">
        <v>42</v>
      </c>
      <c r="AE1009" s="133" t="s">
        <v>42</v>
      </c>
      <c r="AF1009" s="133">
        <v>134</v>
      </c>
      <c r="AG1009" s="133"/>
      <c r="AH1009" s="133">
        <v>2024</v>
      </c>
      <c r="AI1009" s="133"/>
      <c r="AJ1009" s="133"/>
      <c r="AK1009" s="133"/>
      <c r="AL1009" s="133" t="s">
        <v>316</v>
      </c>
      <c r="AM1009" s="133"/>
    </row>
    <row r="1010" spans="1:39" x14ac:dyDescent="0.35">
      <c r="A1010" s="130" t="s">
        <v>50</v>
      </c>
      <c r="B1010" s="130" t="s">
        <v>1432</v>
      </c>
      <c r="C1010" s="130" t="s">
        <v>1430</v>
      </c>
      <c r="D1010" s="130" t="s">
        <v>1537</v>
      </c>
      <c r="E1010" s="130" t="s">
        <v>51</v>
      </c>
      <c r="F1010" s="130"/>
      <c r="G1010" s="130" t="s">
        <v>316</v>
      </c>
      <c r="H1010" s="130" t="s">
        <v>1489</v>
      </c>
      <c r="I1010" s="130" t="s">
        <v>1488</v>
      </c>
      <c r="J1010" s="131">
        <v>1</v>
      </c>
      <c r="K1010" s="130"/>
      <c r="L1010" s="130" t="s">
        <v>54</v>
      </c>
      <c r="M1010" s="130" t="s">
        <v>69</v>
      </c>
      <c r="N1010" s="130">
        <v>4</v>
      </c>
      <c r="O1010" s="130">
        <v>11</v>
      </c>
      <c r="P1010" s="130">
        <v>15</v>
      </c>
      <c r="Q1010" s="132">
        <v>89.84</v>
      </c>
      <c r="R1010" s="132">
        <f t="shared" si="115"/>
        <v>2.75</v>
      </c>
      <c r="S1010" s="132">
        <f t="shared" si="114"/>
        <v>247.06</v>
      </c>
      <c r="T1010" s="132">
        <v>0</v>
      </c>
      <c r="U1010" s="132">
        <f t="shared" si="109"/>
        <v>247.06</v>
      </c>
      <c r="V1010" s="132">
        <f t="shared" si="110"/>
        <v>247060</v>
      </c>
      <c r="W1010" s="132">
        <f t="shared" si="111"/>
        <v>20588.333333333332</v>
      </c>
      <c r="X1010" s="130" t="s">
        <v>1536</v>
      </c>
      <c r="Y1010" s="130" t="s">
        <v>1536</v>
      </c>
      <c r="Z1010" s="130">
        <v>3093</v>
      </c>
      <c r="AA1010" s="130">
        <v>3094</v>
      </c>
      <c r="AB1010" s="130" t="s">
        <v>42</v>
      </c>
      <c r="AC1010" s="130" t="s">
        <v>42</v>
      </c>
      <c r="AD1010" s="130" t="s">
        <v>42</v>
      </c>
      <c r="AE1010" s="130" t="s">
        <v>42</v>
      </c>
      <c r="AF1010" s="130">
        <v>134</v>
      </c>
      <c r="AG1010" s="130"/>
      <c r="AH1010" s="130">
        <v>2024</v>
      </c>
      <c r="AI1010" s="130"/>
      <c r="AJ1010" s="130"/>
      <c r="AK1010" s="130"/>
      <c r="AL1010" s="130" t="s">
        <v>316</v>
      </c>
      <c r="AM1010" s="130"/>
    </row>
    <row r="1011" spans="1:39" x14ac:dyDescent="0.35">
      <c r="A1011" s="133" t="s">
        <v>50</v>
      </c>
      <c r="B1011" s="133" t="s">
        <v>1432</v>
      </c>
      <c r="C1011" s="133" t="s">
        <v>1430</v>
      </c>
      <c r="D1011" s="133" t="s">
        <v>1537</v>
      </c>
      <c r="E1011" s="133" t="s">
        <v>51</v>
      </c>
      <c r="F1011" s="133"/>
      <c r="G1011" s="133" t="s">
        <v>316</v>
      </c>
      <c r="H1011" s="133" t="s">
        <v>1503</v>
      </c>
      <c r="I1011" s="133" t="s">
        <v>1502</v>
      </c>
      <c r="J1011" s="134">
        <v>1</v>
      </c>
      <c r="K1011" s="133"/>
      <c r="L1011" s="133" t="s">
        <v>54</v>
      </c>
      <c r="M1011" s="133" t="s">
        <v>55</v>
      </c>
      <c r="N1011" s="133">
        <v>5</v>
      </c>
      <c r="O1011" s="133">
        <v>10</v>
      </c>
      <c r="P1011" s="133">
        <v>4.5</v>
      </c>
      <c r="Q1011" s="135">
        <v>89.84</v>
      </c>
      <c r="R1011" s="135">
        <f t="shared" si="115"/>
        <v>0.75</v>
      </c>
      <c r="S1011" s="135">
        <f t="shared" si="114"/>
        <v>67.38</v>
      </c>
      <c r="T1011" s="135">
        <v>0</v>
      </c>
      <c r="U1011" s="135">
        <f t="shared" si="109"/>
        <v>67.38</v>
      </c>
      <c r="V1011" s="135">
        <f t="shared" si="110"/>
        <v>67380</v>
      </c>
      <c r="W1011" s="135">
        <f t="shared" si="111"/>
        <v>5615</v>
      </c>
      <c r="X1011" s="133" t="s">
        <v>1536</v>
      </c>
      <c r="Y1011" s="133" t="s">
        <v>1536</v>
      </c>
      <c r="Z1011" s="133">
        <v>3093</v>
      </c>
      <c r="AA1011" s="133">
        <v>3094</v>
      </c>
      <c r="AB1011" s="133" t="s">
        <v>42</v>
      </c>
      <c r="AC1011" s="133" t="s">
        <v>42</v>
      </c>
      <c r="AD1011" s="133" t="s">
        <v>42</v>
      </c>
      <c r="AE1011" s="133" t="s">
        <v>42</v>
      </c>
      <c r="AF1011" s="133">
        <v>134</v>
      </c>
      <c r="AG1011" s="133"/>
      <c r="AH1011" s="133">
        <v>2024</v>
      </c>
      <c r="AI1011" s="133"/>
      <c r="AJ1011" s="133"/>
      <c r="AK1011" s="133"/>
      <c r="AL1011" s="133" t="s">
        <v>316</v>
      </c>
      <c r="AM1011" s="133"/>
    </row>
    <row r="1012" spans="1:39" x14ac:dyDescent="0.35">
      <c r="A1012" s="130" t="s">
        <v>50</v>
      </c>
      <c r="B1012" s="130" t="s">
        <v>1432</v>
      </c>
      <c r="C1012" s="130" t="s">
        <v>1430</v>
      </c>
      <c r="D1012" s="130" t="s">
        <v>1537</v>
      </c>
      <c r="E1012" s="130" t="s">
        <v>51</v>
      </c>
      <c r="F1012" s="130"/>
      <c r="G1012" s="130" t="s">
        <v>316</v>
      </c>
      <c r="H1012" s="130" t="s">
        <v>1465</v>
      </c>
      <c r="I1012" s="130" t="s">
        <v>1464</v>
      </c>
      <c r="J1012" s="131">
        <v>1</v>
      </c>
      <c r="K1012" s="130"/>
      <c r="L1012" s="130" t="s">
        <v>54</v>
      </c>
      <c r="M1012" s="130" t="s">
        <v>55</v>
      </c>
      <c r="N1012" s="130">
        <v>5</v>
      </c>
      <c r="O1012" s="130">
        <v>10</v>
      </c>
      <c r="P1012" s="130">
        <v>1.5</v>
      </c>
      <c r="Q1012" s="132">
        <v>89.84</v>
      </c>
      <c r="R1012" s="132">
        <f t="shared" si="115"/>
        <v>0.25</v>
      </c>
      <c r="S1012" s="132">
        <f t="shared" si="114"/>
        <v>22.46</v>
      </c>
      <c r="T1012" s="132">
        <v>0</v>
      </c>
      <c r="U1012" s="132">
        <f t="shared" si="109"/>
        <v>22.46</v>
      </c>
      <c r="V1012" s="132">
        <f t="shared" si="110"/>
        <v>22460</v>
      </c>
      <c r="W1012" s="132">
        <f t="shared" si="111"/>
        <v>1871.6666666666667</v>
      </c>
      <c r="X1012" s="130" t="s">
        <v>1536</v>
      </c>
      <c r="Y1012" s="130" t="s">
        <v>1536</v>
      </c>
      <c r="Z1012" s="130">
        <v>3093</v>
      </c>
      <c r="AA1012" s="130">
        <v>3094</v>
      </c>
      <c r="AB1012" s="130" t="s">
        <v>42</v>
      </c>
      <c r="AC1012" s="130" t="s">
        <v>42</v>
      </c>
      <c r="AD1012" s="130" t="s">
        <v>42</v>
      </c>
      <c r="AE1012" s="130" t="s">
        <v>42</v>
      </c>
      <c r="AF1012" s="130">
        <v>134</v>
      </c>
      <c r="AG1012" s="130"/>
      <c r="AH1012" s="130">
        <v>2024</v>
      </c>
      <c r="AI1012" s="130"/>
      <c r="AJ1012" s="130"/>
      <c r="AK1012" s="130"/>
      <c r="AL1012" s="130" t="s">
        <v>316</v>
      </c>
      <c r="AM1012" s="130"/>
    </row>
    <row r="1013" spans="1:39" x14ac:dyDescent="0.35">
      <c r="A1013" s="133" t="s">
        <v>50</v>
      </c>
      <c r="B1013" s="133" t="s">
        <v>1432</v>
      </c>
      <c r="C1013" s="133" t="s">
        <v>1430</v>
      </c>
      <c r="D1013" s="133" t="s">
        <v>1537</v>
      </c>
      <c r="E1013" s="133" t="s">
        <v>51</v>
      </c>
      <c r="F1013" s="133"/>
      <c r="G1013" s="133" t="s">
        <v>316</v>
      </c>
      <c r="H1013" s="133" t="s">
        <v>1481</v>
      </c>
      <c r="I1013" s="133" t="s">
        <v>1480</v>
      </c>
      <c r="J1013" s="134">
        <v>1</v>
      </c>
      <c r="K1013" s="133"/>
      <c r="L1013" s="133" t="s">
        <v>54</v>
      </c>
      <c r="M1013" s="133" t="s">
        <v>55</v>
      </c>
      <c r="N1013" s="133">
        <v>5</v>
      </c>
      <c r="O1013" s="133">
        <v>10</v>
      </c>
      <c r="P1013" s="133">
        <v>7.5</v>
      </c>
      <c r="Q1013" s="135">
        <v>89.84</v>
      </c>
      <c r="R1013" s="135">
        <f t="shared" si="115"/>
        <v>1.25</v>
      </c>
      <c r="S1013" s="135">
        <f t="shared" si="114"/>
        <v>112.30000000000001</v>
      </c>
      <c r="T1013" s="135">
        <v>0</v>
      </c>
      <c r="U1013" s="135">
        <f t="shared" si="109"/>
        <v>112.30000000000001</v>
      </c>
      <c r="V1013" s="135">
        <f t="shared" si="110"/>
        <v>112300.00000000001</v>
      </c>
      <c r="W1013" s="135">
        <f t="shared" si="111"/>
        <v>9358.3333333333339</v>
      </c>
      <c r="X1013" s="133" t="s">
        <v>1536</v>
      </c>
      <c r="Y1013" s="133" t="s">
        <v>1536</v>
      </c>
      <c r="Z1013" s="133">
        <v>3093</v>
      </c>
      <c r="AA1013" s="133">
        <v>3094</v>
      </c>
      <c r="AB1013" s="133" t="s">
        <v>42</v>
      </c>
      <c r="AC1013" s="133" t="s">
        <v>42</v>
      </c>
      <c r="AD1013" s="133" t="s">
        <v>42</v>
      </c>
      <c r="AE1013" s="133" t="s">
        <v>42</v>
      </c>
      <c r="AF1013" s="133">
        <v>134</v>
      </c>
      <c r="AG1013" s="133"/>
      <c r="AH1013" s="133">
        <v>2024</v>
      </c>
      <c r="AI1013" s="133"/>
      <c r="AJ1013" s="133"/>
      <c r="AK1013" s="133"/>
      <c r="AL1013" s="133" t="s">
        <v>316</v>
      </c>
      <c r="AM1013" s="133"/>
    </row>
    <row r="1014" spans="1:39" x14ac:dyDescent="0.35">
      <c r="A1014" s="130" t="s">
        <v>50</v>
      </c>
      <c r="B1014" s="130" t="s">
        <v>1432</v>
      </c>
      <c r="C1014" s="130" t="s">
        <v>1430</v>
      </c>
      <c r="D1014" s="130" t="s">
        <v>1537</v>
      </c>
      <c r="E1014" s="130" t="s">
        <v>51</v>
      </c>
      <c r="F1014" s="130"/>
      <c r="G1014" s="130" t="s">
        <v>316</v>
      </c>
      <c r="H1014" s="130" t="s">
        <v>1483</v>
      </c>
      <c r="I1014" s="130" t="s">
        <v>1482</v>
      </c>
      <c r="J1014" s="131">
        <v>1</v>
      </c>
      <c r="K1014" s="130"/>
      <c r="L1014" s="130" t="s">
        <v>54</v>
      </c>
      <c r="M1014" s="130" t="s">
        <v>55</v>
      </c>
      <c r="N1014" s="130">
        <v>5</v>
      </c>
      <c r="O1014" s="130">
        <v>10</v>
      </c>
      <c r="P1014" s="130">
        <v>9</v>
      </c>
      <c r="Q1014" s="132">
        <v>89.84</v>
      </c>
      <c r="R1014" s="132">
        <f t="shared" si="115"/>
        <v>1.5</v>
      </c>
      <c r="S1014" s="132">
        <f t="shared" si="114"/>
        <v>134.76</v>
      </c>
      <c r="T1014" s="132">
        <v>0</v>
      </c>
      <c r="U1014" s="132">
        <f t="shared" si="109"/>
        <v>134.76</v>
      </c>
      <c r="V1014" s="132">
        <f t="shared" si="110"/>
        <v>134760</v>
      </c>
      <c r="W1014" s="132">
        <f t="shared" si="111"/>
        <v>11230</v>
      </c>
      <c r="X1014" s="130" t="s">
        <v>1536</v>
      </c>
      <c r="Y1014" s="130" t="s">
        <v>1536</v>
      </c>
      <c r="Z1014" s="130">
        <v>3093</v>
      </c>
      <c r="AA1014" s="130">
        <v>3094</v>
      </c>
      <c r="AB1014" s="130" t="s">
        <v>42</v>
      </c>
      <c r="AC1014" s="130" t="s">
        <v>42</v>
      </c>
      <c r="AD1014" s="130" t="s">
        <v>42</v>
      </c>
      <c r="AE1014" s="130" t="s">
        <v>42</v>
      </c>
      <c r="AF1014" s="130">
        <v>134</v>
      </c>
      <c r="AG1014" s="130"/>
      <c r="AH1014" s="130">
        <v>2024</v>
      </c>
      <c r="AI1014" s="130"/>
      <c r="AJ1014" s="130"/>
      <c r="AK1014" s="130"/>
      <c r="AL1014" s="130" t="s">
        <v>316</v>
      </c>
      <c r="AM1014" s="130"/>
    </row>
    <row r="1015" spans="1:39" x14ac:dyDescent="0.35">
      <c r="A1015" s="133" t="s">
        <v>50</v>
      </c>
      <c r="B1015" s="133" t="s">
        <v>1432</v>
      </c>
      <c r="C1015" s="133" t="s">
        <v>1430</v>
      </c>
      <c r="D1015" s="133" t="s">
        <v>1537</v>
      </c>
      <c r="E1015" s="133" t="s">
        <v>51</v>
      </c>
      <c r="F1015" s="133"/>
      <c r="G1015" s="133" t="s">
        <v>316</v>
      </c>
      <c r="H1015" s="133" t="s">
        <v>1507</v>
      </c>
      <c r="I1015" s="133" t="s">
        <v>1506</v>
      </c>
      <c r="J1015" s="134">
        <v>1</v>
      </c>
      <c r="K1015" s="133"/>
      <c r="L1015" s="133" t="s">
        <v>54</v>
      </c>
      <c r="M1015" s="133" t="s">
        <v>55</v>
      </c>
      <c r="N1015" s="133">
        <v>5</v>
      </c>
      <c r="O1015" s="133">
        <v>10</v>
      </c>
      <c r="P1015" s="133">
        <v>7.5</v>
      </c>
      <c r="Q1015" s="135">
        <v>89.84</v>
      </c>
      <c r="R1015" s="135">
        <f t="shared" si="115"/>
        <v>1.25</v>
      </c>
      <c r="S1015" s="135">
        <f t="shared" si="114"/>
        <v>112.30000000000001</v>
      </c>
      <c r="T1015" s="135">
        <v>0</v>
      </c>
      <c r="U1015" s="135">
        <f t="shared" si="109"/>
        <v>112.30000000000001</v>
      </c>
      <c r="V1015" s="135">
        <f t="shared" si="110"/>
        <v>112300.00000000001</v>
      </c>
      <c r="W1015" s="135">
        <f t="shared" si="111"/>
        <v>9358.3333333333339</v>
      </c>
      <c r="X1015" s="133" t="s">
        <v>1536</v>
      </c>
      <c r="Y1015" s="133" t="s">
        <v>1536</v>
      </c>
      <c r="Z1015" s="133">
        <v>3093</v>
      </c>
      <c r="AA1015" s="133">
        <v>3094</v>
      </c>
      <c r="AB1015" s="133" t="s">
        <v>42</v>
      </c>
      <c r="AC1015" s="133" t="s">
        <v>42</v>
      </c>
      <c r="AD1015" s="133" t="s">
        <v>42</v>
      </c>
      <c r="AE1015" s="133" t="s">
        <v>42</v>
      </c>
      <c r="AF1015" s="133">
        <v>134</v>
      </c>
      <c r="AG1015" s="133"/>
      <c r="AH1015" s="133">
        <v>2024</v>
      </c>
      <c r="AI1015" s="133"/>
      <c r="AJ1015" s="133"/>
      <c r="AK1015" s="133"/>
      <c r="AL1015" s="133" t="s">
        <v>316</v>
      </c>
      <c r="AM1015" s="133"/>
    </row>
    <row r="1016" spans="1:39" x14ac:dyDescent="0.35">
      <c r="A1016" s="130" t="s">
        <v>50</v>
      </c>
      <c r="B1016" s="130" t="s">
        <v>1432</v>
      </c>
      <c r="C1016" s="130" t="s">
        <v>1430</v>
      </c>
      <c r="D1016" s="130" t="s">
        <v>1537</v>
      </c>
      <c r="E1016" s="130" t="s">
        <v>51</v>
      </c>
      <c r="F1016" s="130"/>
      <c r="G1016" s="130" t="s">
        <v>316</v>
      </c>
      <c r="H1016" s="130" t="s">
        <v>67</v>
      </c>
      <c r="I1016" s="130" t="s">
        <v>42</v>
      </c>
      <c r="J1016" s="131">
        <v>1</v>
      </c>
      <c r="K1016" s="130"/>
      <c r="L1016" s="130" t="s">
        <v>68</v>
      </c>
      <c r="M1016" s="130" t="s">
        <v>69</v>
      </c>
      <c r="N1016" s="130">
        <v>6</v>
      </c>
      <c r="O1016" s="130">
        <v>15</v>
      </c>
      <c r="P1016" s="130">
        <v>7.5</v>
      </c>
      <c r="Q1016" s="132">
        <v>89.84</v>
      </c>
      <c r="R1016" s="132">
        <f t="shared" si="115"/>
        <v>1.875</v>
      </c>
      <c r="S1016" s="132">
        <f t="shared" si="114"/>
        <v>168.45000000000002</v>
      </c>
      <c r="T1016" s="132">
        <v>0</v>
      </c>
      <c r="U1016" s="132">
        <f t="shared" si="109"/>
        <v>168.45000000000002</v>
      </c>
      <c r="V1016" s="132">
        <f t="shared" si="110"/>
        <v>168450.00000000003</v>
      </c>
      <c r="W1016" s="132">
        <f t="shared" si="111"/>
        <v>14037.500000000002</v>
      </c>
      <c r="X1016" s="130" t="s">
        <v>1536</v>
      </c>
      <c r="Y1016" s="130" t="s">
        <v>1536</v>
      </c>
      <c r="Z1016" s="130">
        <v>3093</v>
      </c>
      <c r="AA1016" s="130">
        <v>3094</v>
      </c>
      <c r="AB1016" s="130" t="s">
        <v>42</v>
      </c>
      <c r="AC1016" s="130" t="s">
        <v>42</v>
      </c>
      <c r="AD1016" s="130" t="s">
        <v>42</v>
      </c>
      <c r="AE1016" s="130" t="s">
        <v>42</v>
      </c>
      <c r="AF1016" s="130">
        <v>134</v>
      </c>
      <c r="AG1016" s="130"/>
      <c r="AH1016" s="130">
        <v>2024</v>
      </c>
      <c r="AI1016" s="130"/>
      <c r="AJ1016" s="130"/>
      <c r="AK1016" s="130"/>
      <c r="AL1016" s="130" t="s">
        <v>316</v>
      </c>
      <c r="AM1016" s="130"/>
    </row>
    <row r="1017" spans="1:39" x14ac:dyDescent="0.35">
      <c r="A1017" s="133" t="s">
        <v>50</v>
      </c>
      <c r="B1017" s="133" t="s">
        <v>1432</v>
      </c>
      <c r="C1017" s="133" t="s">
        <v>1430</v>
      </c>
      <c r="D1017" s="133" t="s">
        <v>1537</v>
      </c>
      <c r="E1017" s="133" t="s">
        <v>51</v>
      </c>
      <c r="F1017" s="133"/>
      <c r="G1017" s="133" t="s">
        <v>316</v>
      </c>
      <c r="H1017" s="133" t="s">
        <v>1443</v>
      </c>
      <c r="I1017" s="133" t="s">
        <v>42</v>
      </c>
      <c r="J1017" s="134">
        <v>1</v>
      </c>
      <c r="K1017" s="133"/>
      <c r="L1017" s="133" t="s">
        <v>68</v>
      </c>
      <c r="M1017" s="133" t="s">
        <v>69</v>
      </c>
      <c r="N1017" s="133">
        <v>6</v>
      </c>
      <c r="O1017" s="133">
        <v>15</v>
      </c>
      <c r="P1017" s="133">
        <v>7.5</v>
      </c>
      <c r="Q1017" s="135">
        <v>89.84</v>
      </c>
      <c r="R1017" s="135">
        <f t="shared" si="115"/>
        <v>1.875</v>
      </c>
      <c r="S1017" s="135">
        <f t="shared" si="114"/>
        <v>168.45000000000002</v>
      </c>
      <c r="T1017" s="135">
        <v>0</v>
      </c>
      <c r="U1017" s="135">
        <f t="shared" si="109"/>
        <v>168.45000000000002</v>
      </c>
      <c r="V1017" s="135">
        <f t="shared" si="110"/>
        <v>168450.00000000003</v>
      </c>
      <c r="W1017" s="135">
        <f t="shared" si="111"/>
        <v>14037.500000000002</v>
      </c>
      <c r="X1017" s="133" t="s">
        <v>1536</v>
      </c>
      <c r="Y1017" s="133" t="s">
        <v>1536</v>
      </c>
      <c r="Z1017" s="133">
        <v>3093</v>
      </c>
      <c r="AA1017" s="133">
        <v>3094</v>
      </c>
      <c r="AB1017" s="133" t="s">
        <v>42</v>
      </c>
      <c r="AC1017" s="133" t="s">
        <v>42</v>
      </c>
      <c r="AD1017" s="133" t="s">
        <v>42</v>
      </c>
      <c r="AE1017" s="133" t="s">
        <v>42</v>
      </c>
      <c r="AF1017" s="133">
        <v>134</v>
      </c>
      <c r="AG1017" s="133"/>
      <c r="AH1017" s="133">
        <v>2024</v>
      </c>
      <c r="AI1017" s="133"/>
      <c r="AJ1017" s="133"/>
      <c r="AK1017" s="133"/>
      <c r="AL1017" s="133" t="s">
        <v>316</v>
      </c>
      <c r="AM1017" s="133"/>
    </row>
    <row r="1018" spans="1:39" x14ac:dyDescent="0.35">
      <c r="A1018" s="130" t="s">
        <v>50</v>
      </c>
      <c r="B1018" s="130" t="s">
        <v>1432</v>
      </c>
      <c r="C1018" s="130" t="s">
        <v>1430</v>
      </c>
      <c r="D1018" s="130" t="s">
        <v>1537</v>
      </c>
      <c r="E1018" s="130" t="s">
        <v>51</v>
      </c>
      <c r="F1018" s="130"/>
      <c r="G1018" s="130" t="s">
        <v>316</v>
      </c>
      <c r="H1018" s="130" t="s">
        <v>1505</v>
      </c>
      <c r="I1018" s="130" t="s">
        <v>1504</v>
      </c>
      <c r="J1018" s="131">
        <v>1</v>
      </c>
      <c r="K1018" s="130"/>
      <c r="L1018" s="130" t="s">
        <v>54</v>
      </c>
      <c r="M1018" s="130" t="s">
        <v>69</v>
      </c>
      <c r="N1018" s="130">
        <v>6</v>
      </c>
      <c r="O1018" s="130">
        <v>15</v>
      </c>
      <c r="P1018" s="130">
        <v>15</v>
      </c>
      <c r="Q1018" s="132">
        <v>89.84</v>
      </c>
      <c r="R1018" s="132">
        <f t="shared" si="115"/>
        <v>3.75</v>
      </c>
      <c r="S1018" s="132">
        <f t="shared" si="114"/>
        <v>336.90000000000003</v>
      </c>
      <c r="T1018" s="132">
        <v>0</v>
      </c>
      <c r="U1018" s="132">
        <f t="shared" si="109"/>
        <v>336.90000000000003</v>
      </c>
      <c r="V1018" s="132">
        <f t="shared" si="110"/>
        <v>336900.00000000006</v>
      </c>
      <c r="W1018" s="132">
        <f t="shared" si="111"/>
        <v>28075.000000000004</v>
      </c>
      <c r="X1018" s="130" t="s">
        <v>1536</v>
      </c>
      <c r="Y1018" s="130" t="s">
        <v>1536</v>
      </c>
      <c r="Z1018" s="130">
        <v>3093</v>
      </c>
      <c r="AA1018" s="130">
        <v>3094</v>
      </c>
      <c r="AB1018" s="130" t="s">
        <v>42</v>
      </c>
      <c r="AC1018" s="130" t="s">
        <v>42</v>
      </c>
      <c r="AD1018" s="130" t="s">
        <v>42</v>
      </c>
      <c r="AE1018" s="130" t="s">
        <v>42</v>
      </c>
      <c r="AF1018" s="130">
        <v>134</v>
      </c>
      <c r="AG1018" s="130"/>
      <c r="AH1018" s="130">
        <v>2024</v>
      </c>
      <c r="AI1018" s="130"/>
      <c r="AJ1018" s="130"/>
      <c r="AK1018" s="130"/>
      <c r="AL1018" s="130" t="s">
        <v>316</v>
      </c>
      <c r="AM1018" s="130"/>
    </row>
    <row r="1019" spans="1:39" x14ac:dyDescent="0.35">
      <c r="A1019" s="133" t="s">
        <v>50</v>
      </c>
      <c r="B1019" s="133" t="s">
        <v>1432</v>
      </c>
      <c r="C1019" s="133" t="s">
        <v>1430</v>
      </c>
      <c r="D1019" s="133" t="s">
        <v>1539</v>
      </c>
      <c r="E1019" s="133" t="s">
        <v>51</v>
      </c>
      <c r="F1019" s="133"/>
      <c r="G1019" s="133" t="s">
        <v>316</v>
      </c>
      <c r="H1019" s="133" t="s">
        <v>1445</v>
      </c>
      <c r="I1019" s="133" t="s">
        <v>1444</v>
      </c>
      <c r="J1019" s="134">
        <v>1</v>
      </c>
      <c r="K1019" s="133"/>
      <c r="L1019" s="133" t="s">
        <v>54</v>
      </c>
      <c r="M1019" s="133" t="s">
        <v>55</v>
      </c>
      <c r="N1019" s="133">
        <v>1</v>
      </c>
      <c r="O1019" s="133">
        <v>66</v>
      </c>
      <c r="P1019" s="133">
        <v>3</v>
      </c>
      <c r="Q1019" s="135">
        <v>89.84</v>
      </c>
      <c r="R1019" s="135">
        <f t="shared" si="115"/>
        <v>3.3</v>
      </c>
      <c r="S1019" s="135">
        <f t="shared" si="114"/>
        <v>296.47199999999998</v>
      </c>
      <c r="T1019" s="135">
        <v>0</v>
      </c>
      <c r="U1019" s="135">
        <f t="shared" si="109"/>
        <v>296.47199999999998</v>
      </c>
      <c r="V1019" s="135">
        <f t="shared" si="110"/>
        <v>296472</v>
      </c>
      <c r="W1019" s="135">
        <f t="shared" si="111"/>
        <v>24706</v>
      </c>
      <c r="X1019" s="133" t="s">
        <v>1536</v>
      </c>
      <c r="Y1019" s="133" t="s">
        <v>1536</v>
      </c>
      <c r="Z1019" s="133">
        <v>3093</v>
      </c>
      <c r="AA1019" s="133">
        <v>3094</v>
      </c>
      <c r="AB1019" s="133" t="s">
        <v>42</v>
      </c>
      <c r="AC1019" s="133" t="s">
        <v>42</v>
      </c>
      <c r="AD1019" s="133" t="s">
        <v>42</v>
      </c>
      <c r="AE1019" s="133" t="s">
        <v>42</v>
      </c>
      <c r="AF1019" s="133">
        <v>134</v>
      </c>
      <c r="AG1019" s="133"/>
      <c r="AH1019" s="133">
        <v>2024</v>
      </c>
      <c r="AI1019" s="133"/>
      <c r="AJ1019" s="133"/>
      <c r="AK1019" s="133"/>
      <c r="AL1019" s="133" t="s">
        <v>316</v>
      </c>
      <c r="AM1019" s="133"/>
    </row>
    <row r="1020" spans="1:39" x14ac:dyDescent="0.35">
      <c r="A1020" s="130" t="s">
        <v>50</v>
      </c>
      <c r="B1020" s="130" t="s">
        <v>1432</v>
      </c>
      <c r="C1020" s="130" t="s">
        <v>1430</v>
      </c>
      <c r="D1020" s="130" t="s">
        <v>1539</v>
      </c>
      <c r="E1020" s="130" t="s">
        <v>51</v>
      </c>
      <c r="F1020" s="130"/>
      <c r="G1020" s="130" t="s">
        <v>316</v>
      </c>
      <c r="H1020" s="130" t="s">
        <v>1449</v>
      </c>
      <c r="I1020" s="130" t="s">
        <v>1448</v>
      </c>
      <c r="J1020" s="131">
        <v>1</v>
      </c>
      <c r="K1020" s="130"/>
      <c r="L1020" s="130" t="s">
        <v>54</v>
      </c>
      <c r="M1020" s="130" t="s">
        <v>55</v>
      </c>
      <c r="N1020" s="130">
        <v>1</v>
      </c>
      <c r="O1020" s="130">
        <v>66</v>
      </c>
      <c r="P1020" s="130">
        <v>3</v>
      </c>
      <c r="Q1020" s="132">
        <v>89.84</v>
      </c>
      <c r="R1020" s="132">
        <f t="shared" si="115"/>
        <v>3.3</v>
      </c>
      <c r="S1020" s="132">
        <f t="shared" si="114"/>
        <v>296.47199999999998</v>
      </c>
      <c r="T1020" s="132">
        <v>0</v>
      </c>
      <c r="U1020" s="132">
        <f t="shared" si="109"/>
        <v>296.47199999999998</v>
      </c>
      <c r="V1020" s="132">
        <f t="shared" si="110"/>
        <v>296472</v>
      </c>
      <c r="W1020" s="132">
        <f t="shared" si="111"/>
        <v>24706</v>
      </c>
      <c r="X1020" s="130" t="s">
        <v>1536</v>
      </c>
      <c r="Y1020" s="130" t="s">
        <v>1536</v>
      </c>
      <c r="Z1020" s="130">
        <v>3093</v>
      </c>
      <c r="AA1020" s="130">
        <v>3094</v>
      </c>
      <c r="AB1020" s="130" t="s">
        <v>42</v>
      </c>
      <c r="AC1020" s="130" t="s">
        <v>42</v>
      </c>
      <c r="AD1020" s="130" t="s">
        <v>42</v>
      </c>
      <c r="AE1020" s="130" t="s">
        <v>42</v>
      </c>
      <c r="AF1020" s="130">
        <v>134</v>
      </c>
      <c r="AG1020" s="130"/>
      <c r="AH1020" s="130">
        <v>2024</v>
      </c>
      <c r="AI1020" s="130"/>
      <c r="AJ1020" s="130"/>
      <c r="AK1020" s="130"/>
      <c r="AL1020" s="130" t="s">
        <v>316</v>
      </c>
      <c r="AM1020" s="130"/>
    </row>
    <row r="1021" spans="1:39" x14ac:dyDescent="0.35">
      <c r="A1021" s="133" t="s">
        <v>50</v>
      </c>
      <c r="B1021" s="133" t="s">
        <v>1432</v>
      </c>
      <c r="C1021" s="133" t="s">
        <v>1430</v>
      </c>
      <c r="D1021" s="133" t="s">
        <v>1539</v>
      </c>
      <c r="E1021" s="133" t="s">
        <v>51</v>
      </c>
      <c r="F1021" s="133"/>
      <c r="G1021" s="133" t="s">
        <v>316</v>
      </c>
      <c r="H1021" s="133" t="s">
        <v>1451</v>
      </c>
      <c r="I1021" s="133" t="s">
        <v>1450</v>
      </c>
      <c r="J1021" s="134">
        <v>1</v>
      </c>
      <c r="K1021" s="133"/>
      <c r="L1021" s="133" t="s">
        <v>54</v>
      </c>
      <c r="M1021" s="133" t="s">
        <v>55</v>
      </c>
      <c r="N1021" s="133">
        <v>1</v>
      </c>
      <c r="O1021" s="133">
        <v>66</v>
      </c>
      <c r="P1021" s="133">
        <v>16</v>
      </c>
      <c r="Q1021" s="135">
        <v>89.84</v>
      </c>
      <c r="R1021" s="135">
        <f t="shared" si="115"/>
        <v>17.600000000000001</v>
      </c>
      <c r="S1021" s="135">
        <f t="shared" si="114"/>
        <v>1581.1840000000002</v>
      </c>
      <c r="T1021" s="135">
        <v>0</v>
      </c>
      <c r="U1021" s="135">
        <f t="shared" si="109"/>
        <v>1581.1840000000002</v>
      </c>
      <c r="V1021" s="135">
        <f t="shared" si="110"/>
        <v>1581184.0000000002</v>
      </c>
      <c r="W1021" s="135">
        <f t="shared" si="111"/>
        <v>131765.33333333334</v>
      </c>
      <c r="X1021" s="133" t="s">
        <v>1536</v>
      </c>
      <c r="Y1021" s="133" t="s">
        <v>1536</v>
      </c>
      <c r="Z1021" s="133">
        <v>3093</v>
      </c>
      <c r="AA1021" s="133">
        <v>3094</v>
      </c>
      <c r="AB1021" s="133" t="s">
        <v>42</v>
      </c>
      <c r="AC1021" s="133" t="s">
        <v>42</v>
      </c>
      <c r="AD1021" s="133" t="s">
        <v>42</v>
      </c>
      <c r="AE1021" s="133" t="s">
        <v>42</v>
      </c>
      <c r="AF1021" s="133">
        <v>134</v>
      </c>
      <c r="AG1021" s="133"/>
      <c r="AH1021" s="133">
        <v>2024</v>
      </c>
      <c r="AI1021" s="133"/>
      <c r="AJ1021" s="133"/>
      <c r="AK1021" s="133"/>
      <c r="AL1021" s="133" t="s">
        <v>316</v>
      </c>
      <c r="AM1021" s="133"/>
    </row>
    <row r="1022" spans="1:39" x14ac:dyDescent="0.35">
      <c r="A1022" s="130" t="s">
        <v>50</v>
      </c>
      <c r="B1022" s="130" t="s">
        <v>1432</v>
      </c>
      <c r="C1022" s="130" t="s">
        <v>1430</v>
      </c>
      <c r="D1022" s="130" t="s">
        <v>1539</v>
      </c>
      <c r="E1022" s="130" t="s">
        <v>51</v>
      </c>
      <c r="F1022" s="130"/>
      <c r="G1022" s="130" t="s">
        <v>316</v>
      </c>
      <c r="H1022" s="130" t="s">
        <v>1453</v>
      </c>
      <c r="I1022" s="130" t="s">
        <v>1452</v>
      </c>
      <c r="J1022" s="131">
        <v>1</v>
      </c>
      <c r="K1022" s="130"/>
      <c r="L1022" s="130" t="s">
        <v>54</v>
      </c>
      <c r="M1022" s="130" t="s">
        <v>55</v>
      </c>
      <c r="N1022" s="130">
        <v>1</v>
      </c>
      <c r="O1022" s="130">
        <v>66</v>
      </c>
      <c r="P1022" s="130">
        <v>8</v>
      </c>
      <c r="Q1022" s="132">
        <v>89.84</v>
      </c>
      <c r="R1022" s="132">
        <f t="shared" si="115"/>
        <v>8.8000000000000007</v>
      </c>
      <c r="S1022" s="132">
        <f t="shared" si="114"/>
        <v>790.5920000000001</v>
      </c>
      <c r="T1022" s="132">
        <v>0</v>
      </c>
      <c r="U1022" s="132">
        <f t="shared" si="109"/>
        <v>790.5920000000001</v>
      </c>
      <c r="V1022" s="132">
        <f t="shared" si="110"/>
        <v>790592.00000000012</v>
      </c>
      <c r="W1022" s="132">
        <f t="shared" si="111"/>
        <v>65882.666666666672</v>
      </c>
      <c r="X1022" s="130" t="s">
        <v>1536</v>
      </c>
      <c r="Y1022" s="130" t="s">
        <v>1536</v>
      </c>
      <c r="Z1022" s="130">
        <v>3093</v>
      </c>
      <c r="AA1022" s="130">
        <v>3094</v>
      </c>
      <c r="AB1022" s="130" t="s">
        <v>42</v>
      </c>
      <c r="AC1022" s="130" t="s">
        <v>42</v>
      </c>
      <c r="AD1022" s="130" t="s">
        <v>42</v>
      </c>
      <c r="AE1022" s="130" t="s">
        <v>42</v>
      </c>
      <c r="AF1022" s="130">
        <v>134</v>
      </c>
      <c r="AG1022" s="130"/>
      <c r="AH1022" s="130">
        <v>2024</v>
      </c>
      <c r="AI1022" s="130"/>
      <c r="AJ1022" s="130"/>
      <c r="AK1022" s="130"/>
      <c r="AL1022" s="130" t="s">
        <v>316</v>
      </c>
      <c r="AM1022" s="130"/>
    </row>
    <row r="1023" spans="1:39" x14ac:dyDescent="0.35">
      <c r="A1023" s="133" t="s">
        <v>50</v>
      </c>
      <c r="B1023" s="133" t="s">
        <v>1432</v>
      </c>
      <c r="C1023" s="133" t="s">
        <v>1430</v>
      </c>
      <c r="D1023" s="133" t="s">
        <v>1539</v>
      </c>
      <c r="E1023" s="133" t="s">
        <v>51</v>
      </c>
      <c r="F1023" s="133"/>
      <c r="G1023" s="133" t="s">
        <v>316</v>
      </c>
      <c r="H1023" s="133" t="s">
        <v>1457</v>
      </c>
      <c r="I1023" s="133" t="s">
        <v>1456</v>
      </c>
      <c r="J1023" s="134">
        <v>1</v>
      </c>
      <c r="K1023" s="133"/>
      <c r="L1023" s="133" t="s">
        <v>54</v>
      </c>
      <c r="M1023" s="133" t="s">
        <v>69</v>
      </c>
      <c r="N1023" s="133">
        <v>2</v>
      </c>
      <c r="O1023" s="133">
        <v>60</v>
      </c>
      <c r="P1023" s="133">
        <v>6</v>
      </c>
      <c r="Q1023" s="135">
        <v>89.84</v>
      </c>
      <c r="R1023" s="135">
        <f t="shared" si="115"/>
        <v>6</v>
      </c>
      <c r="S1023" s="135">
        <f t="shared" si="114"/>
        <v>539.04</v>
      </c>
      <c r="T1023" s="135">
        <v>0</v>
      </c>
      <c r="U1023" s="135">
        <f t="shared" si="109"/>
        <v>539.04</v>
      </c>
      <c r="V1023" s="135">
        <f t="shared" si="110"/>
        <v>539040</v>
      </c>
      <c r="W1023" s="135">
        <f t="shared" si="111"/>
        <v>44920</v>
      </c>
      <c r="X1023" s="133" t="s">
        <v>1536</v>
      </c>
      <c r="Y1023" s="133" t="s">
        <v>1536</v>
      </c>
      <c r="Z1023" s="133">
        <v>3093</v>
      </c>
      <c r="AA1023" s="133">
        <v>3094</v>
      </c>
      <c r="AB1023" s="133" t="s">
        <v>42</v>
      </c>
      <c r="AC1023" s="133" t="s">
        <v>42</v>
      </c>
      <c r="AD1023" s="133" t="s">
        <v>42</v>
      </c>
      <c r="AE1023" s="133" t="s">
        <v>42</v>
      </c>
      <c r="AF1023" s="133">
        <v>134</v>
      </c>
      <c r="AG1023" s="133"/>
      <c r="AH1023" s="133">
        <v>2024</v>
      </c>
      <c r="AI1023" s="133"/>
      <c r="AJ1023" s="133"/>
      <c r="AK1023" s="133"/>
      <c r="AL1023" s="133" t="s">
        <v>316</v>
      </c>
      <c r="AM1023" s="133"/>
    </row>
    <row r="1024" spans="1:39" x14ac:dyDescent="0.35">
      <c r="A1024" s="130" t="s">
        <v>50</v>
      </c>
      <c r="B1024" s="130" t="s">
        <v>1432</v>
      </c>
      <c r="C1024" s="130" t="s">
        <v>1430</v>
      </c>
      <c r="D1024" s="130" t="s">
        <v>1539</v>
      </c>
      <c r="E1024" s="130" t="s">
        <v>51</v>
      </c>
      <c r="F1024" s="130"/>
      <c r="G1024" s="130" t="s">
        <v>316</v>
      </c>
      <c r="H1024" s="130" t="s">
        <v>1459</v>
      </c>
      <c r="I1024" s="130" t="s">
        <v>1458</v>
      </c>
      <c r="J1024" s="131">
        <v>1</v>
      </c>
      <c r="K1024" s="130"/>
      <c r="L1024" s="130" t="s">
        <v>54</v>
      </c>
      <c r="M1024" s="130" t="s">
        <v>69</v>
      </c>
      <c r="N1024" s="130">
        <v>2</v>
      </c>
      <c r="O1024" s="130">
        <v>60</v>
      </c>
      <c r="P1024" s="130">
        <v>8</v>
      </c>
      <c r="Q1024" s="132">
        <v>89.84</v>
      </c>
      <c r="R1024" s="132">
        <f t="shared" si="115"/>
        <v>8</v>
      </c>
      <c r="S1024" s="132">
        <f t="shared" si="114"/>
        <v>718.72</v>
      </c>
      <c r="T1024" s="132">
        <v>0</v>
      </c>
      <c r="U1024" s="132">
        <f t="shared" si="109"/>
        <v>718.72</v>
      </c>
      <c r="V1024" s="132">
        <f t="shared" si="110"/>
        <v>718720</v>
      </c>
      <c r="W1024" s="132">
        <f t="shared" si="111"/>
        <v>59893.333333333336</v>
      </c>
      <c r="X1024" s="130" t="s">
        <v>1536</v>
      </c>
      <c r="Y1024" s="130" t="s">
        <v>1536</v>
      </c>
      <c r="Z1024" s="130">
        <v>3093</v>
      </c>
      <c r="AA1024" s="130">
        <v>3094</v>
      </c>
      <c r="AB1024" s="130" t="s">
        <v>42</v>
      </c>
      <c r="AC1024" s="130" t="s">
        <v>42</v>
      </c>
      <c r="AD1024" s="130" t="s">
        <v>42</v>
      </c>
      <c r="AE1024" s="130" t="s">
        <v>42</v>
      </c>
      <c r="AF1024" s="130">
        <v>134</v>
      </c>
      <c r="AG1024" s="130"/>
      <c r="AH1024" s="130">
        <v>2024</v>
      </c>
      <c r="AI1024" s="130"/>
      <c r="AJ1024" s="130"/>
      <c r="AK1024" s="130"/>
      <c r="AL1024" s="130" t="s">
        <v>316</v>
      </c>
      <c r="AM1024" s="130"/>
    </row>
    <row r="1025" spans="1:39" x14ac:dyDescent="0.35">
      <c r="A1025" s="133" t="s">
        <v>50</v>
      </c>
      <c r="B1025" s="133" t="s">
        <v>1432</v>
      </c>
      <c r="C1025" s="133" t="s">
        <v>1430</v>
      </c>
      <c r="D1025" s="133" t="s">
        <v>1539</v>
      </c>
      <c r="E1025" s="133" t="s">
        <v>51</v>
      </c>
      <c r="F1025" s="133"/>
      <c r="G1025" s="133" t="s">
        <v>316</v>
      </c>
      <c r="H1025" s="133" t="s">
        <v>1463</v>
      </c>
      <c r="I1025" s="133" t="s">
        <v>1462</v>
      </c>
      <c r="J1025" s="134">
        <v>1</v>
      </c>
      <c r="K1025" s="133"/>
      <c r="L1025" s="133" t="s">
        <v>54</v>
      </c>
      <c r="M1025" s="133" t="s">
        <v>69</v>
      </c>
      <c r="N1025" s="133">
        <v>2</v>
      </c>
      <c r="O1025" s="133">
        <v>60</v>
      </c>
      <c r="P1025" s="133">
        <v>6</v>
      </c>
      <c r="Q1025" s="135">
        <v>89.84</v>
      </c>
      <c r="R1025" s="135">
        <f t="shared" si="115"/>
        <v>6</v>
      </c>
      <c r="S1025" s="135">
        <f t="shared" si="114"/>
        <v>539.04</v>
      </c>
      <c r="T1025" s="135">
        <v>0</v>
      </c>
      <c r="U1025" s="135">
        <f t="shared" si="109"/>
        <v>539.04</v>
      </c>
      <c r="V1025" s="135">
        <f t="shared" si="110"/>
        <v>539040</v>
      </c>
      <c r="W1025" s="135">
        <f t="shared" si="111"/>
        <v>44920</v>
      </c>
      <c r="X1025" s="133" t="s">
        <v>1536</v>
      </c>
      <c r="Y1025" s="133" t="s">
        <v>1536</v>
      </c>
      <c r="Z1025" s="133">
        <v>3093</v>
      </c>
      <c r="AA1025" s="133">
        <v>3094</v>
      </c>
      <c r="AB1025" s="133" t="s">
        <v>42</v>
      </c>
      <c r="AC1025" s="133" t="s">
        <v>42</v>
      </c>
      <c r="AD1025" s="133" t="s">
        <v>42</v>
      </c>
      <c r="AE1025" s="133" t="s">
        <v>42</v>
      </c>
      <c r="AF1025" s="133">
        <v>134</v>
      </c>
      <c r="AG1025" s="133"/>
      <c r="AH1025" s="133">
        <v>2024</v>
      </c>
      <c r="AI1025" s="133"/>
      <c r="AJ1025" s="133"/>
      <c r="AK1025" s="133"/>
      <c r="AL1025" s="133" t="s">
        <v>316</v>
      </c>
      <c r="AM1025" s="133"/>
    </row>
    <row r="1026" spans="1:39" x14ac:dyDescent="0.35">
      <c r="A1026" s="130" t="s">
        <v>50</v>
      </c>
      <c r="B1026" s="130" t="s">
        <v>1432</v>
      </c>
      <c r="C1026" s="130" t="s">
        <v>1430</v>
      </c>
      <c r="D1026" s="130" t="s">
        <v>1539</v>
      </c>
      <c r="E1026" s="130" t="s">
        <v>51</v>
      </c>
      <c r="F1026" s="130"/>
      <c r="G1026" s="130" t="s">
        <v>316</v>
      </c>
      <c r="H1026" s="130" t="s">
        <v>1461</v>
      </c>
      <c r="I1026" s="130" t="s">
        <v>1460</v>
      </c>
      <c r="J1026" s="131">
        <v>1</v>
      </c>
      <c r="K1026" s="130"/>
      <c r="L1026" s="130" t="s">
        <v>54</v>
      </c>
      <c r="M1026" s="130" t="s">
        <v>69</v>
      </c>
      <c r="N1026" s="130">
        <v>2</v>
      </c>
      <c r="O1026" s="130">
        <v>60</v>
      </c>
      <c r="P1026" s="130">
        <v>10</v>
      </c>
      <c r="Q1026" s="132">
        <v>89.84</v>
      </c>
      <c r="R1026" s="132">
        <f t="shared" si="115"/>
        <v>10</v>
      </c>
      <c r="S1026" s="132">
        <f t="shared" si="114"/>
        <v>898.40000000000009</v>
      </c>
      <c r="T1026" s="132">
        <v>0</v>
      </c>
      <c r="U1026" s="132">
        <f t="shared" si="109"/>
        <v>898.40000000000009</v>
      </c>
      <c r="V1026" s="132">
        <f t="shared" si="110"/>
        <v>898400.00000000012</v>
      </c>
      <c r="W1026" s="132">
        <f t="shared" si="111"/>
        <v>74866.666666666672</v>
      </c>
      <c r="X1026" s="130" t="s">
        <v>1536</v>
      </c>
      <c r="Y1026" s="130" t="s">
        <v>1536</v>
      </c>
      <c r="Z1026" s="130">
        <v>3093</v>
      </c>
      <c r="AA1026" s="130">
        <v>3094</v>
      </c>
      <c r="AB1026" s="130" t="s">
        <v>42</v>
      </c>
      <c r="AC1026" s="130" t="s">
        <v>42</v>
      </c>
      <c r="AD1026" s="130" t="s">
        <v>42</v>
      </c>
      <c r="AE1026" s="130" t="s">
        <v>42</v>
      </c>
      <c r="AF1026" s="130">
        <v>134</v>
      </c>
      <c r="AG1026" s="130"/>
      <c r="AH1026" s="130">
        <v>2024</v>
      </c>
      <c r="AI1026" s="130"/>
      <c r="AJ1026" s="130"/>
      <c r="AK1026" s="130"/>
      <c r="AL1026" s="130" t="s">
        <v>316</v>
      </c>
      <c r="AM1026" s="130"/>
    </row>
    <row r="1027" spans="1:39" x14ac:dyDescent="0.35">
      <c r="A1027" s="133" t="s">
        <v>50</v>
      </c>
      <c r="B1027" s="133" t="s">
        <v>1432</v>
      </c>
      <c r="C1027" s="133" t="s">
        <v>1430</v>
      </c>
      <c r="D1027" s="133" t="s">
        <v>1539</v>
      </c>
      <c r="E1027" s="133" t="s">
        <v>51</v>
      </c>
      <c r="F1027" s="133"/>
      <c r="G1027" s="133" t="s">
        <v>316</v>
      </c>
      <c r="H1027" s="133" t="s">
        <v>1479</v>
      </c>
      <c r="I1027" s="133" t="s">
        <v>1478</v>
      </c>
      <c r="J1027" s="134">
        <v>1</v>
      </c>
      <c r="K1027" s="133"/>
      <c r="L1027" s="133" t="s">
        <v>54</v>
      </c>
      <c r="M1027" s="133" t="s">
        <v>55</v>
      </c>
      <c r="N1027" s="133">
        <v>3</v>
      </c>
      <c r="O1027" s="133">
        <v>48</v>
      </c>
      <c r="P1027" s="133">
        <v>4.5</v>
      </c>
      <c r="Q1027" s="135">
        <v>89.84</v>
      </c>
      <c r="R1027" s="135">
        <f t="shared" si="115"/>
        <v>3.6</v>
      </c>
      <c r="S1027" s="135">
        <f t="shared" si="114"/>
        <v>323.42400000000004</v>
      </c>
      <c r="T1027" s="135">
        <v>0</v>
      </c>
      <c r="U1027" s="135">
        <f t="shared" si="109"/>
        <v>323.42400000000004</v>
      </c>
      <c r="V1027" s="135">
        <f t="shared" si="110"/>
        <v>323424.00000000006</v>
      </c>
      <c r="W1027" s="135">
        <f t="shared" si="111"/>
        <v>26952.000000000004</v>
      </c>
      <c r="X1027" s="133" t="s">
        <v>1536</v>
      </c>
      <c r="Y1027" s="133" t="s">
        <v>1536</v>
      </c>
      <c r="Z1027" s="133">
        <v>3093</v>
      </c>
      <c r="AA1027" s="133">
        <v>3094</v>
      </c>
      <c r="AB1027" s="133" t="s">
        <v>42</v>
      </c>
      <c r="AC1027" s="133" t="s">
        <v>42</v>
      </c>
      <c r="AD1027" s="133" t="s">
        <v>42</v>
      </c>
      <c r="AE1027" s="133" t="s">
        <v>42</v>
      </c>
      <c r="AF1027" s="133">
        <v>134</v>
      </c>
      <c r="AG1027" s="133"/>
      <c r="AH1027" s="133">
        <v>2024</v>
      </c>
      <c r="AI1027" s="133"/>
      <c r="AJ1027" s="133"/>
      <c r="AK1027" s="133"/>
      <c r="AL1027" s="133" t="s">
        <v>316</v>
      </c>
      <c r="AM1027" s="133"/>
    </row>
    <row r="1028" spans="1:39" x14ac:dyDescent="0.35">
      <c r="A1028" s="130" t="s">
        <v>50</v>
      </c>
      <c r="B1028" s="130" t="s">
        <v>1432</v>
      </c>
      <c r="C1028" s="130" t="s">
        <v>1430</v>
      </c>
      <c r="D1028" s="130" t="s">
        <v>1539</v>
      </c>
      <c r="E1028" s="130" t="s">
        <v>51</v>
      </c>
      <c r="F1028" s="130"/>
      <c r="G1028" s="130" t="s">
        <v>316</v>
      </c>
      <c r="H1028" s="130" t="s">
        <v>1477</v>
      </c>
      <c r="I1028" s="130" t="s">
        <v>1476</v>
      </c>
      <c r="J1028" s="131">
        <v>1</v>
      </c>
      <c r="K1028" s="130"/>
      <c r="L1028" s="130" t="s">
        <v>54</v>
      </c>
      <c r="M1028" s="130" t="s">
        <v>55</v>
      </c>
      <c r="N1028" s="130">
        <v>3</v>
      </c>
      <c r="O1028" s="130">
        <v>48</v>
      </c>
      <c r="P1028" s="130">
        <v>12</v>
      </c>
      <c r="Q1028" s="132">
        <v>89.84</v>
      </c>
      <c r="R1028" s="132">
        <f t="shared" si="115"/>
        <v>9.6</v>
      </c>
      <c r="S1028" s="132">
        <f t="shared" si="114"/>
        <v>862.46400000000006</v>
      </c>
      <c r="T1028" s="132">
        <v>0</v>
      </c>
      <c r="U1028" s="132">
        <f t="shared" ref="U1028:U1091" si="116">S1028+T1028</f>
        <v>862.46400000000006</v>
      </c>
      <c r="V1028" s="132">
        <f t="shared" ref="V1028:V1091" si="117">U1028*1000</f>
        <v>862464</v>
      </c>
      <c r="W1028" s="132">
        <f t="shared" ref="W1028:W1091" si="118">V1028/12</f>
        <v>71872</v>
      </c>
      <c r="X1028" s="130" t="s">
        <v>1536</v>
      </c>
      <c r="Y1028" s="130" t="s">
        <v>1536</v>
      </c>
      <c r="Z1028" s="130">
        <v>3093</v>
      </c>
      <c r="AA1028" s="130">
        <v>3094</v>
      </c>
      <c r="AB1028" s="130" t="s">
        <v>42</v>
      </c>
      <c r="AC1028" s="130" t="s">
        <v>42</v>
      </c>
      <c r="AD1028" s="130" t="s">
        <v>42</v>
      </c>
      <c r="AE1028" s="130" t="s">
        <v>42</v>
      </c>
      <c r="AF1028" s="130">
        <v>134</v>
      </c>
      <c r="AG1028" s="130"/>
      <c r="AH1028" s="130">
        <v>2024</v>
      </c>
      <c r="AI1028" s="130"/>
      <c r="AJ1028" s="130"/>
      <c r="AK1028" s="130"/>
      <c r="AL1028" s="130" t="s">
        <v>316</v>
      </c>
      <c r="AM1028" s="130"/>
    </row>
    <row r="1029" spans="1:39" x14ac:dyDescent="0.35">
      <c r="A1029" s="133" t="s">
        <v>50</v>
      </c>
      <c r="B1029" s="133" t="s">
        <v>1432</v>
      </c>
      <c r="C1029" s="133" t="s">
        <v>1430</v>
      </c>
      <c r="D1029" s="133" t="s">
        <v>1539</v>
      </c>
      <c r="E1029" s="133" t="s">
        <v>51</v>
      </c>
      <c r="F1029" s="133"/>
      <c r="G1029" s="133" t="s">
        <v>316</v>
      </c>
      <c r="H1029" s="133" t="s">
        <v>1475</v>
      </c>
      <c r="I1029" s="133" t="s">
        <v>1474</v>
      </c>
      <c r="J1029" s="134">
        <v>1</v>
      </c>
      <c r="K1029" s="133"/>
      <c r="L1029" s="133" t="s">
        <v>54</v>
      </c>
      <c r="M1029" s="133" t="s">
        <v>55</v>
      </c>
      <c r="N1029" s="133">
        <v>3</v>
      </c>
      <c r="O1029" s="133">
        <v>48</v>
      </c>
      <c r="P1029" s="133">
        <v>9</v>
      </c>
      <c r="Q1029" s="135">
        <v>89.84</v>
      </c>
      <c r="R1029" s="135">
        <f t="shared" si="115"/>
        <v>7.2</v>
      </c>
      <c r="S1029" s="135">
        <f t="shared" si="114"/>
        <v>646.84800000000007</v>
      </c>
      <c r="T1029" s="135">
        <v>0</v>
      </c>
      <c r="U1029" s="135">
        <f t="shared" si="116"/>
        <v>646.84800000000007</v>
      </c>
      <c r="V1029" s="135">
        <f t="shared" si="117"/>
        <v>646848.00000000012</v>
      </c>
      <c r="W1029" s="135">
        <f t="shared" si="118"/>
        <v>53904.000000000007</v>
      </c>
      <c r="X1029" s="133" t="s">
        <v>1536</v>
      </c>
      <c r="Y1029" s="133" t="s">
        <v>1536</v>
      </c>
      <c r="Z1029" s="133">
        <v>3093</v>
      </c>
      <c r="AA1029" s="133">
        <v>3094</v>
      </c>
      <c r="AB1029" s="133" t="s">
        <v>42</v>
      </c>
      <c r="AC1029" s="133" t="s">
        <v>42</v>
      </c>
      <c r="AD1029" s="133" t="s">
        <v>42</v>
      </c>
      <c r="AE1029" s="133" t="s">
        <v>42</v>
      </c>
      <c r="AF1029" s="133">
        <v>134</v>
      </c>
      <c r="AG1029" s="133"/>
      <c r="AH1029" s="133">
        <v>2024</v>
      </c>
      <c r="AI1029" s="133"/>
      <c r="AJ1029" s="133"/>
      <c r="AK1029" s="133"/>
      <c r="AL1029" s="133" t="s">
        <v>316</v>
      </c>
      <c r="AM1029" s="133"/>
    </row>
    <row r="1030" spans="1:39" x14ac:dyDescent="0.35">
      <c r="A1030" s="130" t="s">
        <v>50</v>
      </c>
      <c r="B1030" s="130" t="s">
        <v>1432</v>
      </c>
      <c r="C1030" s="130" t="s">
        <v>1430</v>
      </c>
      <c r="D1030" s="130" t="s">
        <v>1539</v>
      </c>
      <c r="E1030" s="130" t="s">
        <v>51</v>
      </c>
      <c r="F1030" s="130"/>
      <c r="G1030" s="130" t="s">
        <v>316</v>
      </c>
      <c r="H1030" s="130" t="s">
        <v>1473</v>
      </c>
      <c r="I1030" s="130" t="s">
        <v>1472</v>
      </c>
      <c r="J1030" s="131">
        <v>1</v>
      </c>
      <c r="K1030" s="130"/>
      <c r="L1030" s="130" t="s">
        <v>54</v>
      </c>
      <c r="M1030" s="130" t="s">
        <v>55</v>
      </c>
      <c r="N1030" s="130">
        <v>3</v>
      </c>
      <c r="O1030" s="130">
        <v>48</v>
      </c>
      <c r="P1030" s="130">
        <v>4.5</v>
      </c>
      <c r="Q1030" s="132">
        <v>89.84</v>
      </c>
      <c r="R1030" s="132">
        <f t="shared" si="115"/>
        <v>3.6</v>
      </c>
      <c r="S1030" s="132">
        <f t="shared" si="114"/>
        <v>323.42400000000004</v>
      </c>
      <c r="T1030" s="132">
        <v>0</v>
      </c>
      <c r="U1030" s="132">
        <f t="shared" si="116"/>
        <v>323.42400000000004</v>
      </c>
      <c r="V1030" s="132">
        <f t="shared" si="117"/>
        <v>323424.00000000006</v>
      </c>
      <c r="W1030" s="132">
        <f t="shared" si="118"/>
        <v>26952.000000000004</v>
      </c>
      <c r="X1030" s="130" t="s">
        <v>1536</v>
      </c>
      <c r="Y1030" s="130" t="s">
        <v>1536</v>
      </c>
      <c r="Z1030" s="130">
        <v>3093</v>
      </c>
      <c r="AA1030" s="130">
        <v>3094</v>
      </c>
      <c r="AB1030" s="130" t="s">
        <v>42</v>
      </c>
      <c r="AC1030" s="130" t="s">
        <v>42</v>
      </c>
      <c r="AD1030" s="130" t="s">
        <v>42</v>
      </c>
      <c r="AE1030" s="130" t="s">
        <v>42</v>
      </c>
      <c r="AF1030" s="130">
        <v>134</v>
      </c>
      <c r="AG1030" s="130"/>
      <c r="AH1030" s="130">
        <v>2024</v>
      </c>
      <c r="AI1030" s="130"/>
      <c r="AJ1030" s="130"/>
      <c r="AK1030" s="130"/>
      <c r="AL1030" s="130" t="s">
        <v>316</v>
      </c>
      <c r="AM1030" s="130"/>
    </row>
    <row r="1031" spans="1:39" x14ac:dyDescent="0.35">
      <c r="A1031" s="133" t="s">
        <v>50</v>
      </c>
      <c r="B1031" s="133" t="s">
        <v>1432</v>
      </c>
      <c r="C1031" s="133" t="s">
        <v>1430</v>
      </c>
      <c r="D1031" s="133" t="s">
        <v>1539</v>
      </c>
      <c r="E1031" s="133" t="s">
        <v>51</v>
      </c>
      <c r="F1031" s="133"/>
      <c r="G1031" s="133" t="s">
        <v>316</v>
      </c>
      <c r="H1031" s="133" t="s">
        <v>1501</v>
      </c>
      <c r="I1031" s="133" t="s">
        <v>1500</v>
      </c>
      <c r="J1031" s="134">
        <v>1</v>
      </c>
      <c r="K1031" s="133"/>
      <c r="L1031" s="133" t="s">
        <v>54</v>
      </c>
      <c r="M1031" s="133" t="s">
        <v>69</v>
      </c>
      <c r="N1031" s="133">
        <v>4</v>
      </c>
      <c r="O1031" s="133">
        <v>42</v>
      </c>
      <c r="P1031" s="133">
        <v>5</v>
      </c>
      <c r="Q1031" s="135">
        <v>89.84</v>
      </c>
      <c r="R1031" s="135">
        <f t="shared" si="115"/>
        <v>3.5</v>
      </c>
      <c r="S1031" s="135">
        <f t="shared" si="114"/>
        <v>314.44</v>
      </c>
      <c r="T1031" s="135">
        <v>0</v>
      </c>
      <c r="U1031" s="135">
        <f t="shared" si="116"/>
        <v>314.44</v>
      </c>
      <c r="V1031" s="135">
        <f t="shared" si="117"/>
        <v>314440</v>
      </c>
      <c r="W1031" s="135">
        <f t="shared" si="118"/>
        <v>26203.333333333332</v>
      </c>
      <c r="X1031" s="133" t="s">
        <v>1536</v>
      </c>
      <c r="Y1031" s="133" t="s">
        <v>1536</v>
      </c>
      <c r="Z1031" s="133">
        <v>3093</v>
      </c>
      <c r="AA1031" s="133">
        <v>3094</v>
      </c>
      <c r="AB1031" s="133" t="s">
        <v>42</v>
      </c>
      <c r="AC1031" s="133" t="s">
        <v>42</v>
      </c>
      <c r="AD1031" s="133" t="s">
        <v>42</v>
      </c>
      <c r="AE1031" s="133" t="s">
        <v>42</v>
      </c>
      <c r="AF1031" s="133">
        <v>134</v>
      </c>
      <c r="AG1031" s="133"/>
      <c r="AH1031" s="133">
        <v>2024</v>
      </c>
      <c r="AI1031" s="133"/>
      <c r="AJ1031" s="133"/>
      <c r="AK1031" s="133"/>
      <c r="AL1031" s="133" t="s">
        <v>316</v>
      </c>
      <c r="AM1031" s="133"/>
    </row>
    <row r="1032" spans="1:39" x14ac:dyDescent="0.35">
      <c r="A1032" s="130" t="s">
        <v>50</v>
      </c>
      <c r="B1032" s="130" t="s">
        <v>1432</v>
      </c>
      <c r="C1032" s="130" t="s">
        <v>1430</v>
      </c>
      <c r="D1032" s="130" t="s">
        <v>1539</v>
      </c>
      <c r="E1032" s="130" t="s">
        <v>51</v>
      </c>
      <c r="F1032" s="130"/>
      <c r="G1032" s="130" t="s">
        <v>316</v>
      </c>
      <c r="H1032" s="130" t="s">
        <v>1497</v>
      </c>
      <c r="I1032" s="130" t="s">
        <v>1496</v>
      </c>
      <c r="J1032" s="131">
        <v>1</v>
      </c>
      <c r="K1032" s="130"/>
      <c r="L1032" s="130" t="s">
        <v>54</v>
      </c>
      <c r="M1032" s="130" t="s">
        <v>69</v>
      </c>
      <c r="N1032" s="130">
        <v>4</v>
      </c>
      <c r="O1032" s="130">
        <v>42</v>
      </c>
      <c r="P1032" s="130">
        <v>5</v>
      </c>
      <c r="Q1032" s="132">
        <v>89.84</v>
      </c>
      <c r="R1032" s="132">
        <f t="shared" si="115"/>
        <v>3.5</v>
      </c>
      <c r="S1032" s="132">
        <f t="shared" si="114"/>
        <v>314.44</v>
      </c>
      <c r="T1032" s="132">
        <v>0</v>
      </c>
      <c r="U1032" s="132">
        <f t="shared" si="116"/>
        <v>314.44</v>
      </c>
      <c r="V1032" s="132">
        <f t="shared" si="117"/>
        <v>314440</v>
      </c>
      <c r="W1032" s="132">
        <f t="shared" si="118"/>
        <v>26203.333333333332</v>
      </c>
      <c r="X1032" s="130" t="s">
        <v>1536</v>
      </c>
      <c r="Y1032" s="130" t="s">
        <v>1536</v>
      </c>
      <c r="Z1032" s="130">
        <v>3093</v>
      </c>
      <c r="AA1032" s="130">
        <v>3094</v>
      </c>
      <c r="AB1032" s="130" t="s">
        <v>42</v>
      </c>
      <c r="AC1032" s="130" t="s">
        <v>42</v>
      </c>
      <c r="AD1032" s="130" t="s">
        <v>42</v>
      </c>
      <c r="AE1032" s="130" t="s">
        <v>42</v>
      </c>
      <c r="AF1032" s="130">
        <v>134</v>
      </c>
      <c r="AG1032" s="130"/>
      <c r="AH1032" s="130">
        <v>2024</v>
      </c>
      <c r="AI1032" s="130"/>
      <c r="AJ1032" s="130"/>
      <c r="AK1032" s="130"/>
      <c r="AL1032" s="130" t="s">
        <v>316</v>
      </c>
      <c r="AM1032" s="130"/>
    </row>
    <row r="1033" spans="1:39" x14ac:dyDescent="0.35">
      <c r="A1033" s="133" t="s">
        <v>50</v>
      </c>
      <c r="B1033" s="133" t="s">
        <v>1432</v>
      </c>
      <c r="C1033" s="133" t="s">
        <v>1430</v>
      </c>
      <c r="D1033" s="133" t="s">
        <v>1539</v>
      </c>
      <c r="E1033" s="133" t="s">
        <v>51</v>
      </c>
      <c r="F1033" s="133"/>
      <c r="G1033" s="133" t="s">
        <v>316</v>
      </c>
      <c r="H1033" s="133" t="s">
        <v>1499</v>
      </c>
      <c r="I1033" s="133" t="s">
        <v>1498</v>
      </c>
      <c r="J1033" s="134">
        <v>1</v>
      </c>
      <c r="K1033" s="133"/>
      <c r="L1033" s="133" t="s">
        <v>54</v>
      </c>
      <c r="M1033" s="133" t="s">
        <v>69</v>
      </c>
      <c r="N1033" s="133">
        <v>4</v>
      </c>
      <c r="O1033" s="133">
        <v>42</v>
      </c>
      <c r="P1033" s="133">
        <v>5</v>
      </c>
      <c r="Q1033" s="135">
        <v>89.84</v>
      </c>
      <c r="R1033" s="135">
        <f t="shared" si="115"/>
        <v>3.5</v>
      </c>
      <c r="S1033" s="135">
        <f t="shared" si="114"/>
        <v>314.44</v>
      </c>
      <c r="T1033" s="135">
        <v>0</v>
      </c>
      <c r="U1033" s="135">
        <f t="shared" si="116"/>
        <v>314.44</v>
      </c>
      <c r="V1033" s="135">
        <f t="shared" si="117"/>
        <v>314440</v>
      </c>
      <c r="W1033" s="135">
        <f t="shared" si="118"/>
        <v>26203.333333333332</v>
      </c>
      <c r="X1033" s="133" t="s">
        <v>1536</v>
      </c>
      <c r="Y1033" s="133" t="s">
        <v>1536</v>
      </c>
      <c r="Z1033" s="133">
        <v>3093</v>
      </c>
      <c r="AA1033" s="133">
        <v>3094</v>
      </c>
      <c r="AB1033" s="133" t="s">
        <v>42</v>
      </c>
      <c r="AC1033" s="133" t="s">
        <v>42</v>
      </c>
      <c r="AD1033" s="133" t="s">
        <v>42</v>
      </c>
      <c r="AE1033" s="133" t="s">
        <v>42</v>
      </c>
      <c r="AF1033" s="133">
        <v>134</v>
      </c>
      <c r="AG1033" s="133"/>
      <c r="AH1033" s="133">
        <v>2024</v>
      </c>
      <c r="AI1033" s="133"/>
      <c r="AJ1033" s="133"/>
      <c r="AK1033" s="133"/>
      <c r="AL1033" s="133" t="s">
        <v>316</v>
      </c>
      <c r="AM1033" s="133"/>
    </row>
    <row r="1034" spans="1:39" x14ac:dyDescent="0.35">
      <c r="A1034" s="130" t="s">
        <v>50</v>
      </c>
      <c r="B1034" s="130" t="s">
        <v>1432</v>
      </c>
      <c r="C1034" s="130" t="s">
        <v>1430</v>
      </c>
      <c r="D1034" s="130" t="s">
        <v>1539</v>
      </c>
      <c r="E1034" s="130" t="s">
        <v>51</v>
      </c>
      <c r="F1034" s="130"/>
      <c r="G1034" s="130" t="s">
        <v>316</v>
      </c>
      <c r="H1034" s="130" t="s">
        <v>1495</v>
      </c>
      <c r="I1034" s="130" t="s">
        <v>1494</v>
      </c>
      <c r="J1034" s="131">
        <v>1</v>
      </c>
      <c r="K1034" s="130"/>
      <c r="L1034" s="130" t="s">
        <v>54</v>
      </c>
      <c r="M1034" s="130" t="s">
        <v>69</v>
      </c>
      <c r="N1034" s="130">
        <v>4</v>
      </c>
      <c r="O1034" s="130">
        <v>42</v>
      </c>
      <c r="P1034" s="130">
        <v>5</v>
      </c>
      <c r="Q1034" s="132">
        <v>89.84</v>
      </c>
      <c r="R1034" s="132">
        <f t="shared" si="115"/>
        <v>3.5</v>
      </c>
      <c r="S1034" s="132">
        <f t="shared" si="114"/>
        <v>314.44</v>
      </c>
      <c r="T1034" s="132">
        <v>0</v>
      </c>
      <c r="U1034" s="132">
        <f t="shared" si="116"/>
        <v>314.44</v>
      </c>
      <c r="V1034" s="132">
        <f t="shared" si="117"/>
        <v>314440</v>
      </c>
      <c r="W1034" s="132">
        <f t="shared" si="118"/>
        <v>26203.333333333332</v>
      </c>
      <c r="X1034" s="130" t="s">
        <v>1536</v>
      </c>
      <c r="Y1034" s="130" t="s">
        <v>1536</v>
      </c>
      <c r="Z1034" s="130">
        <v>3093</v>
      </c>
      <c r="AA1034" s="130">
        <v>3094</v>
      </c>
      <c r="AB1034" s="130" t="s">
        <v>42</v>
      </c>
      <c r="AC1034" s="130" t="s">
        <v>42</v>
      </c>
      <c r="AD1034" s="130" t="s">
        <v>42</v>
      </c>
      <c r="AE1034" s="130" t="s">
        <v>42</v>
      </c>
      <c r="AF1034" s="130">
        <v>134</v>
      </c>
      <c r="AG1034" s="130"/>
      <c r="AH1034" s="130">
        <v>2024</v>
      </c>
      <c r="AI1034" s="130"/>
      <c r="AJ1034" s="130"/>
      <c r="AK1034" s="130"/>
      <c r="AL1034" s="130" t="s">
        <v>316</v>
      </c>
      <c r="AM1034" s="130"/>
    </row>
    <row r="1035" spans="1:39" x14ac:dyDescent="0.35">
      <c r="A1035" s="133" t="s">
        <v>50</v>
      </c>
      <c r="B1035" s="133" t="s">
        <v>1432</v>
      </c>
      <c r="C1035" s="133" t="s">
        <v>1430</v>
      </c>
      <c r="D1035" s="133" t="s">
        <v>1539</v>
      </c>
      <c r="E1035" s="133" t="s">
        <v>51</v>
      </c>
      <c r="F1035" s="133"/>
      <c r="G1035" s="133" t="s">
        <v>316</v>
      </c>
      <c r="H1035" s="133" t="s">
        <v>1509</v>
      </c>
      <c r="I1035" s="133" t="s">
        <v>1508</v>
      </c>
      <c r="J1035" s="134">
        <v>1</v>
      </c>
      <c r="K1035" s="133"/>
      <c r="L1035" s="133" t="s">
        <v>54</v>
      </c>
      <c r="M1035" s="133" t="s">
        <v>69</v>
      </c>
      <c r="N1035" s="133">
        <v>4</v>
      </c>
      <c r="O1035" s="133">
        <v>42</v>
      </c>
      <c r="P1035" s="133">
        <v>10</v>
      </c>
      <c r="Q1035" s="135">
        <v>89.84</v>
      </c>
      <c r="R1035" s="135">
        <f t="shared" si="115"/>
        <v>7</v>
      </c>
      <c r="S1035" s="135">
        <f t="shared" si="114"/>
        <v>628.88</v>
      </c>
      <c r="T1035" s="135">
        <v>0</v>
      </c>
      <c r="U1035" s="135">
        <f t="shared" si="116"/>
        <v>628.88</v>
      </c>
      <c r="V1035" s="135">
        <f t="shared" si="117"/>
        <v>628880</v>
      </c>
      <c r="W1035" s="135">
        <f t="shared" si="118"/>
        <v>52406.666666666664</v>
      </c>
      <c r="X1035" s="133" t="s">
        <v>1536</v>
      </c>
      <c r="Y1035" s="133" t="s">
        <v>1536</v>
      </c>
      <c r="Z1035" s="133">
        <v>3093</v>
      </c>
      <c r="AA1035" s="133">
        <v>3094</v>
      </c>
      <c r="AB1035" s="133" t="s">
        <v>42</v>
      </c>
      <c r="AC1035" s="133" t="s">
        <v>42</v>
      </c>
      <c r="AD1035" s="133" t="s">
        <v>42</v>
      </c>
      <c r="AE1035" s="133" t="s">
        <v>42</v>
      </c>
      <c r="AF1035" s="133">
        <v>134</v>
      </c>
      <c r="AG1035" s="133"/>
      <c r="AH1035" s="133">
        <v>2024</v>
      </c>
      <c r="AI1035" s="133"/>
      <c r="AJ1035" s="133"/>
      <c r="AK1035" s="133"/>
      <c r="AL1035" s="133" t="s">
        <v>316</v>
      </c>
      <c r="AM1035" s="133"/>
    </row>
    <row r="1036" spans="1:39" x14ac:dyDescent="0.35">
      <c r="A1036" s="130" t="s">
        <v>50</v>
      </c>
      <c r="B1036" s="130" t="s">
        <v>1432</v>
      </c>
      <c r="C1036" s="130" t="s">
        <v>1430</v>
      </c>
      <c r="D1036" s="130" t="s">
        <v>1539</v>
      </c>
      <c r="E1036" s="130" t="s">
        <v>51</v>
      </c>
      <c r="F1036" s="130"/>
      <c r="G1036" s="130" t="s">
        <v>316</v>
      </c>
      <c r="H1036" s="130" t="s">
        <v>1447</v>
      </c>
      <c r="I1036" s="130" t="s">
        <v>1446</v>
      </c>
      <c r="J1036" s="131">
        <v>1</v>
      </c>
      <c r="K1036" s="130"/>
      <c r="L1036" s="130" t="s">
        <v>54</v>
      </c>
      <c r="M1036" s="130" t="s">
        <v>55</v>
      </c>
      <c r="N1036" s="130">
        <v>5</v>
      </c>
      <c r="O1036" s="130">
        <v>40</v>
      </c>
      <c r="P1036" s="130">
        <v>7.5</v>
      </c>
      <c r="Q1036" s="132">
        <v>89.84</v>
      </c>
      <c r="R1036" s="132">
        <f t="shared" si="115"/>
        <v>5</v>
      </c>
      <c r="S1036" s="132">
        <f t="shared" si="114"/>
        <v>449.20000000000005</v>
      </c>
      <c r="T1036" s="132">
        <v>0</v>
      </c>
      <c r="U1036" s="132">
        <f t="shared" si="116"/>
        <v>449.20000000000005</v>
      </c>
      <c r="V1036" s="132">
        <f t="shared" si="117"/>
        <v>449200.00000000006</v>
      </c>
      <c r="W1036" s="132">
        <f t="shared" si="118"/>
        <v>37433.333333333336</v>
      </c>
      <c r="X1036" s="130" t="s">
        <v>1536</v>
      </c>
      <c r="Y1036" s="130" t="s">
        <v>1536</v>
      </c>
      <c r="Z1036" s="130">
        <v>3093</v>
      </c>
      <c r="AA1036" s="130">
        <v>3094</v>
      </c>
      <c r="AB1036" s="130" t="s">
        <v>42</v>
      </c>
      <c r="AC1036" s="130" t="s">
        <v>42</v>
      </c>
      <c r="AD1036" s="130" t="s">
        <v>42</v>
      </c>
      <c r="AE1036" s="130" t="s">
        <v>42</v>
      </c>
      <c r="AF1036" s="130">
        <v>134</v>
      </c>
      <c r="AG1036" s="130"/>
      <c r="AH1036" s="130">
        <v>2024</v>
      </c>
      <c r="AI1036" s="130"/>
      <c r="AJ1036" s="130"/>
      <c r="AK1036" s="130"/>
      <c r="AL1036" s="130" t="s">
        <v>316</v>
      </c>
      <c r="AM1036" s="130"/>
    </row>
    <row r="1037" spans="1:39" x14ac:dyDescent="0.35">
      <c r="A1037" s="133" t="s">
        <v>50</v>
      </c>
      <c r="B1037" s="133" t="s">
        <v>1432</v>
      </c>
      <c r="C1037" s="133" t="s">
        <v>1430</v>
      </c>
      <c r="D1037" s="133" t="s">
        <v>1539</v>
      </c>
      <c r="E1037" s="133" t="s">
        <v>51</v>
      </c>
      <c r="F1037" s="133"/>
      <c r="G1037" s="133" t="s">
        <v>316</v>
      </c>
      <c r="H1037" s="133" t="s">
        <v>1487</v>
      </c>
      <c r="I1037" s="133" t="s">
        <v>1486</v>
      </c>
      <c r="J1037" s="134">
        <v>1</v>
      </c>
      <c r="K1037" s="133"/>
      <c r="L1037" s="133" t="s">
        <v>54</v>
      </c>
      <c r="M1037" s="133" t="s">
        <v>55</v>
      </c>
      <c r="N1037" s="133">
        <v>5</v>
      </c>
      <c r="O1037" s="133">
        <v>40</v>
      </c>
      <c r="P1037" s="133">
        <v>7.5</v>
      </c>
      <c r="Q1037" s="135">
        <v>89.84</v>
      </c>
      <c r="R1037" s="135">
        <f t="shared" si="115"/>
        <v>5</v>
      </c>
      <c r="S1037" s="135">
        <f t="shared" si="114"/>
        <v>449.20000000000005</v>
      </c>
      <c r="T1037" s="135">
        <v>0</v>
      </c>
      <c r="U1037" s="135">
        <f t="shared" si="116"/>
        <v>449.20000000000005</v>
      </c>
      <c r="V1037" s="135">
        <f t="shared" si="117"/>
        <v>449200.00000000006</v>
      </c>
      <c r="W1037" s="135">
        <f t="shared" si="118"/>
        <v>37433.333333333336</v>
      </c>
      <c r="X1037" s="133" t="s">
        <v>1536</v>
      </c>
      <c r="Y1037" s="133" t="s">
        <v>1536</v>
      </c>
      <c r="Z1037" s="133">
        <v>3093</v>
      </c>
      <c r="AA1037" s="133">
        <v>3094</v>
      </c>
      <c r="AB1037" s="133" t="s">
        <v>42</v>
      </c>
      <c r="AC1037" s="133" t="s">
        <v>42</v>
      </c>
      <c r="AD1037" s="133" t="s">
        <v>42</v>
      </c>
      <c r="AE1037" s="133" t="s">
        <v>42</v>
      </c>
      <c r="AF1037" s="133">
        <v>134</v>
      </c>
      <c r="AG1037" s="133"/>
      <c r="AH1037" s="133">
        <v>2024</v>
      </c>
      <c r="AI1037" s="133"/>
      <c r="AJ1037" s="133"/>
      <c r="AK1037" s="133"/>
      <c r="AL1037" s="133" t="s">
        <v>316</v>
      </c>
      <c r="AM1037" s="133"/>
    </row>
    <row r="1038" spans="1:39" x14ac:dyDescent="0.35">
      <c r="A1038" s="130" t="s">
        <v>50</v>
      </c>
      <c r="B1038" s="130" t="s">
        <v>1432</v>
      </c>
      <c r="C1038" s="130" t="s">
        <v>1430</v>
      </c>
      <c r="D1038" s="130" t="s">
        <v>1539</v>
      </c>
      <c r="E1038" s="130" t="s">
        <v>51</v>
      </c>
      <c r="F1038" s="130"/>
      <c r="G1038" s="130" t="s">
        <v>316</v>
      </c>
      <c r="H1038" s="130" t="s">
        <v>1485</v>
      </c>
      <c r="I1038" s="130" t="s">
        <v>1484</v>
      </c>
      <c r="J1038" s="131">
        <v>1</v>
      </c>
      <c r="K1038" s="130"/>
      <c r="L1038" s="130" t="s">
        <v>68</v>
      </c>
      <c r="M1038" s="130" t="s">
        <v>55</v>
      </c>
      <c r="N1038" s="130">
        <v>5</v>
      </c>
      <c r="O1038" s="130">
        <v>40</v>
      </c>
      <c r="P1038" s="130">
        <v>7.5</v>
      </c>
      <c r="Q1038" s="132">
        <v>89.84</v>
      </c>
      <c r="R1038" s="132">
        <f t="shared" si="115"/>
        <v>5</v>
      </c>
      <c r="S1038" s="132">
        <f t="shared" si="114"/>
        <v>449.20000000000005</v>
      </c>
      <c r="T1038" s="132">
        <v>0</v>
      </c>
      <c r="U1038" s="132">
        <f t="shared" si="116"/>
        <v>449.20000000000005</v>
      </c>
      <c r="V1038" s="132">
        <f t="shared" si="117"/>
        <v>449200.00000000006</v>
      </c>
      <c r="W1038" s="132">
        <f t="shared" si="118"/>
        <v>37433.333333333336</v>
      </c>
      <c r="X1038" s="130" t="s">
        <v>1536</v>
      </c>
      <c r="Y1038" s="130" t="s">
        <v>1536</v>
      </c>
      <c r="Z1038" s="130">
        <v>3093</v>
      </c>
      <c r="AA1038" s="130">
        <v>3094</v>
      </c>
      <c r="AB1038" s="130" t="s">
        <v>42</v>
      </c>
      <c r="AC1038" s="130" t="s">
        <v>42</v>
      </c>
      <c r="AD1038" s="130" t="s">
        <v>42</v>
      </c>
      <c r="AE1038" s="130" t="s">
        <v>42</v>
      </c>
      <c r="AF1038" s="130">
        <v>134</v>
      </c>
      <c r="AG1038" s="130"/>
      <c r="AH1038" s="130">
        <v>2024</v>
      </c>
      <c r="AI1038" s="130"/>
      <c r="AJ1038" s="130"/>
      <c r="AK1038" s="130"/>
      <c r="AL1038" s="130" t="s">
        <v>316</v>
      </c>
      <c r="AM1038" s="130"/>
    </row>
    <row r="1039" spans="1:39" x14ac:dyDescent="0.35">
      <c r="A1039" s="133" t="s">
        <v>50</v>
      </c>
      <c r="B1039" s="133" t="s">
        <v>1432</v>
      </c>
      <c r="C1039" s="133" t="s">
        <v>1430</v>
      </c>
      <c r="D1039" s="133" t="s">
        <v>1539</v>
      </c>
      <c r="E1039" s="133" t="s">
        <v>51</v>
      </c>
      <c r="F1039" s="133"/>
      <c r="G1039" s="133" t="s">
        <v>316</v>
      </c>
      <c r="H1039" s="133" t="s">
        <v>1455</v>
      </c>
      <c r="I1039" s="133" t="s">
        <v>1454</v>
      </c>
      <c r="J1039" s="134">
        <v>1</v>
      </c>
      <c r="K1039" s="133"/>
      <c r="L1039" s="133" t="s">
        <v>68</v>
      </c>
      <c r="M1039" s="133" t="s">
        <v>55</v>
      </c>
      <c r="N1039" s="133">
        <v>5</v>
      </c>
      <c r="O1039" s="133">
        <v>40</v>
      </c>
      <c r="P1039" s="133">
        <v>7.5</v>
      </c>
      <c r="Q1039" s="135">
        <v>89.84</v>
      </c>
      <c r="R1039" s="135">
        <f t="shared" si="115"/>
        <v>5</v>
      </c>
      <c r="S1039" s="135">
        <f t="shared" si="114"/>
        <v>449.20000000000005</v>
      </c>
      <c r="T1039" s="135">
        <v>0</v>
      </c>
      <c r="U1039" s="135">
        <f t="shared" si="116"/>
        <v>449.20000000000005</v>
      </c>
      <c r="V1039" s="135">
        <f t="shared" si="117"/>
        <v>449200.00000000006</v>
      </c>
      <c r="W1039" s="135">
        <f t="shared" si="118"/>
        <v>37433.333333333336</v>
      </c>
      <c r="X1039" s="133" t="s">
        <v>1536</v>
      </c>
      <c r="Y1039" s="133" t="s">
        <v>1536</v>
      </c>
      <c r="Z1039" s="133">
        <v>3093</v>
      </c>
      <c r="AA1039" s="133">
        <v>3094</v>
      </c>
      <c r="AB1039" s="133" t="s">
        <v>42</v>
      </c>
      <c r="AC1039" s="133" t="s">
        <v>42</v>
      </c>
      <c r="AD1039" s="133" t="s">
        <v>42</v>
      </c>
      <c r="AE1039" s="133" t="s">
        <v>42</v>
      </c>
      <c r="AF1039" s="133">
        <v>134</v>
      </c>
      <c r="AG1039" s="133"/>
      <c r="AH1039" s="133">
        <v>2024</v>
      </c>
      <c r="AI1039" s="133"/>
      <c r="AJ1039" s="133"/>
      <c r="AK1039" s="133"/>
      <c r="AL1039" s="133" t="s">
        <v>316</v>
      </c>
      <c r="AM1039" s="133"/>
    </row>
    <row r="1040" spans="1:39" x14ac:dyDescent="0.35">
      <c r="A1040" s="130" t="s">
        <v>50</v>
      </c>
      <c r="B1040" s="130" t="s">
        <v>1432</v>
      </c>
      <c r="C1040" s="130" t="s">
        <v>1430</v>
      </c>
      <c r="D1040" s="130" t="s">
        <v>1539</v>
      </c>
      <c r="E1040" s="130" t="s">
        <v>51</v>
      </c>
      <c r="F1040" s="130"/>
      <c r="G1040" s="130" t="s">
        <v>316</v>
      </c>
      <c r="H1040" s="130" t="s">
        <v>1443</v>
      </c>
      <c r="I1040" s="130" t="s">
        <v>42</v>
      </c>
      <c r="J1040" s="131">
        <v>1</v>
      </c>
      <c r="K1040" s="130"/>
      <c r="L1040" s="130" t="s">
        <v>68</v>
      </c>
      <c r="M1040" s="130" t="s">
        <v>69</v>
      </c>
      <c r="N1040" s="130">
        <v>6</v>
      </c>
      <c r="O1040" s="130">
        <v>38</v>
      </c>
      <c r="P1040" s="130">
        <v>7.5</v>
      </c>
      <c r="Q1040" s="132">
        <v>89.84</v>
      </c>
      <c r="R1040" s="132">
        <f t="shared" si="115"/>
        <v>4.75</v>
      </c>
      <c r="S1040" s="132">
        <f t="shared" si="114"/>
        <v>426.74</v>
      </c>
      <c r="T1040" s="132">
        <v>0</v>
      </c>
      <c r="U1040" s="132">
        <f t="shared" si="116"/>
        <v>426.74</v>
      </c>
      <c r="V1040" s="132">
        <f t="shared" si="117"/>
        <v>426740</v>
      </c>
      <c r="W1040" s="132">
        <f t="shared" si="118"/>
        <v>35561.666666666664</v>
      </c>
      <c r="X1040" s="130" t="s">
        <v>1536</v>
      </c>
      <c r="Y1040" s="130" t="s">
        <v>1536</v>
      </c>
      <c r="Z1040" s="130">
        <v>3093</v>
      </c>
      <c r="AA1040" s="130">
        <v>3094</v>
      </c>
      <c r="AB1040" s="130" t="s">
        <v>42</v>
      </c>
      <c r="AC1040" s="130" t="s">
        <v>42</v>
      </c>
      <c r="AD1040" s="130" t="s">
        <v>42</v>
      </c>
      <c r="AE1040" s="130" t="s">
        <v>42</v>
      </c>
      <c r="AF1040" s="130">
        <v>134</v>
      </c>
      <c r="AG1040" s="130"/>
      <c r="AH1040" s="130">
        <v>2024</v>
      </c>
      <c r="AI1040" s="130"/>
      <c r="AJ1040" s="130"/>
      <c r="AK1040" s="130"/>
      <c r="AL1040" s="130" t="s">
        <v>316</v>
      </c>
      <c r="AM1040" s="130"/>
    </row>
    <row r="1041" spans="1:39" x14ac:dyDescent="0.35">
      <c r="A1041" s="133" t="s">
        <v>50</v>
      </c>
      <c r="B1041" s="133" t="s">
        <v>1432</v>
      </c>
      <c r="C1041" s="133" t="s">
        <v>1430</v>
      </c>
      <c r="D1041" s="133" t="s">
        <v>1539</v>
      </c>
      <c r="E1041" s="133" t="s">
        <v>51</v>
      </c>
      <c r="F1041" s="133"/>
      <c r="G1041" s="133" t="s">
        <v>316</v>
      </c>
      <c r="H1041" s="133" t="s">
        <v>67</v>
      </c>
      <c r="I1041" s="133" t="s">
        <v>42</v>
      </c>
      <c r="J1041" s="134">
        <v>1</v>
      </c>
      <c r="K1041" s="133"/>
      <c r="L1041" s="133" t="s">
        <v>68</v>
      </c>
      <c r="M1041" s="133" t="s">
        <v>69</v>
      </c>
      <c r="N1041" s="133">
        <v>6</v>
      </c>
      <c r="O1041" s="133">
        <v>38</v>
      </c>
      <c r="P1041" s="133">
        <v>7.5</v>
      </c>
      <c r="Q1041" s="135">
        <v>89.84</v>
      </c>
      <c r="R1041" s="135">
        <f t="shared" si="115"/>
        <v>4.75</v>
      </c>
      <c r="S1041" s="135">
        <f t="shared" si="114"/>
        <v>426.74</v>
      </c>
      <c r="T1041" s="135">
        <v>0</v>
      </c>
      <c r="U1041" s="135">
        <f t="shared" si="116"/>
        <v>426.74</v>
      </c>
      <c r="V1041" s="135">
        <f t="shared" si="117"/>
        <v>426740</v>
      </c>
      <c r="W1041" s="135">
        <f t="shared" si="118"/>
        <v>35561.666666666664</v>
      </c>
      <c r="X1041" s="133" t="s">
        <v>1536</v>
      </c>
      <c r="Y1041" s="133" t="s">
        <v>1536</v>
      </c>
      <c r="Z1041" s="133">
        <v>3093</v>
      </c>
      <c r="AA1041" s="133">
        <v>3094</v>
      </c>
      <c r="AB1041" s="133" t="s">
        <v>42</v>
      </c>
      <c r="AC1041" s="133" t="s">
        <v>42</v>
      </c>
      <c r="AD1041" s="133" t="s">
        <v>42</v>
      </c>
      <c r="AE1041" s="133" t="s">
        <v>42</v>
      </c>
      <c r="AF1041" s="133">
        <v>134</v>
      </c>
      <c r="AG1041" s="133"/>
      <c r="AH1041" s="133">
        <v>2024</v>
      </c>
      <c r="AI1041" s="133"/>
      <c r="AJ1041" s="133"/>
      <c r="AK1041" s="133"/>
      <c r="AL1041" s="133" t="s">
        <v>316</v>
      </c>
      <c r="AM1041" s="133"/>
    </row>
    <row r="1042" spans="1:39" x14ac:dyDescent="0.35">
      <c r="A1042" s="130" t="s">
        <v>50</v>
      </c>
      <c r="B1042" s="130" t="s">
        <v>1432</v>
      </c>
      <c r="C1042" s="130" t="s">
        <v>1430</v>
      </c>
      <c r="D1042" s="130" t="s">
        <v>1539</v>
      </c>
      <c r="E1042" s="130" t="s">
        <v>51</v>
      </c>
      <c r="F1042" s="130"/>
      <c r="G1042" s="130" t="s">
        <v>316</v>
      </c>
      <c r="H1042" s="130" t="s">
        <v>1505</v>
      </c>
      <c r="I1042" s="130" t="s">
        <v>1504</v>
      </c>
      <c r="J1042" s="131">
        <v>1</v>
      </c>
      <c r="K1042" s="130">
        <v>0.5</v>
      </c>
      <c r="L1042" s="130" t="s">
        <v>54</v>
      </c>
      <c r="M1042" s="130" t="s">
        <v>69</v>
      </c>
      <c r="N1042" s="130">
        <v>6</v>
      </c>
      <c r="O1042" s="130">
        <v>38</v>
      </c>
      <c r="P1042" s="130">
        <v>15</v>
      </c>
      <c r="Q1042" s="132">
        <v>89.84</v>
      </c>
      <c r="R1042" s="132">
        <f t="shared" si="115"/>
        <v>9.5</v>
      </c>
      <c r="S1042" s="132">
        <f t="shared" si="114"/>
        <v>853.48</v>
      </c>
      <c r="T1042" s="132">
        <v>0</v>
      </c>
      <c r="U1042" s="132">
        <f t="shared" si="116"/>
        <v>853.48</v>
      </c>
      <c r="V1042" s="132">
        <f t="shared" si="117"/>
        <v>853480</v>
      </c>
      <c r="W1042" s="132">
        <f t="shared" si="118"/>
        <v>71123.333333333328</v>
      </c>
      <c r="X1042" s="130" t="s">
        <v>1536</v>
      </c>
      <c r="Y1042" s="130" t="s">
        <v>1536</v>
      </c>
      <c r="Z1042" s="130">
        <v>3093</v>
      </c>
      <c r="AA1042" s="130">
        <v>3094</v>
      </c>
      <c r="AB1042" s="130" t="s">
        <v>42</v>
      </c>
      <c r="AC1042" s="130" t="s">
        <v>42</v>
      </c>
      <c r="AD1042" s="130" t="s">
        <v>42</v>
      </c>
      <c r="AE1042" s="130" t="s">
        <v>42</v>
      </c>
      <c r="AF1042" s="130">
        <v>134</v>
      </c>
      <c r="AG1042" s="130"/>
      <c r="AH1042" s="130">
        <v>2024</v>
      </c>
      <c r="AI1042" s="130"/>
      <c r="AJ1042" s="130"/>
      <c r="AK1042" s="130"/>
      <c r="AL1042" s="130" t="s">
        <v>316</v>
      </c>
      <c r="AM1042" s="130"/>
    </row>
    <row r="1043" spans="1:39" x14ac:dyDescent="0.35">
      <c r="A1043" s="133" t="s">
        <v>50</v>
      </c>
      <c r="B1043" s="133" t="s">
        <v>1432</v>
      </c>
      <c r="C1043" s="133" t="s">
        <v>1510</v>
      </c>
      <c r="D1043" s="133" t="s">
        <v>1540</v>
      </c>
      <c r="E1043" s="133" t="s">
        <v>51</v>
      </c>
      <c r="F1043" s="133"/>
      <c r="G1043" s="133" t="s">
        <v>316</v>
      </c>
      <c r="H1043" s="133" t="s">
        <v>1515</v>
      </c>
      <c r="I1043" s="133" t="s">
        <v>1514</v>
      </c>
      <c r="J1043" s="134">
        <v>1</v>
      </c>
      <c r="K1043" s="133">
        <v>0.5</v>
      </c>
      <c r="L1043" s="133" t="s">
        <v>54</v>
      </c>
      <c r="M1043" s="133" t="s">
        <v>373</v>
      </c>
      <c r="N1043" s="133">
        <v>1</v>
      </c>
      <c r="O1043" s="133">
        <v>12</v>
      </c>
      <c r="P1043" s="133">
        <v>7.5</v>
      </c>
      <c r="Q1043" s="135">
        <v>91.06</v>
      </c>
      <c r="R1043" s="135">
        <f t="shared" si="115"/>
        <v>1.5</v>
      </c>
      <c r="S1043" s="135">
        <f t="shared" si="114"/>
        <v>136.59</v>
      </c>
      <c r="T1043" s="135"/>
      <c r="U1043" s="135">
        <f t="shared" si="116"/>
        <v>136.59</v>
      </c>
      <c r="V1043" s="135">
        <f t="shared" si="117"/>
        <v>136590</v>
      </c>
      <c r="W1043" s="135">
        <f t="shared" si="118"/>
        <v>11382.5</v>
      </c>
      <c r="X1043" s="133" t="s">
        <v>1541</v>
      </c>
      <c r="Y1043" s="133" t="s">
        <v>1541</v>
      </c>
      <c r="Z1043" s="133">
        <v>3093</v>
      </c>
      <c r="AA1043" s="133">
        <v>3094</v>
      </c>
      <c r="AB1043" s="133"/>
      <c r="AC1043" s="133"/>
      <c r="AD1043" s="133"/>
      <c r="AE1043" s="133"/>
      <c r="AF1043" s="133">
        <v>144</v>
      </c>
      <c r="AG1043" s="133"/>
      <c r="AH1043" s="133">
        <v>2024</v>
      </c>
      <c r="AI1043" s="133"/>
      <c r="AJ1043" s="133"/>
      <c r="AK1043" s="133"/>
      <c r="AL1043" s="133" t="s">
        <v>316</v>
      </c>
      <c r="AM1043" s="133"/>
    </row>
    <row r="1044" spans="1:39" x14ac:dyDescent="0.35">
      <c r="A1044" s="130" t="s">
        <v>50</v>
      </c>
      <c r="B1044" s="130" t="s">
        <v>1432</v>
      </c>
      <c r="C1044" s="130" t="s">
        <v>1510</v>
      </c>
      <c r="D1044" s="130" t="s">
        <v>1540</v>
      </c>
      <c r="E1044" s="130" t="s">
        <v>51</v>
      </c>
      <c r="F1044" s="130"/>
      <c r="G1044" s="130" t="s">
        <v>316</v>
      </c>
      <c r="H1044" s="130" t="s">
        <v>1517</v>
      </c>
      <c r="I1044" s="130" t="s">
        <v>1516</v>
      </c>
      <c r="J1044" s="131">
        <v>1</v>
      </c>
      <c r="K1044" s="130">
        <v>0.5</v>
      </c>
      <c r="L1044" s="130" t="s">
        <v>54</v>
      </c>
      <c r="M1044" s="130" t="s">
        <v>373</v>
      </c>
      <c r="N1044" s="130">
        <v>1</v>
      </c>
      <c r="O1044" s="130">
        <v>12</v>
      </c>
      <c r="P1044" s="130">
        <v>7.5</v>
      </c>
      <c r="Q1044" s="132">
        <v>91.06</v>
      </c>
      <c r="R1044" s="132">
        <f t="shared" si="115"/>
        <v>1.5</v>
      </c>
      <c r="S1044" s="132">
        <f t="shared" si="114"/>
        <v>136.59</v>
      </c>
      <c r="T1044" s="132"/>
      <c r="U1044" s="132">
        <f t="shared" si="116"/>
        <v>136.59</v>
      </c>
      <c r="V1044" s="132">
        <f t="shared" si="117"/>
        <v>136590</v>
      </c>
      <c r="W1044" s="132">
        <f t="shared" si="118"/>
        <v>11382.5</v>
      </c>
      <c r="X1044" s="130" t="s">
        <v>1541</v>
      </c>
      <c r="Y1044" s="130" t="s">
        <v>1541</v>
      </c>
      <c r="Z1044" s="130">
        <v>3093</v>
      </c>
      <c r="AA1044" s="130">
        <v>3094</v>
      </c>
      <c r="AB1044" s="130"/>
      <c r="AC1044" s="130"/>
      <c r="AD1044" s="130"/>
      <c r="AE1044" s="130"/>
      <c r="AF1044" s="130">
        <v>144</v>
      </c>
      <c r="AG1044" s="130"/>
      <c r="AH1044" s="130">
        <v>2024</v>
      </c>
      <c r="AI1044" s="130"/>
      <c r="AJ1044" s="130"/>
      <c r="AK1044" s="130"/>
      <c r="AL1044" s="130" t="s">
        <v>316</v>
      </c>
      <c r="AM1044" s="130"/>
    </row>
    <row r="1045" spans="1:39" x14ac:dyDescent="0.35">
      <c r="A1045" s="133" t="s">
        <v>50</v>
      </c>
      <c r="B1045" s="133" t="s">
        <v>1432</v>
      </c>
      <c r="C1045" s="133" t="s">
        <v>1510</v>
      </c>
      <c r="D1045" s="133" t="s">
        <v>1540</v>
      </c>
      <c r="E1045" s="133" t="s">
        <v>51</v>
      </c>
      <c r="F1045" s="133"/>
      <c r="G1045" s="133" t="s">
        <v>316</v>
      </c>
      <c r="H1045" s="133" t="s">
        <v>1519</v>
      </c>
      <c r="I1045" s="133" t="s">
        <v>1518</v>
      </c>
      <c r="J1045" s="134">
        <v>1</v>
      </c>
      <c r="K1045" s="133">
        <v>0.5</v>
      </c>
      <c r="L1045" s="133" t="s">
        <v>54</v>
      </c>
      <c r="M1045" s="133" t="s">
        <v>377</v>
      </c>
      <c r="N1045" s="133">
        <v>2</v>
      </c>
      <c r="O1045" s="133">
        <v>18</v>
      </c>
      <c r="P1045" s="133">
        <v>7.5</v>
      </c>
      <c r="Q1045" s="135">
        <v>91.06</v>
      </c>
      <c r="R1045" s="135">
        <f t="shared" si="115"/>
        <v>2.25</v>
      </c>
      <c r="S1045" s="135">
        <f t="shared" si="114"/>
        <v>204.88499999999999</v>
      </c>
      <c r="T1045" s="135"/>
      <c r="U1045" s="135">
        <f t="shared" si="116"/>
        <v>204.88499999999999</v>
      </c>
      <c r="V1045" s="135">
        <f t="shared" si="117"/>
        <v>204885</v>
      </c>
      <c r="W1045" s="135">
        <f t="shared" si="118"/>
        <v>17073.75</v>
      </c>
      <c r="X1045" s="133" t="s">
        <v>1541</v>
      </c>
      <c r="Y1045" s="133" t="s">
        <v>1541</v>
      </c>
      <c r="Z1045" s="133">
        <v>3093</v>
      </c>
      <c r="AA1045" s="133">
        <v>3094</v>
      </c>
      <c r="AB1045" s="133"/>
      <c r="AC1045" s="133"/>
      <c r="AD1045" s="133"/>
      <c r="AE1045" s="133"/>
      <c r="AF1045" s="133">
        <v>144</v>
      </c>
      <c r="AG1045" s="133"/>
      <c r="AH1045" s="133">
        <v>2024</v>
      </c>
      <c r="AI1045" s="133"/>
      <c r="AJ1045" s="133"/>
      <c r="AK1045" s="133"/>
      <c r="AL1045" s="133" t="s">
        <v>316</v>
      </c>
      <c r="AM1045" s="133"/>
    </row>
    <row r="1046" spans="1:39" x14ac:dyDescent="0.35">
      <c r="A1046" s="130" t="s">
        <v>50</v>
      </c>
      <c r="B1046" s="130" t="s">
        <v>1432</v>
      </c>
      <c r="C1046" s="130" t="s">
        <v>1510</v>
      </c>
      <c r="D1046" s="130" t="s">
        <v>1540</v>
      </c>
      <c r="E1046" s="130" t="s">
        <v>51</v>
      </c>
      <c r="F1046" s="130"/>
      <c r="G1046" s="130" t="s">
        <v>316</v>
      </c>
      <c r="H1046" s="130" t="s">
        <v>1521</v>
      </c>
      <c r="I1046" s="130" t="s">
        <v>1520</v>
      </c>
      <c r="J1046" s="131">
        <v>1</v>
      </c>
      <c r="K1046" s="130">
        <v>0.5</v>
      </c>
      <c r="L1046" s="130" t="s">
        <v>54</v>
      </c>
      <c r="M1046" s="130" t="s">
        <v>377</v>
      </c>
      <c r="N1046" s="130">
        <v>2</v>
      </c>
      <c r="O1046" s="130">
        <v>18</v>
      </c>
      <c r="P1046" s="130">
        <v>7.5</v>
      </c>
      <c r="Q1046" s="132">
        <v>91.06</v>
      </c>
      <c r="R1046" s="132">
        <f t="shared" si="115"/>
        <v>2.25</v>
      </c>
      <c r="S1046" s="132">
        <f t="shared" si="114"/>
        <v>204.88499999999999</v>
      </c>
      <c r="T1046" s="132"/>
      <c r="U1046" s="132">
        <f t="shared" si="116"/>
        <v>204.88499999999999</v>
      </c>
      <c r="V1046" s="132">
        <f t="shared" si="117"/>
        <v>204885</v>
      </c>
      <c r="W1046" s="132">
        <f t="shared" si="118"/>
        <v>17073.75</v>
      </c>
      <c r="X1046" s="130" t="s">
        <v>1541</v>
      </c>
      <c r="Y1046" s="130" t="s">
        <v>1541</v>
      </c>
      <c r="Z1046" s="130">
        <v>3093</v>
      </c>
      <c r="AA1046" s="130">
        <v>3094</v>
      </c>
      <c r="AB1046" s="130"/>
      <c r="AC1046" s="130"/>
      <c r="AD1046" s="130"/>
      <c r="AE1046" s="130"/>
      <c r="AF1046" s="130">
        <v>144</v>
      </c>
      <c r="AG1046" s="130"/>
      <c r="AH1046" s="130">
        <v>2024</v>
      </c>
      <c r="AI1046" s="130"/>
      <c r="AJ1046" s="130"/>
      <c r="AK1046" s="130"/>
      <c r="AL1046" s="130" t="s">
        <v>316</v>
      </c>
      <c r="AM1046" s="130"/>
    </row>
    <row r="1047" spans="1:39" x14ac:dyDescent="0.35">
      <c r="A1047" s="133" t="s">
        <v>50</v>
      </c>
      <c r="B1047" s="133" t="s">
        <v>1432</v>
      </c>
      <c r="C1047" s="133" t="s">
        <v>1510</v>
      </c>
      <c r="D1047" s="133" t="s">
        <v>1540</v>
      </c>
      <c r="E1047" s="133" t="s">
        <v>51</v>
      </c>
      <c r="F1047" s="133"/>
      <c r="G1047" s="133" t="s">
        <v>316</v>
      </c>
      <c r="H1047" s="133" t="s">
        <v>1525</v>
      </c>
      <c r="I1047" s="133" t="s">
        <v>1524</v>
      </c>
      <c r="J1047" s="134">
        <v>1</v>
      </c>
      <c r="K1047" s="133">
        <v>0.5</v>
      </c>
      <c r="L1047" s="133" t="s">
        <v>54</v>
      </c>
      <c r="M1047" s="133" t="s">
        <v>373</v>
      </c>
      <c r="N1047" s="133">
        <v>3</v>
      </c>
      <c r="O1047" s="133">
        <v>16</v>
      </c>
      <c r="P1047" s="133">
        <v>7.5</v>
      </c>
      <c r="Q1047" s="135">
        <v>91.06</v>
      </c>
      <c r="R1047" s="135">
        <f t="shared" si="115"/>
        <v>2</v>
      </c>
      <c r="S1047" s="135">
        <f t="shared" si="114"/>
        <v>182.12</v>
      </c>
      <c r="T1047" s="135"/>
      <c r="U1047" s="135">
        <f t="shared" si="116"/>
        <v>182.12</v>
      </c>
      <c r="V1047" s="135">
        <f t="shared" si="117"/>
        <v>182120</v>
      </c>
      <c r="W1047" s="135">
        <f t="shared" si="118"/>
        <v>15176.666666666666</v>
      </c>
      <c r="X1047" s="133" t="s">
        <v>1541</v>
      </c>
      <c r="Y1047" s="133" t="s">
        <v>1541</v>
      </c>
      <c r="Z1047" s="133">
        <v>3093</v>
      </c>
      <c r="AA1047" s="133">
        <v>3094</v>
      </c>
      <c r="AB1047" s="133"/>
      <c r="AC1047" s="133"/>
      <c r="AD1047" s="133"/>
      <c r="AE1047" s="133"/>
      <c r="AF1047" s="133">
        <v>144</v>
      </c>
      <c r="AG1047" s="133"/>
      <c r="AH1047" s="133">
        <v>2024</v>
      </c>
      <c r="AI1047" s="133"/>
      <c r="AJ1047" s="133"/>
      <c r="AK1047" s="133"/>
      <c r="AL1047" s="133" t="s">
        <v>316</v>
      </c>
      <c r="AM1047" s="133"/>
    </row>
    <row r="1048" spans="1:39" x14ac:dyDescent="0.35">
      <c r="A1048" s="130" t="s">
        <v>50</v>
      </c>
      <c r="B1048" s="130" t="s">
        <v>1432</v>
      </c>
      <c r="C1048" s="130" t="s">
        <v>1510</v>
      </c>
      <c r="D1048" s="130" t="s">
        <v>1540</v>
      </c>
      <c r="E1048" s="130" t="s">
        <v>51</v>
      </c>
      <c r="F1048" s="130"/>
      <c r="G1048" s="130" t="s">
        <v>316</v>
      </c>
      <c r="H1048" s="130" t="s">
        <v>1523</v>
      </c>
      <c r="I1048" s="130" t="s">
        <v>1522</v>
      </c>
      <c r="J1048" s="131">
        <v>1</v>
      </c>
      <c r="K1048" s="130">
        <v>0.5</v>
      </c>
      <c r="L1048" s="130" t="s">
        <v>54</v>
      </c>
      <c r="M1048" s="130" t="s">
        <v>373</v>
      </c>
      <c r="N1048" s="130">
        <v>3</v>
      </c>
      <c r="O1048" s="130">
        <v>16</v>
      </c>
      <c r="P1048" s="130">
        <v>7.5</v>
      </c>
      <c r="Q1048" s="132">
        <v>91.06</v>
      </c>
      <c r="R1048" s="132">
        <f t="shared" si="115"/>
        <v>2</v>
      </c>
      <c r="S1048" s="132">
        <f t="shared" si="114"/>
        <v>182.12</v>
      </c>
      <c r="T1048" s="132"/>
      <c r="U1048" s="132">
        <f t="shared" si="116"/>
        <v>182.12</v>
      </c>
      <c r="V1048" s="132">
        <f t="shared" si="117"/>
        <v>182120</v>
      </c>
      <c r="W1048" s="132">
        <f t="shared" si="118"/>
        <v>15176.666666666666</v>
      </c>
      <c r="X1048" s="130" t="s">
        <v>1541</v>
      </c>
      <c r="Y1048" s="130" t="s">
        <v>1541</v>
      </c>
      <c r="Z1048" s="130">
        <v>3093</v>
      </c>
      <c r="AA1048" s="130">
        <v>3094</v>
      </c>
      <c r="AB1048" s="130"/>
      <c r="AC1048" s="130"/>
      <c r="AD1048" s="130"/>
      <c r="AE1048" s="130"/>
      <c r="AF1048" s="130">
        <v>144</v>
      </c>
      <c r="AG1048" s="130"/>
      <c r="AH1048" s="130">
        <v>2024</v>
      </c>
      <c r="AI1048" s="130"/>
      <c r="AJ1048" s="130"/>
      <c r="AK1048" s="130"/>
      <c r="AL1048" s="130" t="s">
        <v>316</v>
      </c>
      <c r="AM1048" s="130"/>
    </row>
    <row r="1049" spans="1:39" x14ac:dyDescent="0.35">
      <c r="A1049" s="133" t="s">
        <v>50</v>
      </c>
      <c r="B1049" s="133" t="s">
        <v>1432</v>
      </c>
      <c r="C1049" s="133" t="s">
        <v>1510</v>
      </c>
      <c r="D1049" s="133" t="s">
        <v>1542</v>
      </c>
      <c r="E1049" s="133" t="s">
        <v>51</v>
      </c>
      <c r="F1049" s="133"/>
      <c r="G1049" s="133" t="s">
        <v>316</v>
      </c>
      <c r="H1049" s="133" t="s">
        <v>1515</v>
      </c>
      <c r="I1049" s="133" t="s">
        <v>1514</v>
      </c>
      <c r="J1049" s="134">
        <v>1</v>
      </c>
      <c r="K1049" s="133">
        <v>0.5</v>
      </c>
      <c r="L1049" s="133" t="s">
        <v>54</v>
      </c>
      <c r="M1049" s="133" t="s">
        <v>373</v>
      </c>
      <c r="N1049" s="133">
        <v>1</v>
      </c>
      <c r="O1049" s="133">
        <v>12</v>
      </c>
      <c r="P1049" s="133">
        <v>7.5</v>
      </c>
      <c r="Q1049" s="135">
        <v>91.06</v>
      </c>
      <c r="R1049" s="135">
        <f t="shared" si="115"/>
        <v>1.5</v>
      </c>
      <c r="S1049" s="135">
        <f t="shared" si="114"/>
        <v>136.59</v>
      </c>
      <c r="T1049" s="135"/>
      <c r="U1049" s="135">
        <f t="shared" si="116"/>
        <v>136.59</v>
      </c>
      <c r="V1049" s="135">
        <f t="shared" si="117"/>
        <v>136590</v>
      </c>
      <c r="W1049" s="135">
        <f t="shared" si="118"/>
        <v>11382.5</v>
      </c>
      <c r="X1049" s="133" t="s">
        <v>1541</v>
      </c>
      <c r="Y1049" s="133" t="s">
        <v>1541</v>
      </c>
      <c r="Z1049" s="133">
        <v>3093</v>
      </c>
      <c r="AA1049" s="133">
        <v>3094</v>
      </c>
      <c r="AB1049" s="133"/>
      <c r="AC1049" s="133"/>
      <c r="AD1049" s="133"/>
      <c r="AE1049" s="133"/>
      <c r="AF1049" s="133">
        <v>144</v>
      </c>
      <c r="AG1049" s="133"/>
      <c r="AH1049" s="133">
        <v>2024</v>
      </c>
      <c r="AI1049" s="133"/>
      <c r="AJ1049" s="133"/>
      <c r="AK1049" s="133"/>
      <c r="AL1049" s="133" t="s">
        <v>316</v>
      </c>
      <c r="AM1049" s="133"/>
    </row>
    <row r="1050" spans="1:39" x14ac:dyDescent="0.35">
      <c r="A1050" s="130" t="s">
        <v>50</v>
      </c>
      <c r="B1050" s="130" t="s">
        <v>1432</v>
      </c>
      <c r="C1050" s="130" t="s">
        <v>1510</v>
      </c>
      <c r="D1050" s="130" t="s">
        <v>1542</v>
      </c>
      <c r="E1050" s="130" t="s">
        <v>51</v>
      </c>
      <c r="F1050" s="130"/>
      <c r="G1050" s="130" t="s">
        <v>316</v>
      </c>
      <c r="H1050" s="130" t="s">
        <v>1517</v>
      </c>
      <c r="I1050" s="130" t="s">
        <v>1516</v>
      </c>
      <c r="J1050" s="131">
        <v>1</v>
      </c>
      <c r="K1050" s="130">
        <v>0.5</v>
      </c>
      <c r="L1050" s="130" t="s">
        <v>54</v>
      </c>
      <c r="M1050" s="130" t="s">
        <v>373</v>
      </c>
      <c r="N1050" s="130">
        <v>1</v>
      </c>
      <c r="O1050" s="130">
        <v>12</v>
      </c>
      <c r="P1050" s="130">
        <v>7.5</v>
      </c>
      <c r="Q1050" s="132">
        <v>91.06</v>
      </c>
      <c r="R1050" s="132">
        <f t="shared" si="115"/>
        <v>1.5</v>
      </c>
      <c r="S1050" s="132">
        <f t="shared" si="114"/>
        <v>136.59</v>
      </c>
      <c r="T1050" s="132"/>
      <c r="U1050" s="132">
        <f t="shared" si="116"/>
        <v>136.59</v>
      </c>
      <c r="V1050" s="132">
        <f t="shared" si="117"/>
        <v>136590</v>
      </c>
      <c r="W1050" s="132">
        <f t="shared" si="118"/>
        <v>11382.5</v>
      </c>
      <c r="X1050" s="130" t="s">
        <v>1541</v>
      </c>
      <c r="Y1050" s="130" t="s">
        <v>1541</v>
      </c>
      <c r="Z1050" s="130">
        <v>3093</v>
      </c>
      <c r="AA1050" s="130">
        <v>3094</v>
      </c>
      <c r="AB1050" s="130"/>
      <c r="AC1050" s="130"/>
      <c r="AD1050" s="130"/>
      <c r="AE1050" s="130"/>
      <c r="AF1050" s="130">
        <v>144</v>
      </c>
      <c r="AG1050" s="130"/>
      <c r="AH1050" s="130">
        <v>2024</v>
      </c>
      <c r="AI1050" s="130"/>
      <c r="AJ1050" s="130"/>
      <c r="AK1050" s="130"/>
      <c r="AL1050" s="130" t="s">
        <v>316</v>
      </c>
      <c r="AM1050" s="130"/>
    </row>
    <row r="1051" spans="1:39" x14ac:dyDescent="0.35">
      <c r="A1051" s="133" t="s">
        <v>50</v>
      </c>
      <c r="B1051" s="133" t="s">
        <v>1432</v>
      </c>
      <c r="C1051" s="133" t="s">
        <v>1510</v>
      </c>
      <c r="D1051" s="133" t="s">
        <v>1542</v>
      </c>
      <c r="E1051" s="133" t="s">
        <v>51</v>
      </c>
      <c r="F1051" s="133"/>
      <c r="G1051" s="133" t="s">
        <v>316</v>
      </c>
      <c r="H1051" s="133" t="s">
        <v>1519</v>
      </c>
      <c r="I1051" s="133" t="s">
        <v>1518</v>
      </c>
      <c r="J1051" s="134">
        <v>1</v>
      </c>
      <c r="K1051" s="133">
        <v>0.5</v>
      </c>
      <c r="L1051" s="133" t="s">
        <v>54</v>
      </c>
      <c r="M1051" s="133" t="s">
        <v>377</v>
      </c>
      <c r="N1051" s="133">
        <v>2</v>
      </c>
      <c r="O1051" s="133">
        <v>17</v>
      </c>
      <c r="P1051" s="133">
        <v>7.5</v>
      </c>
      <c r="Q1051" s="135">
        <v>91.06</v>
      </c>
      <c r="R1051" s="135">
        <f t="shared" si="115"/>
        <v>2.125</v>
      </c>
      <c r="S1051" s="135">
        <f t="shared" si="114"/>
        <v>193.5025</v>
      </c>
      <c r="T1051" s="135"/>
      <c r="U1051" s="135">
        <f t="shared" si="116"/>
        <v>193.5025</v>
      </c>
      <c r="V1051" s="135">
        <f t="shared" si="117"/>
        <v>193502.5</v>
      </c>
      <c r="W1051" s="135">
        <f t="shared" si="118"/>
        <v>16125.208333333334</v>
      </c>
      <c r="X1051" s="133" t="s">
        <v>1541</v>
      </c>
      <c r="Y1051" s="133" t="s">
        <v>1541</v>
      </c>
      <c r="Z1051" s="133">
        <v>3093</v>
      </c>
      <c r="AA1051" s="133">
        <v>3094</v>
      </c>
      <c r="AB1051" s="133"/>
      <c r="AC1051" s="133"/>
      <c r="AD1051" s="133"/>
      <c r="AE1051" s="133"/>
      <c r="AF1051" s="133">
        <v>144</v>
      </c>
      <c r="AG1051" s="133"/>
      <c r="AH1051" s="133">
        <v>2024</v>
      </c>
      <c r="AI1051" s="133"/>
      <c r="AJ1051" s="133"/>
      <c r="AK1051" s="133"/>
      <c r="AL1051" s="133" t="s">
        <v>316</v>
      </c>
      <c r="AM1051" s="133"/>
    </row>
    <row r="1052" spans="1:39" x14ac:dyDescent="0.35">
      <c r="A1052" s="130" t="s">
        <v>50</v>
      </c>
      <c r="B1052" s="130" t="s">
        <v>1432</v>
      </c>
      <c r="C1052" s="130" t="s">
        <v>1510</v>
      </c>
      <c r="D1052" s="130" t="s">
        <v>1542</v>
      </c>
      <c r="E1052" s="130" t="s">
        <v>51</v>
      </c>
      <c r="F1052" s="130"/>
      <c r="G1052" s="130" t="s">
        <v>316</v>
      </c>
      <c r="H1052" s="130" t="s">
        <v>1527</v>
      </c>
      <c r="I1052" s="130" t="s">
        <v>1526</v>
      </c>
      <c r="J1052" s="131">
        <v>1</v>
      </c>
      <c r="K1052" s="130">
        <v>0.5</v>
      </c>
      <c r="L1052" s="130" t="s">
        <v>54</v>
      </c>
      <c r="M1052" s="130" t="s">
        <v>377</v>
      </c>
      <c r="N1052" s="130">
        <v>2</v>
      </c>
      <c r="O1052" s="130">
        <v>17</v>
      </c>
      <c r="P1052" s="130">
        <v>7.5</v>
      </c>
      <c r="Q1052" s="132">
        <v>91.06</v>
      </c>
      <c r="R1052" s="132">
        <f t="shared" si="115"/>
        <v>2.125</v>
      </c>
      <c r="S1052" s="132">
        <f t="shared" si="114"/>
        <v>193.5025</v>
      </c>
      <c r="T1052" s="132"/>
      <c r="U1052" s="132">
        <f t="shared" si="116"/>
        <v>193.5025</v>
      </c>
      <c r="V1052" s="132">
        <f t="shared" si="117"/>
        <v>193502.5</v>
      </c>
      <c r="W1052" s="132">
        <f t="shared" si="118"/>
        <v>16125.208333333334</v>
      </c>
      <c r="X1052" s="130" t="s">
        <v>1541</v>
      </c>
      <c r="Y1052" s="130" t="s">
        <v>1541</v>
      </c>
      <c r="Z1052" s="130">
        <v>3093</v>
      </c>
      <c r="AA1052" s="130">
        <v>3094</v>
      </c>
      <c r="AB1052" s="130"/>
      <c r="AC1052" s="130"/>
      <c r="AD1052" s="130"/>
      <c r="AE1052" s="130"/>
      <c r="AF1052" s="130">
        <v>144</v>
      </c>
      <c r="AG1052" s="130"/>
      <c r="AH1052" s="130">
        <v>2024</v>
      </c>
      <c r="AI1052" s="130"/>
      <c r="AJ1052" s="130"/>
      <c r="AK1052" s="130"/>
      <c r="AL1052" s="130" t="s">
        <v>316</v>
      </c>
      <c r="AM1052" s="130"/>
    </row>
    <row r="1053" spans="1:39" x14ac:dyDescent="0.35">
      <c r="A1053" s="133" t="s">
        <v>50</v>
      </c>
      <c r="B1053" s="133" t="s">
        <v>1432</v>
      </c>
      <c r="C1053" s="133" t="s">
        <v>1510</v>
      </c>
      <c r="D1053" s="133" t="s">
        <v>1542</v>
      </c>
      <c r="E1053" s="133" t="s">
        <v>51</v>
      </c>
      <c r="F1053" s="133"/>
      <c r="G1053" s="133" t="s">
        <v>316</v>
      </c>
      <c r="H1053" s="133" t="s">
        <v>1529</v>
      </c>
      <c r="I1053" s="133" t="s">
        <v>1528</v>
      </c>
      <c r="J1053" s="134">
        <v>1</v>
      </c>
      <c r="K1053" s="133">
        <v>0.5</v>
      </c>
      <c r="L1053" s="133" t="s">
        <v>54</v>
      </c>
      <c r="M1053" s="133" t="s">
        <v>373</v>
      </c>
      <c r="N1053" s="133">
        <v>3</v>
      </c>
      <c r="O1053" s="133">
        <v>15</v>
      </c>
      <c r="P1053" s="133">
        <v>7.5</v>
      </c>
      <c r="Q1053" s="135">
        <v>91.06</v>
      </c>
      <c r="R1053" s="135">
        <f t="shared" si="115"/>
        <v>1.875</v>
      </c>
      <c r="S1053" s="135">
        <f t="shared" si="114"/>
        <v>170.73750000000001</v>
      </c>
      <c r="T1053" s="135"/>
      <c r="U1053" s="135">
        <f t="shared" si="116"/>
        <v>170.73750000000001</v>
      </c>
      <c r="V1053" s="135">
        <f t="shared" si="117"/>
        <v>170737.5</v>
      </c>
      <c r="W1053" s="135">
        <f t="shared" si="118"/>
        <v>14228.125</v>
      </c>
      <c r="X1053" s="133" t="s">
        <v>1541</v>
      </c>
      <c r="Y1053" s="133" t="s">
        <v>1541</v>
      </c>
      <c r="Z1053" s="133">
        <v>3093</v>
      </c>
      <c r="AA1053" s="133">
        <v>3094</v>
      </c>
      <c r="AB1053" s="133"/>
      <c r="AC1053" s="133"/>
      <c r="AD1053" s="133"/>
      <c r="AE1053" s="133"/>
      <c r="AF1053" s="133">
        <v>144</v>
      </c>
      <c r="AG1053" s="133"/>
      <c r="AH1053" s="133">
        <v>2024</v>
      </c>
      <c r="AI1053" s="133"/>
      <c r="AJ1053" s="133"/>
      <c r="AK1053" s="133"/>
      <c r="AL1053" s="133" t="s">
        <v>316</v>
      </c>
      <c r="AM1053" s="133"/>
    </row>
    <row r="1054" spans="1:39" x14ac:dyDescent="0.35">
      <c r="A1054" s="130" t="s">
        <v>50</v>
      </c>
      <c r="B1054" s="130" t="s">
        <v>1432</v>
      </c>
      <c r="C1054" s="130" t="s">
        <v>1510</v>
      </c>
      <c r="D1054" s="130" t="s">
        <v>1542</v>
      </c>
      <c r="E1054" s="130" t="s">
        <v>51</v>
      </c>
      <c r="F1054" s="130"/>
      <c r="G1054" s="130" t="s">
        <v>316</v>
      </c>
      <c r="H1054" s="130" t="s">
        <v>1531</v>
      </c>
      <c r="I1054" s="130" t="s">
        <v>1530</v>
      </c>
      <c r="J1054" s="131">
        <v>1</v>
      </c>
      <c r="K1054" s="130">
        <v>0.5</v>
      </c>
      <c r="L1054" s="130" t="s">
        <v>54</v>
      </c>
      <c r="M1054" s="130" t="s">
        <v>373</v>
      </c>
      <c r="N1054" s="130">
        <v>3</v>
      </c>
      <c r="O1054" s="130">
        <v>15</v>
      </c>
      <c r="P1054" s="130">
        <v>7.5</v>
      </c>
      <c r="Q1054" s="132">
        <v>91.06</v>
      </c>
      <c r="R1054" s="132">
        <f t="shared" si="115"/>
        <v>1.875</v>
      </c>
      <c r="S1054" s="132">
        <f t="shared" si="114"/>
        <v>170.73750000000001</v>
      </c>
      <c r="T1054" s="132"/>
      <c r="U1054" s="132">
        <f t="shared" si="116"/>
        <v>170.73750000000001</v>
      </c>
      <c r="V1054" s="132">
        <f t="shared" si="117"/>
        <v>170737.5</v>
      </c>
      <c r="W1054" s="132">
        <f t="shared" si="118"/>
        <v>14228.125</v>
      </c>
      <c r="X1054" s="130" t="s">
        <v>1541</v>
      </c>
      <c r="Y1054" s="130" t="s">
        <v>1541</v>
      </c>
      <c r="Z1054" s="130">
        <v>3093</v>
      </c>
      <c r="AA1054" s="130">
        <v>3094</v>
      </c>
      <c r="AB1054" s="130"/>
      <c r="AC1054" s="130"/>
      <c r="AD1054" s="130"/>
      <c r="AE1054" s="130"/>
      <c r="AF1054" s="130">
        <v>144</v>
      </c>
      <c r="AG1054" s="130"/>
      <c r="AH1054" s="130">
        <v>2024</v>
      </c>
      <c r="AI1054" s="130"/>
      <c r="AJ1054" s="130"/>
      <c r="AK1054" s="130"/>
      <c r="AL1054" s="130" t="s">
        <v>316</v>
      </c>
      <c r="AM1054" s="130"/>
    </row>
    <row r="1055" spans="1:39" x14ac:dyDescent="0.35">
      <c r="A1055" s="133" t="s">
        <v>50</v>
      </c>
      <c r="B1055" s="133" t="s">
        <v>1432</v>
      </c>
      <c r="C1055" s="133" t="s">
        <v>1510</v>
      </c>
      <c r="D1055" s="133" t="s">
        <v>1543</v>
      </c>
      <c r="E1055" s="133" t="s">
        <v>51</v>
      </c>
      <c r="F1055" s="133"/>
      <c r="G1055" s="133" t="s">
        <v>316</v>
      </c>
      <c r="H1055" s="133" t="s">
        <v>1515</v>
      </c>
      <c r="I1055" s="133" t="s">
        <v>1514</v>
      </c>
      <c r="J1055" s="134">
        <v>1</v>
      </c>
      <c r="K1055" s="133">
        <v>0.5</v>
      </c>
      <c r="L1055" s="133" t="s">
        <v>54</v>
      </c>
      <c r="M1055" s="133" t="s">
        <v>373</v>
      </c>
      <c r="N1055" s="133">
        <v>1</v>
      </c>
      <c r="O1055" s="133">
        <v>12</v>
      </c>
      <c r="P1055" s="133">
        <v>7.5</v>
      </c>
      <c r="Q1055" s="135">
        <v>91.06</v>
      </c>
      <c r="R1055" s="135">
        <f t="shared" si="115"/>
        <v>1.5</v>
      </c>
      <c r="S1055" s="135">
        <f t="shared" si="114"/>
        <v>136.59</v>
      </c>
      <c r="T1055" s="135"/>
      <c r="U1055" s="135">
        <f t="shared" si="116"/>
        <v>136.59</v>
      </c>
      <c r="V1055" s="135">
        <f t="shared" si="117"/>
        <v>136590</v>
      </c>
      <c r="W1055" s="135">
        <f t="shared" si="118"/>
        <v>11382.5</v>
      </c>
      <c r="X1055" s="133" t="s">
        <v>1541</v>
      </c>
      <c r="Y1055" s="133" t="s">
        <v>1541</v>
      </c>
      <c r="Z1055" s="133">
        <v>3093</v>
      </c>
      <c r="AA1055" s="133">
        <v>3094</v>
      </c>
      <c r="AB1055" s="133"/>
      <c r="AC1055" s="133"/>
      <c r="AD1055" s="133"/>
      <c r="AE1055" s="133"/>
      <c r="AF1055" s="133">
        <v>144</v>
      </c>
      <c r="AG1055" s="133"/>
      <c r="AH1055" s="133">
        <v>2024</v>
      </c>
      <c r="AI1055" s="133"/>
      <c r="AJ1055" s="133"/>
      <c r="AK1055" s="133"/>
      <c r="AL1055" s="133" t="s">
        <v>316</v>
      </c>
      <c r="AM1055" s="133"/>
    </row>
    <row r="1056" spans="1:39" x14ac:dyDescent="0.35">
      <c r="A1056" s="130" t="s">
        <v>50</v>
      </c>
      <c r="B1056" s="130" t="s">
        <v>1432</v>
      </c>
      <c r="C1056" s="130" t="s">
        <v>1510</v>
      </c>
      <c r="D1056" s="130" t="s">
        <v>1543</v>
      </c>
      <c r="E1056" s="130" t="s">
        <v>51</v>
      </c>
      <c r="F1056" s="130"/>
      <c r="G1056" s="130" t="s">
        <v>316</v>
      </c>
      <c r="H1056" s="130" t="s">
        <v>1517</v>
      </c>
      <c r="I1056" s="130" t="s">
        <v>1516</v>
      </c>
      <c r="J1056" s="131">
        <v>1</v>
      </c>
      <c r="K1056" s="130">
        <v>0.5</v>
      </c>
      <c r="L1056" s="130" t="s">
        <v>54</v>
      </c>
      <c r="M1056" s="130" t="s">
        <v>373</v>
      </c>
      <c r="N1056" s="130">
        <v>1</v>
      </c>
      <c r="O1056" s="130">
        <v>12</v>
      </c>
      <c r="P1056" s="130">
        <v>7.5</v>
      </c>
      <c r="Q1056" s="132">
        <v>91.06</v>
      </c>
      <c r="R1056" s="132">
        <f t="shared" si="115"/>
        <v>1.5</v>
      </c>
      <c r="S1056" s="132">
        <f t="shared" si="114"/>
        <v>136.59</v>
      </c>
      <c r="T1056" s="132"/>
      <c r="U1056" s="132">
        <f t="shared" si="116"/>
        <v>136.59</v>
      </c>
      <c r="V1056" s="132">
        <f t="shared" si="117"/>
        <v>136590</v>
      </c>
      <c r="W1056" s="132">
        <f t="shared" si="118"/>
        <v>11382.5</v>
      </c>
      <c r="X1056" s="130" t="s">
        <v>1541</v>
      </c>
      <c r="Y1056" s="130" t="s">
        <v>1541</v>
      </c>
      <c r="Z1056" s="130">
        <v>3093</v>
      </c>
      <c r="AA1056" s="130">
        <v>3094</v>
      </c>
      <c r="AB1056" s="130"/>
      <c r="AC1056" s="130"/>
      <c r="AD1056" s="130"/>
      <c r="AE1056" s="130"/>
      <c r="AF1056" s="130">
        <v>144</v>
      </c>
      <c r="AG1056" s="130"/>
      <c r="AH1056" s="130">
        <v>2024</v>
      </c>
      <c r="AI1056" s="130"/>
      <c r="AJ1056" s="130"/>
      <c r="AK1056" s="130"/>
      <c r="AL1056" s="130" t="s">
        <v>316</v>
      </c>
      <c r="AM1056" s="130"/>
    </row>
    <row r="1057" spans="1:39" x14ac:dyDescent="0.35">
      <c r="A1057" s="133" t="s">
        <v>50</v>
      </c>
      <c r="B1057" s="133" t="s">
        <v>1432</v>
      </c>
      <c r="C1057" s="133" t="s">
        <v>1510</v>
      </c>
      <c r="D1057" s="133" t="s">
        <v>1543</v>
      </c>
      <c r="E1057" s="133" t="s">
        <v>51</v>
      </c>
      <c r="F1057" s="133"/>
      <c r="G1057" s="133" t="s">
        <v>316</v>
      </c>
      <c r="H1057" s="133" t="s">
        <v>1519</v>
      </c>
      <c r="I1057" s="133" t="s">
        <v>1518</v>
      </c>
      <c r="J1057" s="134">
        <v>1</v>
      </c>
      <c r="K1057" s="133">
        <v>0.5</v>
      </c>
      <c r="L1057" s="133" t="s">
        <v>54</v>
      </c>
      <c r="M1057" s="133" t="s">
        <v>377</v>
      </c>
      <c r="N1057" s="133">
        <v>2</v>
      </c>
      <c r="O1057" s="133">
        <v>16</v>
      </c>
      <c r="P1057" s="133">
        <v>7.5</v>
      </c>
      <c r="Q1057" s="135">
        <v>91.06</v>
      </c>
      <c r="R1057" s="135">
        <f t="shared" si="115"/>
        <v>2</v>
      </c>
      <c r="S1057" s="135">
        <f t="shared" ref="S1057:S1060" si="119">Q1057*R1057</f>
        <v>182.12</v>
      </c>
      <c r="T1057" s="135"/>
      <c r="U1057" s="135">
        <f t="shared" si="116"/>
        <v>182.12</v>
      </c>
      <c r="V1057" s="135">
        <f t="shared" si="117"/>
        <v>182120</v>
      </c>
      <c r="W1057" s="135">
        <f t="shared" si="118"/>
        <v>15176.666666666666</v>
      </c>
      <c r="X1057" s="133" t="s">
        <v>1541</v>
      </c>
      <c r="Y1057" s="133" t="s">
        <v>1541</v>
      </c>
      <c r="Z1057" s="133">
        <v>3093</v>
      </c>
      <c r="AA1057" s="133">
        <v>3094</v>
      </c>
      <c r="AB1057" s="133"/>
      <c r="AC1057" s="133"/>
      <c r="AD1057" s="133"/>
      <c r="AE1057" s="133"/>
      <c r="AF1057" s="133">
        <v>144</v>
      </c>
      <c r="AG1057" s="133"/>
      <c r="AH1057" s="133">
        <v>2024</v>
      </c>
      <c r="AI1057" s="133"/>
      <c r="AJ1057" s="133"/>
      <c r="AK1057" s="133"/>
      <c r="AL1057" s="133" t="s">
        <v>316</v>
      </c>
      <c r="AM1057" s="133"/>
    </row>
    <row r="1058" spans="1:39" x14ac:dyDescent="0.35">
      <c r="A1058" s="130" t="s">
        <v>50</v>
      </c>
      <c r="B1058" s="130" t="s">
        <v>1432</v>
      </c>
      <c r="C1058" s="130" t="s">
        <v>1510</v>
      </c>
      <c r="D1058" s="130" t="s">
        <v>1543</v>
      </c>
      <c r="E1058" s="130" t="s">
        <v>51</v>
      </c>
      <c r="F1058" s="130"/>
      <c r="G1058" s="130" t="s">
        <v>316</v>
      </c>
      <c r="H1058" s="130" t="s">
        <v>1529</v>
      </c>
      <c r="I1058" s="130" t="s">
        <v>1528</v>
      </c>
      <c r="J1058" s="131">
        <v>1</v>
      </c>
      <c r="K1058" s="130">
        <v>0.5</v>
      </c>
      <c r="L1058" s="130" t="s">
        <v>54</v>
      </c>
      <c r="M1058" s="130" t="s">
        <v>373</v>
      </c>
      <c r="N1058" s="130">
        <v>3</v>
      </c>
      <c r="O1058" s="130">
        <v>14</v>
      </c>
      <c r="P1058" s="130">
        <v>7.5</v>
      </c>
      <c r="Q1058" s="132">
        <v>91.06</v>
      </c>
      <c r="R1058" s="132">
        <f t="shared" si="115"/>
        <v>1.75</v>
      </c>
      <c r="S1058" s="132">
        <f t="shared" si="119"/>
        <v>159.35500000000002</v>
      </c>
      <c r="T1058" s="132"/>
      <c r="U1058" s="132">
        <f t="shared" si="116"/>
        <v>159.35500000000002</v>
      </c>
      <c r="V1058" s="132">
        <f t="shared" si="117"/>
        <v>159355.00000000003</v>
      </c>
      <c r="W1058" s="132">
        <f t="shared" si="118"/>
        <v>13279.583333333336</v>
      </c>
      <c r="X1058" s="130" t="s">
        <v>1541</v>
      </c>
      <c r="Y1058" s="130" t="s">
        <v>1541</v>
      </c>
      <c r="Z1058" s="130">
        <v>3093</v>
      </c>
      <c r="AA1058" s="130">
        <v>3094</v>
      </c>
      <c r="AB1058" s="130"/>
      <c r="AC1058" s="130"/>
      <c r="AD1058" s="130"/>
      <c r="AE1058" s="130"/>
      <c r="AF1058" s="130">
        <v>144</v>
      </c>
      <c r="AG1058" s="130"/>
      <c r="AH1058" s="130">
        <v>2024</v>
      </c>
      <c r="AI1058" s="130"/>
      <c r="AJ1058" s="130"/>
      <c r="AK1058" s="130"/>
      <c r="AL1058" s="130" t="s">
        <v>316</v>
      </c>
      <c r="AM1058" s="130"/>
    </row>
    <row r="1059" spans="1:39" x14ac:dyDescent="0.35">
      <c r="A1059" s="133" t="s">
        <v>50</v>
      </c>
      <c r="B1059" s="133" t="s">
        <v>1432</v>
      </c>
      <c r="C1059" s="133" t="s">
        <v>1510</v>
      </c>
      <c r="D1059" s="133" t="s">
        <v>1543</v>
      </c>
      <c r="E1059" s="133" t="s">
        <v>51</v>
      </c>
      <c r="F1059" s="133"/>
      <c r="G1059" s="133" t="s">
        <v>316</v>
      </c>
      <c r="H1059" s="133" t="s">
        <v>1533</v>
      </c>
      <c r="I1059" s="133" t="s">
        <v>1532</v>
      </c>
      <c r="J1059" s="134">
        <v>1</v>
      </c>
      <c r="K1059" s="133">
        <v>0.5</v>
      </c>
      <c r="L1059" s="133" t="s">
        <v>54</v>
      </c>
      <c r="M1059" s="133" t="s">
        <v>377</v>
      </c>
      <c r="N1059" s="133">
        <v>2</v>
      </c>
      <c r="O1059" s="133">
        <v>16</v>
      </c>
      <c r="P1059" s="133">
        <v>7.5</v>
      </c>
      <c r="Q1059" s="135">
        <v>91.06</v>
      </c>
      <c r="R1059" s="135">
        <f t="shared" ref="R1059:R1060" si="120">(J1059*O1059*P1059)/60</f>
        <v>2</v>
      </c>
      <c r="S1059" s="135">
        <f t="shared" si="119"/>
        <v>182.12</v>
      </c>
      <c r="T1059" s="135"/>
      <c r="U1059" s="135">
        <f t="shared" si="116"/>
        <v>182.12</v>
      </c>
      <c r="V1059" s="135">
        <f t="shared" si="117"/>
        <v>182120</v>
      </c>
      <c r="W1059" s="135">
        <f t="shared" si="118"/>
        <v>15176.666666666666</v>
      </c>
      <c r="X1059" s="133" t="s">
        <v>1541</v>
      </c>
      <c r="Y1059" s="133" t="s">
        <v>1541</v>
      </c>
      <c r="Z1059" s="133">
        <v>3093</v>
      </c>
      <c r="AA1059" s="133">
        <v>3094</v>
      </c>
      <c r="AB1059" s="133"/>
      <c r="AC1059" s="133"/>
      <c r="AD1059" s="133"/>
      <c r="AE1059" s="133"/>
      <c r="AF1059" s="133">
        <v>144</v>
      </c>
      <c r="AG1059" s="133"/>
      <c r="AH1059" s="133">
        <v>2024</v>
      </c>
      <c r="AI1059" s="133"/>
      <c r="AJ1059" s="133"/>
      <c r="AK1059" s="133"/>
      <c r="AL1059" s="133" t="s">
        <v>316</v>
      </c>
      <c r="AM1059" s="133"/>
    </row>
    <row r="1060" spans="1:39" x14ac:dyDescent="0.35">
      <c r="A1060" s="130" t="s">
        <v>50</v>
      </c>
      <c r="B1060" s="130" t="s">
        <v>1432</v>
      </c>
      <c r="C1060" s="130" t="s">
        <v>1510</v>
      </c>
      <c r="D1060" s="130" t="s">
        <v>1543</v>
      </c>
      <c r="E1060" s="130" t="s">
        <v>51</v>
      </c>
      <c r="F1060" s="130"/>
      <c r="G1060" s="130" t="s">
        <v>316</v>
      </c>
      <c r="H1060" s="130" t="s">
        <v>1535</v>
      </c>
      <c r="I1060" s="130" t="s">
        <v>1534</v>
      </c>
      <c r="J1060" s="131">
        <v>1</v>
      </c>
      <c r="K1060" s="130">
        <v>0.5</v>
      </c>
      <c r="L1060" s="130" t="s">
        <v>54</v>
      </c>
      <c r="M1060" s="130" t="s">
        <v>373</v>
      </c>
      <c r="N1060" s="130">
        <v>3</v>
      </c>
      <c r="O1060" s="130">
        <v>14</v>
      </c>
      <c r="P1060" s="130">
        <v>7.5</v>
      </c>
      <c r="Q1060" s="132">
        <v>91.06</v>
      </c>
      <c r="R1060" s="132">
        <f t="shared" si="120"/>
        <v>1.75</v>
      </c>
      <c r="S1060" s="132">
        <f t="shared" si="119"/>
        <v>159.35500000000002</v>
      </c>
      <c r="T1060" s="132"/>
      <c r="U1060" s="132">
        <f t="shared" si="116"/>
        <v>159.35500000000002</v>
      </c>
      <c r="V1060" s="132">
        <f t="shared" si="117"/>
        <v>159355.00000000003</v>
      </c>
      <c r="W1060" s="132">
        <f t="shared" si="118"/>
        <v>13279.583333333336</v>
      </c>
      <c r="X1060" s="130" t="s">
        <v>1541</v>
      </c>
      <c r="Y1060" s="130" t="s">
        <v>1541</v>
      </c>
      <c r="Z1060" s="130">
        <v>3093</v>
      </c>
      <c r="AA1060" s="130">
        <v>3094</v>
      </c>
      <c r="AB1060" s="130"/>
      <c r="AC1060" s="130"/>
      <c r="AD1060" s="130"/>
      <c r="AE1060" s="130"/>
      <c r="AF1060" s="130">
        <v>144</v>
      </c>
      <c r="AG1060" s="130"/>
      <c r="AH1060" s="130">
        <v>2024</v>
      </c>
      <c r="AI1060" s="130"/>
      <c r="AJ1060" s="130"/>
      <c r="AK1060" s="130"/>
      <c r="AL1060" s="130" t="s">
        <v>316</v>
      </c>
      <c r="AM1060" s="130"/>
    </row>
    <row r="1061" spans="1:39" x14ac:dyDescent="0.35">
      <c r="A1061" s="133" t="s">
        <v>39</v>
      </c>
      <c r="B1061" s="133" t="s">
        <v>1432</v>
      </c>
      <c r="C1061" s="133" t="s">
        <v>1510</v>
      </c>
      <c r="D1061" s="133" t="s">
        <v>1510</v>
      </c>
      <c r="E1061" s="133"/>
      <c r="F1061" s="133"/>
      <c r="G1061" s="133" t="s">
        <v>316</v>
      </c>
      <c r="H1061" s="133" t="s">
        <v>1433</v>
      </c>
      <c r="I1061" s="133" t="s">
        <v>42</v>
      </c>
      <c r="J1061" s="134">
        <v>1</v>
      </c>
      <c r="K1061" s="133"/>
      <c r="L1061" s="133" t="s">
        <v>45</v>
      </c>
      <c r="M1061" s="133"/>
      <c r="N1061" s="133"/>
      <c r="O1061" s="133"/>
      <c r="P1061" s="133"/>
      <c r="Q1061" s="135"/>
      <c r="R1061" s="135"/>
      <c r="S1061" s="135"/>
      <c r="T1061" s="135">
        <v>420</v>
      </c>
      <c r="U1061" s="135">
        <f t="shared" si="116"/>
        <v>420</v>
      </c>
      <c r="V1061" s="135">
        <f t="shared" si="117"/>
        <v>420000</v>
      </c>
      <c r="W1061" s="135">
        <f t="shared" si="118"/>
        <v>35000</v>
      </c>
      <c r="X1061" s="133" t="s">
        <v>39</v>
      </c>
      <c r="Y1061" s="133" t="s">
        <v>39</v>
      </c>
      <c r="Z1061" s="133" t="s">
        <v>39</v>
      </c>
      <c r="AA1061" s="133"/>
      <c r="AB1061" s="133" t="s">
        <v>42</v>
      </c>
      <c r="AC1061" s="133" t="s">
        <v>42</v>
      </c>
      <c r="AD1061" s="133" t="s">
        <v>42</v>
      </c>
      <c r="AE1061" s="133" t="s">
        <v>42</v>
      </c>
      <c r="AF1061" s="133" t="s">
        <v>39</v>
      </c>
      <c r="AG1061" s="133"/>
      <c r="AH1061" s="133">
        <v>2024</v>
      </c>
      <c r="AI1061" s="133"/>
      <c r="AJ1061" s="133"/>
      <c r="AK1061" s="133"/>
      <c r="AL1061" s="133" t="s">
        <v>316</v>
      </c>
      <c r="AM1061" s="133"/>
    </row>
    <row r="1062" spans="1:39" x14ac:dyDescent="0.35">
      <c r="A1062" s="130" t="s">
        <v>39</v>
      </c>
      <c r="B1062" s="130" t="s">
        <v>1432</v>
      </c>
      <c r="C1062" s="130" t="s">
        <v>1510</v>
      </c>
      <c r="D1062" s="130" t="s">
        <v>1510</v>
      </c>
      <c r="E1062" s="130"/>
      <c r="F1062" s="130"/>
      <c r="G1062" s="130" t="s">
        <v>316</v>
      </c>
      <c r="H1062" s="130" t="s">
        <v>1511</v>
      </c>
      <c r="I1062" s="130" t="s">
        <v>42</v>
      </c>
      <c r="J1062" s="131">
        <v>1</v>
      </c>
      <c r="K1062" s="130"/>
      <c r="L1062" s="130" t="s">
        <v>45</v>
      </c>
      <c r="M1062" s="130"/>
      <c r="N1062" s="130"/>
      <c r="O1062" s="130"/>
      <c r="P1062" s="130"/>
      <c r="Q1062" s="132"/>
      <c r="R1062" s="132"/>
      <c r="S1062" s="132"/>
      <c r="T1062" s="132">
        <v>185</v>
      </c>
      <c r="U1062" s="132">
        <f t="shared" si="116"/>
        <v>185</v>
      </c>
      <c r="V1062" s="132">
        <f t="shared" si="117"/>
        <v>185000</v>
      </c>
      <c r="W1062" s="132">
        <f t="shared" si="118"/>
        <v>15416.666666666666</v>
      </c>
      <c r="X1062" s="130" t="s">
        <v>39</v>
      </c>
      <c r="Y1062" s="130" t="s">
        <v>39</v>
      </c>
      <c r="Z1062" s="130" t="s">
        <v>39</v>
      </c>
      <c r="AA1062" s="130"/>
      <c r="AB1062" s="130" t="s">
        <v>42</v>
      </c>
      <c r="AC1062" s="130" t="s">
        <v>42</v>
      </c>
      <c r="AD1062" s="130" t="s">
        <v>42</v>
      </c>
      <c r="AE1062" s="130" t="s">
        <v>42</v>
      </c>
      <c r="AF1062" s="130" t="s">
        <v>39</v>
      </c>
      <c r="AG1062" s="130"/>
      <c r="AH1062" s="130">
        <v>2024</v>
      </c>
      <c r="AI1062" s="130"/>
      <c r="AJ1062" s="130"/>
      <c r="AK1062" s="130"/>
      <c r="AL1062" s="130" t="s">
        <v>316</v>
      </c>
      <c r="AM1062" s="130"/>
    </row>
    <row r="1063" spans="1:39" x14ac:dyDescent="0.35">
      <c r="A1063" s="133" t="s">
        <v>39</v>
      </c>
      <c r="B1063" s="133" t="s">
        <v>1432</v>
      </c>
      <c r="C1063" s="133" t="s">
        <v>1510</v>
      </c>
      <c r="D1063" s="133" t="s">
        <v>1510</v>
      </c>
      <c r="E1063" s="133"/>
      <c r="F1063" s="133"/>
      <c r="G1063" s="133" t="s">
        <v>316</v>
      </c>
      <c r="H1063" s="133" t="s">
        <v>1439</v>
      </c>
      <c r="I1063" s="133" t="s">
        <v>42</v>
      </c>
      <c r="J1063" s="134">
        <v>1</v>
      </c>
      <c r="K1063" s="133"/>
      <c r="L1063" s="133" t="s">
        <v>45</v>
      </c>
      <c r="M1063" s="133"/>
      <c r="N1063" s="133"/>
      <c r="O1063" s="133"/>
      <c r="P1063" s="133"/>
      <c r="Q1063" s="135"/>
      <c r="R1063" s="135"/>
      <c r="S1063" s="135"/>
      <c r="T1063" s="135">
        <v>120</v>
      </c>
      <c r="U1063" s="135">
        <f t="shared" si="116"/>
        <v>120</v>
      </c>
      <c r="V1063" s="135">
        <f t="shared" si="117"/>
        <v>120000</v>
      </c>
      <c r="W1063" s="135">
        <f t="shared" si="118"/>
        <v>10000</v>
      </c>
      <c r="X1063" s="133" t="s">
        <v>39</v>
      </c>
      <c r="Y1063" s="133" t="s">
        <v>39</v>
      </c>
      <c r="Z1063" s="133" t="s">
        <v>39</v>
      </c>
      <c r="AA1063" s="133"/>
      <c r="AB1063" s="133"/>
      <c r="AC1063" s="133"/>
      <c r="AD1063" s="133"/>
      <c r="AE1063" s="133"/>
      <c r="AF1063" s="133" t="s">
        <v>39</v>
      </c>
      <c r="AG1063" s="133"/>
      <c r="AH1063" s="133">
        <v>2024</v>
      </c>
      <c r="AI1063" s="133"/>
      <c r="AJ1063" s="133"/>
      <c r="AK1063" s="133"/>
      <c r="AL1063" s="133" t="s">
        <v>316</v>
      </c>
      <c r="AM1063" s="133"/>
    </row>
    <row r="1064" spans="1:39" x14ac:dyDescent="0.35">
      <c r="A1064" s="130" t="s">
        <v>39</v>
      </c>
      <c r="B1064" s="130" t="s">
        <v>1432</v>
      </c>
      <c r="C1064" s="130" t="s">
        <v>1510</v>
      </c>
      <c r="D1064" s="130" t="s">
        <v>1510</v>
      </c>
      <c r="E1064" s="130"/>
      <c r="F1064" s="130"/>
      <c r="G1064" s="130" t="s">
        <v>316</v>
      </c>
      <c r="H1064" s="130" t="s">
        <v>1512</v>
      </c>
      <c r="I1064" s="130" t="s">
        <v>42</v>
      </c>
      <c r="J1064" s="131">
        <v>1</v>
      </c>
      <c r="K1064" s="130"/>
      <c r="L1064" s="130" t="s">
        <v>45</v>
      </c>
      <c r="M1064" s="130"/>
      <c r="N1064" s="130"/>
      <c r="O1064" s="130"/>
      <c r="P1064" s="130"/>
      <c r="Q1064" s="132"/>
      <c r="R1064" s="132"/>
      <c r="S1064" s="132"/>
      <c r="T1064" s="132">
        <v>25</v>
      </c>
      <c r="U1064" s="132">
        <f t="shared" si="116"/>
        <v>25</v>
      </c>
      <c r="V1064" s="132">
        <f t="shared" si="117"/>
        <v>25000</v>
      </c>
      <c r="W1064" s="132">
        <f t="shared" si="118"/>
        <v>2083.3333333333335</v>
      </c>
      <c r="X1064" s="130" t="s">
        <v>39</v>
      </c>
      <c r="Y1064" s="130" t="s">
        <v>39</v>
      </c>
      <c r="Z1064" s="130" t="s">
        <v>39</v>
      </c>
      <c r="AA1064" s="130"/>
      <c r="AB1064" s="130" t="s">
        <v>42</v>
      </c>
      <c r="AC1064" s="130" t="s">
        <v>42</v>
      </c>
      <c r="AD1064" s="130" t="s">
        <v>42</v>
      </c>
      <c r="AE1064" s="130" t="s">
        <v>42</v>
      </c>
      <c r="AF1064" s="130" t="s">
        <v>39</v>
      </c>
      <c r="AG1064" s="130"/>
      <c r="AH1064" s="130">
        <v>2024</v>
      </c>
      <c r="AI1064" s="130"/>
      <c r="AJ1064" s="130"/>
      <c r="AK1064" s="130"/>
      <c r="AL1064" s="130" t="s">
        <v>316</v>
      </c>
      <c r="AM1064" s="130"/>
    </row>
    <row r="1065" spans="1:39" x14ac:dyDescent="0.35">
      <c r="A1065" s="133" t="s">
        <v>39</v>
      </c>
      <c r="B1065" s="133" t="s">
        <v>1432</v>
      </c>
      <c r="C1065" s="133" t="s">
        <v>1510</v>
      </c>
      <c r="D1065" s="133" t="s">
        <v>1510</v>
      </c>
      <c r="E1065" s="133"/>
      <c r="F1065" s="133"/>
      <c r="G1065" s="133" t="s">
        <v>316</v>
      </c>
      <c r="H1065" s="133" t="s">
        <v>1513</v>
      </c>
      <c r="I1065" s="133" t="s">
        <v>42</v>
      </c>
      <c r="J1065" s="134">
        <v>1</v>
      </c>
      <c r="K1065" s="133"/>
      <c r="L1065" s="133" t="s">
        <v>45</v>
      </c>
      <c r="M1065" s="133"/>
      <c r="N1065" s="133"/>
      <c r="O1065" s="133"/>
      <c r="P1065" s="133"/>
      <c r="Q1065" s="135"/>
      <c r="R1065" s="135"/>
      <c r="S1065" s="135"/>
      <c r="T1065" s="135">
        <v>25</v>
      </c>
      <c r="U1065" s="135">
        <f t="shared" si="116"/>
        <v>25</v>
      </c>
      <c r="V1065" s="135">
        <f t="shared" si="117"/>
        <v>25000</v>
      </c>
      <c r="W1065" s="135">
        <f t="shared" si="118"/>
        <v>2083.3333333333335</v>
      </c>
      <c r="X1065" s="133" t="s">
        <v>39</v>
      </c>
      <c r="Y1065" s="133" t="s">
        <v>39</v>
      </c>
      <c r="Z1065" s="133" t="s">
        <v>39</v>
      </c>
      <c r="AA1065" s="133"/>
      <c r="AB1065" s="133" t="s">
        <v>42</v>
      </c>
      <c r="AC1065" s="133" t="s">
        <v>42</v>
      </c>
      <c r="AD1065" s="133" t="s">
        <v>42</v>
      </c>
      <c r="AE1065" s="133" t="s">
        <v>42</v>
      </c>
      <c r="AF1065" s="133" t="s">
        <v>39</v>
      </c>
      <c r="AG1065" s="133"/>
      <c r="AH1065" s="133">
        <v>2024</v>
      </c>
      <c r="AI1065" s="133"/>
      <c r="AJ1065" s="133"/>
      <c r="AK1065" s="133"/>
      <c r="AL1065" s="133" t="s">
        <v>316</v>
      </c>
      <c r="AM1065" s="133"/>
    </row>
    <row r="1066" spans="1:39" x14ac:dyDescent="0.35">
      <c r="A1066" s="130" t="s">
        <v>39</v>
      </c>
      <c r="B1066" s="130" t="s">
        <v>1553</v>
      </c>
      <c r="C1066" s="130" t="s">
        <v>1622</v>
      </c>
      <c r="D1066" s="130" t="s">
        <v>1622</v>
      </c>
      <c r="E1066" s="130" t="s">
        <v>42</v>
      </c>
      <c r="F1066" s="130"/>
      <c r="G1066" s="130" t="s">
        <v>45</v>
      </c>
      <c r="H1066" s="130" t="s">
        <v>44</v>
      </c>
      <c r="I1066" s="130" t="s">
        <v>42</v>
      </c>
      <c r="J1066" s="131">
        <v>1</v>
      </c>
      <c r="K1066" s="130"/>
      <c r="L1066" s="130" t="s">
        <v>575</v>
      </c>
      <c r="M1066" s="130" t="s">
        <v>42</v>
      </c>
      <c r="N1066" s="130"/>
      <c r="O1066" s="130"/>
      <c r="P1066" s="130"/>
      <c r="Q1066" s="132"/>
      <c r="R1066" s="132">
        <f t="shared" ref="R1066:R1129" si="121">(J1066*O1066*P1066)/60</f>
        <v>0</v>
      </c>
      <c r="S1066" s="132"/>
      <c r="T1066" s="132">
        <v>30</v>
      </c>
      <c r="U1066" s="132">
        <f t="shared" si="116"/>
        <v>30</v>
      </c>
      <c r="V1066" s="132">
        <f t="shared" si="117"/>
        <v>30000</v>
      </c>
      <c r="W1066" s="132">
        <f t="shared" si="118"/>
        <v>2500</v>
      </c>
      <c r="X1066" s="130" t="s">
        <v>39</v>
      </c>
      <c r="Y1066" s="130" t="s">
        <v>39</v>
      </c>
      <c r="Z1066" s="130"/>
      <c r="AA1066" s="130"/>
      <c r="AB1066" s="130" t="s">
        <v>42</v>
      </c>
      <c r="AC1066" s="130" t="s">
        <v>42</v>
      </c>
      <c r="AD1066" s="130" t="s">
        <v>42</v>
      </c>
      <c r="AE1066" s="130" t="s">
        <v>42</v>
      </c>
      <c r="AF1066" s="130"/>
      <c r="AG1066" s="130"/>
      <c r="AH1066" s="130">
        <v>2024</v>
      </c>
      <c r="AI1066" s="130" t="s">
        <v>1623</v>
      </c>
      <c r="AJ1066" s="130"/>
      <c r="AK1066" s="130"/>
      <c r="AL1066" s="130"/>
      <c r="AM1066" s="130" t="s">
        <v>1144</v>
      </c>
    </row>
    <row r="1067" spans="1:39" x14ac:dyDescent="0.35">
      <c r="A1067" s="133" t="s">
        <v>39</v>
      </c>
      <c r="B1067" s="133" t="s">
        <v>1553</v>
      </c>
      <c r="C1067" s="133" t="s">
        <v>1622</v>
      </c>
      <c r="D1067" s="133" t="s">
        <v>1622</v>
      </c>
      <c r="E1067" s="133" t="s">
        <v>42</v>
      </c>
      <c r="F1067" s="133"/>
      <c r="G1067" s="133" t="s">
        <v>45</v>
      </c>
      <c r="H1067" s="133" t="s">
        <v>388</v>
      </c>
      <c r="I1067" s="133"/>
      <c r="J1067" s="134">
        <v>1</v>
      </c>
      <c r="K1067" s="133"/>
      <c r="L1067" s="133" t="s">
        <v>575</v>
      </c>
      <c r="M1067" s="133"/>
      <c r="N1067" s="133"/>
      <c r="O1067" s="133"/>
      <c r="P1067" s="133"/>
      <c r="Q1067" s="135"/>
      <c r="R1067" s="135">
        <f t="shared" si="121"/>
        <v>0</v>
      </c>
      <c r="S1067" s="135"/>
      <c r="T1067" s="135">
        <v>65</v>
      </c>
      <c r="U1067" s="135">
        <f t="shared" si="116"/>
        <v>65</v>
      </c>
      <c r="V1067" s="135">
        <f t="shared" si="117"/>
        <v>65000</v>
      </c>
      <c r="W1067" s="135">
        <f t="shared" si="118"/>
        <v>5416.666666666667</v>
      </c>
      <c r="X1067" s="133" t="s">
        <v>39</v>
      </c>
      <c r="Y1067" s="133" t="s">
        <v>39</v>
      </c>
      <c r="Z1067" s="133"/>
      <c r="AA1067" s="133"/>
      <c r="AB1067" s="133"/>
      <c r="AC1067" s="133"/>
      <c r="AD1067" s="133"/>
      <c r="AE1067" s="133"/>
      <c r="AF1067" s="133"/>
      <c r="AG1067" s="133"/>
      <c r="AH1067" s="133">
        <v>2024</v>
      </c>
      <c r="AI1067" s="133" t="s">
        <v>1623</v>
      </c>
      <c r="AJ1067" s="133"/>
      <c r="AK1067" s="133"/>
      <c r="AL1067" s="133"/>
      <c r="AM1067" s="133" t="s">
        <v>1144</v>
      </c>
    </row>
    <row r="1068" spans="1:39" x14ac:dyDescent="0.35">
      <c r="A1068" s="130" t="s">
        <v>39</v>
      </c>
      <c r="B1068" s="130" t="s">
        <v>1553</v>
      </c>
      <c r="C1068" s="130" t="s">
        <v>1549</v>
      </c>
      <c r="D1068" s="130" t="s">
        <v>1624</v>
      </c>
      <c r="E1068" s="130" t="s">
        <v>42</v>
      </c>
      <c r="F1068" s="130" t="s">
        <v>45</v>
      </c>
      <c r="G1068" s="130" t="s">
        <v>45</v>
      </c>
      <c r="H1068" s="130" t="s">
        <v>47</v>
      </c>
      <c r="I1068" s="130" t="s">
        <v>42</v>
      </c>
      <c r="J1068" s="131">
        <v>1</v>
      </c>
      <c r="K1068" s="130"/>
      <c r="L1068" s="130" t="s">
        <v>45</v>
      </c>
      <c r="M1068" s="130"/>
      <c r="N1068" s="130"/>
      <c r="O1068" s="130"/>
      <c r="P1068" s="130"/>
      <c r="Q1068" s="132"/>
      <c r="R1068" s="132">
        <f t="shared" si="121"/>
        <v>0</v>
      </c>
      <c r="S1068" s="132"/>
      <c r="T1068" s="132">
        <v>492</v>
      </c>
      <c r="U1068" s="132">
        <f t="shared" si="116"/>
        <v>492</v>
      </c>
      <c r="V1068" s="132">
        <f t="shared" si="117"/>
        <v>492000</v>
      </c>
      <c r="W1068" s="132">
        <f t="shared" si="118"/>
        <v>41000</v>
      </c>
      <c r="X1068" s="130" t="s">
        <v>39</v>
      </c>
      <c r="Y1068" s="130" t="s">
        <v>39</v>
      </c>
      <c r="Z1068" s="130"/>
      <c r="AA1068" s="130"/>
      <c r="AB1068" s="130" t="s">
        <v>42</v>
      </c>
      <c r="AC1068" s="130" t="s">
        <v>42</v>
      </c>
      <c r="AD1068" s="130" t="s">
        <v>42</v>
      </c>
      <c r="AE1068" s="130" t="s">
        <v>42</v>
      </c>
      <c r="AF1068" s="130"/>
      <c r="AG1068" s="130"/>
      <c r="AH1068" s="130">
        <v>2024</v>
      </c>
      <c r="AI1068" s="130" t="s">
        <v>1625</v>
      </c>
      <c r="AJ1068" s="130"/>
      <c r="AK1068" s="130"/>
      <c r="AL1068" s="130"/>
      <c r="AM1068" s="130" t="s">
        <v>1144</v>
      </c>
    </row>
    <row r="1069" spans="1:39" x14ac:dyDescent="0.35">
      <c r="A1069" s="133" t="s">
        <v>39</v>
      </c>
      <c r="B1069" s="133" t="s">
        <v>1553</v>
      </c>
      <c r="C1069" s="133" t="s">
        <v>1551</v>
      </c>
      <c r="D1069" s="133" t="s">
        <v>1624</v>
      </c>
      <c r="E1069" s="133" t="s">
        <v>42</v>
      </c>
      <c r="F1069" s="133" t="s">
        <v>45</v>
      </c>
      <c r="G1069" s="133" t="s">
        <v>45</v>
      </c>
      <c r="H1069" s="133" t="s">
        <v>47</v>
      </c>
      <c r="I1069" s="133" t="s">
        <v>42</v>
      </c>
      <c r="J1069" s="134">
        <v>1</v>
      </c>
      <c r="K1069" s="133"/>
      <c r="L1069" s="133" t="s">
        <v>45</v>
      </c>
      <c r="M1069" s="133"/>
      <c r="N1069" s="133"/>
      <c r="O1069" s="133"/>
      <c r="P1069" s="133"/>
      <c r="Q1069" s="135"/>
      <c r="R1069" s="135">
        <f t="shared" si="121"/>
        <v>0</v>
      </c>
      <c r="S1069" s="135"/>
      <c r="T1069" s="135">
        <v>738</v>
      </c>
      <c r="U1069" s="135">
        <f t="shared" si="116"/>
        <v>738</v>
      </c>
      <c r="V1069" s="135">
        <f t="shared" si="117"/>
        <v>738000</v>
      </c>
      <c r="W1069" s="135">
        <f t="shared" si="118"/>
        <v>61500</v>
      </c>
      <c r="X1069" s="133" t="s">
        <v>39</v>
      </c>
      <c r="Y1069" s="133" t="s">
        <v>39</v>
      </c>
      <c r="Z1069" s="133"/>
      <c r="AA1069" s="133"/>
      <c r="AB1069" s="133" t="s">
        <v>42</v>
      </c>
      <c r="AC1069" s="133" t="s">
        <v>42</v>
      </c>
      <c r="AD1069" s="133" t="s">
        <v>42</v>
      </c>
      <c r="AE1069" s="133" t="s">
        <v>42</v>
      </c>
      <c r="AF1069" s="133"/>
      <c r="AG1069" s="133"/>
      <c r="AH1069" s="133">
        <v>2024</v>
      </c>
      <c r="AI1069" s="133" t="s">
        <v>1625</v>
      </c>
      <c r="AJ1069" s="133"/>
      <c r="AK1069" s="133"/>
      <c r="AL1069" s="133"/>
      <c r="AM1069" s="133" t="s">
        <v>1144</v>
      </c>
    </row>
    <row r="1070" spans="1:39" x14ac:dyDescent="0.35">
      <c r="A1070" s="130" t="s">
        <v>39</v>
      </c>
      <c r="B1070" s="130" t="s">
        <v>1553</v>
      </c>
      <c r="C1070" s="130" t="s">
        <v>1549</v>
      </c>
      <c r="D1070" s="130" t="s">
        <v>1624</v>
      </c>
      <c r="E1070" s="130" t="s">
        <v>42</v>
      </c>
      <c r="F1070" s="130" t="s">
        <v>45</v>
      </c>
      <c r="G1070" s="130" t="s">
        <v>45</v>
      </c>
      <c r="H1070" s="130" t="s">
        <v>1559</v>
      </c>
      <c r="I1070" s="130" t="s">
        <v>42</v>
      </c>
      <c r="J1070" s="131">
        <v>1</v>
      </c>
      <c r="K1070" s="130"/>
      <c r="L1070" s="130" t="s">
        <v>45</v>
      </c>
      <c r="M1070" s="130"/>
      <c r="N1070" s="130"/>
      <c r="O1070" s="130"/>
      <c r="P1070" s="130"/>
      <c r="Q1070" s="132"/>
      <c r="R1070" s="132">
        <f t="shared" si="121"/>
        <v>0</v>
      </c>
      <c r="S1070" s="132"/>
      <c r="T1070" s="132">
        <v>1200</v>
      </c>
      <c r="U1070" s="132">
        <f t="shared" si="116"/>
        <v>1200</v>
      </c>
      <c r="V1070" s="132">
        <f t="shared" si="117"/>
        <v>1200000</v>
      </c>
      <c r="W1070" s="132">
        <f t="shared" si="118"/>
        <v>100000</v>
      </c>
      <c r="X1070" s="130" t="s">
        <v>39</v>
      </c>
      <c r="Y1070" s="130" t="s">
        <v>39</v>
      </c>
      <c r="Z1070" s="130"/>
      <c r="AA1070" s="130"/>
      <c r="AB1070" s="130" t="s">
        <v>42</v>
      </c>
      <c r="AC1070" s="130" t="s">
        <v>42</v>
      </c>
      <c r="AD1070" s="130" t="s">
        <v>42</v>
      </c>
      <c r="AE1070" s="130" t="s">
        <v>42</v>
      </c>
      <c r="AF1070" s="130"/>
      <c r="AG1070" s="130"/>
      <c r="AH1070" s="130">
        <v>2024</v>
      </c>
      <c r="AI1070" s="130" t="s">
        <v>1626</v>
      </c>
      <c r="AJ1070" s="130"/>
      <c r="AK1070" s="130"/>
      <c r="AL1070" s="130"/>
      <c r="AM1070" s="130" t="s">
        <v>1144</v>
      </c>
    </row>
    <row r="1071" spans="1:39" x14ac:dyDescent="0.35">
      <c r="A1071" s="133" t="s">
        <v>39</v>
      </c>
      <c r="B1071" s="133" t="s">
        <v>1553</v>
      </c>
      <c r="C1071" s="133" t="s">
        <v>1551</v>
      </c>
      <c r="D1071" s="133" t="s">
        <v>1624</v>
      </c>
      <c r="E1071" s="133" t="s">
        <v>42</v>
      </c>
      <c r="F1071" s="133" t="s">
        <v>45</v>
      </c>
      <c r="G1071" s="133" t="s">
        <v>45</v>
      </c>
      <c r="H1071" s="133" t="s">
        <v>1559</v>
      </c>
      <c r="I1071" s="133" t="s">
        <v>42</v>
      </c>
      <c r="J1071" s="134">
        <v>1</v>
      </c>
      <c r="K1071" s="133"/>
      <c r="L1071" s="133" t="s">
        <v>45</v>
      </c>
      <c r="M1071" s="133"/>
      <c r="N1071" s="133"/>
      <c r="O1071" s="133"/>
      <c r="P1071" s="133"/>
      <c r="Q1071" s="135"/>
      <c r="R1071" s="135">
        <f t="shared" si="121"/>
        <v>0</v>
      </c>
      <c r="S1071" s="135"/>
      <c r="T1071" s="135">
        <v>1800</v>
      </c>
      <c r="U1071" s="135">
        <f t="shared" si="116"/>
        <v>1800</v>
      </c>
      <c r="V1071" s="135">
        <f t="shared" si="117"/>
        <v>1800000</v>
      </c>
      <c r="W1071" s="135">
        <f t="shared" si="118"/>
        <v>150000</v>
      </c>
      <c r="X1071" s="133" t="s">
        <v>39</v>
      </c>
      <c r="Y1071" s="133" t="s">
        <v>39</v>
      </c>
      <c r="Z1071" s="133"/>
      <c r="AA1071" s="133"/>
      <c r="AB1071" s="133" t="s">
        <v>42</v>
      </c>
      <c r="AC1071" s="133" t="s">
        <v>42</v>
      </c>
      <c r="AD1071" s="133" t="s">
        <v>42</v>
      </c>
      <c r="AE1071" s="133" t="s">
        <v>42</v>
      </c>
      <c r="AF1071" s="133"/>
      <c r="AG1071" s="133"/>
      <c r="AH1071" s="133">
        <v>2024</v>
      </c>
      <c r="AI1071" s="133" t="s">
        <v>1627</v>
      </c>
      <c r="AJ1071" s="133"/>
      <c r="AK1071" s="133"/>
      <c r="AL1071" s="133"/>
      <c r="AM1071" s="133" t="s">
        <v>1144</v>
      </c>
    </row>
    <row r="1072" spans="1:39" x14ac:dyDescent="0.35">
      <c r="A1072" s="130" t="s">
        <v>39</v>
      </c>
      <c r="B1072" s="130" t="s">
        <v>1553</v>
      </c>
      <c r="C1072" s="130" t="s">
        <v>1551</v>
      </c>
      <c r="D1072" s="130" t="s">
        <v>1624</v>
      </c>
      <c r="E1072" s="130" t="s">
        <v>42</v>
      </c>
      <c r="F1072" s="130" t="s">
        <v>45</v>
      </c>
      <c r="G1072" s="130" t="s">
        <v>45</v>
      </c>
      <c r="H1072" s="130" t="s">
        <v>1586</v>
      </c>
      <c r="I1072" s="130" t="s">
        <v>42</v>
      </c>
      <c r="J1072" s="131">
        <v>1</v>
      </c>
      <c r="K1072" s="130"/>
      <c r="L1072" s="130" t="s">
        <v>45</v>
      </c>
      <c r="M1072" s="130"/>
      <c r="N1072" s="130"/>
      <c r="O1072" s="130"/>
      <c r="P1072" s="130"/>
      <c r="Q1072" s="132"/>
      <c r="R1072" s="132">
        <f t="shared" si="121"/>
        <v>0</v>
      </c>
      <c r="S1072" s="132"/>
      <c r="T1072" s="132">
        <v>180</v>
      </c>
      <c r="U1072" s="132">
        <f t="shared" si="116"/>
        <v>180</v>
      </c>
      <c r="V1072" s="132">
        <f t="shared" si="117"/>
        <v>180000</v>
      </c>
      <c r="W1072" s="132">
        <f t="shared" si="118"/>
        <v>15000</v>
      </c>
      <c r="X1072" s="130" t="s">
        <v>39</v>
      </c>
      <c r="Y1072" s="130" t="s">
        <v>39</v>
      </c>
      <c r="Z1072" s="130"/>
      <c r="AA1072" s="130"/>
      <c r="AB1072" s="130"/>
      <c r="AC1072" s="130"/>
      <c r="AD1072" s="130"/>
      <c r="AE1072" s="130"/>
      <c r="AF1072" s="130"/>
      <c r="AG1072" s="130"/>
      <c r="AH1072" s="130">
        <v>2024</v>
      </c>
      <c r="AI1072" s="130" t="s">
        <v>1628</v>
      </c>
      <c r="AJ1072" s="130"/>
      <c r="AK1072" s="130"/>
      <c r="AL1072" s="130"/>
      <c r="AM1072" s="130" t="s">
        <v>1144</v>
      </c>
    </row>
    <row r="1073" spans="1:39" x14ac:dyDescent="0.35">
      <c r="A1073" s="133" t="s">
        <v>39</v>
      </c>
      <c r="B1073" s="133" t="s">
        <v>1553</v>
      </c>
      <c r="C1073" s="133" t="s">
        <v>1549</v>
      </c>
      <c r="D1073" s="133" t="s">
        <v>1624</v>
      </c>
      <c r="E1073" s="133" t="s">
        <v>42</v>
      </c>
      <c r="F1073" s="133" t="s">
        <v>656</v>
      </c>
      <c r="G1073" s="133" t="s">
        <v>656</v>
      </c>
      <c r="H1073" s="133" t="s">
        <v>1555</v>
      </c>
      <c r="I1073" s="133" t="s">
        <v>42</v>
      </c>
      <c r="J1073" s="134">
        <v>1</v>
      </c>
      <c r="K1073" s="133"/>
      <c r="L1073" s="133" t="s">
        <v>45</v>
      </c>
      <c r="M1073" s="133" t="s">
        <v>42</v>
      </c>
      <c r="N1073" s="133"/>
      <c r="O1073" s="133"/>
      <c r="P1073" s="133"/>
      <c r="Q1073" s="135"/>
      <c r="R1073" s="135">
        <f t="shared" si="121"/>
        <v>0</v>
      </c>
      <c r="S1073" s="135"/>
      <c r="T1073" s="135">
        <v>36</v>
      </c>
      <c r="U1073" s="135">
        <f t="shared" si="116"/>
        <v>36</v>
      </c>
      <c r="V1073" s="135">
        <f t="shared" si="117"/>
        <v>36000</v>
      </c>
      <c r="W1073" s="135">
        <f t="shared" si="118"/>
        <v>3000</v>
      </c>
      <c r="X1073" s="133" t="s">
        <v>39</v>
      </c>
      <c r="Y1073" s="133" t="s">
        <v>39</v>
      </c>
      <c r="Z1073" s="133"/>
      <c r="AA1073" s="133"/>
      <c r="AB1073" s="133" t="s">
        <v>42</v>
      </c>
      <c r="AC1073" s="133" t="s">
        <v>42</v>
      </c>
      <c r="AD1073" s="133" t="s">
        <v>42</v>
      </c>
      <c r="AE1073" s="133" t="s">
        <v>42</v>
      </c>
      <c r="AF1073" s="133"/>
      <c r="AG1073" s="133"/>
      <c r="AH1073" s="133">
        <v>2024</v>
      </c>
      <c r="AI1073" s="133" t="s">
        <v>1629</v>
      </c>
      <c r="AJ1073" s="133"/>
      <c r="AK1073" s="133"/>
      <c r="AL1073" s="133"/>
      <c r="AM1073" s="133" t="s">
        <v>1144</v>
      </c>
    </row>
    <row r="1074" spans="1:39" x14ac:dyDescent="0.35">
      <c r="A1074" s="130" t="s">
        <v>39</v>
      </c>
      <c r="B1074" s="130" t="s">
        <v>1553</v>
      </c>
      <c r="C1074" s="130" t="s">
        <v>1551</v>
      </c>
      <c r="D1074" s="130" t="s">
        <v>1624</v>
      </c>
      <c r="E1074" s="130" t="s">
        <v>42</v>
      </c>
      <c r="F1074" s="130" t="s">
        <v>656</v>
      </c>
      <c r="G1074" s="130" t="s">
        <v>656</v>
      </c>
      <c r="H1074" s="130" t="s">
        <v>1555</v>
      </c>
      <c r="I1074" s="130" t="s">
        <v>42</v>
      </c>
      <c r="J1074" s="131">
        <v>1</v>
      </c>
      <c r="K1074" s="130"/>
      <c r="L1074" s="130" t="s">
        <v>45</v>
      </c>
      <c r="M1074" s="130" t="s">
        <v>42</v>
      </c>
      <c r="N1074" s="130"/>
      <c r="O1074" s="130"/>
      <c r="P1074" s="130"/>
      <c r="Q1074" s="132"/>
      <c r="R1074" s="132">
        <f t="shared" si="121"/>
        <v>0</v>
      </c>
      <c r="S1074" s="132"/>
      <c r="T1074" s="132">
        <v>54</v>
      </c>
      <c r="U1074" s="132">
        <f t="shared" si="116"/>
        <v>54</v>
      </c>
      <c r="V1074" s="132">
        <f t="shared" si="117"/>
        <v>54000</v>
      </c>
      <c r="W1074" s="132">
        <f t="shared" si="118"/>
        <v>4500</v>
      </c>
      <c r="X1074" s="130" t="s">
        <v>39</v>
      </c>
      <c r="Y1074" s="130" t="s">
        <v>39</v>
      </c>
      <c r="Z1074" s="130"/>
      <c r="AA1074" s="130"/>
      <c r="AB1074" s="130" t="s">
        <v>42</v>
      </c>
      <c r="AC1074" s="130" t="s">
        <v>42</v>
      </c>
      <c r="AD1074" s="130" t="s">
        <v>42</v>
      </c>
      <c r="AE1074" s="130" t="s">
        <v>42</v>
      </c>
      <c r="AF1074" s="130"/>
      <c r="AG1074" s="130"/>
      <c r="AH1074" s="130">
        <v>2024</v>
      </c>
      <c r="AI1074" s="130" t="s">
        <v>1629</v>
      </c>
      <c r="AJ1074" s="130"/>
      <c r="AK1074" s="130"/>
      <c r="AL1074" s="130"/>
      <c r="AM1074" s="130" t="s">
        <v>1144</v>
      </c>
    </row>
    <row r="1075" spans="1:39" x14ac:dyDescent="0.35">
      <c r="A1075" s="133" t="s">
        <v>39</v>
      </c>
      <c r="B1075" s="133" t="s">
        <v>1553</v>
      </c>
      <c r="C1075" s="133" t="s">
        <v>1551</v>
      </c>
      <c r="D1075" s="133" t="s">
        <v>1624</v>
      </c>
      <c r="E1075" s="133" t="s">
        <v>42</v>
      </c>
      <c r="F1075" s="133" t="s">
        <v>1057</v>
      </c>
      <c r="G1075" s="133" t="s">
        <v>1057</v>
      </c>
      <c r="H1075" s="133" t="s">
        <v>1584</v>
      </c>
      <c r="I1075" s="133" t="s">
        <v>42</v>
      </c>
      <c r="J1075" s="134">
        <v>1</v>
      </c>
      <c r="K1075" s="133"/>
      <c r="L1075" s="133" t="s">
        <v>45</v>
      </c>
      <c r="M1075" s="133" t="s">
        <v>42</v>
      </c>
      <c r="N1075" s="133"/>
      <c r="O1075" s="133"/>
      <c r="P1075" s="133"/>
      <c r="Q1075" s="135"/>
      <c r="R1075" s="135">
        <f t="shared" si="121"/>
        <v>0</v>
      </c>
      <c r="S1075" s="135"/>
      <c r="T1075" s="135">
        <v>20</v>
      </c>
      <c r="U1075" s="135">
        <f t="shared" si="116"/>
        <v>20</v>
      </c>
      <c r="V1075" s="135">
        <f t="shared" si="117"/>
        <v>20000</v>
      </c>
      <c r="W1075" s="135">
        <f t="shared" si="118"/>
        <v>1666.6666666666667</v>
      </c>
      <c r="X1075" s="133" t="s">
        <v>39</v>
      </c>
      <c r="Y1075" s="133" t="s">
        <v>39</v>
      </c>
      <c r="Z1075" s="133"/>
      <c r="AA1075" s="133"/>
      <c r="AB1075" s="133" t="s">
        <v>42</v>
      </c>
      <c r="AC1075" s="133" t="s">
        <v>42</v>
      </c>
      <c r="AD1075" s="133" t="s">
        <v>42</v>
      </c>
      <c r="AE1075" s="133" t="s">
        <v>42</v>
      </c>
      <c r="AF1075" s="133"/>
      <c r="AG1075" s="133"/>
      <c r="AH1075" s="133">
        <v>2024</v>
      </c>
      <c r="AI1075" s="133" t="s">
        <v>1630</v>
      </c>
      <c r="AJ1075" s="133"/>
      <c r="AK1075" s="133"/>
      <c r="AL1075" s="133"/>
      <c r="AM1075" s="133" t="s">
        <v>1144</v>
      </c>
    </row>
    <row r="1076" spans="1:39" x14ac:dyDescent="0.35">
      <c r="A1076" s="130" t="s">
        <v>39</v>
      </c>
      <c r="B1076" s="130" t="s">
        <v>1553</v>
      </c>
      <c r="C1076" s="130" t="s">
        <v>1551</v>
      </c>
      <c r="D1076" s="130" t="s">
        <v>1624</v>
      </c>
      <c r="E1076" s="130" t="s">
        <v>42</v>
      </c>
      <c r="F1076" s="130" t="s">
        <v>127</v>
      </c>
      <c r="G1076" s="130" t="s">
        <v>127</v>
      </c>
      <c r="H1076" s="130" t="s">
        <v>1584</v>
      </c>
      <c r="I1076" s="130" t="s">
        <v>42</v>
      </c>
      <c r="J1076" s="131">
        <v>1</v>
      </c>
      <c r="K1076" s="130"/>
      <c r="L1076" s="130" t="s">
        <v>45</v>
      </c>
      <c r="M1076" s="130" t="s">
        <v>42</v>
      </c>
      <c r="N1076" s="130"/>
      <c r="O1076" s="130"/>
      <c r="P1076" s="130"/>
      <c r="Q1076" s="132"/>
      <c r="R1076" s="132">
        <f t="shared" si="121"/>
        <v>0</v>
      </c>
      <c r="S1076" s="132"/>
      <c r="T1076" s="132">
        <v>80</v>
      </c>
      <c r="U1076" s="132">
        <f t="shared" si="116"/>
        <v>80</v>
      </c>
      <c r="V1076" s="132">
        <f t="shared" si="117"/>
        <v>80000</v>
      </c>
      <c r="W1076" s="132">
        <f t="shared" si="118"/>
        <v>6666.666666666667</v>
      </c>
      <c r="X1076" s="130" t="s">
        <v>39</v>
      </c>
      <c r="Y1076" s="130" t="s">
        <v>39</v>
      </c>
      <c r="Z1076" s="130"/>
      <c r="AA1076" s="130"/>
      <c r="AB1076" s="130" t="s">
        <v>42</v>
      </c>
      <c r="AC1076" s="130" t="s">
        <v>42</v>
      </c>
      <c r="AD1076" s="130" t="s">
        <v>42</v>
      </c>
      <c r="AE1076" s="130" t="s">
        <v>42</v>
      </c>
      <c r="AF1076" s="130"/>
      <c r="AG1076" s="130"/>
      <c r="AH1076" s="130">
        <v>2024</v>
      </c>
      <c r="AI1076" s="130" t="s">
        <v>1631</v>
      </c>
      <c r="AJ1076" s="130"/>
      <c r="AK1076" s="130"/>
      <c r="AL1076" s="130"/>
      <c r="AM1076" s="130" t="s">
        <v>1144</v>
      </c>
    </row>
    <row r="1077" spans="1:39" x14ac:dyDescent="0.35">
      <c r="A1077" s="133" t="s">
        <v>39</v>
      </c>
      <c r="B1077" s="133" t="s">
        <v>1553</v>
      </c>
      <c r="C1077" s="133" t="s">
        <v>1549</v>
      </c>
      <c r="D1077" s="133" t="s">
        <v>1624</v>
      </c>
      <c r="E1077" s="133" t="s">
        <v>42</v>
      </c>
      <c r="F1077" s="133" t="s">
        <v>45</v>
      </c>
      <c r="G1077" s="133" t="s">
        <v>45</v>
      </c>
      <c r="H1077" s="133" t="s">
        <v>1513</v>
      </c>
      <c r="I1077" s="133" t="s">
        <v>42</v>
      </c>
      <c r="J1077" s="134">
        <v>1</v>
      </c>
      <c r="K1077" s="133"/>
      <c r="L1077" s="133" t="s">
        <v>45</v>
      </c>
      <c r="M1077" s="133" t="s">
        <v>42</v>
      </c>
      <c r="N1077" s="133"/>
      <c r="O1077" s="133"/>
      <c r="P1077" s="133"/>
      <c r="Q1077" s="135"/>
      <c r="R1077" s="135">
        <f t="shared" si="121"/>
        <v>0</v>
      </c>
      <c r="S1077" s="135"/>
      <c r="T1077" s="135">
        <v>80</v>
      </c>
      <c r="U1077" s="135">
        <f t="shared" si="116"/>
        <v>80</v>
      </c>
      <c r="V1077" s="135">
        <f t="shared" si="117"/>
        <v>80000</v>
      </c>
      <c r="W1077" s="135">
        <f t="shared" si="118"/>
        <v>6666.666666666667</v>
      </c>
      <c r="X1077" s="133" t="s">
        <v>39</v>
      </c>
      <c r="Y1077" s="133" t="s">
        <v>39</v>
      </c>
      <c r="Z1077" s="133"/>
      <c r="AA1077" s="133"/>
      <c r="AB1077" s="133" t="s">
        <v>42</v>
      </c>
      <c r="AC1077" s="133" t="s">
        <v>42</v>
      </c>
      <c r="AD1077" s="133" t="s">
        <v>42</v>
      </c>
      <c r="AE1077" s="133" t="s">
        <v>42</v>
      </c>
      <c r="AF1077" s="133"/>
      <c r="AG1077" s="133"/>
      <c r="AH1077" s="133">
        <v>2024</v>
      </c>
      <c r="AI1077" s="133" t="s">
        <v>1632</v>
      </c>
      <c r="AJ1077" s="133"/>
      <c r="AK1077" s="133"/>
      <c r="AL1077" s="133"/>
      <c r="AM1077" s="133" t="s">
        <v>1144</v>
      </c>
    </row>
    <row r="1078" spans="1:39" x14ac:dyDescent="0.35">
      <c r="A1078" s="130" t="s">
        <v>39</v>
      </c>
      <c r="B1078" s="130" t="s">
        <v>1553</v>
      </c>
      <c r="C1078" s="130" t="s">
        <v>1551</v>
      </c>
      <c r="D1078" s="130" t="s">
        <v>1624</v>
      </c>
      <c r="E1078" s="130" t="s">
        <v>42</v>
      </c>
      <c r="F1078" s="130" t="s">
        <v>45</v>
      </c>
      <c r="G1078" s="130" t="s">
        <v>45</v>
      </c>
      <c r="H1078" s="130" t="s">
        <v>1513</v>
      </c>
      <c r="I1078" s="130" t="s">
        <v>42</v>
      </c>
      <c r="J1078" s="131">
        <v>1</v>
      </c>
      <c r="K1078" s="130"/>
      <c r="L1078" s="130" t="s">
        <v>45</v>
      </c>
      <c r="M1078" s="130" t="s">
        <v>42</v>
      </c>
      <c r="N1078" s="130"/>
      <c r="O1078" s="130"/>
      <c r="P1078" s="130"/>
      <c r="Q1078" s="132"/>
      <c r="R1078" s="132">
        <f t="shared" si="121"/>
        <v>0</v>
      </c>
      <c r="S1078" s="132"/>
      <c r="T1078" s="132">
        <v>120</v>
      </c>
      <c r="U1078" s="132">
        <f t="shared" si="116"/>
        <v>120</v>
      </c>
      <c r="V1078" s="132">
        <f t="shared" si="117"/>
        <v>120000</v>
      </c>
      <c r="W1078" s="132">
        <f t="shared" si="118"/>
        <v>10000</v>
      </c>
      <c r="X1078" s="130" t="s">
        <v>39</v>
      </c>
      <c r="Y1078" s="130" t="s">
        <v>39</v>
      </c>
      <c r="Z1078" s="130"/>
      <c r="AA1078" s="130"/>
      <c r="AB1078" s="130" t="s">
        <v>42</v>
      </c>
      <c r="AC1078" s="130" t="s">
        <v>42</v>
      </c>
      <c r="AD1078" s="130" t="s">
        <v>42</v>
      </c>
      <c r="AE1078" s="130" t="s">
        <v>42</v>
      </c>
      <c r="AF1078" s="130"/>
      <c r="AG1078" s="130"/>
      <c r="AH1078" s="130">
        <v>2024</v>
      </c>
      <c r="AI1078" s="130" t="s">
        <v>1632</v>
      </c>
      <c r="AJ1078" s="130"/>
      <c r="AK1078" s="130"/>
      <c r="AL1078" s="130"/>
      <c r="AM1078" s="130" t="s">
        <v>1144</v>
      </c>
    </row>
    <row r="1079" spans="1:39" x14ac:dyDescent="0.35">
      <c r="A1079" s="133" t="s">
        <v>39</v>
      </c>
      <c r="B1079" s="133" t="s">
        <v>1553</v>
      </c>
      <c r="C1079" s="133" t="s">
        <v>1549</v>
      </c>
      <c r="D1079" s="133" t="s">
        <v>1624</v>
      </c>
      <c r="E1079" s="133" t="s">
        <v>42</v>
      </c>
      <c r="F1079" s="133" t="s">
        <v>45</v>
      </c>
      <c r="G1079" s="133" t="s">
        <v>45</v>
      </c>
      <c r="H1079" s="133" t="s">
        <v>44</v>
      </c>
      <c r="I1079" s="133" t="s">
        <v>42</v>
      </c>
      <c r="J1079" s="134">
        <v>1</v>
      </c>
      <c r="K1079" s="133"/>
      <c r="L1079" s="133" t="s">
        <v>45</v>
      </c>
      <c r="M1079" s="133"/>
      <c r="N1079" s="133"/>
      <c r="O1079" s="133"/>
      <c r="P1079" s="133"/>
      <c r="Q1079" s="135"/>
      <c r="R1079" s="135">
        <f t="shared" si="121"/>
        <v>0</v>
      </c>
      <c r="S1079" s="135"/>
      <c r="T1079" s="135">
        <v>768</v>
      </c>
      <c r="U1079" s="135">
        <f t="shared" si="116"/>
        <v>768</v>
      </c>
      <c r="V1079" s="135">
        <f t="shared" si="117"/>
        <v>768000</v>
      </c>
      <c r="W1079" s="135">
        <f t="shared" si="118"/>
        <v>64000</v>
      </c>
      <c r="X1079" s="133" t="s">
        <v>39</v>
      </c>
      <c r="Y1079" s="133" t="s">
        <v>39</v>
      </c>
      <c r="Z1079" s="133"/>
      <c r="AA1079" s="133"/>
      <c r="AB1079" s="133" t="s">
        <v>42</v>
      </c>
      <c r="AC1079" s="133" t="s">
        <v>42</v>
      </c>
      <c r="AD1079" s="133" t="s">
        <v>42</v>
      </c>
      <c r="AE1079" s="133" t="s">
        <v>42</v>
      </c>
      <c r="AF1079" s="133"/>
      <c r="AG1079" s="133"/>
      <c r="AH1079" s="133">
        <v>2024</v>
      </c>
      <c r="AI1079" s="133" t="s">
        <v>1633</v>
      </c>
      <c r="AJ1079" s="133"/>
      <c r="AK1079" s="133"/>
      <c r="AL1079" s="133"/>
      <c r="AM1079" s="133" t="s">
        <v>1144</v>
      </c>
    </row>
    <row r="1080" spans="1:39" x14ac:dyDescent="0.35">
      <c r="A1080" s="130" t="s">
        <v>39</v>
      </c>
      <c r="B1080" s="130" t="s">
        <v>1553</v>
      </c>
      <c r="C1080" s="130" t="s">
        <v>1551</v>
      </c>
      <c r="D1080" s="130" t="s">
        <v>1624</v>
      </c>
      <c r="E1080" s="130" t="s">
        <v>42</v>
      </c>
      <c r="F1080" s="130" t="s">
        <v>45</v>
      </c>
      <c r="G1080" s="130" t="s">
        <v>45</v>
      </c>
      <c r="H1080" s="130" t="s">
        <v>44</v>
      </c>
      <c r="I1080" s="130" t="s">
        <v>42</v>
      </c>
      <c r="J1080" s="131">
        <v>1</v>
      </c>
      <c r="K1080" s="130"/>
      <c r="L1080" s="130" t="s">
        <v>45</v>
      </c>
      <c r="M1080" s="130"/>
      <c r="N1080" s="130"/>
      <c r="O1080" s="130"/>
      <c r="P1080" s="130"/>
      <c r="Q1080" s="132"/>
      <c r="R1080" s="132">
        <f t="shared" si="121"/>
        <v>0</v>
      </c>
      <c r="S1080" s="132"/>
      <c r="T1080" s="132">
        <v>1252</v>
      </c>
      <c r="U1080" s="132">
        <f t="shared" si="116"/>
        <v>1252</v>
      </c>
      <c r="V1080" s="132">
        <f t="shared" si="117"/>
        <v>1252000</v>
      </c>
      <c r="W1080" s="132">
        <f t="shared" si="118"/>
        <v>104333.33333333333</v>
      </c>
      <c r="X1080" s="130" t="s">
        <v>39</v>
      </c>
      <c r="Y1080" s="130" t="s">
        <v>39</v>
      </c>
      <c r="Z1080" s="130"/>
      <c r="AA1080" s="130"/>
      <c r="AB1080" s="130" t="s">
        <v>42</v>
      </c>
      <c r="AC1080" s="130" t="s">
        <v>42</v>
      </c>
      <c r="AD1080" s="130" t="s">
        <v>42</v>
      </c>
      <c r="AE1080" s="130" t="s">
        <v>42</v>
      </c>
      <c r="AF1080" s="130"/>
      <c r="AG1080" s="130"/>
      <c r="AH1080" s="130">
        <v>2024</v>
      </c>
      <c r="AI1080" s="130" t="s">
        <v>1634</v>
      </c>
      <c r="AJ1080" s="130"/>
      <c r="AK1080" s="130"/>
      <c r="AL1080" s="130"/>
      <c r="AM1080" s="130" t="s">
        <v>1144</v>
      </c>
    </row>
    <row r="1081" spans="1:39" x14ac:dyDescent="0.35">
      <c r="A1081" s="133" t="s">
        <v>39</v>
      </c>
      <c r="B1081" s="133" t="s">
        <v>1553</v>
      </c>
      <c r="C1081" s="133" t="s">
        <v>1549</v>
      </c>
      <c r="D1081" s="133" t="s">
        <v>1624</v>
      </c>
      <c r="E1081" s="133" t="s">
        <v>42</v>
      </c>
      <c r="F1081" s="133" t="s">
        <v>45</v>
      </c>
      <c r="G1081" s="133" t="s">
        <v>45</v>
      </c>
      <c r="H1081" s="133" t="s">
        <v>1565</v>
      </c>
      <c r="I1081" s="133"/>
      <c r="J1081" s="134">
        <v>1</v>
      </c>
      <c r="K1081" s="133"/>
      <c r="L1081" s="133" t="s">
        <v>45</v>
      </c>
      <c r="M1081" s="133"/>
      <c r="N1081" s="133"/>
      <c r="O1081" s="133"/>
      <c r="P1081" s="133"/>
      <c r="Q1081" s="135"/>
      <c r="R1081" s="135">
        <f t="shared" si="121"/>
        <v>0</v>
      </c>
      <c r="S1081" s="135"/>
      <c r="T1081" s="135">
        <v>800</v>
      </c>
      <c r="U1081" s="135">
        <f t="shared" si="116"/>
        <v>800</v>
      </c>
      <c r="V1081" s="135">
        <f t="shared" si="117"/>
        <v>800000</v>
      </c>
      <c r="W1081" s="135">
        <f t="shared" si="118"/>
        <v>66666.666666666672</v>
      </c>
      <c r="X1081" s="133" t="s">
        <v>39</v>
      </c>
      <c r="Y1081" s="133" t="s">
        <v>39</v>
      </c>
      <c r="Z1081" s="133"/>
      <c r="AA1081" s="133"/>
      <c r="AB1081" s="133"/>
      <c r="AC1081" s="133"/>
      <c r="AD1081" s="133"/>
      <c r="AE1081" s="133"/>
      <c r="AF1081" s="133"/>
      <c r="AG1081" s="133"/>
      <c r="AH1081" s="133">
        <v>2024</v>
      </c>
      <c r="AI1081" s="133" t="s">
        <v>1635</v>
      </c>
      <c r="AJ1081" s="133"/>
      <c r="AK1081" s="133"/>
      <c r="AL1081" s="133"/>
      <c r="AM1081" s="133" t="s">
        <v>1144</v>
      </c>
    </row>
    <row r="1082" spans="1:39" x14ac:dyDescent="0.35">
      <c r="A1082" s="130" t="s">
        <v>39</v>
      </c>
      <c r="B1082" s="130" t="s">
        <v>1553</v>
      </c>
      <c r="C1082" s="130" t="s">
        <v>1551</v>
      </c>
      <c r="D1082" s="130" t="s">
        <v>1624</v>
      </c>
      <c r="E1082" s="130" t="s">
        <v>42</v>
      </c>
      <c r="F1082" s="130" t="s">
        <v>45</v>
      </c>
      <c r="G1082" s="130" t="s">
        <v>45</v>
      </c>
      <c r="H1082" s="130" t="s">
        <v>1565</v>
      </c>
      <c r="I1082" s="130"/>
      <c r="J1082" s="131">
        <v>1</v>
      </c>
      <c r="K1082" s="130"/>
      <c r="L1082" s="130" t="s">
        <v>45</v>
      </c>
      <c r="M1082" s="130"/>
      <c r="N1082" s="130"/>
      <c r="O1082" s="130"/>
      <c r="P1082" s="130"/>
      <c r="Q1082" s="132"/>
      <c r="R1082" s="132">
        <f t="shared" si="121"/>
        <v>0</v>
      </c>
      <c r="S1082" s="132"/>
      <c r="T1082" s="132">
        <v>1200</v>
      </c>
      <c r="U1082" s="132">
        <f t="shared" si="116"/>
        <v>1200</v>
      </c>
      <c r="V1082" s="132">
        <f t="shared" si="117"/>
        <v>1200000</v>
      </c>
      <c r="W1082" s="132">
        <f t="shared" si="118"/>
        <v>100000</v>
      </c>
      <c r="X1082" s="130" t="s">
        <v>39</v>
      </c>
      <c r="Y1082" s="130" t="s">
        <v>39</v>
      </c>
      <c r="Z1082" s="130"/>
      <c r="AA1082" s="130"/>
      <c r="AB1082" s="130"/>
      <c r="AC1082" s="130"/>
      <c r="AD1082" s="130"/>
      <c r="AE1082" s="130"/>
      <c r="AF1082" s="130"/>
      <c r="AG1082" s="130"/>
      <c r="AH1082" s="130">
        <v>2024</v>
      </c>
      <c r="AI1082" s="130" t="s">
        <v>1635</v>
      </c>
      <c r="AJ1082" s="130"/>
      <c r="AK1082" s="130"/>
      <c r="AL1082" s="130"/>
      <c r="AM1082" s="130" t="s">
        <v>1144</v>
      </c>
    </row>
    <row r="1083" spans="1:39" x14ac:dyDescent="0.35">
      <c r="A1083" s="133" t="s">
        <v>39</v>
      </c>
      <c r="B1083" s="133" t="s">
        <v>1553</v>
      </c>
      <c r="C1083" s="133" t="s">
        <v>1549</v>
      </c>
      <c r="D1083" s="133" t="s">
        <v>1624</v>
      </c>
      <c r="E1083" s="133" t="s">
        <v>42</v>
      </c>
      <c r="F1083" s="133" t="s">
        <v>45</v>
      </c>
      <c r="G1083" s="133" t="s">
        <v>45</v>
      </c>
      <c r="H1083" s="133" t="s">
        <v>1562</v>
      </c>
      <c r="I1083" s="133" t="s">
        <v>42</v>
      </c>
      <c r="J1083" s="134">
        <v>1</v>
      </c>
      <c r="K1083" s="133"/>
      <c r="L1083" s="133" t="s">
        <v>45</v>
      </c>
      <c r="M1083" s="133" t="s">
        <v>42</v>
      </c>
      <c r="N1083" s="133"/>
      <c r="O1083" s="133"/>
      <c r="P1083" s="133"/>
      <c r="Q1083" s="135"/>
      <c r="R1083" s="135">
        <f t="shared" si="121"/>
        <v>0</v>
      </c>
      <c r="S1083" s="135"/>
      <c r="T1083" s="135">
        <v>1500</v>
      </c>
      <c r="U1083" s="135">
        <f t="shared" si="116"/>
        <v>1500</v>
      </c>
      <c r="V1083" s="135">
        <f t="shared" si="117"/>
        <v>1500000</v>
      </c>
      <c r="W1083" s="135">
        <f t="shared" si="118"/>
        <v>125000</v>
      </c>
      <c r="X1083" s="133" t="s">
        <v>39</v>
      </c>
      <c r="Y1083" s="133" t="s">
        <v>39</v>
      </c>
      <c r="Z1083" s="133"/>
      <c r="AA1083" s="133"/>
      <c r="AB1083" s="133" t="s">
        <v>42</v>
      </c>
      <c r="AC1083" s="133" t="s">
        <v>42</v>
      </c>
      <c r="AD1083" s="133" t="s">
        <v>42</v>
      </c>
      <c r="AE1083" s="133" t="s">
        <v>42</v>
      </c>
      <c r="AF1083" s="133"/>
      <c r="AG1083" s="133"/>
      <c r="AH1083" s="133">
        <v>2024</v>
      </c>
      <c r="AI1083" s="133" t="s">
        <v>1636</v>
      </c>
      <c r="AJ1083" s="133"/>
      <c r="AK1083" s="133"/>
      <c r="AL1083" s="133"/>
      <c r="AM1083" s="133" t="s">
        <v>1144</v>
      </c>
    </row>
    <row r="1084" spans="1:39" x14ac:dyDescent="0.35">
      <c r="A1084" s="130" t="s">
        <v>39</v>
      </c>
      <c r="B1084" s="130" t="s">
        <v>1553</v>
      </c>
      <c r="C1084" s="130" t="s">
        <v>1551</v>
      </c>
      <c r="D1084" s="130" t="s">
        <v>1624</v>
      </c>
      <c r="E1084" s="130" t="s">
        <v>42</v>
      </c>
      <c r="F1084" s="130" t="s">
        <v>45</v>
      </c>
      <c r="G1084" s="130" t="s">
        <v>45</v>
      </c>
      <c r="H1084" s="130" t="s">
        <v>1587</v>
      </c>
      <c r="I1084" s="130" t="s">
        <v>42</v>
      </c>
      <c r="J1084" s="131">
        <v>1</v>
      </c>
      <c r="K1084" s="130"/>
      <c r="L1084" s="130" t="s">
        <v>45</v>
      </c>
      <c r="M1084" s="130" t="s">
        <v>42</v>
      </c>
      <c r="N1084" s="130"/>
      <c r="O1084" s="130"/>
      <c r="P1084" s="130"/>
      <c r="Q1084" s="132"/>
      <c r="R1084" s="132">
        <f t="shared" si="121"/>
        <v>0</v>
      </c>
      <c r="S1084" s="132"/>
      <c r="T1084" s="132">
        <v>1300</v>
      </c>
      <c r="U1084" s="132">
        <f t="shared" si="116"/>
        <v>1300</v>
      </c>
      <c r="V1084" s="132">
        <f t="shared" si="117"/>
        <v>1300000</v>
      </c>
      <c r="W1084" s="132">
        <f t="shared" si="118"/>
        <v>108333.33333333333</v>
      </c>
      <c r="X1084" s="130" t="s">
        <v>39</v>
      </c>
      <c r="Y1084" s="130" t="s">
        <v>39</v>
      </c>
      <c r="Z1084" s="130"/>
      <c r="AA1084" s="130"/>
      <c r="AB1084" s="130" t="s">
        <v>42</v>
      </c>
      <c r="AC1084" s="130" t="s">
        <v>42</v>
      </c>
      <c r="AD1084" s="130" t="s">
        <v>42</v>
      </c>
      <c r="AE1084" s="130" t="s">
        <v>42</v>
      </c>
      <c r="AF1084" s="130"/>
      <c r="AG1084" s="130"/>
      <c r="AH1084" s="130">
        <v>2024</v>
      </c>
      <c r="AI1084" s="130" t="s">
        <v>1637</v>
      </c>
      <c r="AJ1084" s="130"/>
      <c r="AK1084" s="130"/>
      <c r="AL1084" s="130"/>
      <c r="AM1084" s="130" t="s">
        <v>1144</v>
      </c>
    </row>
    <row r="1085" spans="1:39" x14ac:dyDescent="0.35">
      <c r="A1085" s="133" t="s">
        <v>39</v>
      </c>
      <c r="B1085" s="133" t="s">
        <v>1553</v>
      </c>
      <c r="C1085" s="133" t="s">
        <v>1549</v>
      </c>
      <c r="D1085" s="133" t="s">
        <v>1624</v>
      </c>
      <c r="E1085" s="133" t="s">
        <v>42</v>
      </c>
      <c r="F1085" s="133" t="s">
        <v>45</v>
      </c>
      <c r="G1085" s="133" t="s">
        <v>45</v>
      </c>
      <c r="H1085" s="133" t="s">
        <v>1563</v>
      </c>
      <c r="I1085" s="133" t="s">
        <v>42</v>
      </c>
      <c r="J1085" s="134">
        <v>1</v>
      </c>
      <c r="K1085" s="133"/>
      <c r="L1085" s="133" t="s">
        <v>45</v>
      </c>
      <c r="M1085" s="133"/>
      <c r="N1085" s="133"/>
      <c r="O1085" s="133"/>
      <c r="P1085" s="133"/>
      <c r="Q1085" s="135"/>
      <c r="R1085" s="135">
        <f t="shared" si="121"/>
        <v>0</v>
      </c>
      <c r="S1085" s="135"/>
      <c r="T1085" s="135">
        <v>634</v>
      </c>
      <c r="U1085" s="135">
        <f t="shared" si="116"/>
        <v>634</v>
      </c>
      <c r="V1085" s="135">
        <f t="shared" si="117"/>
        <v>634000</v>
      </c>
      <c r="W1085" s="135">
        <f t="shared" si="118"/>
        <v>52833.333333333336</v>
      </c>
      <c r="X1085" s="133" t="s">
        <v>39</v>
      </c>
      <c r="Y1085" s="133" t="s">
        <v>39</v>
      </c>
      <c r="Z1085" s="133"/>
      <c r="AA1085" s="133"/>
      <c r="AB1085" s="133" t="s">
        <v>42</v>
      </c>
      <c r="AC1085" s="133" t="s">
        <v>42</v>
      </c>
      <c r="AD1085" s="133" t="s">
        <v>42</v>
      </c>
      <c r="AE1085" s="133" t="s">
        <v>42</v>
      </c>
      <c r="AF1085" s="133"/>
      <c r="AG1085" s="133"/>
      <c r="AH1085" s="133">
        <v>2024</v>
      </c>
      <c r="AI1085" s="133" t="s">
        <v>1638</v>
      </c>
      <c r="AJ1085" s="133"/>
      <c r="AK1085" s="133"/>
      <c r="AL1085" s="133"/>
      <c r="AM1085" s="133" t="s">
        <v>1144</v>
      </c>
    </row>
    <row r="1086" spans="1:39" x14ac:dyDescent="0.35">
      <c r="A1086" s="130" t="s">
        <v>39</v>
      </c>
      <c r="B1086" s="130" t="s">
        <v>1553</v>
      </c>
      <c r="C1086" s="130" t="s">
        <v>1551</v>
      </c>
      <c r="D1086" s="130" t="s">
        <v>1624</v>
      </c>
      <c r="E1086" s="130" t="s">
        <v>42</v>
      </c>
      <c r="F1086" s="130" t="s">
        <v>45</v>
      </c>
      <c r="G1086" s="130" t="s">
        <v>45</v>
      </c>
      <c r="H1086" s="130" t="s">
        <v>1563</v>
      </c>
      <c r="I1086" s="130" t="s">
        <v>42</v>
      </c>
      <c r="J1086" s="131">
        <v>1</v>
      </c>
      <c r="K1086" s="130"/>
      <c r="L1086" s="130" t="s">
        <v>45</v>
      </c>
      <c r="M1086" s="130"/>
      <c r="N1086" s="130"/>
      <c r="O1086" s="130"/>
      <c r="P1086" s="130"/>
      <c r="Q1086" s="132"/>
      <c r="R1086" s="132">
        <f t="shared" si="121"/>
        <v>0</v>
      </c>
      <c r="S1086" s="132"/>
      <c r="T1086" s="132">
        <v>2618</v>
      </c>
      <c r="U1086" s="132">
        <f t="shared" si="116"/>
        <v>2618</v>
      </c>
      <c r="V1086" s="132">
        <f t="shared" si="117"/>
        <v>2618000</v>
      </c>
      <c r="W1086" s="132">
        <f t="shared" si="118"/>
        <v>218166.66666666666</v>
      </c>
      <c r="X1086" s="130" t="s">
        <v>39</v>
      </c>
      <c r="Y1086" s="130" t="s">
        <v>39</v>
      </c>
      <c r="Z1086" s="130"/>
      <c r="AA1086" s="130"/>
      <c r="AB1086" s="130" t="s">
        <v>42</v>
      </c>
      <c r="AC1086" s="130" t="s">
        <v>42</v>
      </c>
      <c r="AD1086" s="130" t="s">
        <v>42</v>
      </c>
      <c r="AE1086" s="130" t="s">
        <v>42</v>
      </c>
      <c r="AF1086" s="130"/>
      <c r="AG1086" s="130"/>
      <c r="AH1086" s="130">
        <v>2024</v>
      </c>
      <c r="AI1086" s="130" t="s">
        <v>1639</v>
      </c>
      <c r="AJ1086" s="130"/>
      <c r="AK1086" s="130"/>
      <c r="AL1086" s="130"/>
      <c r="AM1086" s="130" t="s">
        <v>1144</v>
      </c>
    </row>
    <row r="1087" spans="1:39" x14ac:dyDescent="0.35">
      <c r="A1087" s="133" t="s">
        <v>39</v>
      </c>
      <c r="B1087" s="133" t="s">
        <v>1553</v>
      </c>
      <c r="C1087" s="133" t="s">
        <v>1549</v>
      </c>
      <c r="D1087" s="133" t="s">
        <v>1624</v>
      </c>
      <c r="E1087" s="133" t="s">
        <v>42</v>
      </c>
      <c r="F1087" s="133" t="s">
        <v>45</v>
      </c>
      <c r="G1087" s="133" t="s">
        <v>45</v>
      </c>
      <c r="H1087" s="133" t="s">
        <v>1560</v>
      </c>
      <c r="I1087" s="133" t="s">
        <v>42</v>
      </c>
      <c r="J1087" s="134">
        <v>1</v>
      </c>
      <c r="K1087" s="133"/>
      <c r="L1087" s="133" t="s">
        <v>45</v>
      </c>
      <c r="M1087" s="133"/>
      <c r="N1087" s="133"/>
      <c r="O1087" s="133"/>
      <c r="P1087" s="133"/>
      <c r="Q1087" s="135"/>
      <c r="R1087" s="135">
        <f t="shared" si="121"/>
        <v>0</v>
      </c>
      <c r="S1087" s="135"/>
      <c r="T1087" s="135">
        <v>960</v>
      </c>
      <c r="U1087" s="135">
        <f t="shared" si="116"/>
        <v>960</v>
      </c>
      <c r="V1087" s="135">
        <f t="shared" si="117"/>
        <v>960000</v>
      </c>
      <c r="W1087" s="135">
        <f t="shared" si="118"/>
        <v>80000</v>
      </c>
      <c r="X1087" s="133" t="s">
        <v>39</v>
      </c>
      <c r="Y1087" s="133" t="s">
        <v>39</v>
      </c>
      <c r="Z1087" s="133"/>
      <c r="AA1087" s="133"/>
      <c r="AB1087" s="133" t="s">
        <v>42</v>
      </c>
      <c r="AC1087" s="133" t="s">
        <v>42</v>
      </c>
      <c r="AD1087" s="133" t="s">
        <v>42</v>
      </c>
      <c r="AE1087" s="133" t="s">
        <v>42</v>
      </c>
      <c r="AF1087" s="133"/>
      <c r="AG1087" s="133"/>
      <c r="AH1087" s="133">
        <v>2024</v>
      </c>
      <c r="AI1087" s="133" t="s">
        <v>1640</v>
      </c>
      <c r="AJ1087" s="133"/>
      <c r="AK1087" s="133"/>
      <c r="AL1087" s="133"/>
      <c r="AM1087" s="133" t="s">
        <v>1144</v>
      </c>
    </row>
    <row r="1088" spans="1:39" x14ac:dyDescent="0.35">
      <c r="A1088" s="130" t="s">
        <v>39</v>
      </c>
      <c r="B1088" s="130" t="s">
        <v>1553</v>
      </c>
      <c r="C1088" s="130" t="s">
        <v>1551</v>
      </c>
      <c r="D1088" s="130" t="s">
        <v>1624</v>
      </c>
      <c r="E1088" s="130" t="s">
        <v>42</v>
      </c>
      <c r="F1088" s="130" t="s">
        <v>45</v>
      </c>
      <c r="G1088" s="130" t="s">
        <v>45</v>
      </c>
      <c r="H1088" s="130" t="s">
        <v>1560</v>
      </c>
      <c r="I1088" s="130" t="s">
        <v>42</v>
      </c>
      <c r="J1088" s="131">
        <v>1</v>
      </c>
      <c r="K1088" s="130"/>
      <c r="L1088" s="130" t="s">
        <v>45</v>
      </c>
      <c r="M1088" s="130"/>
      <c r="N1088" s="130"/>
      <c r="O1088" s="130"/>
      <c r="P1088" s="130"/>
      <c r="Q1088" s="132"/>
      <c r="R1088" s="132">
        <f t="shared" si="121"/>
        <v>0</v>
      </c>
      <c r="S1088" s="132"/>
      <c r="T1088" s="132">
        <v>1440</v>
      </c>
      <c r="U1088" s="132">
        <f t="shared" si="116"/>
        <v>1440</v>
      </c>
      <c r="V1088" s="132">
        <f t="shared" si="117"/>
        <v>1440000</v>
      </c>
      <c r="W1088" s="132">
        <f t="shared" si="118"/>
        <v>120000</v>
      </c>
      <c r="X1088" s="130" t="s">
        <v>39</v>
      </c>
      <c r="Y1088" s="130" t="s">
        <v>39</v>
      </c>
      <c r="Z1088" s="130"/>
      <c r="AA1088" s="130"/>
      <c r="AB1088" s="130" t="s">
        <v>42</v>
      </c>
      <c r="AC1088" s="130" t="s">
        <v>42</v>
      </c>
      <c r="AD1088" s="130" t="s">
        <v>42</v>
      </c>
      <c r="AE1088" s="130" t="s">
        <v>42</v>
      </c>
      <c r="AF1088" s="130"/>
      <c r="AG1088" s="130"/>
      <c r="AH1088" s="130">
        <v>2024</v>
      </c>
      <c r="AI1088" s="130" t="s">
        <v>1640</v>
      </c>
      <c r="AJ1088" s="130"/>
      <c r="AK1088" s="130"/>
      <c r="AL1088" s="130"/>
      <c r="AM1088" s="130" t="s">
        <v>1144</v>
      </c>
    </row>
    <row r="1089" spans="1:39" x14ac:dyDescent="0.35">
      <c r="A1089" s="133" t="s">
        <v>39</v>
      </c>
      <c r="B1089" s="133" t="s">
        <v>1553</v>
      </c>
      <c r="C1089" s="133" t="s">
        <v>1549</v>
      </c>
      <c r="D1089" s="133" t="s">
        <v>1624</v>
      </c>
      <c r="E1089" s="133" t="s">
        <v>51</v>
      </c>
      <c r="F1089" s="133" t="s">
        <v>45</v>
      </c>
      <c r="G1089" s="133" t="s">
        <v>45</v>
      </c>
      <c r="H1089" s="133" t="s">
        <v>1561</v>
      </c>
      <c r="I1089" s="133" t="s">
        <v>42</v>
      </c>
      <c r="J1089" s="134">
        <v>1</v>
      </c>
      <c r="K1089" s="133"/>
      <c r="L1089" s="133" t="s">
        <v>45</v>
      </c>
      <c r="M1089" s="133" t="s">
        <v>42</v>
      </c>
      <c r="N1089" s="133"/>
      <c r="O1089" s="133"/>
      <c r="P1089" s="133"/>
      <c r="Q1089" s="135">
        <v>0</v>
      </c>
      <c r="R1089" s="135">
        <f t="shared" si="121"/>
        <v>0</v>
      </c>
      <c r="S1089" s="135">
        <f t="shared" ref="S1089:S1152" si="122">Q1089*R1089</f>
        <v>0</v>
      </c>
      <c r="T1089" s="135">
        <v>250</v>
      </c>
      <c r="U1089" s="135">
        <f t="shared" si="116"/>
        <v>250</v>
      </c>
      <c r="V1089" s="135">
        <f t="shared" si="117"/>
        <v>250000</v>
      </c>
      <c r="W1089" s="135">
        <f t="shared" si="118"/>
        <v>20833.333333333332</v>
      </c>
      <c r="X1089" s="133" t="s">
        <v>1641</v>
      </c>
      <c r="Y1089" s="133" t="s">
        <v>1642</v>
      </c>
      <c r="Z1089" s="133">
        <v>3093</v>
      </c>
      <c r="AA1089" s="133">
        <v>3094</v>
      </c>
      <c r="AB1089" s="133" t="s">
        <v>42</v>
      </c>
      <c r="AC1089" s="133" t="s">
        <v>42</v>
      </c>
      <c r="AD1089" s="133" t="s">
        <v>42</v>
      </c>
      <c r="AE1089" s="133" t="s">
        <v>42</v>
      </c>
      <c r="AF1089" s="133">
        <v>101</v>
      </c>
      <c r="AG1089" s="133"/>
      <c r="AH1089" s="133">
        <v>2024</v>
      </c>
      <c r="AI1089" s="133" t="s">
        <v>1643</v>
      </c>
      <c r="AJ1089" s="133"/>
      <c r="AK1089" s="133"/>
      <c r="AL1089" s="133"/>
      <c r="AM1089" s="133" t="s">
        <v>1144</v>
      </c>
    </row>
    <row r="1090" spans="1:39" x14ac:dyDescent="0.35">
      <c r="A1090" s="130" t="s">
        <v>39</v>
      </c>
      <c r="B1090" s="130" t="s">
        <v>1553</v>
      </c>
      <c r="C1090" s="130" t="s">
        <v>1549</v>
      </c>
      <c r="D1090" s="130" t="s">
        <v>1624</v>
      </c>
      <c r="E1090" s="130" t="s">
        <v>51</v>
      </c>
      <c r="F1090" s="130" t="s">
        <v>45</v>
      </c>
      <c r="G1090" s="130" t="s">
        <v>45</v>
      </c>
      <c r="H1090" s="130" t="s">
        <v>1558</v>
      </c>
      <c r="I1090" s="130" t="s">
        <v>42</v>
      </c>
      <c r="J1090" s="131">
        <v>1</v>
      </c>
      <c r="K1090" s="130"/>
      <c r="L1090" s="130" t="s">
        <v>45</v>
      </c>
      <c r="M1090" s="130" t="s">
        <v>42</v>
      </c>
      <c r="N1090" s="130"/>
      <c r="O1090" s="130"/>
      <c r="P1090" s="130">
        <v>60</v>
      </c>
      <c r="Q1090" s="132">
        <v>0</v>
      </c>
      <c r="R1090" s="132">
        <f t="shared" si="121"/>
        <v>0</v>
      </c>
      <c r="S1090" s="132">
        <f t="shared" si="122"/>
        <v>0</v>
      </c>
      <c r="T1090" s="132">
        <v>300</v>
      </c>
      <c r="U1090" s="132">
        <f t="shared" si="116"/>
        <v>300</v>
      </c>
      <c r="V1090" s="132">
        <f t="shared" si="117"/>
        <v>300000</v>
      </c>
      <c r="W1090" s="132">
        <f t="shared" si="118"/>
        <v>25000</v>
      </c>
      <c r="X1090" s="130" t="s">
        <v>1641</v>
      </c>
      <c r="Y1090" s="130" t="s">
        <v>1642</v>
      </c>
      <c r="Z1090" s="130">
        <v>3093</v>
      </c>
      <c r="AA1090" s="130">
        <v>3094</v>
      </c>
      <c r="AB1090" s="130" t="s">
        <v>42</v>
      </c>
      <c r="AC1090" s="130" t="s">
        <v>42</v>
      </c>
      <c r="AD1090" s="130" t="s">
        <v>42</v>
      </c>
      <c r="AE1090" s="130" t="s">
        <v>42</v>
      </c>
      <c r="AF1090" s="130">
        <v>101</v>
      </c>
      <c r="AG1090" s="130"/>
      <c r="AH1090" s="130">
        <v>2024</v>
      </c>
      <c r="AI1090" s="130" t="s">
        <v>1644</v>
      </c>
      <c r="AJ1090" s="130"/>
      <c r="AK1090" s="130"/>
      <c r="AL1090" s="130"/>
      <c r="AM1090" s="130" t="s">
        <v>1144</v>
      </c>
    </row>
    <row r="1091" spans="1:39" x14ac:dyDescent="0.35">
      <c r="A1091" s="133" t="s">
        <v>39</v>
      </c>
      <c r="B1091" s="133" t="s">
        <v>1553</v>
      </c>
      <c r="C1091" s="133" t="s">
        <v>1549</v>
      </c>
      <c r="D1091" s="133" t="s">
        <v>1624</v>
      </c>
      <c r="E1091" s="133" t="s">
        <v>51</v>
      </c>
      <c r="F1091" s="133" t="s">
        <v>45</v>
      </c>
      <c r="G1091" s="133" t="s">
        <v>45</v>
      </c>
      <c r="H1091" s="133" t="s">
        <v>1564</v>
      </c>
      <c r="I1091" s="133" t="s">
        <v>42</v>
      </c>
      <c r="J1091" s="134">
        <v>1</v>
      </c>
      <c r="K1091" s="133"/>
      <c r="L1091" s="133" t="s">
        <v>45</v>
      </c>
      <c r="M1091" s="133"/>
      <c r="N1091" s="133"/>
      <c r="O1091" s="133"/>
      <c r="P1091" s="133"/>
      <c r="Q1091" s="135">
        <v>0</v>
      </c>
      <c r="R1091" s="135">
        <f t="shared" si="121"/>
        <v>0</v>
      </c>
      <c r="S1091" s="135">
        <f t="shared" si="122"/>
        <v>0</v>
      </c>
      <c r="T1091" s="135">
        <v>678</v>
      </c>
      <c r="U1091" s="135">
        <f t="shared" si="116"/>
        <v>678</v>
      </c>
      <c r="V1091" s="135">
        <f t="shared" si="117"/>
        <v>678000</v>
      </c>
      <c r="W1091" s="135">
        <f t="shared" si="118"/>
        <v>56500</v>
      </c>
      <c r="X1091" s="133" t="s">
        <v>1641</v>
      </c>
      <c r="Y1091" s="133" t="s">
        <v>1642</v>
      </c>
      <c r="Z1091" s="133">
        <v>3093</v>
      </c>
      <c r="AA1091" s="133">
        <v>3094</v>
      </c>
      <c r="AB1091" s="133" t="s">
        <v>42</v>
      </c>
      <c r="AC1091" s="133" t="s">
        <v>42</v>
      </c>
      <c r="AD1091" s="133" t="s">
        <v>42</v>
      </c>
      <c r="AE1091" s="133" t="s">
        <v>42</v>
      </c>
      <c r="AF1091" s="133">
        <v>101</v>
      </c>
      <c r="AG1091" s="133"/>
      <c r="AH1091" s="133">
        <v>2024</v>
      </c>
      <c r="AI1091" s="133" t="s">
        <v>1645</v>
      </c>
      <c r="AJ1091" s="133"/>
      <c r="AK1091" s="133"/>
      <c r="AL1091" s="133"/>
      <c r="AM1091" s="133" t="s">
        <v>1144</v>
      </c>
    </row>
    <row r="1092" spans="1:39" x14ac:dyDescent="0.35">
      <c r="A1092" s="130" t="s">
        <v>39</v>
      </c>
      <c r="B1092" s="130" t="s">
        <v>1553</v>
      </c>
      <c r="C1092" s="130" t="s">
        <v>1549</v>
      </c>
      <c r="D1092" s="130" t="s">
        <v>1624</v>
      </c>
      <c r="E1092" s="130" t="s">
        <v>51</v>
      </c>
      <c r="F1092" s="130" t="s">
        <v>45</v>
      </c>
      <c r="G1092" s="130" t="s">
        <v>45</v>
      </c>
      <c r="H1092" s="130" t="s">
        <v>1557</v>
      </c>
      <c r="I1092" s="130" t="s">
        <v>42</v>
      </c>
      <c r="J1092" s="131">
        <v>1</v>
      </c>
      <c r="K1092" s="130"/>
      <c r="L1092" s="130" t="s">
        <v>45</v>
      </c>
      <c r="M1092" s="130" t="s">
        <v>42</v>
      </c>
      <c r="N1092" s="130"/>
      <c r="O1092" s="130"/>
      <c r="P1092" s="130"/>
      <c r="Q1092" s="132">
        <v>0</v>
      </c>
      <c r="R1092" s="132">
        <f t="shared" si="121"/>
        <v>0</v>
      </c>
      <c r="S1092" s="132">
        <f t="shared" si="122"/>
        <v>0</v>
      </c>
      <c r="T1092" s="132">
        <v>850</v>
      </c>
      <c r="U1092" s="132">
        <f t="shared" ref="U1092:U1155" si="123">S1092+T1092</f>
        <v>850</v>
      </c>
      <c r="V1092" s="132">
        <f t="shared" ref="V1092:V1155" si="124">U1092*1000</f>
        <v>850000</v>
      </c>
      <c r="W1092" s="132">
        <f t="shared" ref="W1092:W1155" si="125">V1092/12</f>
        <v>70833.333333333328</v>
      </c>
      <c r="X1092" s="130" t="s">
        <v>1641</v>
      </c>
      <c r="Y1092" s="130" t="s">
        <v>1642</v>
      </c>
      <c r="Z1092" s="130">
        <v>3093</v>
      </c>
      <c r="AA1092" s="130">
        <v>3094</v>
      </c>
      <c r="AB1092" s="130" t="s">
        <v>42</v>
      </c>
      <c r="AC1092" s="130" t="s">
        <v>42</v>
      </c>
      <c r="AD1092" s="130" t="s">
        <v>42</v>
      </c>
      <c r="AE1092" s="130" t="s">
        <v>42</v>
      </c>
      <c r="AF1092" s="130">
        <v>101</v>
      </c>
      <c r="AG1092" s="130"/>
      <c r="AH1092" s="130">
        <v>2024</v>
      </c>
      <c r="AI1092" s="130" t="s">
        <v>1646</v>
      </c>
      <c r="AJ1092" s="130"/>
      <c r="AK1092" s="130"/>
      <c r="AL1092" s="130"/>
      <c r="AM1092" s="130" t="s">
        <v>1144</v>
      </c>
    </row>
    <row r="1093" spans="1:39" x14ac:dyDescent="0.35">
      <c r="A1093" s="133" t="s">
        <v>39</v>
      </c>
      <c r="B1093" s="133" t="s">
        <v>1553</v>
      </c>
      <c r="C1093" s="133" t="s">
        <v>1551</v>
      </c>
      <c r="D1093" s="133" t="s">
        <v>1624</v>
      </c>
      <c r="E1093" s="133" t="s">
        <v>51</v>
      </c>
      <c r="F1093" s="133" t="s">
        <v>45</v>
      </c>
      <c r="G1093" s="133" t="s">
        <v>45</v>
      </c>
      <c r="H1093" s="133" t="s">
        <v>1564</v>
      </c>
      <c r="I1093" s="133" t="s">
        <v>42</v>
      </c>
      <c r="J1093" s="134">
        <v>1</v>
      </c>
      <c r="K1093" s="133"/>
      <c r="L1093" s="133" t="s">
        <v>45</v>
      </c>
      <c r="M1093" s="133"/>
      <c r="N1093" s="133"/>
      <c r="O1093" s="133"/>
      <c r="P1093" s="133"/>
      <c r="Q1093" s="135">
        <v>0</v>
      </c>
      <c r="R1093" s="135">
        <f t="shared" si="121"/>
        <v>0</v>
      </c>
      <c r="S1093" s="135">
        <f t="shared" si="122"/>
        <v>0</v>
      </c>
      <c r="T1093" s="135">
        <v>3509.1979999999999</v>
      </c>
      <c r="U1093" s="135">
        <f t="shared" si="123"/>
        <v>3509.1979999999999</v>
      </c>
      <c r="V1093" s="135">
        <f t="shared" si="124"/>
        <v>3509198</v>
      </c>
      <c r="W1093" s="135">
        <f t="shared" si="125"/>
        <v>292433.16666666669</v>
      </c>
      <c r="X1093" s="133" t="s">
        <v>1641</v>
      </c>
      <c r="Y1093" s="133" t="s">
        <v>1642</v>
      </c>
      <c r="Z1093" s="133">
        <v>3093</v>
      </c>
      <c r="AA1093" s="133">
        <v>3094</v>
      </c>
      <c r="AB1093" s="133" t="s">
        <v>42</v>
      </c>
      <c r="AC1093" s="133" t="s">
        <v>42</v>
      </c>
      <c r="AD1093" s="133" t="s">
        <v>42</v>
      </c>
      <c r="AE1093" s="133" t="s">
        <v>42</v>
      </c>
      <c r="AF1093" s="133">
        <v>101</v>
      </c>
      <c r="AG1093" s="133"/>
      <c r="AH1093" s="133">
        <v>2024</v>
      </c>
      <c r="AI1093" s="133" t="s">
        <v>1647</v>
      </c>
      <c r="AJ1093" s="133"/>
      <c r="AK1093" s="133"/>
      <c r="AL1093" s="133"/>
      <c r="AM1093" s="133" t="s">
        <v>1144</v>
      </c>
    </row>
    <row r="1094" spans="1:39" x14ac:dyDescent="0.35">
      <c r="A1094" s="130" t="s">
        <v>39</v>
      </c>
      <c r="B1094" s="130" t="s">
        <v>1553</v>
      </c>
      <c r="C1094" s="130" t="s">
        <v>1551</v>
      </c>
      <c r="D1094" s="130" t="s">
        <v>1624</v>
      </c>
      <c r="E1094" s="130" t="s">
        <v>51</v>
      </c>
      <c r="F1094" s="130" t="s">
        <v>45</v>
      </c>
      <c r="G1094" s="130" t="s">
        <v>45</v>
      </c>
      <c r="H1094" s="130" t="s">
        <v>1585</v>
      </c>
      <c r="I1094" s="130" t="s">
        <v>42</v>
      </c>
      <c r="J1094" s="131">
        <v>1</v>
      </c>
      <c r="K1094" s="130"/>
      <c r="L1094" s="130" t="s">
        <v>45</v>
      </c>
      <c r="M1094" s="130"/>
      <c r="N1094" s="130"/>
      <c r="O1094" s="130"/>
      <c r="P1094" s="130"/>
      <c r="Q1094" s="132">
        <v>0</v>
      </c>
      <c r="R1094" s="132">
        <f t="shared" si="121"/>
        <v>0</v>
      </c>
      <c r="S1094" s="132">
        <f t="shared" si="122"/>
        <v>0</v>
      </c>
      <c r="T1094" s="132">
        <v>1800</v>
      </c>
      <c r="U1094" s="132">
        <f t="shared" si="123"/>
        <v>1800</v>
      </c>
      <c r="V1094" s="132">
        <f t="shared" si="124"/>
        <v>1800000</v>
      </c>
      <c r="W1094" s="132">
        <f t="shared" si="125"/>
        <v>150000</v>
      </c>
      <c r="X1094" s="130" t="s">
        <v>1641</v>
      </c>
      <c r="Y1094" s="130" t="s">
        <v>1642</v>
      </c>
      <c r="Z1094" s="130">
        <v>3093</v>
      </c>
      <c r="AA1094" s="130">
        <v>3094</v>
      </c>
      <c r="AB1094" s="130" t="s">
        <v>42</v>
      </c>
      <c r="AC1094" s="130" t="s">
        <v>42</v>
      </c>
      <c r="AD1094" s="130" t="s">
        <v>42</v>
      </c>
      <c r="AE1094" s="130" t="s">
        <v>42</v>
      </c>
      <c r="AF1094" s="130">
        <v>101</v>
      </c>
      <c r="AG1094" s="130"/>
      <c r="AH1094" s="130">
        <v>2024</v>
      </c>
      <c r="AI1094" s="130" t="s">
        <v>1648</v>
      </c>
      <c r="AJ1094" s="130"/>
      <c r="AK1094" s="130"/>
      <c r="AL1094" s="130"/>
      <c r="AM1094" s="130" t="s">
        <v>1144</v>
      </c>
    </row>
    <row r="1095" spans="1:39" x14ac:dyDescent="0.35">
      <c r="A1095" s="133" t="s">
        <v>50</v>
      </c>
      <c r="B1095" s="133" t="s">
        <v>1553</v>
      </c>
      <c r="C1095" s="133" t="s">
        <v>1549</v>
      </c>
      <c r="D1095" s="133" t="s">
        <v>1624</v>
      </c>
      <c r="E1095" s="133" t="s">
        <v>51</v>
      </c>
      <c r="F1095" s="133" t="s">
        <v>45</v>
      </c>
      <c r="G1095" s="133" t="s">
        <v>45</v>
      </c>
      <c r="H1095" s="133" t="s">
        <v>84</v>
      </c>
      <c r="I1095" s="133" t="s">
        <v>42</v>
      </c>
      <c r="J1095" s="134">
        <v>1</v>
      </c>
      <c r="K1095" s="133"/>
      <c r="L1095" s="133" t="s">
        <v>68</v>
      </c>
      <c r="M1095" s="133" t="s">
        <v>42</v>
      </c>
      <c r="N1095" s="133"/>
      <c r="O1095" s="133">
        <v>21</v>
      </c>
      <c r="P1095" s="133">
        <v>60</v>
      </c>
      <c r="Q1095" s="135">
        <v>80</v>
      </c>
      <c r="R1095" s="135">
        <f t="shared" si="121"/>
        <v>21</v>
      </c>
      <c r="S1095" s="135">
        <f t="shared" si="122"/>
        <v>1680</v>
      </c>
      <c r="T1095" s="135"/>
      <c r="U1095" s="135">
        <f t="shared" si="123"/>
        <v>1680</v>
      </c>
      <c r="V1095" s="135">
        <f t="shared" si="124"/>
        <v>1680000</v>
      </c>
      <c r="W1095" s="135">
        <f t="shared" si="125"/>
        <v>140000</v>
      </c>
      <c r="X1095" s="133" t="s">
        <v>1641</v>
      </c>
      <c r="Y1095" s="133" t="s">
        <v>1642</v>
      </c>
      <c r="Z1095" s="133">
        <v>3093</v>
      </c>
      <c r="AA1095" s="133">
        <v>3094</v>
      </c>
      <c r="AB1095" s="133" t="s">
        <v>42</v>
      </c>
      <c r="AC1095" s="133" t="s">
        <v>42</v>
      </c>
      <c r="AD1095" s="133" t="s">
        <v>42</v>
      </c>
      <c r="AE1095" s="133" t="s">
        <v>42</v>
      </c>
      <c r="AF1095" s="133">
        <v>101</v>
      </c>
      <c r="AG1095" s="133"/>
      <c r="AH1095" s="133">
        <v>2024</v>
      </c>
      <c r="AI1095" s="133" t="s">
        <v>1649</v>
      </c>
      <c r="AJ1095" s="133"/>
      <c r="AK1095" s="133">
        <v>80</v>
      </c>
      <c r="AL1095" s="133"/>
      <c r="AM1095" s="133" t="s">
        <v>1144</v>
      </c>
    </row>
    <row r="1096" spans="1:39" x14ac:dyDescent="0.35">
      <c r="A1096" s="130" t="s">
        <v>50</v>
      </c>
      <c r="B1096" s="130" t="s">
        <v>1553</v>
      </c>
      <c r="C1096" s="130" t="s">
        <v>1549</v>
      </c>
      <c r="D1096" s="130" t="s">
        <v>1624</v>
      </c>
      <c r="E1096" s="130" t="s">
        <v>51</v>
      </c>
      <c r="F1096" s="130" t="s">
        <v>45</v>
      </c>
      <c r="G1096" s="130" t="s">
        <v>45</v>
      </c>
      <c r="H1096" s="130" t="s">
        <v>1582</v>
      </c>
      <c r="I1096" s="130" t="s">
        <v>42</v>
      </c>
      <c r="J1096" s="131">
        <v>1</v>
      </c>
      <c r="K1096" s="130"/>
      <c r="L1096" s="130" t="s">
        <v>68</v>
      </c>
      <c r="M1096" s="130" t="s">
        <v>69</v>
      </c>
      <c r="N1096" s="130">
        <v>7</v>
      </c>
      <c r="O1096" s="130">
        <v>133</v>
      </c>
      <c r="P1096" s="130">
        <v>3</v>
      </c>
      <c r="Q1096" s="132">
        <v>93.703500000000005</v>
      </c>
      <c r="R1096" s="132">
        <f t="shared" si="121"/>
        <v>6.65</v>
      </c>
      <c r="S1096" s="132">
        <f t="shared" si="122"/>
        <v>623.12827500000003</v>
      </c>
      <c r="T1096" s="132">
        <v>0</v>
      </c>
      <c r="U1096" s="132">
        <f t="shared" si="123"/>
        <v>623.12827500000003</v>
      </c>
      <c r="V1096" s="132">
        <f t="shared" si="124"/>
        <v>623128.27500000002</v>
      </c>
      <c r="W1096" s="132">
        <f t="shared" si="125"/>
        <v>51927.356250000004</v>
      </c>
      <c r="X1096" s="130" t="s">
        <v>1641</v>
      </c>
      <c r="Y1096" s="130" t="s">
        <v>1642</v>
      </c>
      <c r="Z1096" s="130">
        <v>3093</v>
      </c>
      <c r="AA1096" s="130">
        <v>3094</v>
      </c>
      <c r="AB1096" s="130" t="s">
        <v>42</v>
      </c>
      <c r="AC1096" s="130" t="s">
        <v>42</v>
      </c>
      <c r="AD1096" s="130" t="s">
        <v>42</v>
      </c>
      <c r="AE1096" s="130" t="s">
        <v>42</v>
      </c>
      <c r="AF1096" s="130">
        <v>101</v>
      </c>
      <c r="AG1096" s="130"/>
      <c r="AH1096" s="130">
        <v>2024</v>
      </c>
      <c r="AI1096" s="130" t="s">
        <v>1650</v>
      </c>
      <c r="AJ1096" s="130"/>
      <c r="AK1096" s="130">
        <v>95.330650000000006</v>
      </c>
      <c r="AL1096" s="130"/>
      <c r="AM1096" s="130" t="s">
        <v>1144</v>
      </c>
    </row>
    <row r="1097" spans="1:39" x14ac:dyDescent="0.35">
      <c r="A1097" s="133" t="s">
        <v>50</v>
      </c>
      <c r="B1097" s="133" t="s">
        <v>1553</v>
      </c>
      <c r="C1097" s="133" t="s">
        <v>1549</v>
      </c>
      <c r="D1097" s="133" t="s">
        <v>1624</v>
      </c>
      <c r="E1097" s="133" t="s">
        <v>51</v>
      </c>
      <c r="F1097" s="133" t="s">
        <v>45</v>
      </c>
      <c r="G1097" s="133" t="s">
        <v>45</v>
      </c>
      <c r="H1097" s="133" t="s">
        <v>1582</v>
      </c>
      <c r="I1097" s="133" t="s">
        <v>42</v>
      </c>
      <c r="J1097" s="134">
        <v>1</v>
      </c>
      <c r="K1097" s="133"/>
      <c r="L1097" s="133" t="s">
        <v>68</v>
      </c>
      <c r="M1097" s="133" t="s">
        <v>55</v>
      </c>
      <c r="N1097" s="133">
        <v>10</v>
      </c>
      <c r="O1097" s="133">
        <v>133</v>
      </c>
      <c r="P1097" s="133">
        <v>7.5</v>
      </c>
      <c r="Q1097" s="135">
        <v>93.703500000000005</v>
      </c>
      <c r="R1097" s="135">
        <f t="shared" si="121"/>
        <v>16.625</v>
      </c>
      <c r="S1097" s="135">
        <f t="shared" si="122"/>
        <v>1557.8206875000001</v>
      </c>
      <c r="T1097" s="135">
        <v>0</v>
      </c>
      <c r="U1097" s="135">
        <f t="shared" si="123"/>
        <v>1557.8206875000001</v>
      </c>
      <c r="V1097" s="135">
        <f t="shared" si="124"/>
        <v>1557820.6875</v>
      </c>
      <c r="W1097" s="135">
        <f t="shared" si="125"/>
        <v>129818.390625</v>
      </c>
      <c r="X1097" s="133" t="s">
        <v>1641</v>
      </c>
      <c r="Y1097" s="133" t="s">
        <v>1642</v>
      </c>
      <c r="Z1097" s="133">
        <v>3093</v>
      </c>
      <c r="AA1097" s="133">
        <v>3094</v>
      </c>
      <c r="AB1097" s="133" t="s">
        <v>42</v>
      </c>
      <c r="AC1097" s="133" t="s">
        <v>42</v>
      </c>
      <c r="AD1097" s="133" t="s">
        <v>42</v>
      </c>
      <c r="AE1097" s="133" t="s">
        <v>42</v>
      </c>
      <c r="AF1097" s="133">
        <v>101</v>
      </c>
      <c r="AG1097" s="133"/>
      <c r="AH1097" s="133">
        <v>2024</v>
      </c>
      <c r="AI1097" s="133" t="s">
        <v>1650</v>
      </c>
      <c r="AJ1097" s="133"/>
      <c r="AK1097" s="133">
        <v>95.330650000000006</v>
      </c>
      <c r="AL1097" s="133"/>
      <c r="AM1097" s="133" t="s">
        <v>1144</v>
      </c>
    </row>
    <row r="1098" spans="1:39" x14ac:dyDescent="0.35">
      <c r="A1098" s="130" t="s">
        <v>50</v>
      </c>
      <c r="B1098" s="130" t="s">
        <v>1553</v>
      </c>
      <c r="C1098" s="130" t="s">
        <v>1549</v>
      </c>
      <c r="D1098" s="130" t="s">
        <v>1624</v>
      </c>
      <c r="E1098" s="130" t="s">
        <v>51</v>
      </c>
      <c r="F1098" s="130" t="s">
        <v>45</v>
      </c>
      <c r="G1098" s="130" t="s">
        <v>45</v>
      </c>
      <c r="H1098" s="130" t="s">
        <v>1582</v>
      </c>
      <c r="I1098" s="130" t="s">
        <v>42</v>
      </c>
      <c r="J1098" s="131">
        <v>1</v>
      </c>
      <c r="K1098" s="130"/>
      <c r="L1098" s="130" t="s">
        <v>68</v>
      </c>
      <c r="M1098" s="130" t="s">
        <v>69</v>
      </c>
      <c r="N1098" s="130">
        <v>10</v>
      </c>
      <c r="O1098" s="130">
        <v>163</v>
      </c>
      <c r="P1098" s="130">
        <v>7.5</v>
      </c>
      <c r="Q1098" s="132">
        <v>93.703500000000005</v>
      </c>
      <c r="R1098" s="132">
        <f t="shared" si="121"/>
        <v>20.375</v>
      </c>
      <c r="S1098" s="132">
        <f t="shared" si="122"/>
        <v>1909.2088125</v>
      </c>
      <c r="T1098" s="132">
        <v>0</v>
      </c>
      <c r="U1098" s="132">
        <f t="shared" si="123"/>
        <v>1909.2088125</v>
      </c>
      <c r="V1098" s="132">
        <f t="shared" si="124"/>
        <v>1909208.8125</v>
      </c>
      <c r="W1098" s="132">
        <f t="shared" si="125"/>
        <v>159100.734375</v>
      </c>
      <c r="X1098" s="130" t="s">
        <v>1641</v>
      </c>
      <c r="Y1098" s="130" t="s">
        <v>1642</v>
      </c>
      <c r="Z1098" s="130">
        <v>3093</v>
      </c>
      <c r="AA1098" s="130">
        <v>3094</v>
      </c>
      <c r="AB1098" s="130" t="s">
        <v>42</v>
      </c>
      <c r="AC1098" s="130" t="s">
        <v>42</v>
      </c>
      <c r="AD1098" s="130" t="s">
        <v>42</v>
      </c>
      <c r="AE1098" s="130" t="s">
        <v>42</v>
      </c>
      <c r="AF1098" s="130">
        <v>101</v>
      </c>
      <c r="AG1098" s="130"/>
      <c r="AH1098" s="130">
        <v>2024</v>
      </c>
      <c r="AI1098" s="130" t="s">
        <v>1650</v>
      </c>
      <c r="AJ1098" s="130"/>
      <c r="AK1098" s="130">
        <v>95.330650000000006</v>
      </c>
      <c r="AL1098" s="130"/>
      <c r="AM1098" s="130" t="s">
        <v>1144</v>
      </c>
    </row>
    <row r="1099" spans="1:39" x14ac:dyDescent="0.35">
      <c r="A1099" s="133" t="s">
        <v>50</v>
      </c>
      <c r="B1099" s="133" t="s">
        <v>1553</v>
      </c>
      <c r="C1099" s="133" t="s">
        <v>1549</v>
      </c>
      <c r="D1099" s="133" t="s">
        <v>1624</v>
      </c>
      <c r="E1099" s="133" t="s">
        <v>51</v>
      </c>
      <c r="F1099" s="133" t="s">
        <v>45</v>
      </c>
      <c r="G1099" s="133" t="s">
        <v>45</v>
      </c>
      <c r="H1099" s="133" t="s">
        <v>1582</v>
      </c>
      <c r="I1099" s="133" t="s">
        <v>42</v>
      </c>
      <c r="J1099" s="134">
        <v>1</v>
      </c>
      <c r="K1099" s="133"/>
      <c r="L1099" s="133" t="s">
        <v>68</v>
      </c>
      <c r="M1099" s="133" t="s">
        <v>55</v>
      </c>
      <c r="N1099" s="133">
        <v>11</v>
      </c>
      <c r="O1099" s="133">
        <v>163</v>
      </c>
      <c r="P1099" s="133">
        <v>15</v>
      </c>
      <c r="Q1099" s="135">
        <v>93.703500000000005</v>
      </c>
      <c r="R1099" s="135">
        <f t="shared" si="121"/>
        <v>40.75</v>
      </c>
      <c r="S1099" s="135">
        <f t="shared" si="122"/>
        <v>3818.417625</v>
      </c>
      <c r="T1099" s="135">
        <v>0</v>
      </c>
      <c r="U1099" s="135">
        <f t="shared" si="123"/>
        <v>3818.417625</v>
      </c>
      <c r="V1099" s="135">
        <f t="shared" si="124"/>
        <v>3818417.625</v>
      </c>
      <c r="W1099" s="135">
        <f t="shared" si="125"/>
        <v>318201.46875</v>
      </c>
      <c r="X1099" s="133" t="s">
        <v>1641</v>
      </c>
      <c r="Y1099" s="133" t="s">
        <v>1642</v>
      </c>
      <c r="Z1099" s="133">
        <v>3093</v>
      </c>
      <c r="AA1099" s="133">
        <v>3094</v>
      </c>
      <c r="AB1099" s="133" t="s">
        <v>42</v>
      </c>
      <c r="AC1099" s="133" t="s">
        <v>42</v>
      </c>
      <c r="AD1099" s="133" t="s">
        <v>42</v>
      </c>
      <c r="AE1099" s="133" t="s">
        <v>42</v>
      </c>
      <c r="AF1099" s="133">
        <v>101</v>
      </c>
      <c r="AG1099" s="133"/>
      <c r="AH1099" s="133">
        <v>2024</v>
      </c>
      <c r="AI1099" s="133" t="s">
        <v>1650</v>
      </c>
      <c r="AJ1099" s="133"/>
      <c r="AK1099" s="133">
        <v>95.330650000000006</v>
      </c>
      <c r="AL1099" s="133"/>
      <c r="AM1099" s="133" t="s">
        <v>1144</v>
      </c>
    </row>
    <row r="1100" spans="1:39" x14ac:dyDescent="0.35">
      <c r="A1100" s="130" t="s">
        <v>50</v>
      </c>
      <c r="B1100" s="130" t="s">
        <v>1553</v>
      </c>
      <c r="C1100" s="130" t="s">
        <v>1549</v>
      </c>
      <c r="D1100" s="130" t="s">
        <v>1624</v>
      </c>
      <c r="E1100" s="130" t="s">
        <v>51</v>
      </c>
      <c r="F1100" s="130" t="s">
        <v>45</v>
      </c>
      <c r="G1100" s="130" t="s">
        <v>45</v>
      </c>
      <c r="H1100" s="130" t="s">
        <v>1582</v>
      </c>
      <c r="I1100" s="130" t="s">
        <v>42</v>
      </c>
      <c r="J1100" s="131">
        <v>1</v>
      </c>
      <c r="K1100" s="130"/>
      <c r="L1100" s="130" t="s">
        <v>68</v>
      </c>
      <c r="M1100" s="130" t="s">
        <v>69</v>
      </c>
      <c r="N1100" s="130">
        <v>11</v>
      </c>
      <c r="O1100" s="130">
        <v>166</v>
      </c>
      <c r="P1100" s="130">
        <v>15</v>
      </c>
      <c r="Q1100" s="132">
        <v>93.703500000000005</v>
      </c>
      <c r="R1100" s="132">
        <f t="shared" si="121"/>
        <v>41.5</v>
      </c>
      <c r="S1100" s="132">
        <f t="shared" si="122"/>
        <v>3888.6952500000002</v>
      </c>
      <c r="T1100" s="132">
        <v>0</v>
      </c>
      <c r="U1100" s="132">
        <f t="shared" si="123"/>
        <v>3888.6952500000002</v>
      </c>
      <c r="V1100" s="132">
        <f t="shared" si="124"/>
        <v>3888695.25</v>
      </c>
      <c r="W1100" s="132">
        <f t="shared" si="125"/>
        <v>324057.9375</v>
      </c>
      <c r="X1100" s="130" t="s">
        <v>1641</v>
      </c>
      <c r="Y1100" s="130" t="s">
        <v>1642</v>
      </c>
      <c r="Z1100" s="130">
        <v>3093</v>
      </c>
      <c r="AA1100" s="130">
        <v>3094</v>
      </c>
      <c r="AB1100" s="130" t="s">
        <v>42</v>
      </c>
      <c r="AC1100" s="130" t="s">
        <v>42</v>
      </c>
      <c r="AD1100" s="130" t="s">
        <v>42</v>
      </c>
      <c r="AE1100" s="130" t="s">
        <v>42</v>
      </c>
      <c r="AF1100" s="130">
        <v>101</v>
      </c>
      <c r="AG1100" s="130"/>
      <c r="AH1100" s="130">
        <v>2024</v>
      </c>
      <c r="AI1100" s="130" t="s">
        <v>1650</v>
      </c>
      <c r="AJ1100" s="130"/>
      <c r="AK1100" s="130">
        <v>95.330650000000006</v>
      </c>
      <c r="AL1100" s="130"/>
      <c r="AM1100" s="130" t="s">
        <v>1144</v>
      </c>
    </row>
    <row r="1101" spans="1:39" x14ac:dyDescent="0.35">
      <c r="A1101" s="133" t="s">
        <v>50</v>
      </c>
      <c r="B1101" s="133" t="s">
        <v>1553</v>
      </c>
      <c r="C1101" s="133" t="s">
        <v>1551</v>
      </c>
      <c r="D1101" s="133" t="s">
        <v>1624</v>
      </c>
      <c r="E1101" s="133" t="s">
        <v>51</v>
      </c>
      <c r="F1101" s="133" t="s">
        <v>127</v>
      </c>
      <c r="G1101" s="133" t="s">
        <v>127</v>
      </c>
      <c r="H1101" s="133" t="s">
        <v>1593</v>
      </c>
      <c r="I1101" s="133" t="s">
        <v>1592</v>
      </c>
      <c r="J1101" s="134">
        <v>1</v>
      </c>
      <c r="K1101" s="133"/>
      <c r="L1101" s="133" t="s">
        <v>54</v>
      </c>
      <c r="M1101" s="133" t="s">
        <v>55</v>
      </c>
      <c r="N1101" s="133">
        <v>1</v>
      </c>
      <c r="O1101" s="133">
        <v>186</v>
      </c>
      <c r="P1101" s="133">
        <v>12</v>
      </c>
      <c r="Q1101" s="135">
        <v>100.2</v>
      </c>
      <c r="R1101" s="135">
        <f t="shared" si="121"/>
        <v>37.200000000000003</v>
      </c>
      <c r="S1101" s="135">
        <f t="shared" si="122"/>
        <v>3727.4400000000005</v>
      </c>
      <c r="T1101" s="135"/>
      <c r="U1101" s="135">
        <f t="shared" si="123"/>
        <v>3727.4400000000005</v>
      </c>
      <c r="V1101" s="135">
        <f t="shared" si="124"/>
        <v>3727440.0000000005</v>
      </c>
      <c r="W1101" s="135">
        <f t="shared" si="125"/>
        <v>310620.00000000006</v>
      </c>
      <c r="X1101" s="133" t="s">
        <v>1641</v>
      </c>
      <c r="Y1101" s="133" t="s">
        <v>1651</v>
      </c>
      <c r="Z1101" s="133">
        <v>3093</v>
      </c>
      <c r="AA1101" s="133">
        <v>3094</v>
      </c>
      <c r="AB1101" s="133"/>
      <c r="AC1101" s="133"/>
      <c r="AD1101" s="133"/>
      <c r="AE1101" s="133"/>
      <c r="AF1101" s="133">
        <v>101</v>
      </c>
      <c r="AG1101" s="133"/>
      <c r="AH1101" s="133">
        <v>2024</v>
      </c>
      <c r="AI1101" s="133"/>
      <c r="AJ1101" s="133"/>
      <c r="AK1101" s="133"/>
      <c r="AL1101" s="133"/>
      <c r="AM1101" s="133" t="s">
        <v>1144</v>
      </c>
    </row>
    <row r="1102" spans="1:39" x14ac:dyDescent="0.35">
      <c r="A1102" s="130" t="s">
        <v>50</v>
      </c>
      <c r="B1102" s="130" t="s">
        <v>1553</v>
      </c>
      <c r="C1102" s="130" t="s">
        <v>1551</v>
      </c>
      <c r="D1102" s="130" t="s">
        <v>1624</v>
      </c>
      <c r="E1102" s="130" t="s">
        <v>51</v>
      </c>
      <c r="F1102" s="130" t="s">
        <v>127</v>
      </c>
      <c r="G1102" s="130" t="s">
        <v>127</v>
      </c>
      <c r="H1102" s="130" t="s">
        <v>1593</v>
      </c>
      <c r="I1102" s="130" t="s">
        <v>1592</v>
      </c>
      <c r="J1102" s="131">
        <v>1</v>
      </c>
      <c r="K1102" s="130"/>
      <c r="L1102" s="130" t="s">
        <v>54</v>
      </c>
      <c r="M1102" s="130" t="s">
        <v>69</v>
      </c>
      <c r="N1102" s="130">
        <v>1</v>
      </c>
      <c r="O1102" s="130">
        <v>186</v>
      </c>
      <c r="P1102" s="130">
        <v>12</v>
      </c>
      <c r="Q1102" s="132">
        <v>100.2</v>
      </c>
      <c r="R1102" s="132">
        <f t="shared" si="121"/>
        <v>37.200000000000003</v>
      </c>
      <c r="S1102" s="132">
        <f t="shared" si="122"/>
        <v>3727.4400000000005</v>
      </c>
      <c r="T1102" s="132"/>
      <c r="U1102" s="132">
        <f t="shared" si="123"/>
        <v>3727.4400000000005</v>
      </c>
      <c r="V1102" s="132">
        <f t="shared" si="124"/>
        <v>3727440.0000000005</v>
      </c>
      <c r="W1102" s="132">
        <f t="shared" si="125"/>
        <v>310620.00000000006</v>
      </c>
      <c r="X1102" s="130" t="s">
        <v>1641</v>
      </c>
      <c r="Y1102" s="130" t="s">
        <v>1651</v>
      </c>
      <c r="Z1102" s="130">
        <v>3093</v>
      </c>
      <c r="AA1102" s="130">
        <v>3094</v>
      </c>
      <c r="AB1102" s="130"/>
      <c r="AC1102" s="130"/>
      <c r="AD1102" s="130"/>
      <c r="AE1102" s="130"/>
      <c r="AF1102" s="130">
        <v>101</v>
      </c>
      <c r="AG1102" s="130"/>
      <c r="AH1102" s="130">
        <v>2024</v>
      </c>
      <c r="AI1102" s="130"/>
      <c r="AJ1102" s="130"/>
      <c r="AK1102" s="130"/>
      <c r="AL1102" s="130"/>
      <c r="AM1102" s="130" t="s">
        <v>1144</v>
      </c>
    </row>
    <row r="1103" spans="1:39" x14ac:dyDescent="0.35">
      <c r="A1103" s="133" t="s">
        <v>50</v>
      </c>
      <c r="B1103" s="133" t="s">
        <v>1553</v>
      </c>
      <c r="C1103" s="133" t="s">
        <v>1551</v>
      </c>
      <c r="D1103" s="133" t="s">
        <v>1624</v>
      </c>
      <c r="E1103" s="133" t="s">
        <v>51</v>
      </c>
      <c r="F1103" s="133" t="s">
        <v>1057</v>
      </c>
      <c r="G1103" s="133" t="s">
        <v>1057</v>
      </c>
      <c r="H1103" s="133" t="s">
        <v>1591</v>
      </c>
      <c r="I1103" s="133" t="s">
        <v>1590</v>
      </c>
      <c r="J1103" s="134">
        <v>1</v>
      </c>
      <c r="K1103" s="133"/>
      <c r="L1103" s="133" t="s">
        <v>54</v>
      </c>
      <c r="M1103" s="133" t="s">
        <v>55</v>
      </c>
      <c r="N1103" s="133">
        <v>1</v>
      </c>
      <c r="O1103" s="133">
        <v>186</v>
      </c>
      <c r="P1103" s="133">
        <v>18</v>
      </c>
      <c r="Q1103" s="135">
        <v>100.25</v>
      </c>
      <c r="R1103" s="135">
        <f t="shared" si="121"/>
        <v>55.8</v>
      </c>
      <c r="S1103" s="135">
        <f t="shared" si="122"/>
        <v>5593.95</v>
      </c>
      <c r="T1103" s="135"/>
      <c r="U1103" s="135">
        <f t="shared" si="123"/>
        <v>5593.95</v>
      </c>
      <c r="V1103" s="135">
        <f t="shared" si="124"/>
        <v>5593950</v>
      </c>
      <c r="W1103" s="135">
        <f t="shared" si="125"/>
        <v>466162.5</v>
      </c>
      <c r="X1103" s="133" t="s">
        <v>1641</v>
      </c>
      <c r="Y1103" s="133" t="s">
        <v>1652</v>
      </c>
      <c r="Z1103" s="133">
        <v>3093</v>
      </c>
      <c r="AA1103" s="133">
        <v>3094</v>
      </c>
      <c r="AB1103" s="133"/>
      <c r="AC1103" s="133"/>
      <c r="AD1103" s="133"/>
      <c r="AE1103" s="133"/>
      <c r="AF1103" s="133">
        <v>101</v>
      </c>
      <c r="AG1103" s="133"/>
      <c r="AH1103" s="133">
        <v>2024</v>
      </c>
      <c r="AI1103" s="133"/>
      <c r="AJ1103" s="133"/>
      <c r="AK1103" s="133"/>
      <c r="AL1103" s="133"/>
      <c r="AM1103" s="133" t="s">
        <v>1144</v>
      </c>
    </row>
    <row r="1104" spans="1:39" x14ac:dyDescent="0.35">
      <c r="A1104" s="130" t="s">
        <v>50</v>
      </c>
      <c r="B1104" s="130" t="s">
        <v>1553</v>
      </c>
      <c r="C1104" s="130" t="s">
        <v>1551</v>
      </c>
      <c r="D1104" s="130" t="s">
        <v>1624</v>
      </c>
      <c r="E1104" s="130" t="s">
        <v>51</v>
      </c>
      <c r="F1104" s="130" t="s">
        <v>1057</v>
      </c>
      <c r="G1104" s="130" t="s">
        <v>1057</v>
      </c>
      <c r="H1104" s="130" t="s">
        <v>1591</v>
      </c>
      <c r="I1104" s="130" t="s">
        <v>1590</v>
      </c>
      <c r="J1104" s="131">
        <v>1</v>
      </c>
      <c r="K1104" s="130"/>
      <c r="L1104" s="130" t="s">
        <v>54</v>
      </c>
      <c r="M1104" s="130" t="s">
        <v>69</v>
      </c>
      <c r="N1104" s="130">
        <v>1</v>
      </c>
      <c r="O1104" s="130">
        <v>186</v>
      </c>
      <c r="P1104" s="130">
        <v>18</v>
      </c>
      <c r="Q1104" s="132">
        <v>100.25</v>
      </c>
      <c r="R1104" s="132">
        <f t="shared" si="121"/>
        <v>55.8</v>
      </c>
      <c r="S1104" s="132">
        <f t="shared" si="122"/>
        <v>5593.95</v>
      </c>
      <c r="T1104" s="132"/>
      <c r="U1104" s="132">
        <f t="shared" si="123"/>
        <v>5593.95</v>
      </c>
      <c r="V1104" s="132">
        <f t="shared" si="124"/>
        <v>5593950</v>
      </c>
      <c r="W1104" s="132">
        <f t="shared" si="125"/>
        <v>466162.5</v>
      </c>
      <c r="X1104" s="130" t="s">
        <v>1641</v>
      </c>
      <c r="Y1104" s="130" t="s">
        <v>1652</v>
      </c>
      <c r="Z1104" s="130">
        <v>3093</v>
      </c>
      <c r="AA1104" s="130">
        <v>3094</v>
      </c>
      <c r="AB1104" s="130"/>
      <c r="AC1104" s="130"/>
      <c r="AD1104" s="130"/>
      <c r="AE1104" s="130"/>
      <c r="AF1104" s="130">
        <v>101</v>
      </c>
      <c r="AG1104" s="130"/>
      <c r="AH1104" s="130">
        <v>2024</v>
      </c>
      <c r="AI1104" s="130"/>
      <c r="AJ1104" s="130"/>
      <c r="AK1104" s="130"/>
      <c r="AL1104" s="130"/>
      <c r="AM1104" s="130" t="s">
        <v>1144</v>
      </c>
    </row>
    <row r="1105" spans="1:39" x14ac:dyDescent="0.35">
      <c r="A1105" s="133" t="s">
        <v>50</v>
      </c>
      <c r="B1105" s="133" t="s">
        <v>1553</v>
      </c>
      <c r="C1105" s="133" t="s">
        <v>1551</v>
      </c>
      <c r="D1105" s="133" t="s">
        <v>1624</v>
      </c>
      <c r="E1105" s="133" t="s">
        <v>51</v>
      </c>
      <c r="F1105" s="133" t="s">
        <v>448</v>
      </c>
      <c r="G1105" s="133" t="s">
        <v>448</v>
      </c>
      <c r="H1105" s="133" t="s">
        <v>1597</v>
      </c>
      <c r="I1105" s="133" t="s">
        <v>1596</v>
      </c>
      <c r="J1105" s="134">
        <v>1</v>
      </c>
      <c r="K1105" s="133"/>
      <c r="L1105" s="133" t="s">
        <v>54</v>
      </c>
      <c r="M1105" s="133" t="s">
        <v>55</v>
      </c>
      <c r="N1105" s="133">
        <v>2</v>
      </c>
      <c r="O1105" s="133">
        <v>170</v>
      </c>
      <c r="P1105" s="133">
        <v>18</v>
      </c>
      <c r="Q1105" s="135">
        <v>100.75</v>
      </c>
      <c r="R1105" s="135">
        <f t="shared" si="121"/>
        <v>51</v>
      </c>
      <c r="S1105" s="135">
        <f t="shared" si="122"/>
        <v>5138.25</v>
      </c>
      <c r="T1105" s="135"/>
      <c r="U1105" s="135">
        <f t="shared" si="123"/>
        <v>5138.25</v>
      </c>
      <c r="V1105" s="135">
        <f t="shared" si="124"/>
        <v>5138250</v>
      </c>
      <c r="W1105" s="135">
        <f t="shared" si="125"/>
        <v>428187.5</v>
      </c>
      <c r="X1105" s="133" t="s">
        <v>1641</v>
      </c>
      <c r="Y1105" s="133" t="s">
        <v>1653</v>
      </c>
      <c r="Z1105" s="133">
        <v>3093</v>
      </c>
      <c r="AA1105" s="133">
        <v>3094</v>
      </c>
      <c r="AB1105" s="133"/>
      <c r="AC1105" s="133"/>
      <c r="AD1105" s="133"/>
      <c r="AE1105" s="133"/>
      <c r="AF1105" s="133">
        <v>101</v>
      </c>
      <c r="AG1105" s="133"/>
      <c r="AH1105" s="133">
        <v>2024</v>
      </c>
      <c r="AI1105" s="133"/>
      <c r="AJ1105" s="133"/>
      <c r="AK1105" s="133"/>
      <c r="AL1105" s="133"/>
      <c r="AM1105" s="133" t="s">
        <v>1144</v>
      </c>
    </row>
    <row r="1106" spans="1:39" x14ac:dyDescent="0.35">
      <c r="A1106" s="130" t="s">
        <v>50</v>
      </c>
      <c r="B1106" s="130" t="s">
        <v>1553</v>
      </c>
      <c r="C1106" s="130" t="s">
        <v>1551</v>
      </c>
      <c r="D1106" s="130" t="s">
        <v>1624</v>
      </c>
      <c r="E1106" s="130" t="s">
        <v>51</v>
      </c>
      <c r="F1106" s="130" t="s">
        <v>448</v>
      </c>
      <c r="G1106" s="130" t="s">
        <v>448</v>
      </c>
      <c r="H1106" s="130" t="s">
        <v>1597</v>
      </c>
      <c r="I1106" s="130" t="s">
        <v>1596</v>
      </c>
      <c r="J1106" s="131">
        <v>1</v>
      </c>
      <c r="K1106" s="130"/>
      <c r="L1106" s="130" t="s">
        <v>54</v>
      </c>
      <c r="M1106" s="130" t="s">
        <v>69</v>
      </c>
      <c r="N1106" s="130">
        <v>2</v>
      </c>
      <c r="O1106" s="130">
        <v>170</v>
      </c>
      <c r="P1106" s="130">
        <v>18</v>
      </c>
      <c r="Q1106" s="132">
        <v>100.75</v>
      </c>
      <c r="R1106" s="132">
        <f t="shared" si="121"/>
        <v>51</v>
      </c>
      <c r="S1106" s="132">
        <f t="shared" si="122"/>
        <v>5138.25</v>
      </c>
      <c r="T1106" s="132"/>
      <c r="U1106" s="132">
        <f t="shared" si="123"/>
        <v>5138.25</v>
      </c>
      <c r="V1106" s="132">
        <f t="shared" si="124"/>
        <v>5138250</v>
      </c>
      <c r="W1106" s="132">
        <f t="shared" si="125"/>
        <v>428187.5</v>
      </c>
      <c r="X1106" s="130" t="s">
        <v>1641</v>
      </c>
      <c r="Y1106" s="130" t="s">
        <v>1653</v>
      </c>
      <c r="Z1106" s="130">
        <v>3093</v>
      </c>
      <c r="AA1106" s="130">
        <v>3094</v>
      </c>
      <c r="AB1106" s="130"/>
      <c r="AC1106" s="130"/>
      <c r="AD1106" s="130"/>
      <c r="AE1106" s="130"/>
      <c r="AF1106" s="130">
        <v>101</v>
      </c>
      <c r="AG1106" s="130"/>
      <c r="AH1106" s="130">
        <v>2024</v>
      </c>
      <c r="AI1106" s="130"/>
      <c r="AJ1106" s="130"/>
      <c r="AK1106" s="130"/>
      <c r="AL1106" s="130"/>
      <c r="AM1106" s="130" t="s">
        <v>1144</v>
      </c>
    </row>
    <row r="1107" spans="1:39" x14ac:dyDescent="0.35">
      <c r="A1107" s="133" t="s">
        <v>50</v>
      </c>
      <c r="B1107" s="133" t="s">
        <v>1553</v>
      </c>
      <c r="C1107" s="133" t="s">
        <v>1551</v>
      </c>
      <c r="D1107" s="133" t="s">
        <v>1624</v>
      </c>
      <c r="E1107" s="133" t="s">
        <v>51</v>
      </c>
      <c r="F1107" s="133" t="s">
        <v>448</v>
      </c>
      <c r="G1107" s="133" t="s">
        <v>448</v>
      </c>
      <c r="H1107" s="133" t="s">
        <v>1599</v>
      </c>
      <c r="I1107" s="133" t="s">
        <v>1598</v>
      </c>
      <c r="J1107" s="134">
        <v>1</v>
      </c>
      <c r="K1107" s="133"/>
      <c r="L1107" s="133" t="s">
        <v>54</v>
      </c>
      <c r="M1107" s="133" t="s">
        <v>55</v>
      </c>
      <c r="N1107" s="133">
        <v>2</v>
      </c>
      <c r="O1107" s="133">
        <v>170</v>
      </c>
      <c r="P1107" s="133">
        <v>12</v>
      </c>
      <c r="Q1107" s="135">
        <v>100.2</v>
      </c>
      <c r="R1107" s="135">
        <f t="shared" si="121"/>
        <v>34</v>
      </c>
      <c r="S1107" s="135">
        <f t="shared" si="122"/>
        <v>3406.8</v>
      </c>
      <c r="T1107" s="135"/>
      <c r="U1107" s="135">
        <f t="shared" si="123"/>
        <v>3406.8</v>
      </c>
      <c r="V1107" s="135">
        <f t="shared" si="124"/>
        <v>3406800</v>
      </c>
      <c r="W1107" s="135">
        <f t="shared" si="125"/>
        <v>283900</v>
      </c>
      <c r="X1107" s="133" t="s">
        <v>1641</v>
      </c>
      <c r="Y1107" s="133" t="s">
        <v>1653</v>
      </c>
      <c r="Z1107" s="133">
        <v>3093</v>
      </c>
      <c r="AA1107" s="133">
        <v>3094</v>
      </c>
      <c r="AB1107" s="133"/>
      <c r="AC1107" s="133"/>
      <c r="AD1107" s="133"/>
      <c r="AE1107" s="133"/>
      <c r="AF1107" s="133">
        <v>101</v>
      </c>
      <c r="AG1107" s="133"/>
      <c r="AH1107" s="133">
        <v>2024</v>
      </c>
      <c r="AI1107" s="133"/>
      <c r="AJ1107" s="133"/>
      <c r="AK1107" s="133"/>
      <c r="AL1107" s="133"/>
      <c r="AM1107" s="133" t="s">
        <v>1144</v>
      </c>
    </row>
    <row r="1108" spans="1:39" x14ac:dyDescent="0.35">
      <c r="A1108" s="130" t="s">
        <v>50</v>
      </c>
      <c r="B1108" s="130" t="s">
        <v>1553</v>
      </c>
      <c r="C1108" s="130" t="s">
        <v>1551</v>
      </c>
      <c r="D1108" s="130" t="s">
        <v>1624</v>
      </c>
      <c r="E1108" s="130" t="s">
        <v>51</v>
      </c>
      <c r="F1108" s="130" t="s">
        <v>448</v>
      </c>
      <c r="G1108" s="130" t="s">
        <v>448</v>
      </c>
      <c r="H1108" s="130" t="s">
        <v>1599</v>
      </c>
      <c r="I1108" s="130" t="s">
        <v>1598</v>
      </c>
      <c r="J1108" s="131">
        <v>1</v>
      </c>
      <c r="K1108" s="130"/>
      <c r="L1108" s="130" t="s">
        <v>54</v>
      </c>
      <c r="M1108" s="130" t="s">
        <v>69</v>
      </c>
      <c r="N1108" s="130">
        <v>2</v>
      </c>
      <c r="O1108" s="130">
        <v>170</v>
      </c>
      <c r="P1108" s="130">
        <v>12</v>
      </c>
      <c r="Q1108" s="132">
        <v>100.2</v>
      </c>
      <c r="R1108" s="132">
        <f t="shared" si="121"/>
        <v>34</v>
      </c>
      <c r="S1108" s="132">
        <f t="shared" si="122"/>
        <v>3406.8</v>
      </c>
      <c r="T1108" s="132"/>
      <c r="U1108" s="132">
        <f t="shared" si="123"/>
        <v>3406.8</v>
      </c>
      <c r="V1108" s="132">
        <f t="shared" si="124"/>
        <v>3406800</v>
      </c>
      <c r="W1108" s="132">
        <f t="shared" si="125"/>
        <v>283900</v>
      </c>
      <c r="X1108" s="130" t="s">
        <v>1641</v>
      </c>
      <c r="Y1108" s="130" t="s">
        <v>1653</v>
      </c>
      <c r="Z1108" s="130">
        <v>3093</v>
      </c>
      <c r="AA1108" s="130">
        <v>3094</v>
      </c>
      <c r="AB1108" s="130"/>
      <c r="AC1108" s="130"/>
      <c r="AD1108" s="130"/>
      <c r="AE1108" s="130"/>
      <c r="AF1108" s="130">
        <v>101</v>
      </c>
      <c r="AG1108" s="130"/>
      <c r="AH1108" s="130">
        <v>2024</v>
      </c>
      <c r="AI1108" s="130"/>
      <c r="AJ1108" s="130"/>
      <c r="AK1108" s="130"/>
      <c r="AL1108" s="130"/>
      <c r="AM1108" s="130" t="s">
        <v>1144</v>
      </c>
    </row>
    <row r="1109" spans="1:39" x14ac:dyDescent="0.35">
      <c r="A1109" s="133" t="s">
        <v>50</v>
      </c>
      <c r="B1109" s="133" t="s">
        <v>1553</v>
      </c>
      <c r="C1109" s="133" t="s">
        <v>1551</v>
      </c>
      <c r="D1109" s="133" t="s">
        <v>1624</v>
      </c>
      <c r="E1109" s="133" t="s">
        <v>51</v>
      </c>
      <c r="F1109" s="133" t="s">
        <v>127</v>
      </c>
      <c r="G1109" s="133" t="s">
        <v>127</v>
      </c>
      <c r="H1109" s="133" t="s">
        <v>1595</v>
      </c>
      <c r="I1109" s="133" t="s">
        <v>1594</v>
      </c>
      <c r="J1109" s="134">
        <v>1</v>
      </c>
      <c r="K1109" s="133"/>
      <c r="L1109" s="133" t="s">
        <v>54</v>
      </c>
      <c r="M1109" s="133" t="s">
        <v>55</v>
      </c>
      <c r="N1109" s="133">
        <v>3</v>
      </c>
      <c r="O1109" s="133">
        <v>160</v>
      </c>
      <c r="P1109" s="133">
        <v>30</v>
      </c>
      <c r="Q1109" s="135">
        <v>100.95</v>
      </c>
      <c r="R1109" s="135">
        <f t="shared" si="121"/>
        <v>80</v>
      </c>
      <c r="S1109" s="135">
        <f t="shared" si="122"/>
        <v>8076</v>
      </c>
      <c r="T1109" s="135"/>
      <c r="U1109" s="135">
        <f t="shared" si="123"/>
        <v>8076</v>
      </c>
      <c r="V1109" s="135">
        <f t="shared" si="124"/>
        <v>8076000</v>
      </c>
      <c r="W1109" s="135">
        <f t="shared" si="125"/>
        <v>673000</v>
      </c>
      <c r="X1109" s="133" t="s">
        <v>1641</v>
      </c>
      <c r="Y1109" s="133" t="s">
        <v>1651</v>
      </c>
      <c r="Z1109" s="133">
        <v>3093</v>
      </c>
      <c r="AA1109" s="133">
        <v>3094</v>
      </c>
      <c r="AB1109" s="133"/>
      <c r="AC1109" s="133"/>
      <c r="AD1109" s="133"/>
      <c r="AE1109" s="133"/>
      <c r="AF1109" s="133">
        <v>101</v>
      </c>
      <c r="AG1109" s="133"/>
      <c r="AH1109" s="133">
        <v>2024</v>
      </c>
      <c r="AI1109" s="133"/>
      <c r="AJ1109" s="133"/>
      <c r="AK1109" s="133"/>
      <c r="AL1109" s="133"/>
      <c r="AM1109" s="133" t="s">
        <v>1144</v>
      </c>
    </row>
    <row r="1110" spans="1:39" x14ac:dyDescent="0.35">
      <c r="A1110" s="130" t="s">
        <v>50</v>
      </c>
      <c r="B1110" s="130" t="s">
        <v>1553</v>
      </c>
      <c r="C1110" s="130" t="s">
        <v>1551</v>
      </c>
      <c r="D1110" s="130" t="s">
        <v>1624</v>
      </c>
      <c r="E1110" s="130" t="s">
        <v>51</v>
      </c>
      <c r="F1110" s="130" t="s">
        <v>127</v>
      </c>
      <c r="G1110" s="130" t="s">
        <v>127</v>
      </c>
      <c r="H1110" s="130" t="s">
        <v>1595</v>
      </c>
      <c r="I1110" s="130" t="s">
        <v>1594</v>
      </c>
      <c r="J1110" s="131">
        <v>1</v>
      </c>
      <c r="K1110" s="130"/>
      <c r="L1110" s="130" t="s">
        <v>54</v>
      </c>
      <c r="M1110" s="130" t="s">
        <v>69</v>
      </c>
      <c r="N1110" s="130">
        <v>3</v>
      </c>
      <c r="O1110" s="130">
        <v>164</v>
      </c>
      <c r="P1110" s="130">
        <v>30</v>
      </c>
      <c r="Q1110" s="132">
        <v>100.95</v>
      </c>
      <c r="R1110" s="132">
        <f t="shared" si="121"/>
        <v>82</v>
      </c>
      <c r="S1110" s="132">
        <f t="shared" si="122"/>
        <v>8277.9</v>
      </c>
      <c r="T1110" s="132"/>
      <c r="U1110" s="132">
        <f t="shared" si="123"/>
        <v>8277.9</v>
      </c>
      <c r="V1110" s="132">
        <f t="shared" si="124"/>
        <v>8277900</v>
      </c>
      <c r="W1110" s="132">
        <f t="shared" si="125"/>
        <v>689825</v>
      </c>
      <c r="X1110" s="130" t="s">
        <v>1641</v>
      </c>
      <c r="Y1110" s="130" t="s">
        <v>1651</v>
      </c>
      <c r="Z1110" s="130">
        <v>3093</v>
      </c>
      <c r="AA1110" s="130">
        <v>3094</v>
      </c>
      <c r="AB1110" s="130"/>
      <c r="AC1110" s="130"/>
      <c r="AD1110" s="130"/>
      <c r="AE1110" s="130"/>
      <c r="AF1110" s="130">
        <v>101</v>
      </c>
      <c r="AG1110" s="130"/>
      <c r="AH1110" s="130">
        <v>2024</v>
      </c>
      <c r="AI1110" s="130"/>
      <c r="AJ1110" s="130"/>
      <c r="AK1110" s="130"/>
      <c r="AL1110" s="130"/>
      <c r="AM1110" s="130" t="s">
        <v>1144</v>
      </c>
    </row>
    <row r="1111" spans="1:39" x14ac:dyDescent="0.35">
      <c r="A1111" s="133" t="s">
        <v>50</v>
      </c>
      <c r="B1111" s="133" t="s">
        <v>1553</v>
      </c>
      <c r="C1111" s="133" t="s">
        <v>1551</v>
      </c>
      <c r="D1111" s="133" t="s">
        <v>1624</v>
      </c>
      <c r="E1111" s="133" t="s">
        <v>51</v>
      </c>
      <c r="F1111" s="133" t="s">
        <v>1051</v>
      </c>
      <c r="G1111" s="133" t="s">
        <v>1051</v>
      </c>
      <c r="H1111" s="133" t="s">
        <v>1589</v>
      </c>
      <c r="I1111" s="133" t="s">
        <v>1588</v>
      </c>
      <c r="J1111" s="134">
        <v>1</v>
      </c>
      <c r="K1111" s="133"/>
      <c r="L1111" s="133" t="s">
        <v>54</v>
      </c>
      <c r="M1111" s="133" t="s">
        <v>55</v>
      </c>
      <c r="N1111" s="133">
        <v>4</v>
      </c>
      <c r="O1111" s="133">
        <v>158</v>
      </c>
      <c r="P1111" s="133">
        <v>7.5</v>
      </c>
      <c r="Q1111" s="135">
        <v>100</v>
      </c>
      <c r="R1111" s="135">
        <f t="shared" si="121"/>
        <v>19.75</v>
      </c>
      <c r="S1111" s="135">
        <f t="shared" si="122"/>
        <v>1975</v>
      </c>
      <c r="T1111" s="135"/>
      <c r="U1111" s="135">
        <f t="shared" si="123"/>
        <v>1975</v>
      </c>
      <c r="V1111" s="135">
        <f t="shared" si="124"/>
        <v>1975000</v>
      </c>
      <c r="W1111" s="135">
        <f t="shared" si="125"/>
        <v>164583.33333333334</v>
      </c>
      <c r="X1111" s="133" t="s">
        <v>1641</v>
      </c>
      <c r="Y1111" s="133" t="s">
        <v>1654</v>
      </c>
      <c r="Z1111" s="133">
        <v>3093</v>
      </c>
      <c r="AA1111" s="133">
        <v>3094</v>
      </c>
      <c r="AB1111" s="133"/>
      <c r="AC1111" s="133"/>
      <c r="AD1111" s="133"/>
      <c r="AE1111" s="133"/>
      <c r="AF1111" s="133">
        <v>101</v>
      </c>
      <c r="AG1111" s="133"/>
      <c r="AH1111" s="133">
        <v>2024</v>
      </c>
      <c r="AI1111" s="133"/>
      <c r="AJ1111" s="133"/>
      <c r="AK1111" s="133"/>
      <c r="AL1111" s="133"/>
      <c r="AM1111" s="133" t="s">
        <v>1144</v>
      </c>
    </row>
    <row r="1112" spans="1:39" x14ac:dyDescent="0.35">
      <c r="A1112" s="130" t="s">
        <v>50</v>
      </c>
      <c r="B1112" s="130" t="s">
        <v>1553</v>
      </c>
      <c r="C1112" s="130" t="s">
        <v>1551</v>
      </c>
      <c r="D1112" s="130" t="s">
        <v>1624</v>
      </c>
      <c r="E1112" s="130" t="s">
        <v>51</v>
      </c>
      <c r="F1112" s="130" t="s">
        <v>1051</v>
      </c>
      <c r="G1112" s="130" t="s">
        <v>1051</v>
      </c>
      <c r="H1112" s="130" t="s">
        <v>1589</v>
      </c>
      <c r="I1112" s="130" t="s">
        <v>1588</v>
      </c>
      <c r="J1112" s="131">
        <v>1</v>
      </c>
      <c r="K1112" s="130"/>
      <c r="L1112" s="130" t="s">
        <v>54</v>
      </c>
      <c r="M1112" s="130" t="s">
        <v>69</v>
      </c>
      <c r="N1112" s="130">
        <v>4</v>
      </c>
      <c r="O1112" s="130">
        <v>164</v>
      </c>
      <c r="P1112" s="130">
        <v>7.5</v>
      </c>
      <c r="Q1112" s="132">
        <v>100</v>
      </c>
      <c r="R1112" s="132">
        <f t="shared" si="121"/>
        <v>20.5</v>
      </c>
      <c r="S1112" s="132">
        <f t="shared" si="122"/>
        <v>2050</v>
      </c>
      <c r="T1112" s="132"/>
      <c r="U1112" s="132">
        <f t="shared" si="123"/>
        <v>2050</v>
      </c>
      <c r="V1112" s="132">
        <f t="shared" si="124"/>
        <v>2050000</v>
      </c>
      <c r="W1112" s="132">
        <f t="shared" si="125"/>
        <v>170833.33333333334</v>
      </c>
      <c r="X1112" s="130" t="s">
        <v>1641</v>
      </c>
      <c r="Y1112" s="130" t="s">
        <v>1654</v>
      </c>
      <c r="Z1112" s="130">
        <v>3093</v>
      </c>
      <c r="AA1112" s="130">
        <v>3094</v>
      </c>
      <c r="AB1112" s="130"/>
      <c r="AC1112" s="130"/>
      <c r="AD1112" s="130"/>
      <c r="AE1112" s="130"/>
      <c r="AF1112" s="130">
        <v>101</v>
      </c>
      <c r="AG1112" s="130"/>
      <c r="AH1112" s="130">
        <v>2024</v>
      </c>
      <c r="AI1112" s="130"/>
      <c r="AJ1112" s="130"/>
      <c r="AK1112" s="130"/>
      <c r="AL1112" s="130"/>
      <c r="AM1112" s="130" t="s">
        <v>1144</v>
      </c>
    </row>
    <row r="1113" spans="1:39" x14ac:dyDescent="0.35">
      <c r="A1113" s="133" t="s">
        <v>50</v>
      </c>
      <c r="B1113" s="133" t="s">
        <v>1553</v>
      </c>
      <c r="C1113" s="133" t="s">
        <v>1551</v>
      </c>
      <c r="D1113" s="133" t="s">
        <v>1624</v>
      </c>
      <c r="E1113" s="133" t="s">
        <v>51</v>
      </c>
      <c r="F1113" s="133" t="s">
        <v>783</v>
      </c>
      <c r="G1113" s="133" t="s">
        <v>783</v>
      </c>
      <c r="H1113" s="133" t="s">
        <v>1603</v>
      </c>
      <c r="I1113" s="133" t="s">
        <v>1602</v>
      </c>
      <c r="J1113" s="134">
        <v>1</v>
      </c>
      <c r="K1113" s="133"/>
      <c r="L1113" s="133" t="s">
        <v>54</v>
      </c>
      <c r="M1113" s="133" t="s">
        <v>55</v>
      </c>
      <c r="N1113" s="133">
        <v>4</v>
      </c>
      <c r="O1113" s="133">
        <v>158</v>
      </c>
      <c r="P1113" s="133">
        <v>22.5</v>
      </c>
      <c r="Q1113" s="135">
        <v>104.45</v>
      </c>
      <c r="R1113" s="135">
        <f t="shared" si="121"/>
        <v>59.25</v>
      </c>
      <c r="S1113" s="135">
        <f t="shared" si="122"/>
        <v>6188.6625000000004</v>
      </c>
      <c r="T1113" s="135"/>
      <c r="U1113" s="135">
        <f t="shared" si="123"/>
        <v>6188.6625000000004</v>
      </c>
      <c r="V1113" s="135">
        <f t="shared" si="124"/>
        <v>6188662.5</v>
      </c>
      <c r="W1113" s="135">
        <f t="shared" si="125"/>
        <v>515721.875</v>
      </c>
      <c r="X1113" s="133" t="s">
        <v>1641</v>
      </c>
      <c r="Y1113" s="133" t="s">
        <v>1655</v>
      </c>
      <c r="Z1113" s="133">
        <v>3093</v>
      </c>
      <c r="AA1113" s="133">
        <v>3094</v>
      </c>
      <c r="AB1113" s="133"/>
      <c r="AC1113" s="133"/>
      <c r="AD1113" s="133"/>
      <c r="AE1113" s="133"/>
      <c r="AF1113" s="133">
        <v>101</v>
      </c>
      <c r="AG1113" s="133"/>
      <c r="AH1113" s="133">
        <v>2024</v>
      </c>
      <c r="AI1113" s="133"/>
      <c r="AJ1113" s="133"/>
      <c r="AK1113" s="133"/>
      <c r="AL1113" s="133"/>
      <c r="AM1113" s="133" t="s">
        <v>1144</v>
      </c>
    </row>
    <row r="1114" spans="1:39" x14ac:dyDescent="0.35">
      <c r="A1114" s="130" t="s">
        <v>50</v>
      </c>
      <c r="B1114" s="130" t="s">
        <v>1553</v>
      </c>
      <c r="C1114" s="130" t="s">
        <v>1551</v>
      </c>
      <c r="D1114" s="130" t="s">
        <v>1624</v>
      </c>
      <c r="E1114" s="130" t="s">
        <v>51</v>
      </c>
      <c r="F1114" s="130" t="s">
        <v>783</v>
      </c>
      <c r="G1114" s="130" t="s">
        <v>783</v>
      </c>
      <c r="H1114" s="130" t="s">
        <v>1603</v>
      </c>
      <c r="I1114" s="130" t="s">
        <v>1602</v>
      </c>
      <c r="J1114" s="131">
        <v>1</v>
      </c>
      <c r="K1114" s="130"/>
      <c r="L1114" s="130" t="s">
        <v>54</v>
      </c>
      <c r="M1114" s="130" t="s">
        <v>69</v>
      </c>
      <c r="N1114" s="130">
        <v>4</v>
      </c>
      <c r="O1114" s="130">
        <v>164</v>
      </c>
      <c r="P1114" s="130">
        <v>22.5</v>
      </c>
      <c r="Q1114" s="132">
        <v>104.45</v>
      </c>
      <c r="R1114" s="132">
        <f t="shared" si="121"/>
        <v>61.5</v>
      </c>
      <c r="S1114" s="132">
        <f t="shared" si="122"/>
        <v>6423.6750000000002</v>
      </c>
      <c r="T1114" s="132"/>
      <c r="U1114" s="132">
        <f t="shared" si="123"/>
        <v>6423.6750000000002</v>
      </c>
      <c r="V1114" s="132">
        <f t="shared" si="124"/>
        <v>6423675</v>
      </c>
      <c r="W1114" s="132">
        <f t="shared" si="125"/>
        <v>535306.25</v>
      </c>
      <c r="X1114" s="130" t="s">
        <v>1641</v>
      </c>
      <c r="Y1114" s="130" t="s">
        <v>1655</v>
      </c>
      <c r="Z1114" s="130">
        <v>3093</v>
      </c>
      <c r="AA1114" s="130">
        <v>3094</v>
      </c>
      <c r="AB1114" s="130"/>
      <c r="AC1114" s="130"/>
      <c r="AD1114" s="130"/>
      <c r="AE1114" s="130"/>
      <c r="AF1114" s="130">
        <v>101</v>
      </c>
      <c r="AG1114" s="130"/>
      <c r="AH1114" s="130">
        <v>2024</v>
      </c>
      <c r="AI1114" s="130"/>
      <c r="AJ1114" s="130"/>
      <c r="AK1114" s="130"/>
      <c r="AL1114" s="130"/>
      <c r="AM1114" s="130" t="s">
        <v>1144</v>
      </c>
    </row>
    <row r="1115" spans="1:39" x14ac:dyDescent="0.35">
      <c r="A1115" s="133" t="s">
        <v>50</v>
      </c>
      <c r="B1115" s="133" t="s">
        <v>1553</v>
      </c>
      <c r="C1115" s="133" t="s">
        <v>1551</v>
      </c>
      <c r="D1115" s="133" t="s">
        <v>1624</v>
      </c>
      <c r="E1115" s="133" t="s">
        <v>51</v>
      </c>
      <c r="F1115" s="133" t="s">
        <v>783</v>
      </c>
      <c r="G1115" s="133" t="s">
        <v>783</v>
      </c>
      <c r="H1115" s="133" t="s">
        <v>1605</v>
      </c>
      <c r="I1115" s="133" t="s">
        <v>1604</v>
      </c>
      <c r="J1115" s="134">
        <v>0.25</v>
      </c>
      <c r="K1115" s="133"/>
      <c r="L1115" s="133" t="s">
        <v>54</v>
      </c>
      <c r="M1115" s="133" t="s">
        <v>55</v>
      </c>
      <c r="N1115" s="133">
        <v>5</v>
      </c>
      <c r="O1115" s="133">
        <v>163</v>
      </c>
      <c r="P1115" s="133">
        <v>30</v>
      </c>
      <c r="Q1115" s="135">
        <v>100.95</v>
      </c>
      <c r="R1115" s="135">
        <f t="shared" si="121"/>
        <v>20.375</v>
      </c>
      <c r="S1115" s="135">
        <f t="shared" si="122"/>
        <v>2056.8562500000003</v>
      </c>
      <c r="T1115" s="135"/>
      <c r="U1115" s="135">
        <f t="shared" si="123"/>
        <v>2056.8562500000003</v>
      </c>
      <c r="V1115" s="135">
        <f t="shared" si="124"/>
        <v>2056856.2500000002</v>
      </c>
      <c r="W1115" s="135">
        <f t="shared" si="125"/>
        <v>171404.68750000003</v>
      </c>
      <c r="X1115" s="133" t="s">
        <v>1641</v>
      </c>
      <c r="Y1115" s="133" t="s">
        <v>1655</v>
      </c>
      <c r="Z1115" s="133">
        <v>3093</v>
      </c>
      <c r="AA1115" s="133">
        <v>3094</v>
      </c>
      <c r="AB1115" s="133"/>
      <c r="AC1115" s="133"/>
      <c r="AD1115" s="133"/>
      <c r="AE1115" s="133"/>
      <c r="AF1115" s="133">
        <v>101</v>
      </c>
      <c r="AG1115" s="133"/>
      <c r="AH1115" s="133">
        <v>2024</v>
      </c>
      <c r="AI1115" s="133"/>
      <c r="AJ1115" s="133"/>
      <c r="AK1115" s="133"/>
      <c r="AL1115" s="133"/>
      <c r="AM1115" s="133" t="s">
        <v>1144</v>
      </c>
    </row>
    <row r="1116" spans="1:39" x14ac:dyDescent="0.35">
      <c r="A1116" s="130" t="s">
        <v>50</v>
      </c>
      <c r="B1116" s="130" t="s">
        <v>1553</v>
      </c>
      <c r="C1116" s="130" t="s">
        <v>1551</v>
      </c>
      <c r="D1116" s="130" t="s">
        <v>1624</v>
      </c>
      <c r="E1116" s="130" t="s">
        <v>51</v>
      </c>
      <c r="F1116" s="130" t="s">
        <v>783</v>
      </c>
      <c r="G1116" s="130" t="s">
        <v>783</v>
      </c>
      <c r="H1116" s="130" t="s">
        <v>1605</v>
      </c>
      <c r="I1116" s="130" t="s">
        <v>1604</v>
      </c>
      <c r="J1116" s="131">
        <v>0.25</v>
      </c>
      <c r="K1116" s="130"/>
      <c r="L1116" s="130" t="s">
        <v>54</v>
      </c>
      <c r="M1116" s="130" t="s">
        <v>69</v>
      </c>
      <c r="N1116" s="130">
        <v>5</v>
      </c>
      <c r="O1116" s="130">
        <v>145</v>
      </c>
      <c r="P1116" s="130">
        <v>30</v>
      </c>
      <c r="Q1116" s="132">
        <v>100.95</v>
      </c>
      <c r="R1116" s="132">
        <f t="shared" si="121"/>
        <v>18.125</v>
      </c>
      <c r="S1116" s="132">
        <f t="shared" si="122"/>
        <v>1829.71875</v>
      </c>
      <c r="T1116" s="132"/>
      <c r="U1116" s="132">
        <f t="shared" si="123"/>
        <v>1829.71875</v>
      </c>
      <c r="V1116" s="132">
        <f t="shared" si="124"/>
        <v>1829718.75</v>
      </c>
      <c r="W1116" s="132">
        <f t="shared" si="125"/>
        <v>152476.5625</v>
      </c>
      <c r="X1116" s="130" t="s">
        <v>1641</v>
      </c>
      <c r="Y1116" s="130" t="s">
        <v>1655</v>
      </c>
      <c r="Z1116" s="130">
        <v>3093</v>
      </c>
      <c r="AA1116" s="130">
        <v>3094</v>
      </c>
      <c r="AB1116" s="130"/>
      <c r="AC1116" s="130"/>
      <c r="AD1116" s="130"/>
      <c r="AE1116" s="130"/>
      <c r="AF1116" s="130">
        <v>101</v>
      </c>
      <c r="AG1116" s="130"/>
      <c r="AH1116" s="130">
        <v>2024</v>
      </c>
      <c r="AI1116" s="130"/>
      <c r="AJ1116" s="130"/>
      <c r="AK1116" s="130"/>
      <c r="AL1116" s="130"/>
      <c r="AM1116" s="130" t="s">
        <v>1144</v>
      </c>
    </row>
    <row r="1117" spans="1:39" x14ac:dyDescent="0.35">
      <c r="A1117" s="133" t="s">
        <v>50</v>
      </c>
      <c r="B1117" s="133" t="s">
        <v>1553</v>
      </c>
      <c r="C1117" s="133" t="s">
        <v>1551</v>
      </c>
      <c r="D1117" s="133" t="s">
        <v>1624</v>
      </c>
      <c r="E1117" s="133" t="s">
        <v>51</v>
      </c>
      <c r="F1117" s="133" t="s">
        <v>1085</v>
      </c>
      <c r="G1117" s="133" t="s">
        <v>1085</v>
      </c>
      <c r="H1117" s="133" t="s">
        <v>1605</v>
      </c>
      <c r="I1117" s="133" t="s">
        <v>1611</v>
      </c>
      <c r="J1117" s="134">
        <v>0.25</v>
      </c>
      <c r="K1117" s="133"/>
      <c r="L1117" s="133" t="s">
        <v>54</v>
      </c>
      <c r="M1117" s="133" t="s">
        <v>55</v>
      </c>
      <c r="N1117" s="133">
        <v>5</v>
      </c>
      <c r="O1117" s="133">
        <v>163</v>
      </c>
      <c r="P1117" s="133">
        <v>30</v>
      </c>
      <c r="Q1117" s="135">
        <v>100.95</v>
      </c>
      <c r="R1117" s="135">
        <f t="shared" si="121"/>
        <v>20.375</v>
      </c>
      <c r="S1117" s="135">
        <f t="shared" si="122"/>
        <v>2056.8562500000003</v>
      </c>
      <c r="T1117" s="135"/>
      <c r="U1117" s="135">
        <f t="shared" si="123"/>
        <v>2056.8562500000003</v>
      </c>
      <c r="V1117" s="135">
        <f t="shared" si="124"/>
        <v>2056856.2500000002</v>
      </c>
      <c r="W1117" s="135">
        <f t="shared" si="125"/>
        <v>171404.68750000003</v>
      </c>
      <c r="X1117" s="133" t="s">
        <v>1641</v>
      </c>
      <c r="Y1117" s="133" t="s">
        <v>1656</v>
      </c>
      <c r="Z1117" s="133">
        <v>3093</v>
      </c>
      <c r="AA1117" s="133">
        <v>3094</v>
      </c>
      <c r="AB1117" s="133"/>
      <c r="AC1117" s="133"/>
      <c r="AD1117" s="133"/>
      <c r="AE1117" s="133"/>
      <c r="AF1117" s="133">
        <v>101</v>
      </c>
      <c r="AG1117" s="133"/>
      <c r="AH1117" s="133">
        <v>2024</v>
      </c>
      <c r="AI1117" s="133"/>
      <c r="AJ1117" s="133"/>
      <c r="AK1117" s="133"/>
      <c r="AL1117" s="133"/>
      <c r="AM1117" s="133" t="s">
        <v>1144</v>
      </c>
    </row>
    <row r="1118" spans="1:39" x14ac:dyDescent="0.35">
      <c r="A1118" s="130" t="s">
        <v>50</v>
      </c>
      <c r="B1118" s="130" t="s">
        <v>1553</v>
      </c>
      <c r="C1118" s="130" t="s">
        <v>1551</v>
      </c>
      <c r="D1118" s="130" t="s">
        <v>1624</v>
      </c>
      <c r="E1118" s="130" t="s">
        <v>51</v>
      </c>
      <c r="F1118" s="130" t="s">
        <v>1085</v>
      </c>
      <c r="G1118" s="130" t="s">
        <v>1085</v>
      </c>
      <c r="H1118" s="130" t="s">
        <v>1605</v>
      </c>
      <c r="I1118" s="130" t="s">
        <v>1611</v>
      </c>
      <c r="J1118" s="131">
        <v>0.25</v>
      </c>
      <c r="K1118" s="130"/>
      <c r="L1118" s="130" t="s">
        <v>54</v>
      </c>
      <c r="M1118" s="130" t="s">
        <v>69</v>
      </c>
      <c r="N1118" s="130">
        <v>5</v>
      </c>
      <c r="O1118" s="130">
        <v>145</v>
      </c>
      <c r="P1118" s="130">
        <v>30</v>
      </c>
      <c r="Q1118" s="132">
        <v>100.95</v>
      </c>
      <c r="R1118" s="132">
        <f t="shared" si="121"/>
        <v>18.125</v>
      </c>
      <c r="S1118" s="132">
        <f t="shared" si="122"/>
        <v>1829.71875</v>
      </c>
      <c r="T1118" s="132"/>
      <c r="U1118" s="132">
        <f t="shared" si="123"/>
        <v>1829.71875</v>
      </c>
      <c r="V1118" s="132">
        <f t="shared" si="124"/>
        <v>1829718.75</v>
      </c>
      <c r="W1118" s="132">
        <f t="shared" si="125"/>
        <v>152476.5625</v>
      </c>
      <c r="X1118" s="130" t="s">
        <v>1641</v>
      </c>
      <c r="Y1118" s="130" t="s">
        <v>1656</v>
      </c>
      <c r="Z1118" s="130">
        <v>3093</v>
      </c>
      <c r="AA1118" s="130">
        <v>3094</v>
      </c>
      <c r="AB1118" s="130"/>
      <c r="AC1118" s="130"/>
      <c r="AD1118" s="130"/>
      <c r="AE1118" s="130"/>
      <c r="AF1118" s="130">
        <v>101</v>
      </c>
      <c r="AG1118" s="130"/>
      <c r="AH1118" s="130">
        <v>2024</v>
      </c>
      <c r="AI1118" s="130"/>
      <c r="AJ1118" s="130"/>
      <c r="AK1118" s="130"/>
      <c r="AL1118" s="130"/>
      <c r="AM1118" s="130" t="s">
        <v>1144</v>
      </c>
    </row>
    <row r="1119" spans="1:39" x14ac:dyDescent="0.35">
      <c r="A1119" s="133" t="s">
        <v>50</v>
      </c>
      <c r="B1119" s="133" t="s">
        <v>1553</v>
      </c>
      <c r="C1119" s="133" t="s">
        <v>1551</v>
      </c>
      <c r="D1119" s="133" t="s">
        <v>1624</v>
      </c>
      <c r="E1119" s="133" t="s">
        <v>51</v>
      </c>
      <c r="F1119" s="133" t="s">
        <v>862</v>
      </c>
      <c r="G1119" s="133" t="s">
        <v>862</v>
      </c>
      <c r="H1119" s="133" t="s">
        <v>1605</v>
      </c>
      <c r="I1119" s="133" t="s">
        <v>1613</v>
      </c>
      <c r="J1119" s="134">
        <v>0.25</v>
      </c>
      <c r="K1119" s="133"/>
      <c r="L1119" s="133" t="s">
        <v>54</v>
      </c>
      <c r="M1119" s="133" t="s">
        <v>69</v>
      </c>
      <c r="N1119" s="133">
        <v>5</v>
      </c>
      <c r="O1119" s="133">
        <v>145</v>
      </c>
      <c r="P1119" s="133">
        <v>30</v>
      </c>
      <c r="Q1119" s="135">
        <v>100.95</v>
      </c>
      <c r="R1119" s="135">
        <f t="shared" si="121"/>
        <v>18.125</v>
      </c>
      <c r="S1119" s="135">
        <f t="shared" si="122"/>
        <v>1829.71875</v>
      </c>
      <c r="T1119" s="135"/>
      <c r="U1119" s="135">
        <f t="shared" si="123"/>
        <v>1829.71875</v>
      </c>
      <c r="V1119" s="135">
        <f t="shared" si="124"/>
        <v>1829718.75</v>
      </c>
      <c r="W1119" s="135">
        <f t="shared" si="125"/>
        <v>152476.5625</v>
      </c>
      <c r="X1119" s="133" t="s">
        <v>1641</v>
      </c>
      <c r="Y1119" s="133" t="s">
        <v>1657</v>
      </c>
      <c r="Z1119" s="133">
        <v>3093</v>
      </c>
      <c r="AA1119" s="133">
        <v>3094</v>
      </c>
      <c r="AB1119" s="133"/>
      <c r="AC1119" s="133"/>
      <c r="AD1119" s="133"/>
      <c r="AE1119" s="133"/>
      <c r="AF1119" s="133">
        <v>101</v>
      </c>
      <c r="AG1119" s="133"/>
      <c r="AH1119" s="133">
        <v>2024</v>
      </c>
      <c r="AI1119" s="133"/>
      <c r="AJ1119" s="133"/>
      <c r="AK1119" s="133"/>
      <c r="AL1119" s="133"/>
      <c r="AM1119" s="133" t="s">
        <v>1144</v>
      </c>
    </row>
    <row r="1120" spans="1:39" x14ac:dyDescent="0.35">
      <c r="A1120" s="130" t="s">
        <v>50</v>
      </c>
      <c r="B1120" s="130" t="s">
        <v>1553</v>
      </c>
      <c r="C1120" s="130" t="s">
        <v>1551</v>
      </c>
      <c r="D1120" s="130" t="s">
        <v>1624</v>
      </c>
      <c r="E1120" s="130" t="s">
        <v>51</v>
      </c>
      <c r="F1120" s="130" t="s">
        <v>862</v>
      </c>
      <c r="G1120" s="130" t="s">
        <v>862</v>
      </c>
      <c r="H1120" s="130" t="s">
        <v>1605</v>
      </c>
      <c r="I1120" s="130" t="s">
        <v>1613</v>
      </c>
      <c r="J1120" s="131">
        <v>0.25</v>
      </c>
      <c r="K1120" s="130"/>
      <c r="L1120" s="130" t="s">
        <v>54</v>
      </c>
      <c r="M1120" s="130" t="s">
        <v>55</v>
      </c>
      <c r="N1120" s="130">
        <v>5</v>
      </c>
      <c r="O1120" s="130">
        <v>163</v>
      </c>
      <c r="P1120" s="130">
        <v>30</v>
      </c>
      <c r="Q1120" s="132">
        <v>100.95</v>
      </c>
      <c r="R1120" s="132">
        <f t="shared" si="121"/>
        <v>20.375</v>
      </c>
      <c r="S1120" s="132">
        <f t="shared" si="122"/>
        <v>2056.8562500000003</v>
      </c>
      <c r="T1120" s="132"/>
      <c r="U1120" s="132">
        <f t="shared" si="123"/>
        <v>2056.8562500000003</v>
      </c>
      <c r="V1120" s="132">
        <f t="shared" si="124"/>
        <v>2056856.2500000002</v>
      </c>
      <c r="W1120" s="132">
        <f t="shared" si="125"/>
        <v>171404.68750000003</v>
      </c>
      <c r="X1120" s="130" t="s">
        <v>1641</v>
      </c>
      <c r="Y1120" s="130" t="s">
        <v>1657</v>
      </c>
      <c r="Z1120" s="130">
        <v>3093</v>
      </c>
      <c r="AA1120" s="130">
        <v>3094</v>
      </c>
      <c r="AB1120" s="130"/>
      <c r="AC1120" s="130"/>
      <c r="AD1120" s="130"/>
      <c r="AE1120" s="130"/>
      <c r="AF1120" s="130">
        <v>101</v>
      </c>
      <c r="AG1120" s="130"/>
      <c r="AH1120" s="130">
        <v>2024</v>
      </c>
      <c r="AI1120" s="130"/>
      <c r="AJ1120" s="130"/>
      <c r="AK1120" s="130"/>
      <c r="AL1120" s="130"/>
      <c r="AM1120" s="130" t="s">
        <v>1144</v>
      </c>
    </row>
    <row r="1121" spans="1:39" x14ac:dyDescent="0.35">
      <c r="A1121" s="133" t="s">
        <v>50</v>
      </c>
      <c r="B1121" s="133" t="s">
        <v>1553</v>
      </c>
      <c r="C1121" s="133" t="s">
        <v>1551</v>
      </c>
      <c r="D1121" s="133" t="s">
        <v>1624</v>
      </c>
      <c r="E1121" s="133" t="s">
        <v>51</v>
      </c>
      <c r="F1121" s="133" t="s">
        <v>460</v>
      </c>
      <c r="G1121" s="133" t="s">
        <v>460</v>
      </c>
      <c r="H1121" s="133" t="s">
        <v>1605</v>
      </c>
      <c r="I1121" s="133" t="s">
        <v>1609</v>
      </c>
      <c r="J1121" s="134">
        <v>0.25</v>
      </c>
      <c r="K1121" s="133"/>
      <c r="L1121" s="133" t="s">
        <v>54</v>
      </c>
      <c r="M1121" s="133" t="s">
        <v>55</v>
      </c>
      <c r="N1121" s="133">
        <v>5</v>
      </c>
      <c r="O1121" s="133">
        <v>163</v>
      </c>
      <c r="P1121" s="133">
        <v>30</v>
      </c>
      <c r="Q1121" s="135">
        <v>100.95</v>
      </c>
      <c r="R1121" s="135">
        <f t="shared" si="121"/>
        <v>20.375</v>
      </c>
      <c r="S1121" s="135">
        <f t="shared" si="122"/>
        <v>2056.8562500000003</v>
      </c>
      <c r="T1121" s="135"/>
      <c r="U1121" s="135">
        <f t="shared" si="123"/>
        <v>2056.8562500000003</v>
      </c>
      <c r="V1121" s="135">
        <f t="shared" si="124"/>
        <v>2056856.2500000002</v>
      </c>
      <c r="W1121" s="135">
        <f t="shared" si="125"/>
        <v>171404.68750000003</v>
      </c>
      <c r="X1121" s="133" t="s">
        <v>1641</v>
      </c>
      <c r="Y1121" s="133" t="s">
        <v>1658</v>
      </c>
      <c r="Z1121" s="133">
        <v>3093</v>
      </c>
      <c r="AA1121" s="133">
        <v>3094</v>
      </c>
      <c r="AB1121" s="133"/>
      <c r="AC1121" s="133"/>
      <c r="AD1121" s="133"/>
      <c r="AE1121" s="133"/>
      <c r="AF1121" s="133">
        <v>101</v>
      </c>
      <c r="AG1121" s="133"/>
      <c r="AH1121" s="133">
        <v>2024</v>
      </c>
      <c r="AI1121" s="133"/>
      <c r="AJ1121" s="133"/>
      <c r="AK1121" s="133"/>
      <c r="AL1121" s="133"/>
      <c r="AM1121" s="133" t="s">
        <v>1144</v>
      </c>
    </row>
    <row r="1122" spans="1:39" x14ac:dyDescent="0.35">
      <c r="A1122" s="130" t="s">
        <v>50</v>
      </c>
      <c r="B1122" s="130" t="s">
        <v>1553</v>
      </c>
      <c r="C1122" s="130" t="s">
        <v>1551</v>
      </c>
      <c r="D1122" s="130" t="s">
        <v>1624</v>
      </c>
      <c r="E1122" s="130" t="s">
        <v>51</v>
      </c>
      <c r="F1122" s="130" t="s">
        <v>460</v>
      </c>
      <c r="G1122" s="130" t="s">
        <v>460</v>
      </c>
      <c r="H1122" s="130" t="s">
        <v>1605</v>
      </c>
      <c r="I1122" s="130" t="s">
        <v>1609</v>
      </c>
      <c r="J1122" s="131">
        <v>0.25</v>
      </c>
      <c r="K1122" s="130"/>
      <c r="L1122" s="130" t="s">
        <v>54</v>
      </c>
      <c r="M1122" s="130" t="s">
        <v>69</v>
      </c>
      <c r="N1122" s="130">
        <v>5</v>
      </c>
      <c r="O1122" s="130">
        <v>145</v>
      </c>
      <c r="P1122" s="130">
        <v>30</v>
      </c>
      <c r="Q1122" s="132">
        <v>100.95</v>
      </c>
      <c r="R1122" s="132">
        <f t="shared" si="121"/>
        <v>18.125</v>
      </c>
      <c r="S1122" s="132">
        <f t="shared" si="122"/>
        <v>1829.71875</v>
      </c>
      <c r="T1122" s="132"/>
      <c r="U1122" s="132">
        <f t="shared" si="123"/>
        <v>1829.71875</v>
      </c>
      <c r="V1122" s="132">
        <f t="shared" si="124"/>
        <v>1829718.75</v>
      </c>
      <c r="W1122" s="132">
        <f t="shared" si="125"/>
        <v>152476.5625</v>
      </c>
      <c r="X1122" s="130" t="s">
        <v>1641</v>
      </c>
      <c r="Y1122" s="130" t="s">
        <v>1658</v>
      </c>
      <c r="Z1122" s="130">
        <v>3093</v>
      </c>
      <c r="AA1122" s="130">
        <v>3094</v>
      </c>
      <c r="AB1122" s="130"/>
      <c r="AC1122" s="130"/>
      <c r="AD1122" s="130"/>
      <c r="AE1122" s="130"/>
      <c r="AF1122" s="130">
        <v>101</v>
      </c>
      <c r="AG1122" s="130"/>
      <c r="AH1122" s="130">
        <v>2024</v>
      </c>
      <c r="AI1122" s="130"/>
      <c r="AJ1122" s="130"/>
      <c r="AK1122" s="130"/>
      <c r="AL1122" s="130"/>
      <c r="AM1122" s="130" t="s">
        <v>1144</v>
      </c>
    </row>
    <row r="1123" spans="1:39" x14ac:dyDescent="0.35">
      <c r="A1123" s="133" t="s">
        <v>50</v>
      </c>
      <c r="B1123" s="133" t="s">
        <v>1553</v>
      </c>
      <c r="C1123" s="133" t="s">
        <v>1551</v>
      </c>
      <c r="D1123" s="133" t="s">
        <v>1624</v>
      </c>
      <c r="E1123" s="133" t="s">
        <v>51</v>
      </c>
      <c r="F1123" s="133" t="s">
        <v>783</v>
      </c>
      <c r="G1123" s="133" t="s">
        <v>783</v>
      </c>
      <c r="H1123" s="133" t="s">
        <v>1607</v>
      </c>
      <c r="I1123" s="133" t="s">
        <v>1606</v>
      </c>
      <c r="J1123" s="134">
        <v>0.25</v>
      </c>
      <c r="K1123" s="133"/>
      <c r="L1123" s="133" t="s">
        <v>54</v>
      </c>
      <c r="M1123" s="133" t="s">
        <v>55</v>
      </c>
      <c r="N1123" s="133">
        <v>6</v>
      </c>
      <c r="O1123" s="133">
        <v>144</v>
      </c>
      <c r="P1123" s="133">
        <v>25.5</v>
      </c>
      <c r="Q1123" s="135">
        <v>101.45</v>
      </c>
      <c r="R1123" s="135">
        <f t="shared" si="121"/>
        <v>15.3</v>
      </c>
      <c r="S1123" s="135">
        <f t="shared" si="122"/>
        <v>1552.1850000000002</v>
      </c>
      <c r="T1123" s="135"/>
      <c r="U1123" s="135">
        <f t="shared" si="123"/>
        <v>1552.1850000000002</v>
      </c>
      <c r="V1123" s="135">
        <f t="shared" si="124"/>
        <v>1552185.0000000002</v>
      </c>
      <c r="W1123" s="135">
        <f t="shared" si="125"/>
        <v>129348.75000000001</v>
      </c>
      <c r="X1123" s="133" t="s">
        <v>1641</v>
      </c>
      <c r="Y1123" s="133"/>
      <c r="Z1123" s="133">
        <v>3093</v>
      </c>
      <c r="AA1123" s="133">
        <v>3094</v>
      </c>
      <c r="AB1123" s="133"/>
      <c r="AC1123" s="133"/>
      <c r="AD1123" s="133"/>
      <c r="AE1123" s="133"/>
      <c r="AF1123" s="133">
        <v>101</v>
      </c>
      <c r="AG1123" s="133"/>
      <c r="AH1123" s="133">
        <v>2024</v>
      </c>
      <c r="AI1123" s="133"/>
      <c r="AJ1123" s="133"/>
      <c r="AK1123" s="133"/>
      <c r="AL1123" s="133"/>
      <c r="AM1123" s="133" t="s">
        <v>1144</v>
      </c>
    </row>
    <row r="1124" spans="1:39" x14ac:dyDescent="0.35">
      <c r="A1124" s="130" t="s">
        <v>50</v>
      </c>
      <c r="B1124" s="130" t="s">
        <v>1553</v>
      </c>
      <c r="C1124" s="130" t="s">
        <v>1551</v>
      </c>
      <c r="D1124" s="130" t="s">
        <v>1624</v>
      </c>
      <c r="E1124" s="130" t="s">
        <v>51</v>
      </c>
      <c r="F1124" s="130" t="s">
        <v>783</v>
      </c>
      <c r="G1124" s="130" t="s">
        <v>783</v>
      </c>
      <c r="H1124" s="130" t="s">
        <v>1607</v>
      </c>
      <c r="I1124" s="130" t="s">
        <v>1606</v>
      </c>
      <c r="J1124" s="131">
        <v>0.25</v>
      </c>
      <c r="K1124" s="130"/>
      <c r="L1124" s="130" t="s">
        <v>54</v>
      </c>
      <c r="M1124" s="130" t="s">
        <v>69</v>
      </c>
      <c r="N1124" s="130">
        <v>6</v>
      </c>
      <c r="O1124" s="130">
        <v>134</v>
      </c>
      <c r="P1124" s="130">
        <v>25.5</v>
      </c>
      <c r="Q1124" s="132">
        <v>101.45</v>
      </c>
      <c r="R1124" s="132">
        <f t="shared" si="121"/>
        <v>14.237500000000001</v>
      </c>
      <c r="S1124" s="132">
        <f t="shared" si="122"/>
        <v>1444.3943750000001</v>
      </c>
      <c r="T1124" s="132"/>
      <c r="U1124" s="132">
        <f t="shared" si="123"/>
        <v>1444.3943750000001</v>
      </c>
      <c r="V1124" s="132">
        <f t="shared" si="124"/>
        <v>1444394.375</v>
      </c>
      <c r="W1124" s="132">
        <f t="shared" si="125"/>
        <v>120366.19791666667</v>
      </c>
      <c r="X1124" s="130" t="s">
        <v>1641</v>
      </c>
      <c r="Y1124" s="130"/>
      <c r="Z1124" s="130">
        <v>3093</v>
      </c>
      <c r="AA1124" s="130">
        <v>3094</v>
      </c>
      <c r="AB1124" s="130"/>
      <c r="AC1124" s="130"/>
      <c r="AD1124" s="130"/>
      <c r="AE1124" s="130"/>
      <c r="AF1124" s="130">
        <v>101</v>
      </c>
      <c r="AG1124" s="130"/>
      <c r="AH1124" s="130">
        <v>2024</v>
      </c>
      <c r="AI1124" s="130"/>
      <c r="AJ1124" s="130"/>
      <c r="AK1124" s="130"/>
      <c r="AL1124" s="130"/>
      <c r="AM1124" s="130" t="s">
        <v>1144</v>
      </c>
    </row>
    <row r="1125" spans="1:39" x14ac:dyDescent="0.35">
      <c r="A1125" s="133" t="s">
        <v>50</v>
      </c>
      <c r="B1125" s="133" t="s">
        <v>1553</v>
      </c>
      <c r="C1125" s="133" t="s">
        <v>1551</v>
      </c>
      <c r="D1125" s="133" t="s">
        <v>1624</v>
      </c>
      <c r="E1125" s="133" t="s">
        <v>51</v>
      </c>
      <c r="F1125" s="133" t="s">
        <v>1085</v>
      </c>
      <c r="G1125" s="133" t="s">
        <v>1085</v>
      </c>
      <c r="H1125" s="133" t="s">
        <v>1607</v>
      </c>
      <c r="I1125" s="133" t="s">
        <v>1612</v>
      </c>
      <c r="J1125" s="134">
        <v>0.25</v>
      </c>
      <c r="K1125" s="133"/>
      <c r="L1125" s="133" t="s">
        <v>54</v>
      </c>
      <c r="M1125" s="133" t="s">
        <v>55</v>
      </c>
      <c r="N1125" s="133">
        <v>6</v>
      </c>
      <c r="O1125" s="133">
        <v>144</v>
      </c>
      <c r="P1125" s="133">
        <v>25.5</v>
      </c>
      <c r="Q1125" s="135">
        <v>101.45</v>
      </c>
      <c r="R1125" s="135">
        <f t="shared" si="121"/>
        <v>15.3</v>
      </c>
      <c r="S1125" s="135">
        <f t="shared" si="122"/>
        <v>1552.1850000000002</v>
      </c>
      <c r="T1125" s="135"/>
      <c r="U1125" s="135">
        <f t="shared" si="123"/>
        <v>1552.1850000000002</v>
      </c>
      <c r="V1125" s="135">
        <f t="shared" si="124"/>
        <v>1552185.0000000002</v>
      </c>
      <c r="W1125" s="135">
        <f t="shared" si="125"/>
        <v>129348.75000000001</v>
      </c>
      <c r="X1125" s="133" t="s">
        <v>1641</v>
      </c>
      <c r="Y1125" s="133"/>
      <c r="Z1125" s="133">
        <v>3093</v>
      </c>
      <c r="AA1125" s="133">
        <v>3094</v>
      </c>
      <c r="AB1125" s="133"/>
      <c r="AC1125" s="133"/>
      <c r="AD1125" s="133"/>
      <c r="AE1125" s="133"/>
      <c r="AF1125" s="133">
        <v>101</v>
      </c>
      <c r="AG1125" s="133"/>
      <c r="AH1125" s="133">
        <v>2024</v>
      </c>
      <c r="AI1125" s="133"/>
      <c r="AJ1125" s="133"/>
      <c r="AK1125" s="133"/>
      <c r="AL1125" s="133"/>
      <c r="AM1125" s="133" t="s">
        <v>1144</v>
      </c>
    </row>
    <row r="1126" spans="1:39" x14ac:dyDescent="0.35">
      <c r="A1126" s="130" t="s">
        <v>50</v>
      </c>
      <c r="B1126" s="130" t="s">
        <v>1553</v>
      </c>
      <c r="C1126" s="130" t="s">
        <v>1551</v>
      </c>
      <c r="D1126" s="130" t="s">
        <v>1624</v>
      </c>
      <c r="E1126" s="130" t="s">
        <v>51</v>
      </c>
      <c r="F1126" s="130" t="s">
        <v>1085</v>
      </c>
      <c r="G1126" s="130" t="s">
        <v>1085</v>
      </c>
      <c r="H1126" s="130" t="s">
        <v>1607</v>
      </c>
      <c r="I1126" s="130" t="s">
        <v>1612</v>
      </c>
      <c r="J1126" s="131">
        <v>0.25</v>
      </c>
      <c r="K1126" s="130"/>
      <c r="L1126" s="130" t="s">
        <v>54</v>
      </c>
      <c r="M1126" s="130" t="s">
        <v>69</v>
      </c>
      <c r="N1126" s="130">
        <v>6</v>
      </c>
      <c r="O1126" s="130">
        <v>134</v>
      </c>
      <c r="P1126" s="130">
        <v>25.5</v>
      </c>
      <c r="Q1126" s="132">
        <v>101.45</v>
      </c>
      <c r="R1126" s="132">
        <f t="shared" si="121"/>
        <v>14.237500000000001</v>
      </c>
      <c r="S1126" s="132">
        <f t="shared" si="122"/>
        <v>1444.3943750000001</v>
      </c>
      <c r="T1126" s="132"/>
      <c r="U1126" s="132">
        <f t="shared" si="123"/>
        <v>1444.3943750000001</v>
      </c>
      <c r="V1126" s="132">
        <f t="shared" si="124"/>
        <v>1444394.375</v>
      </c>
      <c r="W1126" s="132">
        <f t="shared" si="125"/>
        <v>120366.19791666667</v>
      </c>
      <c r="X1126" s="130" t="s">
        <v>1641</v>
      </c>
      <c r="Y1126" s="130"/>
      <c r="Z1126" s="130">
        <v>3093</v>
      </c>
      <c r="AA1126" s="130">
        <v>3094</v>
      </c>
      <c r="AB1126" s="130"/>
      <c r="AC1126" s="130"/>
      <c r="AD1126" s="130"/>
      <c r="AE1126" s="130"/>
      <c r="AF1126" s="130">
        <v>101</v>
      </c>
      <c r="AG1126" s="130"/>
      <c r="AH1126" s="130">
        <v>2024</v>
      </c>
      <c r="AI1126" s="130"/>
      <c r="AJ1126" s="130"/>
      <c r="AK1126" s="130"/>
      <c r="AL1126" s="130"/>
      <c r="AM1126" s="130" t="s">
        <v>1144</v>
      </c>
    </row>
    <row r="1127" spans="1:39" x14ac:dyDescent="0.35">
      <c r="A1127" s="133" t="s">
        <v>50</v>
      </c>
      <c r="B1127" s="133" t="s">
        <v>1553</v>
      </c>
      <c r="C1127" s="133" t="s">
        <v>1551</v>
      </c>
      <c r="D1127" s="133" t="s">
        <v>1624</v>
      </c>
      <c r="E1127" s="133" t="s">
        <v>51</v>
      </c>
      <c r="F1127" s="133" t="s">
        <v>460</v>
      </c>
      <c r="G1127" s="133" t="s">
        <v>460</v>
      </c>
      <c r="H1127" s="133" t="s">
        <v>1607</v>
      </c>
      <c r="I1127" s="133" t="s">
        <v>1610</v>
      </c>
      <c r="J1127" s="134">
        <v>0.25</v>
      </c>
      <c r="K1127" s="133"/>
      <c r="L1127" s="133" t="s">
        <v>54</v>
      </c>
      <c r="M1127" s="133" t="s">
        <v>55</v>
      </c>
      <c r="N1127" s="133">
        <v>6</v>
      </c>
      <c r="O1127" s="133">
        <v>144</v>
      </c>
      <c r="P1127" s="133">
        <v>25.5</v>
      </c>
      <c r="Q1127" s="135">
        <v>101.45</v>
      </c>
      <c r="R1127" s="135">
        <f t="shared" si="121"/>
        <v>15.3</v>
      </c>
      <c r="S1127" s="135">
        <f t="shared" si="122"/>
        <v>1552.1850000000002</v>
      </c>
      <c r="T1127" s="135"/>
      <c r="U1127" s="135">
        <f t="shared" si="123"/>
        <v>1552.1850000000002</v>
      </c>
      <c r="V1127" s="135">
        <f t="shared" si="124"/>
        <v>1552185.0000000002</v>
      </c>
      <c r="W1127" s="135">
        <f t="shared" si="125"/>
        <v>129348.75000000001</v>
      </c>
      <c r="X1127" s="133" t="s">
        <v>1641</v>
      </c>
      <c r="Y1127" s="133"/>
      <c r="Z1127" s="133">
        <v>3093</v>
      </c>
      <c r="AA1127" s="133">
        <v>3094</v>
      </c>
      <c r="AB1127" s="133"/>
      <c r="AC1127" s="133"/>
      <c r="AD1127" s="133"/>
      <c r="AE1127" s="133"/>
      <c r="AF1127" s="133">
        <v>101</v>
      </c>
      <c r="AG1127" s="133"/>
      <c r="AH1127" s="133">
        <v>2024</v>
      </c>
      <c r="AI1127" s="133"/>
      <c r="AJ1127" s="133"/>
      <c r="AK1127" s="133"/>
      <c r="AL1127" s="133"/>
      <c r="AM1127" s="133" t="s">
        <v>1144</v>
      </c>
    </row>
    <row r="1128" spans="1:39" x14ac:dyDescent="0.35">
      <c r="A1128" s="130" t="s">
        <v>50</v>
      </c>
      <c r="B1128" s="130" t="s">
        <v>1553</v>
      </c>
      <c r="C1128" s="130" t="s">
        <v>1551</v>
      </c>
      <c r="D1128" s="130" t="s">
        <v>1624</v>
      </c>
      <c r="E1128" s="130" t="s">
        <v>51</v>
      </c>
      <c r="F1128" s="130" t="s">
        <v>460</v>
      </c>
      <c r="G1128" s="130" t="s">
        <v>460</v>
      </c>
      <c r="H1128" s="130" t="s">
        <v>1607</v>
      </c>
      <c r="I1128" s="130" t="s">
        <v>1610</v>
      </c>
      <c r="J1128" s="131">
        <v>0.25</v>
      </c>
      <c r="K1128" s="130"/>
      <c r="L1128" s="130" t="s">
        <v>54</v>
      </c>
      <c r="M1128" s="130" t="s">
        <v>69</v>
      </c>
      <c r="N1128" s="130">
        <v>6</v>
      </c>
      <c r="O1128" s="130">
        <v>134</v>
      </c>
      <c r="P1128" s="130">
        <v>25.5</v>
      </c>
      <c r="Q1128" s="132">
        <v>101.45</v>
      </c>
      <c r="R1128" s="132">
        <f t="shared" si="121"/>
        <v>14.237500000000001</v>
      </c>
      <c r="S1128" s="132">
        <f t="shared" si="122"/>
        <v>1444.3943750000001</v>
      </c>
      <c r="T1128" s="132"/>
      <c r="U1128" s="132">
        <f t="shared" si="123"/>
        <v>1444.3943750000001</v>
      </c>
      <c r="V1128" s="132">
        <f t="shared" si="124"/>
        <v>1444394.375</v>
      </c>
      <c r="W1128" s="132">
        <f t="shared" si="125"/>
        <v>120366.19791666667</v>
      </c>
      <c r="X1128" s="130" t="s">
        <v>1641</v>
      </c>
      <c r="Y1128" s="130"/>
      <c r="Z1128" s="130">
        <v>3093</v>
      </c>
      <c r="AA1128" s="130">
        <v>3094</v>
      </c>
      <c r="AB1128" s="130"/>
      <c r="AC1128" s="130"/>
      <c r="AD1128" s="130"/>
      <c r="AE1128" s="130"/>
      <c r="AF1128" s="130">
        <v>101</v>
      </c>
      <c r="AG1128" s="130"/>
      <c r="AH1128" s="130">
        <v>2024</v>
      </c>
      <c r="AI1128" s="130"/>
      <c r="AJ1128" s="130"/>
      <c r="AK1128" s="130"/>
      <c r="AL1128" s="130"/>
      <c r="AM1128" s="130" t="s">
        <v>1144</v>
      </c>
    </row>
    <row r="1129" spans="1:39" x14ac:dyDescent="0.35">
      <c r="A1129" s="133" t="s">
        <v>50</v>
      </c>
      <c r="B1129" s="133" t="s">
        <v>1553</v>
      </c>
      <c r="C1129" s="133" t="s">
        <v>1551</v>
      </c>
      <c r="D1129" s="133" t="s">
        <v>1624</v>
      </c>
      <c r="E1129" s="133" t="s">
        <v>51</v>
      </c>
      <c r="F1129" s="133" t="s">
        <v>862</v>
      </c>
      <c r="G1129" s="133" t="s">
        <v>862</v>
      </c>
      <c r="H1129" s="133" t="s">
        <v>1607</v>
      </c>
      <c r="I1129" s="133" t="s">
        <v>1614</v>
      </c>
      <c r="J1129" s="134">
        <v>0.25</v>
      </c>
      <c r="K1129" s="133"/>
      <c r="L1129" s="133" t="s">
        <v>54</v>
      </c>
      <c r="M1129" s="133" t="s">
        <v>55</v>
      </c>
      <c r="N1129" s="133">
        <v>6</v>
      </c>
      <c r="O1129" s="133">
        <v>144</v>
      </c>
      <c r="P1129" s="133">
        <v>25.5</v>
      </c>
      <c r="Q1129" s="135">
        <v>101.45</v>
      </c>
      <c r="R1129" s="135">
        <f t="shared" si="121"/>
        <v>15.3</v>
      </c>
      <c r="S1129" s="135">
        <f t="shared" si="122"/>
        <v>1552.1850000000002</v>
      </c>
      <c r="T1129" s="135"/>
      <c r="U1129" s="135">
        <f t="shared" si="123"/>
        <v>1552.1850000000002</v>
      </c>
      <c r="V1129" s="135">
        <f t="shared" si="124"/>
        <v>1552185.0000000002</v>
      </c>
      <c r="W1129" s="135">
        <f t="shared" si="125"/>
        <v>129348.75000000001</v>
      </c>
      <c r="X1129" s="133" t="s">
        <v>1641</v>
      </c>
      <c r="Y1129" s="133"/>
      <c r="Z1129" s="133">
        <v>3093</v>
      </c>
      <c r="AA1129" s="133">
        <v>3094</v>
      </c>
      <c r="AB1129" s="133"/>
      <c r="AC1129" s="133"/>
      <c r="AD1129" s="133"/>
      <c r="AE1129" s="133"/>
      <c r="AF1129" s="133">
        <v>101</v>
      </c>
      <c r="AG1129" s="133"/>
      <c r="AH1129" s="133">
        <v>2024</v>
      </c>
      <c r="AI1129" s="133"/>
      <c r="AJ1129" s="133"/>
      <c r="AK1129" s="133"/>
      <c r="AL1129" s="133"/>
      <c r="AM1129" s="133" t="s">
        <v>1144</v>
      </c>
    </row>
    <row r="1130" spans="1:39" x14ac:dyDescent="0.35">
      <c r="A1130" s="130" t="s">
        <v>50</v>
      </c>
      <c r="B1130" s="130" t="s">
        <v>1553</v>
      </c>
      <c r="C1130" s="130" t="s">
        <v>1551</v>
      </c>
      <c r="D1130" s="130" t="s">
        <v>1624</v>
      </c>
      <c r="E1130" s="130" t="s">
        <v>51</v>
      </c>
      <c r="F1130" s="130" t="s">
        <v>862</v>
      </c>
      <c r="G1130" s="130" t="s">
        <v>862</v>
      </c>
      <c r="H1130" s="130" t="s">
        <v>1607</v>
      </c>
      <c r="I1130" s="130" t="s">
        <v>1614</v>
      </c>
      <c r="J1130" s="131">
        <v>0.25</v>
      </c>
      <c r="K1130" s="130"/>
      <c r="L1130" s="130" t="s">
        <v>54</v>
      </c>
      <c r="M1130" s="130" t="s">
        <v>69</v>
      </c>
      <c r="N1130" s="130">
        <v>6</v>
      </c>
      <c r="O1130" s="130">
        <v>134</v>
      </c>
      <c r="P1130" s="130">
        <v>25.5</v>
      </c>
      <c r="Q1130" s="132">
        <v>101.45</v>
      </c>
      <c r="R1130" s="132">
        <f t="shared" ref="R1130:R1193" si="126">(J1130*O1130*P1130)/60</f>
        <v>14.237500000000001</v>
      </c>
      <c r="S1130" s="132">
        <f t="shared" si="122"/>
        <v>1444.3943750000001</v>
      </c>
      <c r="T1130" s="132"/>
      <c r="U1130" s="132">
        <f t="shared" si="123"/>
        <v>1444.3943750000001</v>
      </c>
      <c r="V1130" s="132">
        <f t="shared" si="124"/>
        <v>1444394.375</v>
      </c>
      <c r="W1130" s="132">
        <f t="shared" si="125"/>
        <v>120366.19791666667</v>
      </c>
      <c r="X1130" s="130" t="s">
        <v>1641</v>
      </c>
      <c r="Y1130" s="130"/>
      <c r="Z1130" s="130">
        <v>3093</v>
      </c>
      <c r="AA1130" s="130">
        <v>3094</v>
      </c>
      <c r="AB1130" s="130"/>
      <c r="AC1130" s="130"/>
      <c r="AD1130" s="130"/>
      <c r="AE1130" s="130"/>
      <c r="AF1130" s="130">
        <v>101</v>
      </c>
      <c r="AG1130" s="130"/>
      <c r="AH1130" s="130">
        <v>2024</v>
      </c>
      <c r="AI1130" s="130"/>
      <c r="AJ1130" s="130"/>
      <c r="AK1130" s="130"/>
      <c r="AL1130" s="130"/>
      <c r="AM1130" s="130" t="s">
        <v>1144</v>
      </c>
    </row>
    <row r="1131" spans="1:39" x14ac:dyDescent="0.35">
      <c r="A1131" s="133" t="s">
        <v>50</v>
      </c>
      <c r="B1131" s="133" t="s">
        <v>1553</v>
      </c>
      <c r="C1131" s="133" t="s">
        <v>1551</v>
      </c>
      <c r="D1131" s="133" t="s">
        <v>1624</v>
      </c>
      <c r="E1131" s="133" t="s">
        <v>51</v>
      </c>
      <c r="F1131" s="133" t="s">
        <v>1128</v>
      </c>
      <c r="G1131" s="133" t="s">
        <v>1128</v>
      </c>
      <c r="H1131" s="133" t="s">
        <v>1601</v>
      </c>
      <c r="I1131" s="133" t="s">
        <v>1600</v>
      </c>
      <c r="J1131" s="134">
        <v>1</v>
      </c>
      <c r="K1131" s="133"/>
      <c r="L1131" s="133" t="s">
        <v>54</v>
      </c>
      <c r="M1131" s="133" t="s">
        <v>55</v>
      </c>
      <c r="N1131" s="133">
        <v>6</v>
      </c>
      <c r="O1131" s="133">
        <v>144</v>
      </c>
      <c r="P1131" s="133">
        <v>4.5</v>
      </c>
      <c r="Q1131" s="135">
        <v>100</v>
      </c>
      <c r="R1131" s="135">
        <f t="shared" si="126"/>
        <v>10.8</v>
      </c>
      <c r="S1131" s="135">
        <f t="shared" si="122"/>
        <v>1080</v>
      </c>
      <c r="T1131" s="135"/>
      <c r="U1131" s="135">
        <f t="shared" si="123"/>
        <v>1080</v>
      </c>
      <c r="V1131" s="135">
        <f t="shared" si="124"/>
        <v>1080000</v>
      </c>
      <c r="W1131" s="135">
        <f t="shared" si="125"/>
        <v>90000</v>
      </c>
      <c r="X1131" s="133" t="s">
        <v>1641</v>
      </c>
      <c r="Y1131" s="133"/>
      <c r="Z1131" s="133">
        <v>3093</v>
      </c>
      <c r="AA1131" s="133">
        <v>3094</v>
      </c>
      <c r="AB1131" s="133"/>
      <c r="AC1131" s="133"/>
      <c r="AD1131" s="133"/>
      <c r="AE1131" s="133"/>
      <c r="AF1131" s="133">
        <v>101</v>
      </c>
      <c r="AG1131" s="133"/>
      <c r="AH1131" s="133">
        <v>2024</v>
      </c>
      <c r="AI1131" s="133"/>
      <c r="AJ1131" s="133"/>
      <c r="AK1131" s="133"/>
      <c r="AL1131" s="133"/>
      <c r="AM1131" s="133" t="s">
        <v>1144</v>
      </c>
    </row>
    <row r="1132" spans="1:39" x14ac:dyDescent="0.35">
      <c r="A1132" s="130" t="s">
        <v>50</v>
      </c>
      <c r="B1132" s="130" t="s">
        <v>1553</v>
      </c>
      <c r="C1132" s="130" t="s">
        <v>1551</v>
      </c>
      <c r="D1132" s="130" t="s">
        <v>1624</v>
      </c>
      <c r="E1132" s="130" t="s">
        <v>51</v>
      </c>
      <c r="F1132" s="130" t="s">
        <v>1128</v>
      </c>
      <c r="G1132" s="130" t="s">
        <v>1128</v>
      </c>
      <c r="H1132" s="130" t="s">
        <v>1601</v>
      </c>
      <c r="I1132" s="130" t="s">
        <v>1600</v>
      </c>
      <c r="J1132" s="131">
        <v>1</v>
      </c>
      <c r="K1132" s="130"/>
      <c r="L1132" s="130" t="s">
        <v>54</v>
      </c>
      <c r="M1132" s="130" t="s">
        <v>69</v>
      </c>
      <c r="N1132" s="130">
        <v>6</v>
      </c>
      <c r="O1132" s="130">
        <v>134</v>
      </c>
      <c r="P1132" s="130">
        <v>4.5</v>
      </c>
      <c r="Q1132" s="132">
        <v>100</v>
      </c>
      <c r="R1132" s="132">
        <f t="shared" si="126"/>
        <v>10.050000000000001</v>
      </c>
      <c r="S1132" s="132">
        <f t="shared" si="122"/>
        <v>1005.0000000000001</v>
      </c>
      <c r="T1132" s="132"/>
      <c r="U1132" s="132">
        <f t="shared" si="123"/>
        <v>1005.0000000000001</v>
      </c>
      <c r="V1132" s="132">
        <f t="shared" si="124"/>
        <v>1005000.0000000001</v>
      </c>
      <c r="W1132" s="132">
        <f t="shared" si="125"/>
        <v>83750.000000000015</v>
      </c>
      <c r="X1132" s="130" t="s">
        <v>1641</v>
      </c>
      <c r="Y1132" s="130"/>
      <c r="Z1132" s="130">
        <v>3093</v>
      </c>
      <c r="AA1132" s="130">
        <v>3094</v>
      </c>
      <c r="AB1132" s="130"/>
      <c r="AC1132" s="130"/>
      <c r="AD1132" s="130"/>
      <c r="AE1132" s="130"/>
      <c r="AF1132" s="130">
        <v>101</v>
      </c>
      <c r="AG1132" s="130"/>
      <c r="AH1132" s="130">
        <v>2024</v>
      </c>
      <c r="AI1132" s="130"/>
      <c r="AJ1132" s="130"/>
      <c r="AK1132" s="130"/>
      <c r="AL1132" s="130"/>
      <c r="AM1132" s="130" t="s">
        <v>1144</v>
      </c>
    </row>
    <row r="1133" spans="1:39" x14ac:dyDescent="0.35">
      <c r="A1133" s="133" t="s">
        <v>50</v>
      </c>
      <c r="B1133" s="133" t="s">
        <v>1553</v>
      </c>
      <c r="C1133" s="133" t="s">
        <v>1549</v>
      </c>
      <c r="D1133" s="133" t="s">
        <v>1624</v>
      </c>
      <c r="E1133" s="133" t="s">
        <v>51</v>
      </c>
      <c r="F1133" s="133" t="s">
        <v>1128</v>
      </c>
      <c r="G1133" s="133" t="s">
        <v>1128</v>
      </c>
      <c r="H1133" s="133" t="s">
        <v>1571</v>
      </c>
      <c r="I1133" s="133" t="s">
        <v>1570</v>
      </c>
      <c r="J1133" s="134">
        <v>1</v>
      </c>
      <c r="K1133" s="133"/>
      <c r="L1133" s="133" t="s">
        <v>54</v>
      </c>
      <c r="M1133" s="133" t="s">
        <v>69</v>
      </c>
      <c r="N1133" s="133">
        <v>8</v>
      </c>
      <c r="O1133" s="133">
        <v>138</v>
      </c>
      <c r="P1133" s="133">
        <v>29.7</v>
      </c>
      <c r="Q1133" s="135">
        <v>106.4817</v>
      </c>
      <c r="R1133" s="135">
        <f t="shared" si="126"/>
        <v>68.309999999999988</v>
      </c>
      <c r="S1133" s="135">
        <f t="shared" si="122"/>
        <v>7273.7649269999993</v>
      </c>
      <c r="T1133" s="135">
        <v>0</v>
      </c>
      <c r="U1133" s="135">
        <f t="shared" si="123"/>
        <v>7273.7649269999993</v>
      </c>
      <c r="V1133" s="135">
        <f t="shared" si="124"/>
        <v>7273764.9269999992</v>
      </c>
      <c r="W1133" s="135">
        <f t="shared" si="125"/>
        <v>606147.07724999997</v>
      </c>
      <c r="X1133" s="133" t="s">
        <v>1641</v>
      </c>
      <c r="Y1133" s="133" t="s">
        <v>1659</v>
      </c>
      <c r="Z1133" s="133">
        <v>3093</v>
      </c>
      <c r="AA1133" s="133">
        <v>3094</v>
      </c>
      <c r="AB1133" s="133" t="s">
        <v>42</v>
      </c>
      <c r="AC1133" s="133" t="s">
        <v>42</v>
      </c>
      <c r="AD1133" s="133" t="s">
        <v>42</v>
      </c>
      <c r="AE1133" s="133" t="s">
        <v>42</v>
      </c>
      <c r="AF1133" s="133">
        <v>101</v>
      </c>
      <c r="AG1133" s="133"/>
      <c r="AH1133" s="133">
        <v>2024</v>
      </c>
      <c r="AI1133" s="133"/>
      <c r="AJ1133" s="133"/>
      <c r="AK1133" s="133">
        <v>108.33029999999999</v>
      </c>
      <c r="AL1133" s="133"/>
      <c r="AM1133" s="133" t="s">
        <v>1144</v>
      </c>
    </row>
    <row r="1134" spans="1:39" x14ac:dyDescent="0.35">
      <c r="A1134" s="130" t="s">
        <v>50</v>
      </c>
      <c r="B1134" s="130" t="s">
        <v>1553</v>
      </c>
      <c r="C1134" s="130" t="s">
        <v>1549</v>
      </c>
      <c r="D1134" s="130" t="s">
        <v>1624</v>
      </c>
      <c r="E1134" s="130" t="s">
        <v>51</v>
      </c>
      <c r="F1134" s="130" t="s">
        <v>1128</v>
      </c>
      <c r="G1134" s="130" t="s">
        <v>181</v>
      </c>
      <c r="H1134" s="130" t="s">
        <v>1571</v>
      </c>
      <c r="I1134" s="130" t="s">
        <v>1570</v>
      </c>
      <c r="J1134" s="131">
        <v>1</v>
      </c>
      <c r="K1134" s="130"/>
      <c r="L1134" s="130" t="s">
        <v>54</v>
      </c>
      <c r="M1134" s="130" t="s">
        <v>69</v>
      </c>
      <c r="N1134" s="130">
        <v>8</v>
      </c>
      <c r="O1134" s="130">
        <v>138</v>
      </c>
      <c r="P1134" s="130">
        <v>0.3</v>
      </c>
      <c r="Q1134" s="132">
        <v>106.4817</v>
      </c>
      <c r="R1134" s="132">
        <f t="shared" si="126"/>
        <v>0.69</v>
      </c>
      <c r="S1134" s="132">
        <f t="shared" si="122"/>
        <v>73.47237299999999</v>
      </c>
      <c r="T1134" s="132">
        <v>0</v>
      </c>
      <c r="U1134" s="132">
        <f t="shared" si="123"/>
        <v>73.47237299999999</v>
      </c>
      <c r="V1134" s="132">
        <f t="shared" si="124"/>
        <v>73472.372999999992</v>
      </c>
      <c r="W1134" s="132">
        <f t="shared" si="125"/>
        <v>6122.6977499999994</v>
      </c>
      <c r="X1134" s="130" t="s">
        <v>1641</v>
      </c>
      <c r="Y1134" s="130" t="s">
        <v>1660</v>
      </c>
      <c r="Z1134" s="130">
        <v>3093</v>
      </c>
      <c r="AA1134" s="130">
        <v>3094</v>
      </c>
      <c r="AB1134" s="130" t="s">
        <v>42</v>
      </c>
      <c r="AC1134" s="130" t="s">
        <v>42</v>
      </c>
      <c r="AD1134" s="130" t="s">
        <v>42</v>
      </c>
      <c r="AE1134" s="130" t="s">
        <v>42</v>
      </c>
      <c r="AF1134" s="130">
        <v>101</v>
      </c>
      <c r="AG1134" s="130"/>
      <c r="AH1134" s="130">
        <v>2024</v>
      </c>
      <c r="AI1134" s="130" t="s">
        <v>1661</v>
      </c>
      <c r="AJ1134" s="130"/>
      <c r="AK1134" s="130">
        <v>108.33029999999999</v>
      </c>
      <c r="AL1134" s="130"/>
      <c r="AM1134" s="130" t="s">
        <v>1144</v>
      </c>
    </row>
    <row r="1135" spans="1:39" x14ac:dyDescent="0.35">
      <c r="A1135" s="133" t="s">
        <v>50</v>
      </c>
      <c r="B1135" s="133" t="s">
        <v>1553</v>
      </c>
      <c r="C1135" s="133" t="s">
        <v>1549</v>
      </c>
      <c r="D1135" s="133" t="s">
        <v>1624</v>
      </c>
      <c r="E1135" s="133" t="s">
        <v>51</v>
      </c>
      <c r="F1135" s="133" t="s">
        <v>1128</v>
      </c>
      <c r="G1135" s="133" t="s">
        <v>1128</v>
      </c>
      <c r="H1135" s="133" t="s">
        <v>1571</v>
      </c>
      <c r="I1135" s="133" t="s">
        <v>1570</v>
      </c>
      <c r="J1135" s="134">
        <v>1</v>
      </c>
      <c r="K1135" s="133"/>
      <c r="L1135" s="133" t="s">
        <v>54</v>
      </c>
      <c r="M1135" s="133" t="s">
        <v>55</v>
      </c>
      <c r="N1135" s="133">
        <v>8</v>
      </c>
      <c r="O1135" s="133">
        <v>133</v>
      </c>
      <c r="P1135" s="133">
        <v>29.7</v>
      </c>
      <c r="Q1135" s="135">
        <v>106.4817</v>
      </c>
      <c r="R1135" s="135">
        <f t="shared" si="126"/>
        <v>65.834999999999994</v>
      </c>
      <c r="S1135" s="135">
        <f t="shared" si="122"/>
        <v>7010.2227194999996</v>
      </c>
      <c r="T1135" s="135">
        <v>0</v>
      </c>
      <c r="U1135" s="135">
        <f t="shared" si="123"/>
        <v>7010.2227194999996</v>
      </c>
      <c r="V1135" s="135">
        <f t="shared" si="124"/>
        <v>7010222.7194999997</v>
      </c>
      <c r="W1135" s="135">
        <f t="shared" si="125"/>
        <v>584185.22662500001</v>
      </c>
      <c r="X1135" s="133" t="s">
        <v>1641</v>
      </c>
      <c r="Y1135" s="133" t="s">
        <v>1659</v>
      </c>
      <c r="Z1135" s="133">
        <v>3093</v>
      </c>
      <c r="AA1135" s="133">
        <v>3094</v>
      </c>
      <c r="AB1135" s="133" t="s">
        <v>42</v>
      </c>
      <c r="AC1135" s="133" t="s">
        <v>42</v>
      </c>
      <c r="AD1135" s="133" t="s">
        <v>42</v>
      </c>
      <c r="AE1135" s="133" t="s">
        <v>42</v>
      </c>
      <c r="AF1135" s="133">
        <v>101</v>
      </c>
      <c r="AG1135" s="133"/>
      <c r="AH1135" s="133">
        <v>2024</v>
      </c>
      <c r="AI1135" s="133"/>
      <c r="AJ1135" s="133"/>
      <c r="AK1135" s="133">
        <v>108.33029999999999</v>
      </c>
      <c r="AL1135" s="133"/>
      <c r="AM1135" s="133" t="s">
        <v>1144</v>
      </c>
    </row>
    <row r="1136" spans="1:39" x14ac:dyDescent="0.35">
      <c r="A1136" s="130" t="s">
        <v>50</v>
      </c>
      <c r="B1136" s="130" t="s">
        <v>1553</v>
      </c>
      <c r="C1136" s="130" t="s">
        <v>1549</v>
      </c>
      <c r="D1136" s="130" t="s">
        <v>1624</v>
      </c>
      <c r="E1136" s="130" t="s">
        <v>51</v>
      </c>
      <c r="F1136" s="130" t="s">
        <v>1128</v>
      </c>
      <c r="G1136" s="130" t="s">
        <v>181</v>
      </c>
      <c r="H1136" s="130" t="s">
        <v>1571</v>
      </c>
      <c r="I1136" s="130" t="s">
        <v>1570</v>
      </c>
      <c r="J1136" s="131">
        <v>1</v>
      </c>
      <c r="K1136" s="130"/>
      <c r="L1136" s="130" t="s">
        <v>54</v>
      </c>
      <c r="M1136" s="130" t="s">
        <v>55</v>
      </c>
      <c r="N1136" s="130">
        <v>8</v>
      </c>
      <c r="O1136" s="130">
        <v>133</v>
      </c>
      <c r="P1136" s="130">
        <v>0.3</v>
      </c>
      <c r="Q1136" s="132">
        <v>106.4817</v>
      </c>
      <c r="R1136" s="132">
        <f t="shared" si="126"/>
        <v>0.66499999999999992</v>
      </c>
      <c r="S1136" s="132">
        <f t="shared" si="122"/>
        <v>70.810330499999992</v>
      </c>
      <c r="T1136" s="132">
        <v>0</v>
      </c>
      <c r="U1136" s="132">
        <f t="shared" si="123"/>
        <v>70.810330499999992</v>
      </c>
      <c r="V1136" s="132">
        <f t="shared" si="124"/>
        <v>70810.330499999996</v>
      </c>
      <c r="W1136" s="132">
        <f t="shared" si="125"/>
        <v>5900.8608749999994</v>
      </c>
      <c r="X1136" s="130" t="s">
        <v>1641</v>
      </c>
      <c r="Y1136" s="130" t="s">
        <v>1660</v>
      </c>
      <c r="Z1136" s="130">
        <v>3093</v>
      </c>
      <c r="AA1136" s="130">
        <v>3094</v>
      </c>
      <c r="AB1136" s="130" t="s">
        <v>42</v>
      </c>
      <c r="AC1136" s="130" t="s">
        <v>42</v>
      </c>
      <c r="AD1136" s="130" t="s">
        <v>42</v>
      </c>
      <c r="AE1136" s="130" t="s">
        <v>42</v>
      </c>
      <c r="AF1136" s="130">
        <v>101</v>
      </c>
      <c r="AG1136" s="130"/>
      <c r="AH1136" s="130">
        <v>2024</v>
      </c>
      <c r="AI1136" s="130" t="s">
        <v>1661</v>
      </c>
      <c r="AJ1136" s="130"/>
      <c r="AK1136" s="130">
        <v>108.33029999999999</v>
      </c>
      <c r="AL1136" s="130"/>
      <c r="AM1136" s="130" t="s">
        <v>1144</v>
      </c>
    </row>
    <row r="1137" spans="1:39" x14ac:dyDescent="0.35">
      <c r="A1137" s="133" t="s">
        <v>50</v>
      </c>
      <c r="B1137" s="133" t="s">
        <v>1553</v>
      </c>
      <c r="C1137" s="133" t="s">
        <v>1549</v>
      </c>
      <c r="D1137" s="133" t="s">
        <v>1624</v>
      </c>
      <c r="E1137" s="133" t="s">
        <v>51</v>
      </c>
      <c r="F1137" s="133" t="s">
        <v>312</v>
      </c>
      <c r="G1137" s="133" t="s">
        <v>181</v>
      </c>
      <c r="H1137" s="133" t="s">
        <v>1576</v>
      </c>
      <c r="I1137" s="133" t="s">
        <v>1575</v>
      </c>
      <c r="J1137" s="134">
        <v>1</v>
      </c>
      <c r="K1137" s="133"/>
      <c r="L1137" s="133" t="s">
        <v>54</v>
      </c>
      <c r="M1137" s="133" t="s">
        <v>69</v>
      </c>
      <c r="N1137" s="133">
        <v>11</v>
      </c>
      <c r="O1137" s="133">
        <v>166</v>
      </c>
      <c r="P1137" s="133">
        <v>0.3</v>
      </c>
      <c r="Q1137" s="135">
        <v>106.4817</v>
      </c>
      <c r="R1137" s="135">
        <f t="shared" si="126"/>
        <v>0.83</v>
      </c>
      <c r="S1137" s="135">
        <f t="shared" si="122"/>
        <v>88.379811000000004</v>
      </c>
      <c r="T1137" s="135"/>
      <c r="U1137" s="135">
        <f t="shared" si="123"/>
        <v>88.379811000000004</v>
      </c>
      <c r="V1137" s="135">
        <f t="shared" si="124"/>
        <v>88379.811000000002</v>
      </c>
      <c r="W1137" s="135">
        <f t="shared" si="125"/>
        <v>7364.9842500000004</v>
      </c>
      <c r="X1137" s="133" t="s">
        <v>1641</v>
      </c>
      <c r="Y1137" s="133" t="s">
        <v>1660</v>
      </c>
      <c r="Z1137" s="133">
        <v>3093</v>
      </c>
      <c r="AA1137" s="133">
        <v>3094</v>
      </c>
      <c r="AB1137" s="133"/>
      <c r="AC1137" s="133"/>
      <c r="AD1137" s="133"/>
      <c r="AE1137" s="133"/>
      <c r="AF1137" s="133">
        <v>101</v>
      </c>
      <c r="AG1137" s="133"/>
      <c r="AH1137" s="133">
        <v>2024</v>
      </c>
      <c r="AI1137" s="133" t="s">
        <v>1661</v>
      </c>
      <c r="AJ1137" s="133"/>
      <c r="AK1137" s="133">
        <v>137.57971014399999</v>
      </c>
      <c r="AL1137" s="133"/>
      <c r="AM1137" s="133" t="s">
        <v>1144</v>
      </c>
    </row>
    <row r="1138" spans="1:39" x14ac:dyDescent="0.35">
      <c r="A1138" s="130" t="s">
        <v>50</v>
      </c>
      <c r="B1138" s="130" t="s">
        <v>1553</v>
      </c>
      <c r="C1138" s="130" t="s">
        <v>1549</v>
      </c>
      <c r="D1138" s="130" t="s">
        <v>1624</v>
      </c>
      <c r="E1138" s="130" t="s">
        <v>51</v>
      </c>
      <c r="F1138" s="130" t="s">
        <v>312</v>
      </c>
      <c r="G1138" s="130" t="s">
        <v>181</v>
      </c>
      <c r="H1138" s="130" t="s">
        <v>1576</v>
      </c>
      <c r="I1138" s="130" t="s">
        <v>1575</v>
      </c>
      <c r="J1138" s="131">
        <v>1</v>
      </c>
      <c r="K1138" s="130"/>
      <c r="L1138" s="130" t="s">
        <v>54</v>
      </c>
      <c r="M1138" s="130" t="s">
        <v>55</v>
      </c>
      <c r="N1138" s="130">
        <v>11</v>
      </c>
      <c r="O1138" s="130">
        <v>163</v>
      </c>
      <c r="P1138" s="130">
        <v>0.3</v>
      </c>
      <c r="Q1138" s="132">
        <v>106.4817</v>
      </c>
      <c r="R1138" s="132">
        <f t="shared" si="126"/>
        <v>0.81499999999999995</v>
      </c>
      <c r="S1138" s="132">
        <f t="shared" si="122"/>
        <v>86.782585499999996</v>
      </c>
      <c r="T1138" s="132"/>
      <c r="U1138" s="132">
        <f t="shared" si="123"/>
        <v>86.782585499999996</v>
      </c>
      <c r="V1138" s="132">
        <f t="shared" si="124"/>
        <v>86782.585500000001</v>
      </c>
      <c r="W1138" s="132">
        <f t="shared" si="125"/>
        <v>7231.8821250000001</v>
      </c>
      <c r="X1138" s="130" t="s">
        <v>1641</v>
      </c>
      <c r="Y1138" s="130" t="s">
        <v>1660</v>
      </c>
      <c r="Z1138" s="130">
        <v>3093</v>
      </c>
      <c r="AA1138" s="130">
        <v>3094</v>
      </c>
      <c r="AB1138" s="130"/>
      <c r="AC1138" s="130"/>
      <c r="AD1138" s="130"/>
      <c r="AE1138" s="130"/>
      <c r="AF1138" s="130">
        <v>101</v>
      </c>
      <c r="AG1138" s="130"/>
      <c r="AH1138" s="130">
        <v>2024</v>
      </c>
      <c r="AI1138" s="130" t="s">
        <v>1661</v>
      </c>
      <c r="AJ1138" s="130"/>
      <c r="AK1138" s="130">
        <v>137.57971014399999</v>
      </c>
      <c r="AL1138" s="130"/>
      <c r="AM1138" s="130" t="s">
        <v>1144</v>
      </c>
    </row>
    <row r="1139" spans="1:39" x14ac:dyDescent="0.35">
      <c r="A1139" s="133" t="s">
        <v>50</v>
      </c>
      <c r="B1139" s="133" t="s">
        <v>1553</v>
      </c>
      <c r="C1139" s="133" t="s">
        <v>1549</v>
      </c>
      <c r="D1139" s="133" t="s">
        <v>1624</v>
      </c>
      <c r="E1139" s="133" t="s">
        <v>51</v>
      </c>
      <c r="F1139" s="133" t="s">
        <v>312</v>
      </c>
      <c r="G1139" s="133" t="s">
        <v>312</v>
      </c>
      <c r="H1139" s="133" t="s">
        <v>1576</v>
      </c>
      <c r="I1139" s="133" t="s">
        <v>1575</v>
      </c>
      <c r="J1139" s="134">
        <v>1</v>
      </c>
      <c r="K1139" s="133"/>
      <c r="L1139" s="133" t="s">
        <v>54</v>
      </c>
      <c r="M1139" s="133" t="s">
        <v>69</v>
      </c>
      <c r="N1139" s="133">
        <v>11</v>
      </c>
      <c r="O1139" s="133">
        <v>166</v>
      </c>
      <c r="P1139" s="133">
        <v>2.7</v>
      </c>
      <c r="Q1139" s="135">
        <v>138.4273</v>
      </c>
      <c r="R1139" s="135">
        <f t="shared" si="126"/>
        <v>7.4700000000000006</v>
      </c>
      <c r="S1139" s="135">
        <f t="shared" si="122"/>
        <v>1034.0519310000002</v>
      </c>
      <c r="T1139" s="135">
        <v>0</v>
      </c>
      <c r="U1139" s="135">
        <f t="shared" si="123"/>
        <v>1034.0519310000002</v>
      </c>
      <c r="V1139" s="135">
        <f t="shared" si="124"/>
        <v>1034051.9310000002</v>
      </c>
      <c r="W1139" s="135">
        <f t="shared" si="125"/>
        <v>86170.994250000018</v>
      </c>
      <c r="X1139" s="133" t="s">
        <v>1641</v>
      </c>
      <c r="Y1139" s="133" t="s">
        <v>1662</v>
      </c>
      <c r="Z1139" s="133">
        <v>3093</v>
      </c>
      <c r="AA1139" s="133">
        <v>3094</v>
      </c>
      <c r="AB1139" s="133" t="s">
        <v>42</v>
      </c>
      <c r="AC1139" s="133" t="s">
        <v>42</v>
      </c>
      <c r="AD1139" s="133" t="s">
        <v>42</v>
      </c>
      <c r="AE1139" s="133" t="s">
        <v>42</v>
      </c>
      <c r="AF1139" s="133">
        <v>101</v>
      </c>
      <c r="AG1139" s="133"/>
      <c r="AH1139" s="133">
        <v>2024</v>
      </c>
      <c r="AI1139" s="133"/>
      <c r="AJ1139" s="133"/>
      <c r="AK1139" s="133">
        <v>137.57971014399999</v>
      </c>
      <c r="AL1139" s="133"/>
      <c r="AM1139" s="133" t="s">
        <v>1144</v>
      </c>
    </row>
    <row r="1140" spans="1:39" x14ac:dyDescent="0.35">
      <c r="A1140" s="130" t="s">
        <v>50</v>
      </c>
      <c r="B1140" s="130" t="s">
        <v>1553</v>
      </c>
      <c r="C1140" s="130" t="s">
        <v>1549</v>
      </c>
      <c r="D1140" s="130" t="s">
        <v>1624</v>
      </c>
      <c r="E1140" s="130" t="s">
        <v>51</v>
      </c>
      <c r="F1140" s="130" t="s">
        <v>312</v>
      </c>
      <c r="G1140" s="130" t="s">
        <v>312</v>
      </c>
      <c r="H1140" s="130" t="s">
        <v>1576</v>
      </c>
      <c r="I1140" s="130" t="s">
        <v>1575</v>
      </c>
      <c r="J1140" s="131">
        <v>1</v>
      </c>
      <c r="K1140" s="130"/>
      <c r="L1140" s="130" t="s">
        <v>54</v>
      </c>
      <c r="M1140" s="130" t="s">
        <v>55</v>
      </c>
      <c r="N1140" s="130">
        <v>11</v>
      </c>
      <c r="O1140" s="130">
        <v>163</v>
      </c>
      <c r="P1140" s="130">
        <v>2.7</v>
      </c>
      <c r="Q1140" s="132">
        <v>138.4273</v>
      </c>
      <c r="R1140" s="132">
        <f t="shared" si="126"/>
        <v>7.335</v>
      </c>
      <c r="S1140" s="132">
        <f t="shared" si="122"/>
        <v>1015.3642455</v>
      </c>
      <c r="T1140" s="132">
        <v>0</v>
      </c>
      <c r="U1140" s="132">
        <f t="shared" si="123"/>
        <v>1015.3642455</v>
      </c>
      <c r="V1140" s="132">
        <f t="shared" si="124"/>
        <v>1015364.2455000001</v>
      </c>
      <c r="W1140" s="132">
        <f t="shared" si="125"/>
        <v>84613.687125000011</v>
      </c>
      <c r="X1140" s="130" t="s">
        <v>1641</v>
      </c>
      <c r="Y1140" s="130" t="s">
        <v>1662</v>
      </c>
      <c r="Z1140" s="130">
        <v>3093</v>
      </c>
      <c r="AA1140" s="130">
        <v>3094</v>
      </c>
      <c r="AB1140" s="130" t="s">
        <v>42</v>
      </c>
      <c r="AC1140" s="130" t="s">
        <v>42</v>
      </c>
      <c r="AD1140" s="130" t="s">
        <v>42</v>
      </c>
      <c r="AE1140" s="130" t="s">
        <v>42</v>
      </c>
      <c r="AF1140" s="130">
        <v>101</v>
      </c>
      <c r="AG1140" s="130"/>
      <c r="AH1140" s="130">
        <v>2024</v>
      </c>
      <c r="AI1140" s="130"/>
      <c r="AJ1140" s="130"/>
      <c r="AK1140" s="130">
        <v>137.57971014399999</v>
      </c>
      <c r="AL1140" s="130"/>
      <c r="AM1140" s="130" t="s">
        <v>1144</v>
      </c>
    </row>
    <row r="1141" spans="1:39" x14ac:dyDescent="0.35">
      <c r="A1141" s="133" t="s">
        <v>50</v>
      </c>
      <c r="B1141" s="133" t="s">
        <v>1553</v>
      </c>
      <c r="C1141" s="133" t="s">
        <v>1549</v>
      </c>
      <c r="D1141" s="133" t="s">
        <v>1624</v>
      </c>
      <c r="E1141" s="133" t="s">
        <v>51</v>
      </c>
      <c r="F1141" s="133" t="s">
        <v>770</v>
      </c>
      <c r="G1141" s="133" t="s">
        <v>312</v>
      </c>
      <c r="H1141" s="133" t="s">
        <v>1578</v>
      </c>
      <c r="I1141" s="133" t="s">
        <v>1577</v>
      </c>
      <c r="J1141" s="134">
        <v>1</v>
      </c>
      <c r="K1141" s="133"/>
      <c r="L1141" s="133" t="s">
        <v>54</v>
      </c>
      <c r="M1141" s="133" t="s">
        <v>69</v>
      </c>
      <c r="N1141" s="133">
        <v>9</v>
      </c>
      <c r="O1141" s="133">
        <v>133</v>
      </c>
      <c r="P1141" s="133">
        <v>1.5</v>
      </c>
      <c r="Q1141" s="135">
        <v>106.4817</v>
      </c>
      <c r="R1141" s="135">
        <f t="shared" si="126"/>
        <v>3.3250000000000002</v>
      </c>
      <c r="S1141" s="135">
        <f t="shared" si="122"/>
        <v>354.05165250000005</v>
      </c>
      <c r="T1141" s="135">
        <v>0</v>
      </c>
      <c r="U1141" s="135">
        <f t="shared" si="123"/>
        <v>354.05165250000005</v>
      </c>
      <c r="V1141" s="135">
        <f t="shared" si="124"/>
        <v>354051.65250000003</v>
      </c>
      <c r="W1141" s="135">
        <f t="shared" si="125"/>
        <v>29504.304375000003</v>
      </c>
      <c r="X1141" s="133" t="s">
        <v>1641</v>
      </c>
      <c r="Y1141" s="133" t="s">
        <v>1662</v>
      </c>
      <c r="Z1141" s="133">
        <v>3093</v>
      </c>
      <c r="AA1141" s="133">
        <v>3094</v>
      </c>
      <c r="AB1141" s="133" t="s">
        <v>42</v>
      </c>
      <c r="AC1141" s="133" t="s">
        <v>42</v>
      </c>
      <c r="AD1141" s="133" t="s">
        <v>42</v>
      </c>
      <c r="AE1141" s="133" t="s">
        <v>42</v>
      </c>
      <c r="AF1141" s="133">
        <v>101</v>
      </c>
      <c r="AG1141" s="133"/>
      <c r="AH1141" s="133">
        <v>2024</v>
      </c>
      <c r="AI1141" s="133" t="s">
        <v>1663</v>
      </c>
      <c r="AJ1141" s="133"/>
      <c r="AK1141" s="133">
        <v>108.33029999999999</v>
      </c>
      <c r="AL1141" s="133"/>
      <c r="AM1141" s="133" t="s">
        <v>1144</v>
      </c>
    </row>
    <row r="1142" spans="1:39" x14ac:dyDescent="0.35">
      <c r="A1142" s="130" t="s">
        <v>50</v>
      </c>
      <c r="B1142" s="130" t="s">
        <v>1553</v>
      </c>
      <c r="C1142" s="130" t="s">
        <v>1549</v>
      </c>
      <c r="D1142" s="130" t="s">
        <v>1624</v>
      </c>
      <c r="E1142" s="130" t="s">
        <v>51</v>
      </c>
      <c r="F1142" s="130" t="s">
        <v>770</v>
      </c>
      <c r="G1142" s="130" t="s">
        <v>181</v>
      </c>
      <c r="H1142" s="130" t="s">
        <v>1578</v>
      </c>
      <c r="I1142" s="130" t="s">
        <v>1577</v>
      </c>
      <c r="J1142" s="131">
        <v>1</v>
      </c>
      <c r="K1142" s="130"/>
      <c r="L1142" s="130" t="s">
        <v>54</v>
      </c>
      <c r="M1142" s="130" t="s">
        <v>69</v>
      </c>
      <c r="N1142" s="130">
        <v>9</v>
      </c>
      <c r="O1142" s="130">
        <v>133</v>
      </c>
      <c r="P1142" s="130">
        <v>4.8</v>
      </c>
      <c r="Q1142" s="132">
        <v>106.4817</v>
      </c>
      <c r="R1142" s="132">
        <f t="shared" si="126"/>
        <v>10.639999999999999</v>
      </c>
      <c r="S1142" s="132">
        <f t="shared" si="122"/>
        <v>1132.9652879999999</v>
      </c>
      <c r="T1142" s="132">
        <v>0</v>
      </c>
      <c r="U1142" s="132">
        <f t="shared" si="123"/>
        <v>1132.9652879999999</v>
      </c>
      <c r="V1142" s="132">
        <f t="shared" si="124"/>
        <v>1132965.2879999999</v>
      </c>
      <c r="W1142" s="132">
        <f t="shared" si="125"/>
        <v>94413.77399999999</v>
      </c>
      <c r="X1142" s="130" t="s">
        <v>1641</v>
      </c>
      <c r="Y1142" s="130" t="s">
        <v>1660</v>
      </c>
      <c r="Z1142" s="130">
        <v>3093</v>
      </c>
      <c r="AA1142" s="130">
        <v>3094</v>
      </c>
      <c r="AB1142" s="130" t="s">
        <v>42</v>
      </c>
      <c r="AC1142" s="130" t="s">
        <v>42</v>
      </c>
      <c r="AD1142" s="130" t="s">
        <v>42</v>
      </c>
      <c r="AE1142" s="130" t="s">
        <v>42</v>
      </c>
      <c r="AF1142" s="130">
        <v>101</v>
      </c>
      <c r="AG1142" s="130"/>
      <c r="AH1142" s="130">
        <v>2024</v>
      </c>
      <c r="AI1142" s="130" t="s">
        <v>1664</v>
      </c>
      <c r="AJ1142" s="130"/>
      <c r="AK1142" s="130">
        <v>108.33029999999999</v>
      </c>
      <c r="AL1142" s="130"/>
      <c r="AM1142" s="130" t="s">
        <v>1144</v>
      </c>
    </row>
    <row r="1143" spans="1:39" x14ac:dyDescent="0.35">
      <c r="A1143" s="133" t="s">
        <v>50</v>
      </c>
      <c r="B1143" s="133" t="s">
        <v>1553</v>
      </c>
      <c r="C1143" s="133" t="s">
        <v>1549</v>
      </c>
      <c r="D1143" s="133" t="s">
        <v>1624</v>
      </c>
      <c r="E1143" s="133" t="s">
        <v>51</v>
      </c>
      <c r="F1143" s="133" t="s">
        <v>770</v>
      </c>
      <c r="G1143" s="133" t="s">
        <v>770</v>
      </c>
      <c r="H1143" s="133" t="s">
        <v>1578</v>
      </c>
      <c r="I1143" s="133" t="s">
        <v>1577</v>
      </c>
      <c r="J1143" s="134">
        <v>1</v>
      </c>
      <c r="K1143" s="133"/>
      <c r="L1143" s="133" t="s">
        <v>54</v>
      </c>
      <c r="M1143" s="133" t="s">
        <v>69</v>
      </c>
      <c r="N1143" s="133">
        <v>9</v>
      </c>
      <c r="O1143" s="133">
        <v>133</v>
      </c>
      <c r="P1143" s="133">
        <v>19.649999999999999</v>
      </c>
      <c r="Q1143" s="135">
        <v>106.4817</v>
      </c>
      <c r="R1143" s="135">
        <f t="shared" si="126"/>
        <v>43.557499999999997</v>
      </c>
      <c r="S1143" s="135">
        <f t="shared" si="122"/>
        <v>4638.0766477500001</v>
      </c>
      <c r="T1143" s="135">
        <v>0</v>
      </c>
      <c r="U1143" s="135">
        <f t="shared" si="123"/>
        <v>4638.0766477500001</v>
      </c>
      <c r="V1143" s="135">
        <f t="shared" si="124"/>
        <v>4638076.6477500005</v>
      </c>
      <c r="W1143" s="135">
        <f t="shared" si="125"/>
        <v>386506.38731250004</v>
      </c>
      <c r="X1143" s="133" t="s">
        <v>1641</v>
      </c>
      <c r="Y1143" s="133" t="s">
        <v>1665</v>
      </c>
      <c r="Z1143" s="133">
        <v>3093</v>
      </c>
      <c r="AA1143" s="133">
        <v>3094</v>
      </c>
      <c r="AB1143" s="133" t="s">
        <v>42</v>
      </c>
      <c r="AC1143" s="133" t="s">
        <v>42</v>
      </c>
      <c r="AD1143" s="133" t="s">
        <v>42</v>
      </c>
      <c r="AE1143" s="133" t="s">
        <v>42</v>
      </c>
      <c r="AF1143" s="133">
        <v>101</v>
      </c>
      <c r="AG1143" s="133"/>
      <c r="AH1143" s="133">
        <v>2024</v>
      </c>
      <c r="AI1143" s="133" t="s">
        <v>1666</v>
      </c>
      <c r="AJ1143" s="133"/>
      <c r="AK1143" s="133">
        <v>108.33029999999999</v>
      </c>
      <c r="AL1143" s="133"/>
      <c r="AM1143" s="133" t="s">
        <v>1144</v>
      </c>
    </row>
    <row r="1144" spans="1:39" x14ac:dyDescent="0.35">
      <c r="A1144" s="130" t="s">
        <v>50</v>
      </c>
      <c r="B1144" s="130" t="s">
        <v>1553</v>
      </c>
      <c r="C1144" s="130" t="s">
        <v>1549</v>
      </c>
      <c r="D1144" s="130" t="s">
        <v>1624</v>
      </c>
      <c r="E1144" s="130" t="s">
        <v>51</v>
      </c>
      <c r="F1144" s="130" t="s">
        <v>770</v>
      </c>
      <c r="G1144" s="130" t="s">
        <v>770</v>
      </c>
      <c r="H1144" s="130" t="s">
        <v>1578</v>
      </c>
      <c r="I1144" s="130" t="s">
        <v>1577</v>
      </c>
      <c r="J1144" s="131">
        <v>0.9</v>
      </c>
      <c r="K1144" s="130"/>
      <c r="L1144" s="130" t="s">
        <v>54</v>
      </c>
      <c r="M1144" s="130" t="s">
        <v>69</v>
      </c>
      <c r="N1144" s="130">
        <v>9</v>
      </c>
      <c r="O1144" s="130">
        <v>133</v>
      </c>
      <c r="P1144" s="130">
        <v>4.05</v>
      </c>
      <c r="Q1144" s="132">
        <v>106.4817</v>
      </c>
      <c r="R1144" s="132">
        <f t="shared" si="126"/>
        <v>8.0797499999999989</v>
      </c>
      <c r="S1144" s="132">
        <f t="shared" si="122"/>
        <v>860.34551557499992</v>
      </c>
      <c r="T1144" s="132">
        <v>0</v>
      </c>
      <c r="U1144" s="132">
        <f t="shared" si="123"/>
        <v>860.34551557499992</v>
      </c>
      <c r="V1144" s="132">
        <f t="shared" si="124"/>
        <v>860345.51557499997</v>
      </c>
      <c r="W1144" s="132">
        <f t="shared" si="125"/>
        <v>71695.459631249993</v>
      </c>
      <c r="X1144" s="130" t="s">
        <v>1641</v>
      </c>
      <c r="Y1144" s="130" t="s">
        <v>1665</v>
      </c>
      <c r="Z1144" s="130">
        <v>3093</v>
      </c>
      <c r="AA1144" s="130">
        <v>3094</v>
      </c>
      <c r="AB1144" s="130" t="s">
        <v>42</v>
      </c>
      <c r="AC1144" s="130" t="s">
        <v>42</v>
      </c>
      <c r="AD1144" s="130" t="s">
        <v>42</v>
      </c>
      <c r="AE1144" s="130" t="s">
        <v>42</v>
      </c>
      <c r="AF1144" s="130">
        <v>101</v>
      </c>
      <c r="AG1144" s="130"/>
      <c r="AH1144" s="130">
        <v>2024</v>
      </c>
      <c r="AI1144" s="130" t="s">
        <v>1667</v>
      </c>
      <c r="AJ1144" s="130"/>
      <c r="AK1144" s="130">
        <v>108.33029999999999</v>
      </c>
      <c r="AL1144" s="130"/>
      <c r="AM1144" s="130" t="s">
        <v>1144</v>
      </c>
    </row>
    <row r="1145" spans="1:39" x14ac:dyDescent="0.35">
      <c r="A1145" s="133" t="s">
        <v>50</v>
      </c>
      <c r="B1145" s="133" t="s">
        <v>1553</v>
      </c>
      <c r="C1145" s="133" t="s">
        <v>1549</v>
      </c>
      <c r="D1145" s="133" t="s">
        <v>1624</v>
      </c>
      <c r="E1145" s="133" t="s">
        <v>51</v>
      </c>
      <c r="F1145" s="133" t="s">
        <v>770</v>
      </c>
      <c r="G1145" s="133" t="s">
        <v>862</v>
      </c>
      <c r="H1145" s="133" t="s">
        <v>1578</v>
      </c>
      <c r="I1145" s="133" t="s">
        <v>1577</v>
      </c>
      <c r="J1145" s="134">
        <v>0.1</v>
      </c>
      <c r="K1145" s="133"/>
      <c r="L1145" s="133" t="s">
        <v>54</v>
      </c>
      <c r="M1145" s="133" t="s">
        <v>69</v>
      </c>
      <c r="N1145" s="133">
        <v>9</v>
      </c>
      <c r="O1145" s="133">
        <v>133</v>
      </c>
      <c r="P1145" s="133">
        <v>4.05</v>
      </c>
      <c r="Q1145" s="135">
        <v>106.4817</v>
      </c>
      <c r="R1145" s="135">
        <f t="shared" si="126"/>
        <v>0.89775000000000005</v>
      </c>
      <c r="S1145" s="135">
        <f t="shared" si="122"/>
        <v>95.593946175000013</v>
      </c>
      <c r="T1145" s="135">
        <v>0</v>
      </c>
      <c r="U1145" s="135">
        <f t="shared" si="123"/>
        <v>95.593946175000013</v>
      </c>
      <c r="V1145" s="135">
        <f t="shared" si="124"/>
        <v>95593.946175000019</v>
      </c>
      <c r="W1145" s="135">
        <f t="shared" si="125"/>
        <v>7966.1621812500016</v>
      </c>
      <c r="X1145" s="133" t="s">
        <v>1641</v>
      </c>
      <c r="Y1145" s="133" t="s">
        <v>1657</v>
      </c>
      <c r="Z1145" s="133">
        <v>3093</v>
      </c>
      <c r="AA1145" s="133">
        <v>3094</v>
      </c>
      <c r="AB1145" s="133" t="s">
        <v>42</v>
      </c>
      <c r="AC1145" s="133" t="s">
        <v>42</v>
      </c>
      <c r="AD1145" s="133" t="s">
        <v>42</v>
      </c>
      <c r="AE1145" s="133" t="s">
        <v>42</v>
      </c>
      <c r="AF1145" s="133">
        <v>101</v>
      </c>
      <c r="AG1145" s="133"/>
      <c r="AH1145" s="133">
        <v>2024</v>
      </c>
      <c r="AI1145" s="133" t="s">
        <v>1667</v>
      </c>
      <c r="AJ1145" s="133"/>
      <c r="AK1145" s="133">
        <v>108.33029999999999</v>
      </c>
      <c r="AL1145" s="133"/>
      <c r="AM1145" s="133" t="s">
        <v>1144</v>
      </c>
    </row>
    <row r="1146" spans="1:39" x14ac:dyDescent="0.35">
      <c r="A1146" s="130" t="s">
        <v>50</v>
      </c>
      <c r="B1146" s="130" t="s">
        <v>1553</v>
      </c>
      <c r="C1146" s="130" t="s">
        <v>1549</v>
      </c>
      <c r="D1146" s="130" t="s">
        <v>1624</v>
      </c>
      <c r="E1146" s="130" t="s">
        <v>51</v>
      </c>
      <c r="F1146" s="130" t="s">
        <v>770</v>
      </c>
      <c r="G1146" s="130" t="s">
        <v>312</v>
      </c>
      <c r="H1146" s="130" t="s">
        <v>1578</v>
      </c>
      <c r="I1146" s="130" t="s">
        <v>1577</v>
      </c>
      <c r="J1146" s="131">
        <v>1</v>
      </c>
      <c r="K1146" s="130"/>
      <c r="L1146" s="130" t="s">
        <v>54</v>
      </c>
      <c r="M1146" s="130" t="s">
        <v>55</v>
      </c>
      <c r="N1146" s="130">
        <v>9</v>
      </c>
      <c r="O1146" s="130">
        <v>138</v>
      </c>
      <c r="P1146" s="130">
        <v>1.5</v>
      </c>
      <c r="Q1146" s="132">
        <v>106.4817</v>
      </c>
      <c r="R1146" s="132">
        <f t="shared" si="126"/>
        <v>3.45</v>
      </c>
      <c r="S1146" s="132">
        <f t="shared" si="122"/>
        <v>367.36186500000002</v>
      </c>
      <c r="T1146" s="132">
        <v>0</v>
      </c>
      <c r="U1146" s="132">
        <f t="shared" si="123"/>
        <v>367.36186500000002</v>
      </c>
      <c r="V1146" s="132">
        <f t="shared" si="124"/>
        <v>367361.86500000005</v>
      </c>
      <c r="W1146" s="132">
        <f t="shared" si="125"/>
        <v>30613.488750000004</v>
      </c>
      <c r="X1146" s="130" t="s">
        <v>1641</v>
      </c>
      <c r="Y1146" s="130" t="s">
        <v>1662</v>
      </c>
      <c r="Z1146" s="130">
        <v>3093</v>
      </c>
      <c r="AA1146" s="130">
        <v>3094</v>
      </c>
      <c r="AB1146" s="130" t="s">
        <v>42</v>
      </c>
      <c r="AC1146" s="130" t="s">
        <v>42</v>
      </c>
      <c r="AD1146" s="130" t="s">
        <v>42</v>
      </c>
      <c r="AE1146" s="130" t="s">
        <v>42</v>
      </c>
      <c r="AF1146" s="130">
        <v>101</v>
      </c>
      <c r="AG1146" s="130"/>
      <c r="AH1146" s="130">
        <v>2024</v>
      </c>
      <c r="AI1146" s="130" t="s">
        <v>1663</v>
      </c>
      <c r="AJ1146" s="130"/>
      <c r="AK1146" s="130">
        <v>108.33029999999999</v>
      </c>
      <c r="AL1146" s="130"/>
      <c r="AM1146" s="130" t="s">
        <v>1144</v>
      </c>
    </row>
    <row r="1147" spans="1:39" x14ac:dyDescent="0.35">
      <c r="A1147" s="133" t="s">
        <v>50</v>
      </c>
      <c r="B1147" s="133" t="s">
        <v>1553</v>
      </c>
      <c r="C1147" s="133" t="s">
        <v>1549</v>
      </c>
      <c r="D1147" s="133" t="s">
        <v>1624</v>
      </c>
      <c r="E1147" s="133" t="s">
        <v>51</v>
      </c>
      <c r="F1147" s="133" t="s">
        <v>770</v>
      </c>
      <c r="G1147" s="133" t="s">
        <v>181</v>
      </c>
      <c r="H1147" s="133" t="s">
        <v>1578</v>
      </c>
      <c r="I1147" s="133" t="s">
        <v>1577</v>
      </c>
      <c r="J1147" s="134">
        <v>1</v>
      </c>
      <c r="K1147" s="133"/>
      <c r="L1147" s="133" t="s">
        <v>54</v>
      </c>
      <c r="M1147" s="133" t="s">
        <v>55</v>
      </c>
      <c r="N1147" s="133">
        <v>9</v>
      </c>
      <c r="O1147" s="133">
        <v>138</v>
      </c>
      <c r="P1147" s="133">
        <v>4.8</v>
      </c>
      <c r="Q1147" s="135">
        <v>106.4817</v>
      </c>
      <c r="R1147" s="135">
        <f t="shared" si="126"/>
        <v>11.04</v>
      </c>
      <c r="S1147" s="135">
        <f t="shared" si="122"/>
        <v>1175.5579679999998</v>
      </c>
      <c r="T1147" s="135">
        <v>0</v>
      </c>
      <c r="U1147" s="135">
        <f t="shared" si="123"/>
        <v>1175.5579679999998</v>
      </c>
      <c r="V1147" s="135">
        <f t="shared" si="124"/>
        <v>1175557.9679999999</v>
      </c>
      <c r="W1147" s="135">
        <f t="shared" si="125"/>
        <v>97963.16399999999</v>
      </c>
      <c r="X1147" s="133" t="s">
        <v>1641</v>
      </c>
      <c r="Y1147" s="133" t="s">
        <v>1660</v>
      </c>
      <c r="Z1147" s="133">
        <v>3093</v>
      </c>
      <c r="AA1147" s="133">
        <v>3094</v>
      </c>
      <c r="AB1147" s="133" t="s">
        <v>42</v>
      </c>
      <c r="AC1147" s="133" t="s">
        <v>42</v>
      </c>
      <c r="AD1147" s="133" t="s">
        <v>42</v>
      </c>
      <c r="AE1147" s="133" t="s">
        <v>42</v>
      </c>
      <c r="AF1147" s="133">
        <v>101</v>
      </c>
      <c r="AG1147" s="133"/>
      <c r="AH1147" s="133">
        <v>2024</v>
      </c>
      <c r="AI1147" s="133" t="s">
        <v>1664</v>
      </c>
      <c r="AJ1147" s="133"/>
      <c r="AK1147" s="133">
        <v>108.33029999999999</v>
      </c>
      <c r="AL1147" s="133"/>
      <c r="AM1147" s="133" t="s">
        <v>1144</v>
      </c>
    </row>
    <row r="1148" spans="1:39" x14ac:dyDescent="0.35">
      <c r="A1148" s="130" t="s">
        <v>50</v>
      </c>
      <c r="B1148" s="130" t="s">
        <v>1553</v>
      </c>
      <c r="C1148" s="130" t="s">
        <v>1549</v>
      </c>
      <c r="D1148" s="130" t="s">
        <v>1624</v>
      </c>
      <c r="E1148" s="130" t="s">
        <v>51</v>
      </c>
      <c r="F1148" s="130" t="s">
        <v>770</v>
      </c>
      <c r="G1148" s="130" t="s">
        <v>770</v>
      </c>
      <c r="H1148" s="130" t="s">
        <v>1578</v>
      </c>
      <c r="I1148" s="130" t="s">
        <v>1577</v>
      </c>
      <c r="J1148" s="131">
        <v>1</v>
      </c>
      <c r="K1148" s="130"/>
      <c r="L1148" s="130" t="s">
        <v>54</v>
      </c>
      <c r="M1148" s="130" t="s">
        <v>55</v>
      </c>
      <c r="N1148" s="130">
        <v>9</v>
      </c>
      <c r="O1148" s="130">
        <v>138</v>
      </c>
      <c r="P1148" s="130">
        <v>19.649999999999999</v>
      </c>
      <c r="Q1148" s="132">
        <v>106.4817</v>
      </c>
      <c r="R1148" s="132">
        <f t="shared" si="126"/>
        <v>45.195</v>
      </c>
      <c r="S1148" s="132">
        <f t="shared" si="122"/>
        <v>4812.4404315000002</v>
      </c>
      <c r="T1148" s="132">
        <v>0</v>
      </c>
      <c r="U1148" s="132">
        <f t="shared" si="123"/>
        <v>4812.4404315000002</v>
      </c>
      <c r="V1148" s="132">
        <f t="shared" si="124"/>
        <v>4812440.4314999999</v>
      </c>
      <c r="W1148" s="132">
        <f t="shared" si="125"/>
        <v>401036.70262499998</v>
      </c>
      <c r="X1148" s="130" t="s">
        <v>1641</v>
      </c>
      <c r="Y1148" s="130" t="s">
        <v>1665</v>
      </c>
      <c r="Z1148" s="130">
        <v>3093</v>
      </c>
      <c r="AA1148" s="130">
        <v>3094</v>
      </c>
      <c r="AB1148" s="130" t="s">
        <v>42</v>
      </c>
      <c r="AC1148" s="130" t="s">
        <v>42</v>
      </c>
      <c r="AD1148" s="130" t="s">
        <v>42</v>
      </c>
      <c r="AE1148" s="130" t="s">
        <v>42</v>
      </c>
      <c r="AF1148" s="130">
        <v>101</v>
      </c>
      <c r="AG1148" s="130"/>
      <c r="AH1148" s="130">
        <v>2024</v>
      </c>
      <c r="AI1148" s="130" t="s">
        <v>1666</v>
      </c>
      <c r="AJ1148" s="130"/>
      <c r="AK1148" s="130">
        <v>108.33029999999999</v>
      </c>
      <c r="AL1148" s="130"/>
      <c r="AM1148" s="130" t="s">
        <v>1144</v>
      </c>
    </row>
    <row r="1149" spans="1:39" x14ac:dyDescent="0.35">
      <c r="A1149" s="133" t="s">
        <v>50</v>
      </c>
      <c r="B1149" s="133" t="s">
        <v>1553</v>
      </c>
      <c r="C1149" s="133" t="s">
        <v>1549</v>
      </c>
      <c r="D1149" s="133" t="s">
        <v>1624</v>
      </c>
      <c r="E1149" s="133" t="s">
        <v>51</v>
      </c>
      <c r="F1149" s="133" t="s">
        <v>770</v>
      </c>
      <c r="G1149" s="133" t="s">
        <v>770</v>
      </c>
      <c r="H1149" s="133" t="s">
        <v>1578</v>
      </c>
      <c r="I1149" s="133" t="s">
        <v>1577</v>
      </c>
      <c r="J1149" s="134">
        <v>0.9</v>
      </c>
      <c r="K1149" s="133"/>
      <c r="L1149" s="133" t="s">
        <v>54</v>
      </c>
      <c r="M1149" s="133" t="s">
        <v>55</v>
      </c>
      <c r="N1149" s="133">
        <v>9</v>
      </c>
      <c r="O1149" s="133">
        <v>138</v>
      </c>
      <c r="P1149" s="133">
        <v>4.05</v>
      </c>
      <c r="Q1149" s="135">
        <v>106.4817</v>
      </c>
      <c r="R1149" s="135">
        <f t="shared" si="126"/>
        <v>8.3834999999999997</v>
      </c>
      <c r="S1149" s="135">
        <f t="shared" si="122"/>
        <v>892.68933195</v>
      </c>
      <c r="T1149" s="135">
        <v>0</v>
      </c>
      <c r="U1149" s="135">
        <f t="shared" si="123"/>
        <v>892.68933195</v>
      </c>
      <c r="V1149" s="135">
        <f t="shared" si="124"/>
        <v>892689.33195000002</v>
      </c>
      <c r="W1149" s="135">
        <f t="shared" si="125"/>
        <v>74390.777662499997</v>
      </c>
      <c r="X1149" s="133" t="s">
        <v>1641</v>
      </c>
      <c r="Y1149" s="133" t="s">
        <v>1665</v>
      </c>
      <c r="Z1149" s="133">
        <v>3093</v>
      </c>
      <c r="AA1149" s="133">
        <v>3094</v>
      </c>
      <c r="AB1149" s="133" t="s">
        <v>42</v>
      </c>
      <c r="AC1149" s="133" t="s">
        <v>42</v>
      </c>
      <c r="AD1149" s="133" t="s">
        <v>42</v>
      </c>
      <c r="AE1149" s="133" t="s">
        <v>42</v>
      </c>
      <c r="AF1149" s="133">
        <v>101</v>
      </c>
      <c r="AG1149" s="133"/>
      <c r="AH1149" s="133">
        <v>2024</v>
      </c>
      <c r="AI1149" s="133" t="s">
        <v>1667</v>
      </c>
      <c r="AJ1149" s="133"/>
      <c r="AK1149" s="133">
        <v>108.33029999999999</v>
      </c>
      <c r="AL1149" s="133"/>
      <c r="AM1149" s="133" t="s">
        <v>1144</v>
      </c>
    </row>
    <row r="1150" spans="1:39" x14ac:dyDescent="0.35">
      <c r="A1150" s="130" t="s">
        <v>50</v>
      </c>
      <c r="B1150" s="130" t="s">
        <v>1553</v>
      </c>
      <c r="C1150" s="130" t="s">
        <v>1549</v>
      </c>
      <c r="D1150" s="130" t="s">
        <v>1624</v>
      </c>
      <c r="E1150" s="130" t="s">
        <v>51</v>
      </c>
      <c r="F1150" s="130" t="s">
        <v>770</v>
      </c>
      <c r="G1150" s="130" t="s">
        <v>862</v>
      </c>
      <c r="H1150" s="130" t="s">
        <v>1578</v>
      </c>
      <c r="I1150" s="130" t="s">
        <v>1577</v>
      </c>
      <c r="J1150" s="131">
        <v>0.1</v>
      </c>
      <c r="K1150" s="130"/>
      <c r="L1150" s="130" t="s">
        <v>54</v>
      </c>
      <c r="M1150" s="130" t="s">
        <v>55</v>
      </c>
      <c r="N1150" s="130">
        <v>9</v>
      </c>
      <c r="O1150" s="130">
        <v>138</v>
      </c>
      <c r="P1150" s="130">
        <v>4.05</v>
      </c>
      <c r="Q1150" s="132">
        <v>106.4817</v>
      </c>
      <c r="R1150" s="132">
        <f t="shared" si="126"/>
        <v>0.93149999999999999</v>
      </c>
      <c r="S1150" s="132">
        <f t="shared" si="122"/>
        <v>99.187703550000009</v>
      </c>
      <c r="T1150" s="132">
        <v>0</v>
      </c>
      <c r="U1150" s="132">
        <f t="shared" si="123"/>
        <v>99.187703550000009</v>
      </c>
      <c r="V1150" s="132">
        <f t="shared" si="124"/>
        <v>99187.703550000006</v>
      </c>
      <c r="W1150" s="132">
        <f t="shared" si="125"/>
        <v>8265.6419624999999</v>
      </c>
      <c r="X1150" s="130" t="s">
        <v>1641</v>
      </c>
      <c r="Y1150" s="130" t="s">
        <v>1657</v>
      </c>
      <c r="Z1150" s="130">
        <v>3093</v>
      </c>
      <c r="AA1150" s="130">
        <v>3094</v>
      </c>
      <c r="AB1150" s="130" t="s">
        <v>42</v>
      </c>
      <c r="AC1150" s="130" t="s">
        <v>42</v>
      </c>
      <c r="AD1150" s="130" t="s">
        <v>42</v>
      </c>
      <c r="AE1150" s="130" t="s">
        <v>42</v>
      </c>
      <c r="AF1150" s="130">
        <v>101</v>
      </c>
      <c r="AG1150" s="130"/>
      <c r="AH1150" s="130">
        <v>2024</v>
      </c>
      <c r="AI1150" s="130" t="s">
        <v>1667</v>
      </c>
      <c r="AJ1150" s="130"/>
      <c r="AK1150" s="130">
        <v>108.33029999999999</v>
      </c>
      <c r="AL1150" s="130"/>
      <c r="AM1150" s="130" t="s">
        <v>1144</v>
      </c>
    </row>
    <row r="1151" spans="1:39" x14ac:dyDescent="0.35">
      <c r="A1151" s="133" t="s">
        <v>50</v>
      </c>
      <c r="B1151" s="133" t="s">
        <v>1553</v>
      </c>
      <c r="C1151" s="133" t="s">
        <v>1549</v>
      </c>
      <c r="D1151" s="133" t="s">
        <v>1624</v>
      </c>
      <c r="E1151" s="133" t="s">
        <v>51</v>
      </c>
      <c r="F1151" s="133" t="s">
        <v>595</v>
      </c>
      <c r="G1151" s="133" t="s">
        <v>595</v>
      </c>
      <c r="H1151" s="133" t="s">
        <v>1569</v>
      </c>
      <c r="I1151" s="133" t="s">
        <v>1568</v>
      </c>
      <c r="J1151" s="134">
        <v>1</v>
      </c>
      <c r="K1151" s="133"/>
      <c r="L1151" s="133" t="s">
        <v>54</v>
      </c>
      <c r="M1151" s="133" t="s">
        <v>55</v>
      </c>
      <c r="N1151" s="133">
        <v>11</v>
      </c>
      <c r="O1151" s="133">
        <v>163</v>
      </c>
      <c r="P1151" s="133">
        <v>4.8</v>
      </c>
      <c r="Q1151" s="135">
        <v>106.4817</v>
      </c>
      <c r="R1151" s="135">
        <f t="shared" si="126"/>
        <v>13.04</v>
      </c>
      <c r="S1151" s="135">
        <f t="shared" si="122"/>
        <v>1388.5213679999999</v>
      </c>
      <c r="T1151" s="135">
        <v>0</v>
      </c>
      <c r="U1151" s="135">
        <f t="shared" si="123"/>
        <v>1388.5213679999999</v>
      </c>
      <c r="V1151" s="135">
        <f t="shared" si="124"/>
        <v>1388521.368</v>
      </c>
      <c r="W1151" s="135">
        <f t="shared" si="125"/>
        <v>115710.114</v>
      </c>
      <c r="X1151" s="133" t="s">
        <v>1641</v>
      </c>
      <c r="Y1151" s="133" t="s">
        <v>1668</v>
      </c>
      <c r="Z1151" s="133">
        <v>3093</v>
      </c>
      <c r="AA1151" s="133">
        <v>3094</v>
      </c>
      <c r="AB1151" s="133" t="s">
        <v>42</v>
      </c>
      <c r="AC1151" s="133" t="s">
        <v>42</v>
      </c>
      <c r="AD1151" s="133" t="s">
        <v>42</v>
      </c>
      <c r="AE1151" s="133" t="s">
        <v>42</v>
      </c>
      <c r="AF1151" s="133">
        <v>101</v>
      </c>
      <c r="AG1151" s="133"/>
      <c r="AH1151" s="133">
        <v>2024</v>
      </c>
      <c r="AI1151" s="133"/>
      <c r="AJ1151" s="133"/>
      <c r="AK1151" s="133">
        <v>108.33029999999999</v>
      </c>
      <c r="AL1151" s="133"/>
      <c r="AM1151" s="133" t="s">
        <v>1144</v>
      </c>
    </row>
    <row r="1152" spans="1:39" x14ac:dyDescent="0.35">
      <c r="A1152" s="130" t="s">
        <v>50</v>
      </c>
      <c r="B1152" s="130" t="s">
        <v>1553</v>
      </c>
      <c r="C1152" s="130" t="s">
        <v>1549</v>
      </c>
      <c r="D1152" s="130" t="s">
        <v>1624</v>
      </c>
      <c r="E1152" s="130" t="s">
        <v>51</v>
      </c>
      <c r="F1152" s="130" t="s">
        <v>595</v>
      </c>
      <c r="G1152" s="130" t="s">
        <v>595</v>
      </c>
      <c r="H1152" s="130" t="s">
        <v>1569</v>
      </c>
      <c r="I1152" s="130" t="s">
        <v>1568</v>
      </c>
      <c r="J1152" s="131">
        <v>1</v>
      </c>
      <c r="K1152" s="130"/>
      <c r="L1152" s="130" t="s">
        <v>54</v>
      </c>
      <c r="M1152" s="130" t="s">
        <v>69</v>
      </c>
      <c r="N1152" s="130">
        <v>11</v>
      </c>
      <c r="O1152" s="130">
        <v>166</v>
      </c>
      <c r="P1152" s="130">
        <v>4.8</v>
      </c>
      <c r="Q1152" s="132">
        <v>106.4817</v>
      </c>
      <c r="R1152" s="132">
        <f t="shared" si="126"/>
        <v>13.28</v>
      </c>
      <c r="S1152" s="132">
        <f t="shared" si="122"/>
        <v>1414.0769760000001</v>
      </c>
      <c r="T1152" s="132">
        <v>0</v>
      </c>
      <c r="U1152" s="132">
        <f t="shared" si="123"/>
        <v>1414.0769760000001</v>
      </c>
      <c r="V1152" s="132">
        <f t="shared" si="124"/>
        <v>1414076.976</v>
      </c>
      <c r="W1152" s="132">
        <f t="shared" si="125"/>
        <v>117839.74800000001</v>
      </c>
      <c r="X1152" s="130" t="s">
        <v>1641</v>
      </c>
      <c r="Y1152" s="130" t="s">
        <v>1668</v>
      </c>
      <c r="Z1152" s="130">
        <v>3093</v>
      </c>
      <c r="AA1152" s="130">
        <v>3094</v>
      </c>
      <c r="AB1152" s="130" t="s">
        <v>42</v>
      </c>
      <c r="AC1152" s="130" t="s">
        <v>42</v>
      </c>
      <c r="AD1152" s="130" t="s">
        <v>42</v>
      </c>
      <c r="AE1152" s="130" t="s">
        <v>42</v>
      </c>
      <c r="AF1152" s="130">
        <v>101</v>
      </c>
      <c r="AG1152" s="130"/>
      <c r="AH1152" s="130">
        <v>2024</v>
      </c>
      <c r="AI1152" s="130"/>
      <c r="AJ1152" s="130"/>
      <c r="AK1152" s="130">
        <v>108.33029999999999</v>
      </c>
      <c r="AL1152" s="130"/>
      <c r="AM1152" s="130" t="s">
        <v>1144</v>
      </c>
    </row>
    <row r="1153" spans="1:39" x14ac:dyDescent="0.35">
      <c r="A1153" s="133" t="s">
        <v>50</v>
      </c>
      <c r="B1153" s="133" t="s">
        <v>1553</v>
      </c>
      <c r="C1153" s="133" t="s">
        <v>1549</v>
      </c>
      <c r="D1153" s="133" t="s">
        <v>1624</v>
      </c>
      <c r="E1153" s="133" t="s">
        <v>51</v>
      </c>
      <c r="F1153" s="133" t="s">
        <v>595</v>
      </c>
      <c r="G1153" s="133" t="s">
        <v>312</v>
      </c>
      <c r="H1153" s="133" t="s">
        <v>1569</v>
      </c>
      <c r="I1153" s="133" t="s">
        <v>1568</v>
      </c>
      <c r="J1153" s="134">
        <v>1</v>
      </c>
      <c r="K1153" s="133"/>
      <c r="L1153" s="133" t="s">
        <v>54</v>
      </c>
      <c r="M1153" s="133" t="s">
        <v>55</v>
      </c>
      <c r="N1153" s="133">
        <v>11</v>
      </c>
      <c r="O1153" s="133">
        <v>163</v>
      </c>
      <c r="P1153" s="133">
        <v>3</v>
      </c>
      <c r="Q1153" s="135">
        <v>106.4817</v>
      </c>
      <c r="R1153" s="135">
        <f t="shared" si="126"/>
        <v>8.15</v>
      </c>
      <c r="S1153" s="135">
        <f t="shared" ref="S1153:S1203" si="127">Q1153*R1153</f>
        <v>867.82585500000005</v>
      </c>
      <c r="T1153" s="135">
        <v>0</v>
      </c>
      <c r="U1153" s="135">
        <f t="shared" si="123"/>
        <v>867.82585500000005</v>
      </c>
      <c r="V1153" s="135">
        <f t="shared" si="124"/>
        <v>867825.8550000001</v>
      </c>
      <c r="W1153" s="135">
        <f t="shared" si="125"/>
        <v>72318.821250000008</v>
      </c>
      <c r="X1153" s="133" t="s">
        <v>1641</v>
      </c>
      <c r="Y1153" s="133" t="s">
        <v>1662</v>
      </c>
      <c r="Z1153" s="133">
        <v>3093</v>
      </c>
      <c r="AA1153" s="133">
        <v>3094</v>
      </c>
      <c r="AB1153" s="133" t="s">
        <v>42</v>
      </c>
      <c r="AC1153" s="133" t="s">
        <v>42</v>
      </c>
      <c r="AD1153" s="133" t="s">
        <v>42</v>
      </c>
      <c r="AE1153" s="133" t="s">
        <v>42</v>
      </c>
      <c r="AF1153" s="133">
        <v>101</v>
      </c>
      <c r="AG1153" s="133"/>
      <c r="AH1153" s="133">
        <v>2024</v>
      </c>
      <c r="AI1153" s="133" t="s">
        <v>1663</v>
      </c>
      <c r="AJ1153" s="133"/>
      <c r="AK1153" s="133">
        <v>108.33029999999999</v>
      </c>
      <c r="AL1153" s="133"/>
      <c r="AM1153" s="133" t="s">
        <v>1144</v>
      </c>
    </row>
    <row r="1154" spans="1:39" x14ac:dyDescent="0.35">
      <c r="A1154" s="130" t="s">
        <v>50</v>
      </c>
      <c r="B1154" s="130" t="s">
        <v>1553</v>
      </c>
      <c r="C1154" s="130" t="s">
        <v>1549</v>
      </c>
      <c r="D1154" s="130" t="s">
        <v>1624</v>
      </c>
      <c r="E1154" s="130" t="s">
        <v>51</v>
      </c>
      <c r="F1154" s="130" t="s">
        <v>595</v>
      </c>
      <c r="G1154" s="130" t="s">
        <v>312</v>
      </c>
      <c r="H1154" s="130" t="s">
        <v>1569</v>
      </c>
      <c r="I1154" s="130" t="s">
        <v>1568</v>
      </c>
      <c r="J1154" s="131">
        <v>1</v>
      </c>
      <c r="K1154" s="130"/>
      <c r="L1154" s="130" t="s">
        <v>54</v>
      </c>
      <c r="M1154" s="130" t="s">
        <v>69</v>
      </c>
      <c r="N1154" s="130">
        <v>11</v>
      </c>
      <c r="O1154" s="130">
        <v>166</v>
      </c>
      <c r="P1154" s="130">
        <v>3</v>
      </c>
      <c r="Q1154" s="132">
        <v>106.4817</v>
      </c>
      <c r="R1154" s="132">
        <f t="shared" si="126"/>
        <v>8.3000000000000007</v>
      </c>
      <c r="S1154" s="132">
        <f t="shared" si="127"/>
        <v>883.79811000000007</v>
      </c>
      <c r="T1154" s="132">
        <v>0</v>
      </c>
      <c r="U1154" s="132">
        <f t="shared" si="123"/>
        <v>883.79811000000007</v>
      </c>
      <c r="V1154" s="132">
        <f t="shared" si="124"/>
        <v>883798.1100000001</v>
      </c>
      <c r="W1154" s="132">
        <f t="shared" si="125"/>
        <v>73649.842500000013</v>
      </c>
      <c r="X1154" s="130" t="s">
        <v>1641</v>
      </c>
      <c r="Y1154" s="130" t="s">
        <v>1662</v>
      </c>
      <c r="Z1154" s="130">
        <v>3093</v>
      </c>
      <c r="AA1154" s="130">
        <v>3094</v>
      </c>
      <c r="AB1154" s="130" t="s">
        <v>42</v>
      </c>
      <c r="AC1154" s="130" t="s">
        <v>42</v>
      </c>
      <c r="AD1154" s="130" t="s">
        <v>42</v>
      </c>
      <c r="AE1154" s="130" t="s">
        <v>42</v>
      </c>
      <c r="AF1154" s="130">
        <v>101</v>
      </c>
      <c r="AG1154" s="130"/>
      <c r="AH1154" s="130">
        <v>2024</v>
      </c>
      <c r="AI1154" s="130" t="s">
        <v>1663</v>
      </c>
      <c r="AJ1154" s="130"/>
      <c r="AK1154" s="130">
        <v>108.33029999999999</v>
      </c>
      <c r="AL1154" s="130"/>
      <c r="AM1154" s="130" t="s">
        <v>1144</v>
      </c>
    </row>
    <row r="1155" spans="1:39" x14ac:dyDescent="0.35">
      <c r="A1155" s="133" t="s">
        <v>50</v>
      </c>
      <c r="B1155" s="133" t="s">
        <v>1553</v>
      </c>
      <c r="C1155" s="133" t="s">
        <v>1549</v>
      </c>
      <c r="D1155" s="133" t="s">
        <v>1624</v>
      </c>
      <c r="E1155" s="133" t="s">
        <v>51</v>
      </c>
      <c r="F1155" s="133" t="s">
        <v>595</v>
      </c>
      <c r="G1155" s="133" t="s">
        <v>181</v>
      </c>
      <c r="H1155" s="133" t="s">
        <v>1569</v>
      </c>
      <c r="I1155" s="133" t="s">
        <v>1568</v>
      </c>
      <c r="J1155" s="134">
        <v>1</v>
      </c>
      <c r="K1155" s="133"/>
      <c r="L1155" s="133" t="s">
        <v>54</v>
      </c>
      <c r="M1155" s="133" t="s">
        <v>69</v>
      </c>
      <c r="N1155" s="133">
        <v>11</v>
      </c>
      <c r="O1155" s="133">
        <v>166</v>
      </c>
      <c r="P1155" s="133">
        <v>1.5</v>
      </c>
      <c r="Q1155" s="135">
        <v>106.4817</v>
      </c>
      <c r="R1155" s="135">
        <f t="shared" si="126"/>
        <v>4.1500000000000004</v>
      </c>
      <c r="S1155" s="135">
        <f t="shared" si="127"/>
        <v>441.89905500000003</v>
      </c>
      <c r="T1155" s="135">
        <v>0</v>
      </c>
      <c r="U1155" s="135">
        <f t="shared" si="123"/>
        <v>441.89905500000003</v>
      </c>
      <c r="V1155" s="135">
        <f t="shared" si="124"/>
        <v>441899.05500000005</v>
      </c>
      <c r="W1155" s="135">
        <f t="shared" si="125"/>
        <v>36824.921250000007</v>
      </c>
      <c r="X1155" s="133" t="s">
        <v>1641</v>
      </c>
      <c r="Y1155" s="133" t="s">
        <v>1660</v>
      </c>
      <c r="Z1155" s="133">
        <v>3093</v>
      </c>
      <c r="AA1155" s="133">
        <v>3094</v>
      </c>
      <c r="AB1155" s="133" t="s">
        <v>42</v>
      </c>
      <c r="AC1155" s="133" t="s">
        <v>42</v>
      </c>
      <c r="AD1155" s="133" t="s">
        <v>42</v>
      </c>
      <c r="AE1155" s="133" t="s">
        <v>42</v>
      </c>
      <c r="AF1155" s="133">
        <v>101</v>
      </c>
      <c r="AG1155" s="133"/>
      <c r="AH1155" s="133">
        <v>2024</v>
      </c>
      <c r="AI1155" s="133" t="s">
        <v>1661</v>
      </c>
      <c r="AJ1155" s="133"/>
      <c r="AK1155" s="133">
        <v>108.33029999999999</v>
      </c>
      <c r="AL1155" s="133"/>
      <c r="AM1155" s="133" t="s">
        <v>1144</v>
      </c>
    </row>
    <row r="1156" spans="1:39" x14ac:dyDescent="0.35">
      <c r="A1156" s="130" t="s">
        <v>50</v>
      </c>
      <c r="B1156" s="130" t="s">
        <v>1553</v>
      </c>
      <c r="C1156" s="130" t="s">
        <v>1549</v>
      </c>
      <c r="D1156" s="130" t="s">
        <v>1624</v>
      </c>
      <c r="E1156" s="130" t="s">
        <v>51</v>
      </c>
      <c r="F1156" s="130" t="s">
        <v>595</v>
      </c>
      <c r="G1156" s="130" t="s">
        <v>1330</v>
      </c>
      <c r="H1156" s="130" t="s">
        <v>1569</v>
      </c>
      <c r="I1156" s="130" t="s">
        <v>1568</v>
      </c>
      <c r="J1156" s="131">
        <v>1</v>
      </c>
      <c r="K1156" s="130"/>
      <c r="L1156" s="130" t="s">
        <v>54</v>
      </c>
      <c r="M1156" s="130" t="s">
        <v>69</v>
      </c>
      <c r="N1156" s="130">
        <v>11</v>
      </c>
      <c r="O1156" s="130">
        <v>166</v>
      </c>
      <c r="P1156" s="130">
        <v>2.7</v>
      </c>
      <c r="Q1156" s="132">
        <v>106.4817</v>
      </c>
      <c r="R1156" s="132">
        <f t="shared" si="126"/>
        <v>7.4700000000000006</v>
      </c>
      <c r="S1156" s="132">
        <f t="shared" si="127"/>
        <v>795.41829900000005</v>
      </c>
      <c r="T1156" s="132">
        <v>0</v>
      </c>
      <c r="U1156" s="132">
        <f t="shared" ref="U1156:U1219" si="128">S1156+T1156</f>
        <v>795.41829900000005</v>
      </c>
      <c r="V1156" s="132">
        <f t="shared" ref="V1156:V1219" si="129">U1156*1000</f>
        <v>795418.299</v>
      </c>
      <c r="W1156" s="132">
        <f t="shared" ref="W1156:W1219" si="130">V1156/12</f>
        <v>66284.858250000005</v>
      </c>
      <c r="X1156" s="130" t="s">
        <v>1641</v>
      </c>
      <c r="Y1156" s="130" t="s">
        <v>1669</v>
      </c>
      <c r="Z1156" s="130">
        <v>3093</v>
      </c>
      <c r="AA1156" s="130">
        <v>3094</v>
      </c>
      <c r="AB1156" s="130" t="s">
        <v>42</v>
      </c>
      <c r="AC1156" s="130" t="s">
        <v>42</v>
      </c>
      <c r="AD1156" s="130" t="s">
        <v>42</v>
      </c>
      <c r="AE1156" s="130" t="s">
        <v>42</v>
      </c>
      <c r="AF1156" s="130">
        <v>101</v>
      </c>
      <c r="AG1156" s="130"/>
      <c r="AH1156" s="130">
        <v>2024</v>
      </c>
      <c r="AI1156" s="130"/>
      <c r="AJ1156" s="130"/>
      <c r="AK1156" s="130">
        <v>108.33029999999999</v>
      </c>
      <c r="AL1156" s="130"/>
      <c r="AM1156" s="130" t="s">
        <v>1144</v>
      </c>
    </row>
    <row r="1157" spans="1:39" x14ac:dyDescent="0.35">
      <c r="A1157" s="133" t="s">
        <v>50</v>
      </c>
      <c r="B1157" s="133" t="s">
        <v>1553</v>
      </c>
      <c r="C1157" s="133" t="s">
        <v>1549</v>
      </c>
      <c r="D1157" s="133" t="s">
        <v>1624</v>
      </c>
      <c r="E1157" s="133" t="s">
        <v>51</v>
      </c>
      <c r="F1157" s="133" t="s">
        <v>595</v>
      </c>
      <c r="G1157" s="133" t="s">
        <v>181</v>
      </c>
      <c r="H1157" s="133" t="s">
        <v>1569</v>
      </c>
      <c r="I1157" s="133" t="s">
        <v>1568</v>
      </c>
      <c r="J1157" s="134">
        <v>1</v>
      </c>
      <c r="K1157" s="133"/>
      <c r="L1157" s="133" t="s">
        <v>54</v>
      </c>
      <c r="M1157" s="133" t="s">
        <v>55</v>
      </c>
      <c r="N1157" s="133">
        <v>11</v>
      </c>
      <c r="O1157" s="133">
        <v>163</v>
      </c>
      <c r="P1157" s="133">
        <v>1.5</v>
      </c>
      <c r="Q1157" s="135">
        <v>106.4817</v>
      </c>
      <c r="R1157" s="135">
        <f t="shared" si="126"/>
        <v>4.0750000000000002</v>
      </c>
      <c r="S1157" s="135">
        <f t="shared" si="127"/>
        <v>433.91292750000002</v>
      </c>
      <c r="T1157" s="135">
        <v>0</v>
      </c>
      <c r="U1157" s="135">
        <f t="shared" si="128"/>
        <v>433.91292750000002</v>
      </c>
      <c r="V1157" s="135">
        <f t="shared" si="129"/>
        <v>433912.92750000005</v>
      </c>
      <c r="W1157" s="135">
        <f t="shared" si="130"/>
        <v>36159.410625000004</v>
      </c>
      <c r="X1157" s="133" t="s">
        <v>1641</v>
      </c>
      <c r="Y1157" s="133" t="s">
        <v>1660</v>
      </c>
      <c r="Z1157" s="133">
        <v>3093</v>
      </c>
      <c r="AA1157" s="133">
        <v>3094</v>
      </c>
      <c r="AB1157" s="133" t="s">
        <v>42</v>
      </c>
      <c r="AC1157" s="133" t="s">
        <v>42</v>
      </c>
      <c r="AD1157" s="133" t="s">
        <v>42</v>
      </c>
      <c r="AE1157" s="133" t="s">
        <v>42</v>
      </c>
      <c r="AF1157" s="133">
        <v>101</v>
      </c>
      <c r="AG1157" s="133"/>
      <c r="AH1157" s="133">
        <v>2024</v>
      </c>
      <c r="AI1157" s="133" t="s">
        <v>1661</v>
      </c>
      <c r="AJ1157" s="133"/>
      <c r="AK1157" s="133">
        <v>108.33029999999999</v>
      </c>
      <c r="AL1157" s="133"/>
      <c r="AM1157" s="133" t="s">
        <v>1144</v>
      </c>
    </row>
    <row r="1158" spans="1:39" x14ac:dyDescent="0.35">
      <c r="A1158" s="130" t="s">
        <v>50</v>
      </c>
      <c r="B1158" s="130" t="s">
        <v>1553</v>
      </c>
      <c r="C1158" s="130" t="s">
        <v>1549</v>
      </c>
      <c r="D1158" s="130" t="s">
        <v>1624</v>
      </c>
      <c r="E1158" s="130" t="s">
        <v>51</v>
      </c>
      <c r="F1158" s="130" t="s">
        <v>595</v>
      </c>
      <c r="G1158" s="130" t="s">
        <v>1330</v>
      </c>
      <c r="H1158" s="130" t="s">
        <v>1569</v>
      </c>
      <c r="I1158" s="130" t="s">
        <v>1568</v>
      </c>
      <c r="J1158" s="131">
        <v>1</v>
      </c>
      <c r="K1158" s="130"/>
      <c r="L1158" s="130" t="s">
        <v>54</v>
      </c>
      <c r="M1158" s="130" t="s">
        <v>55</v>
      </c>
      <c r="N1158" s="130">
        <v>11</v>
      </c>
      <c r="O1158" s="130">
        <v>163</v>
      </c>
      <c r="P1158" s="130">
        <v>2.7</v>
      </c>
      <c r="Q1158" s="132">
        <v>106.4817</v>
      </c>
      <c r="R1158" s="132">
        <f t="shared" si="126"/>
        <v>7.335</v>
      </c>
      <c r="S1158" s="132">
        <f t="shared" si="127"/>
        <v>781.04326950000006</v>
      </c>
      <c r="T1158" s="132">
        <v>0</v>
      </c>
      <c r="U1158" s="132">
        <f t="shared" si="128"/>
        <v>781.04326950000006</v>
      </c>
      <c r="V1158" s="132">
        <f t="shared" si="129"/>
        <v>781043.26950000005</v>
      </c>
      <c r="W1158" s="132">
        <f t="shared" si="130"/>
        <v>65086.939125000004</v>
      </c>
      <c r="X1158" s="130" t="s">
        <v>1641</v>
      </c>
      <c r="Y1158" s="130" t="s">
        <v>1669</v>
      </c>
      <c r="Z1158" s="130">
        <v>3093</v>
      </c>
      <c r="AA1158" s="130">
        <v>3094</v>
      </c>
      <c r="AB1158" s="130" t="s">
        <v>42</v>
      </c>
      <c r="AC1158" s="130" t="s">
        <v>42</v>
      </c>
      <c r="AD1158" s="130" t="s">
        <v>42</v>
      </c>
      <c r="AE1158" s="130" t="s">
        <v>42</v>
      </c>
      <c r="AF1158" s="130">
        <v>101</v>
      </c>
      <c r="AG1158" s="130"/>
      <c r="AH1158" s="130">
        <v>2024</v>
      </c>
      <c r="AI1158" s="130"/>
      <c r="AJ1158" s="130"/>
      <c r="AK1158" s="130">
        <v>108.33029999999999</v>
      </c>
      <c r="AL1158" s="130"/>
      <c r="AM1158" s="130" t="s">
        <v>1144</v>
      </c>
    </row>
    <row r="1159" spans="1:39" x14ac:dyDescent="0.35">
      <c r="A1159" s="133" t="s">
        <v>50</v>
      </c>
      <c r="B1159" s="133" t="s">
        <v>1553</v>
      </c>
      <c r="C1159" s="133" t="s">
        <v>1549</v>
      </c>
      <c r="D1159" s="133" t="s">
        <v>1624</v>
      </c>
      <c r="E1159" s="133" t="s">
        <v>51</v>
      </c>
      <c r="F1159" s="133" t="s">
        <v>656</v>
      </c>
      <c r="G1159" s="133" t="s">
        <v>783</v>
      </c>
      <c r="H1159" s="133" t="s">
        <v>1573</v>
      </c>
      <c r="I1159" s="133" t="s">
        <v>1572</v>
      </c>
      <c r="J1159" s="134">
        <v>0.25</v>
      </c>
      <c r="K1159" s="133"/>
      <c r="L1159" s="133" t="s">
        <v>54</v>
      </c>
      <c r="M1159" s="133" t="s">
        <v>55</v>
      </c>
      <c r="N1159" s="133">
        <v>10</v>
      </c>
      <c r="O1159" s="133">
        <v>133</v>
      </c>
      <c r="P1159" s="133">
        <v>10.199999999999999</v>
      </c>
      <c r="Q1159" s="135">
        <v>106.4817</v>
      </c>
      <c r="R1159" s="135">
        <f t="shared" si="126"/>
        <v>5.6524999999999999</v>
      </c>
      <c r="S1159" s="135">
        <f t="shared" si="127"/>
        <v>601.88780925000003</v>
      </c>
      <c r="T1159" s="135">
        <v>0</v>
      </c>
      <c r="U1159" s="135">
        <f t="shared" si="128"/>
        <v>601.88780925000003</v>
      </c>
      <c r="V1159" s="135">
        <f t="shared" si="129"/>
        <v>601887.80925000005</v>
      </c>
      <c r="W1159" s="135">
        <f t="shared" si="130"/>
        <v>50157.317437500002</v>
      </c>
      <c r="X1159" s="133" t="s">
        <v>1641</v>
      </c>
      <c r="Y1159" s="133" t="s">
        <v>1655</v>
      </c>
      <c r="Z1159" s="133">
        <v>3093</v>
      </c>
      <c r="AA1159" s="133">
        <v>3094</v>
      </c>
      <c r="AB1159" s="133" t="s">
        <v>42</v>
      </c>
      <c r="AC1159" s="133" t="s">
        <v>42</v>
      </c>
      <c r="AD1159" s="133" t="s">
        <v>42</v>
      </c>
      <c r="AE1159" s="133" t="s">
        <v>42</v>
      </c>
      <c r="AF1159" s="133">
        <v>101</v>
      </c>
      <c r="AG1159" s="133"/>
      <c r="AH1159" s="133">
        <v>2024</v>
      </c>
      <c r="AI1159" s="133" t="s">
        <v>1670</v>
      </c>
      <c r="AJ1159" s="133"/>
      <c r="AK1159" s="133">
        <v>108.33029999999999</v>
      </c>
      <c r="AL1159" s="133"/>
      <c r="AM1159" s="133" t="s">
        <v>1144</v>
      </c>
    </row>
    <row r="1160" spans="1:39" x14ac:dyDescent="0.35">
      <c r="A1160" s="130" t="s">
        <v>50</v>
      </c>
      <c r="B1160" s="130" t="s">
        <v>1553</v>
      </c>
      <c r="C1160" s="130" t="s">
        <v>1549</v>
      </c>
      <c r="D1160" s="130" t="s">
        <v>1624</v>
      </c>
      <c r="E1160" s="130" t="s">
        <v>51</v>
      </c>
      <c r="F1160" s="130" t="s">
        <v>656</v>
      </c>
      <c r="G1160" s="130" t="s">
        <v>783</v>
      </c>
      <c r="H1160" s="130" t="s">
        <v>1573</v>
      </c>
      <c r="I1160" s="130" t="s">
        <v>1572</v>
      </c>
      <c r="J1160" s="131">
        <v>0.25</v>
      </c>
      <c r="K1160" s="130"/>
      <c r="L1160" s="130" t="s">
        <v>54</v>
      </c>
      <c r="M1160" s="130" t="s">
        <v>69</v>
      </c>
      <c r="N1160" s="130">
        <v>10</v>
      </c>
      <c r="O1160" s="130">
        <v>163</v>
      </c>
      <c r="P1160" s="130">
        <v>10.199999999999999</v>
      </c>
      <c r="Q1160" s="132">
        <v>106.4817</v>
      </c>
      <c r="R1160" s="132">
        <f t="shared" si="126"/>
        <v>6.9274999999999993</v>
      </c>
      <c r="S1160" s="132">
        <f t="shared" si="127"/>
        <v>737.6519767499999</v>
      </c>
      <c r="T1160" s="132">
        <v>0</v>
      </c>
      <c r="U1160" s="132">
        <f t="shared" si="128"/>
        <v>737.6519767499999</v>
      </c>
      <c r="V1160" s="132">
        <f t="shared" si="129"/>
        <v>737651.97674999991</v>
      </c>
      <c r="W1160" s="132">
        <f t="shared" si="130"/>
        <v>61470.998062499995</v>
      </c>
      <c r="X1160" s="130" t="s">
        <v>1641</v>
      </c>
      <c r="Y1160" s="130" t="s">
        <v>1655</v>
      </c>
      <c r="Z1160" s="130">
        <v>3093</v>
      </c>
      <c r="AA1160" s="130">
        <v>3094</v>
      </c>
      <c r="AB1160" s="130" t="s">
        <v>42</v>
      </c>
      <c r="AC1160" s="130" t="s">
        <v>42</v>
      </c>
      <c r="AD1160" s="130" t="s">
        <v>42</v>
      </c>
      <c r="AE1160" s="130" t="s">
        <v>42</v>
      </c>
      <c r="AF1160" s="130">
        <v>101</v>
      </c>
      <c r="AG1160" s="130"/>
      <c r="AH1160" s="130">
        <v>2024</v>
      </c>
      <c r="AI1160" s="130" t="s">
        <v>1670</v>
      </c>
      <c r="AJ1160" s="130"/>
      <c r="AK1160" s="130">
        <v>108.33029999999999</v>
      </c>
      <c r="AL1160" s="130"/>
      <c r="AM1160" s="130" t="s">
        <v>1144</v>
      </c>
    </row>
    <row r="1161" spans="1:39" x14ac:dyDescent="0.35">
      <c r="A1161" s="133" t="s">
        <v>50</v>
      </c>
      <c r="B1161" s="133" t="s">
        <v>1553</v>
      </c>
      <c r="C1161" s="133" t="s">
        <v>1549</v>
      </c>
      <c r="D1161" s="133" t="s">
        <v>1624</v>
      </c>
      <c r="E1161" s="133" t="s">
        <v>51</v>
      </c>
      <c r="F1161" s="133" t="s">
        <v>656</v>
      </c>
      <c r="G1161" s="133" t="s">
        <v>181</v>
      </c>
      <c r="H1161" s="133" t="s">
        <v>1573</v>
      </c>
      <c r="I1161" s="133" t="s">
        <v>1572</v>
      </c>
      <c r="J1161" s="134">
        <v>0.25</v>
      </c>
      <c r="K1161" s="133"/>
      <c r="L1161" s="133" t="s">
        <v>54</v>
      </c>
      <c r="M1161" s="133" t="s">
        <v>69</v>
      </c>
      <c r="N1161" s="133">
        <v>10</v>
      </c>
      <c r="O1161" s="133">
        <v>163</v>
      </c>
      <c r="P1161" s="133">
        <v>10.199999999999999</v>
      </c>
      <c r="Q1161" s="135">
        <v>106.4817</v>
      </c>
      <c r="R1161" s="135">
        <f t="shared" si="126"/>
        <v>6.9274999999999993</v>
      </c>
      <c r="S1161" s="135">
        <f t="shared" si="127"/>
        <v>737.6519767499999</v>
      </c>
      <c r="T1161" s="135">
        <v>0</v>
      </c>
      <c r="U1161" s="135">
        <f t="shared" si="128"/>
        <v>737.6519767499999</v>
      </c>
      <c r="V1161" s="135">
        <f t="shared" si="129"/>
        <v>737651.97674999991</v>
      </c>
      <c r="W1161" s="135">
        <f t="shared" si="130"/>
        <v>61470.998062499995</v>
      </c>
      <c r="X1161" s="133" t="s">
        <v>1641</v>
      </c>
      <c r="Y1161" s="133" t="s">
        <v>1660</v>
      </c>
      <c r="Z1161" s="133">
        <v>3093</v>
      </c>
      <c r="AA1161" s="133">
        <v>3094</v>
      </c>
      <c r="AB1161" s="133" t="s">
        <v>42</v>
      </c>
      <c r="AC1161" s="133" t="s">
        <v>42</v>
      </c>
      <c r="AD1161" s="133" t="s">
        <v>42</v>
      </c>
      <c r="AE1161" s="133" t="s">
        <v>42</v>
      </c>
      <c r="AF1161" s="133">
        <v>101</v>
      </c>
      <c r="AG1161" s="133"/>
      <c r="AH1161" s="133">
        <v>2024</v>
      </c>
      <c r="AI1161" s="133" t="s">
        <v>1670</v>
      </c>
      <c r="AJ1161" s="133"/>
      <c r="AK1161" s="133">
        <v>108.33029999999999</v>
      </c>
      <c r="AL1161" s="133"/>
      <c r="AM1161" s="133" t="s">
        <v>1144</v>
      </c>
    </row>
    <row r="1162" spans="1:39" x14ac:dyDescent="0.35">
      <c r="A1162" s="130" t="s">
        <v>50</v>
      </c>
      <c r="B1162" s="130" t="s">
        <v>1553</v>
      </c>
      <c r="C1162" s="130" t="s">
        <v>1549</v>
      </c>
      <c r="D1162" s="130" t="s">
        <v>1624</v>
      </c>
      <c r="E1162" s="130" t="s">
        <v>51</v>
      </c>
      <c r="F1162" s="130" t="s">
        <v>656</v>
      </c>
      <c r="G1162" s="130" t="s">
        <v>181</v>
      </c>
      <c r="H1162" s="130" t="s">
        <v>1573</v>
      </c>
      <c r="I1162" s="130" t="s">
        <v>1572</v>
      </c>
      <c r="J1162" s="131">
        <f>1/3</f>
        <v>0.33333333333333331</v>
      </c>
      <c r="K1162" s="130"/>
      <c r="L1162" s="130" t="s">
        <v>54</v>
      </c>
      <c r="M1162" s="130" t="s">
        <v>69</v>
      </c>
      <c r="N1162" s="130">
        <v>10</v>
      </c>
      <c r="O1162" s="130">
        <v>163</v>
      </c>
      <c r="P1162" s="130">
        <v>7.95</v>
      </c>
      <c r="Q1162" s="132">
        <v>106.4817</v>
      </c>
      <c r="R1162" s="132">
        <f t="shared" si="126"/>
        <v>7.1991666666666667</v>
      </c>
      <c r="S1162" s="132">
        <f t="shared" si="127"/>
        <v>766.57950525000001</v>
      </c>
      <c r="T1162" s="132">
        <v>0</v>
      </c>
      <c r="U1162" s="132">
        <f t="shared" si="128"/>
        <v>766.57950525000001</v>
      </c>
      <c r="V1162" s="132">
        <f t="shared" si="129"/>
        <v>766579.50525000005</v>
      </c>
      <c r="W1162" s="132">
        <f t="shared" si="130"/>
        <v>63881.625437500006</v>
      </c>
      <c r="X1162" s="130" t="s">
        <v>1641</v>
      </c>
      <c r="Y1162" s="130" t="s">
        <v>1660</v>
      </c>
      <c r="Z1162" s="130">
        <v>3093</v>
      </c>
      <c r="AA1162" s="130">
        <v>3094</v>
      </c>
      <c r="AB1162" s="130" t="s">
        <v>42</v>
      </c>
      <c r="AC1162" s="130" t="s">
        <v>42</v>
      </c>
      <c r="AD1162" s="130" t="s">
        <v>42</v>
      </c>
      <c r="AE1162" s="130" t="s">
        <v>42</v>
      </c>
      <c r="AF1162" s="130">
        <v>101</v>
      </c>
      <c r="AG1162" s="130"/>
      <c r="AH1162" s="130">
        <v>2024</v>
      </c>
      <c r="AI1162" s="130" t="s">
        <v>1671</v>
      </c>
      <c r="AJ1162" s="130"/>
      <c r="AK1162" s="130">
        <v>108.33029999999999</v>
      </c>
      <c r="AL1162" s="130"/>
      <c r="AM1162" s="130" t="s">
        <v>1144</v>
      </c>
    </row>
    <row r="1163" spans="1:39" x14ac:dyDescent="0.35">
      <c r="A1163" s="133" t="s">
        <v>50</v>
      </c>
      <c r="B1163" s="133" t="s">
        <v>1553</v>
      </c>
      <c r="C1163" s="133" t="s">
        <v>1549</v>
      </c>
      <c r="D1163" s="133" t="s">
        <v>1624</v>
      </c>
      <c r="E1163" s="133" t="s">
        <v>51</v>
      </c>
      <c r="F1163" s="133" t="s">
        <v>656</v>
      </c>
      <c r="G1163" s="133" t="s">
        <v>181</v>
      </c>
      <c r="H1163" s="133" t="s">
        <v>1573</v>
      </c>
      <c r="I1163" s="133" t="s">
        <v>1572</v>
      </c>
      <c r="J1163" s="134">
        <v>1</v>
      </c>
      <c r="K1163" s="133"/>
      <c r="L1163" s="133" t="s">
        <v>54</v>
      </c>
      <c r="M1163" s="133" t="s">
        <v>69</v>
      </c>
      <c r="N1163" s="133">
        <v>10</v>
      </c>
      <c r="O1163" s="133">
        <v>163</v>
      </c>
      <c r="P1163" s="133">
        <v>0.6</v>
      </c>
      <c r="Q1163" s="135">
        <v>106.4817</v>
      </c>
      <c r="R1163" s="135">
        <f t="shared" si="126"/>
        <v>1.63</v>
      </c>
      <c r="S1163" s="135">
        <f t="shared" si="127"/>
        <v>173.56517099999999</v>
      </c>
      <c r="T1163" s="135">
        <v>0</v>
      </c>
      <c r="U1163" s="135">
        <f t="shared" si="128"/>
        <v>173.56517099999999</v>
      </c>
      <c r="V1163" s="135">
        <f t="shared" si="129"/>
        <v>173565.171</v>
      </c>
      <c r="W1163" s="135">
        <f t="shared" si="130"/>
        <v>14463.76425</v>
      </c>
      <c r="X1163" s="133" t="s">
        <v>1641</v>
      </c>
      <c r="Y1163" s="133" t="s">
        <v>1660</v>
      </c>
      <c r="Z1163" s="133">
        <v>3093</v>
      </c>
      <c r="AA1163" s="133">
        <v>3094</v>
      </c>
      <c r="AB1163" s="133" t="s">
        <v>42</v>
      </c>
      <c r="AC1163" s="133" t="s">
        <v>42</v>
      </c>
      <c r="AD1163" s="133" t="s">
        <v>42</v>
      </c>
      <c r="AE1163" s="133" t="s">
        <v>42</v>
      </c>
      <c r="AF1163" s="133">
        <v>101</v>
      </c>
      <c r="AG1163" s="133"/>
      <c r="AH1163" s="133">
        <v>2024</v>
      </c>
      <c r="AI1163" s="133" t="s">
        <v>1661</v>
      </c>
      <c r="AJ1163" s="133"/>
      <c r="AK1163" s="133">
        <v>108.33029999999999</v>
      </c>
      <c r="AL1163" s="133"/>
      <c r="AM1163" s="133" t="s">
        <v>1144</v>
      </c>
    </row>
    <row r="1164" spans="1:39" x14ac:dyDescent="0.35">
      <c r="A1164" s="130" t="s">
        <v>50</v>
      </c>
      <c r="B1164" s="130" t="s">
        <v>1553</v>
      </c>
      <c r="C1164" s="130" t="s">
        <v>1549</v>
      </c>
      <c r="D1164" s="130" t="s">
        <v>1624</v>
      </c>
      <c r="E1164" s="130" t="s">
        <v>51</v>
      </c>
      <c r="F1164" s="130" t="s">
        <v>656</v>
      </c>
      <c r="G1164" s="130" t="s">
        <v>817</v>
      </c>
      <c r="H1164" s="130" t="s">
        <v>1573</v>
      </c>
      <c r="I1164" s="130" t="s">
        <v>1572</v>
      </c>
      <c r="J1164" s="131">
        <v>1</v>
      </c>
      <c r="K1164" s="130"/>
      <c r="L1164" s="130" t="s">
        <v>54</v>
      </c>
      <c r="M1164" s="130" t="s">
        <v>69</v>
      </c>
      <c r="N1164" s="130">
        <v>10</v>
      </c>
      <c r="O1164" s="130">
        <v>163</v>
      </c>
      <c r="P1164" s="130">
        <v>1.5</v>
      </c>
      <c r="Q1164" s="132">
        <v>106.4817</v>
      </c>
      <c r="R1164" s="132">
        <f t="shared" si="126"/>
        <v>4.0750000000000002</v>
      </c>
      <c r="S1164" s="132">
        <f t="shared" si="127"/>
        <v>433.91292750000002</v>
      </c>
      <c r="T1164" s="132">
        <v>0</v>
      </c>
      <c r="U1164" s="132">
        <f t="shared" si="128"/>
        <v>433.91292750000002</v>
      </c>
      <c r="V1164" s="132">
        <f t="shared" si="129"/>
        <v>433912.92750000005</v>
      </c>
      <c r="W1164" s="132">
        <f t="shared" si="130"/>
        <v>36159.410625000004</v>
      </c>
      <c r="X1164" s="130" t="s">
        <v>1641</v>
      </c>
      <c r="Y1164" s="130" t="s">
        <v>1672</v>
      </c>
      <c r="Z1164" s="130">
        <v>3093</v>
      </c>
      <c r="AA1164" s="130">
        <v>3094</v>
      </c>
      <c r="AB1164" s="130" t="s">
        <v>42</v>
      </c>
      <c r="AC1164" s="130" t="s">
        <v>42</v>
      </c>
      <c r="AD1164" s="130" t="s">
        <v>42</v>
      </c>
      <c r="AE1164" s="130" t="s">
        <v>42</v>
      </c>
      <c r="AF1164" s="130">
        <v>101</v>
      </c>
      <c r="AG1164" s="130"/>
      <c r="AH1164" s="130">
        <v>2024</v>
      </c>
      <c r="AI1164" s="130" t="s">
        <v>1673</v>
      </c>
      <c r="AJ1164" s="130"/>
      <c r="AK1164" s="130">
        <v>108.33029999999999</v>
      </c>
      <c r="AL1164" s="130"/>
      <c r="AM1164" s="130" t="s">
        <v>1144</v>
      </c>
    </row>
    <row r="1165" spans="1:39" x14ac:dyDescent="0.35">
      <c r="A1165" s="133" t="s">
        <v>50</v>
      </c>
      <c r="B1165" s="133" t="s">
        <v>1553</v>
      </c>
      <c r="C1165" s="133" t="s">
        <v>1549</v>
      </c>
      <c r="D1165" s="133" t="s">
        <v>1624</v>
      </c>
      <c r="E1165" s="133" t="s">
        <v>51</v>
      </c>
      <c r="F1165" s="133" t="s">
        <v>656</v>
      </c>
      <c r="G1165" s="133" t="s">
        <v>181</v>
      </c>
      <c r="H1165" s="133" t="s">
        <v>1573</v>
      </c>
      <c r="I1165" s="133" t="s">
        <v>1572</v>
      </c>
      <c r="J1165" s="134">
        <v>0.25</v>
      </c>
      <c r="K1165" s="133"/>
      <c r="L1165" s="133" t="s">
        <v>54</v>
      </c>
      <c r="M1165" s="133" t="s">
        <v>55</v>
      </c>
      <c r="N1165" s="133">
        <v>10</v>
      </c>
      <c r="O1165" s="133">
        <v>133</v>
      </c>
      <c r="P1165" s="133">
        <v>10.199999999999999</v>
      </c>
      <c r="Q1165" s="135">
        <v>106.4817</v>
      </c>
      <c r="R1165" s="135">
        <f t="shared" si="126"/>
        <v>5.6524999999999999</v>
      </c>
      <c r="S1165" s="135">
        <f t="shared" si="127"/>
        <v>601.88780925000003</v>
      </c>
      <c r="T1165" s="135">
        <v>0</v>
      </c>
      <c r="U1165" s="135">
        <f t="shared" si="128"/>
        <v>601.88780925000003</v>
      </c>
      <c r="V1165" s="135">
        <f t="shared" si="129"/>
        <v>601887.80925000005</v>
      </c>
      <c r="W1165" s="135">
        <f t="shared" si="130"/>
        <v>50157.317437500002</v>
      </c>
      <c r="X1165" s="133" t="s">
        <v>1641</v>
      </c>
      <c r="Y1165" s="133" t="s">
        <v>1660</v>
      </c>
      <c r="Z1165" s="133">
        <v>3093</v>
      </c>
      <c r="AA1165" s="133">
        <v>3094</v>
      </c>
      <c r="AB1165" s="133" t="s">
        <v>42</v>
      </c>
      <c r="AC1165" s="133" t="s">
        <v>42</v>
      </c>
      <c r="AD1165" s="133" t="s">
        <v>42</v>
      </c>
      <c r="AE1165" s="133" t="s">
        <v>42</v>
      </c>
      <c r="AF1165" s="133">
        <v>101</v>
      </c>
      <c r="AG1165" s="133"/>
      <c r="AH1165" s="133">
        <v>2024</v>
      </c>
      <c r="AI1165" s="133" t="s">
        <v>1670</v>
      </c>
      <c r="AJ1165" s="133"/>
      <c r="AK1165" s="133">
        <v>108.33029999999999</v>
      </c>
      <c r="AL1165" s="133"/>
      <c r="AM1165" s="133" t="s">
        <v>1144</v>
      </c>
    </row>
    <row r="1166" spans="1:39" x14ac:dyDescent="0.35">
      <c r="A1166" s="130" t="s">
        <v>50</v>
      </c>
      <c r="B1166" s="130" t="s">
        <v>1553</v>
      </c>
      <c r="C1166" s="130" t="s">
        <v>1549</v>
      </c>
      <c r="D1166" s="130" t="s">
        <v>1624</v>
      </c>
      <c r="E1166" s="130" t="s">
        <v>51</v>
      </c>
      <c r="F1166" s="130" t="s">
        <v>656</v>
      </c>
      <c r="G1166" s="130" t="s">
        <v>181</v>
      </c>
      <c r="H1166" s="130" t="s">
        <v>1573</v>
      </c>
      <c r="I1166" s="130" t="s">
        <v>1572</v>
      </c>
      <c r="J1166" s="131">
        <f>1/3</f>
        <v>0.33333333333333331</v>
      </c>
      <c r="K1166" s="130"/>
      <c r="L1166" s="130" t="s">
        <v>54</v>
      </c>
      <c r="M1166" s="130" t="s">
        <v>55</v>
      </c>
      <c r="N1166" s="130">
        <v>10</v>
      </c>
      <c r="O1166" s="130">
        <v>133</v>
      </c>
      <c r="P1166" s="130">
        <v>7.95</v>
      </c>
      <c r="Q1166" s="132">
        <v>106.4817</v>
      </c>
      <c r="R1166" s="132">
        <f t="shared" si="126"/>
        <v>5.8741666666666665</v>
      </c>
      <c r="S1166" s="132">
        <f t="shared" si="127"/>
        <v>625.49125275000006</v>
      </c>
      <c r="T1166" s="132">
        <v>0</v>
      </c>
      <c r="U1166" s="132">
        <f t="shared" si="128"/>
        <v>625.49125275000006</v>
      </c>
      <c r="V1166" s="132">
        <f t="shared" si="129"/>
        <v>625491.2527500001</v>
      </c>
      <c r="W1166" s="132">
        <f t="shared" si="130"/>
        <v>52124.271062500011</v>
      </c>
      <c r="X1166" s="130" t="s">
        <v>1641</v>
      </c>
      <c r="Y1166" s="130" t="s">
        <v>1660</v>
      </c>
      <c r="Z1166" s="130">
        <v>3093</v>
      </c>
      <c r="AA1166" s="130">
        <v>3094</v>
      </c>
      <c r="AB1166" s="130" t="s">
        <v>42</v>
      </c>
      <c r="AC1166" s="130" t="s">
        <v>42</v>
      </c>
      <c r="AD1166" s="130" t="s">
        <v>42</v>
      </c>
      <c r="AE1166" s="130" t="s">
        <v>42</v>
      </c>
      <c r="AF1166" s="130">
        <v>101</v>
      </c>
      <c r="AG1166" s="130"/>
      <c r="AH1166" s="130">
        <v>2024</v>
      </c>
      <c r="AI1166" s="130" t="s">
        <v>1671</v>
      </c>
      <c r="AJ1166" s="130"/>
      <c r="AK1166" s="130">
        <v>108.33029999999999</v>
      </c>
      <c r="AL1166" s="130"/>
      <c r="AM1166" s="130" t="s">
        <v>1144</v>
      </c>
    </row>
    <row r="1167" spans="1:39" x14ac:dyDescent="0.35">
      <c r="A1167" s="133" t="s">
        <v>50</v>
      </c>
      <c r="B1167" s="133" t="s">
        <v>1553</v>
      </c>
      <c r="C1167" s="133" t="s">
        <v>1549</v>
      </c>
      <c r="D1167" s="133" t="s">
        <v>1624</v>
      </c>
      <c r="E1167" s="133" t="s">
        <v>51</v>
      </c>
      <c r="F1167" s="133" t="s">
        <v>656</v>
      </c>
      <c r="G1167" s="133" t="s">
        <v>181</v>
      </c>
      <c r="H1167" s="133" t="s">
        <v>1573</v>
      </c>
      <c r="I1167" s="133" t="s">
        <v>1572</v>
      </c>
      <c r="J1167" s="134">
        <v>1</v>
      </c>
      <c r="K1167" s="133"/>
      <c r="L1167" s="133" t="s">
        <v>54</v>
      </c>
      <c r="M1167" s="133" t="s">
        <v>55</v>
      </c>
      <c r="N1167" s="133">
        <v>10</v>
      </c>
      <c r="O1167" s="133">
        <v>133</v>
      </c>
      <c r="P1167" s="133">
        <v>0.6</v>
      </c>
      <c r="Q1167" s="135">
        <v>106.4817</v>
      </c>
      <c r="R1167" s="135">
        <f t="shared" si="126"/>
        <v>1.3299999999999998</v>
      </c>
      <c r="S1167" s="135">
        <f t="shared" si="127"/>
        <v>141.62066099999998</v>
      </c>
      <c r="T1167" s="135">
        <v>0</v>
      </c>
      <c r="U1167" s="135">
        <f t="shared" si="128"/>
        <v>141.62066099999998</v>
      </c>
      <c r="V1167" s="135">
        <f t="shared" si="129"/>
        <v>141620.66099999999</v>
      </c>
      <c r="W1167" s="135">
        <f t="shared" si="130"/>
        <v>11801.721749999999</v>
      </c>
      <c r="X1167" s="133" t="s">
        <v>1641</v>
      </c>
      <c r="Y1167" s="133" t="s">
        <v>1660</v>
      </c>
      <c r="Z1167" s="133">
        <v>3093</v>
      </c>
      <c r="AA1167" s="133">
        <v>3094</v>
      </c>
      <c r="AB1167" s="133" t="s">
        <v>42</v>
      </c>
      <c r="AC1167" s="133" t="s">
        <v>42</v>
      </c>
      <c r="AD1167" s="133" t="s">
        <v>42</v>
      </c>
      <c r="AE1167" s="133" t="s">
        <v>42</v>
      </c>
      <c r="AF1167" s="133">
        <v>101</v>
      </c>
      <c r="AG1167" s="133"/>
      <c r="AH1167" s="133">
        <v>2024</v>
      </c>
      <c r="AI1167" s="133" t="s">
        <v>1661</v>
      </c>
      <c r="AJ1167" s="133"/>
      <c r="AK1167" s="133">
        <v>108.33029999999999</v>
      </c>
      <c r="AL1167" s="133"/>
      <c r="AM1167" s="133" t="s">
        <v>1144</v>
      </c>
    </row>
    <row r="1168" spans="1:39" x14ac:dyDescent="0.35">
      <c r="A1168" s="130" t="s">
        <v>50</v>
      </c>
      <c r="B1168" s="130" t="s">
        <v>1553</v>
      </c>
      <c r="C1168" s="130" t="s">
        <v>1549</v>
      </c>
      <c r="D1168" s="130" t="s">
        <v>1624</v>
      </c>
      <c r="E1168" s="130" t="s">
        <v>51</v>
      </c>
      <c r="F1168" s="130" t="s">
        <v>656</v>
      </c>
      <c r="G1168" s="130" t="s">
        <v>656</v>
      </c>
      <c r="H1168" s="130" t="s">
        <v>1573</v>
      </c>
      <c r="I1168" s="130" t="s">
        <v>1572</v>
      </c>
      <c r="J1168" s="131">
        <v>1</v>
      </c>
      <c r="K1168" s="130"/>
      <c r="L1168" s="130" t="s">
        <v>54</v>
      </c>
      <c r="M1168" s="130" t="s">
        <v>69</v>
      </c>
      <c r="N1168" s="130">
        <v>10</v>
      </c>
      <c r="O1168" s="130">
        <v>163</v>
      </c>
      <c r="P1168" s="130">
        <v>1.2</v>
      </c>
      <c r="Q1168" s="132">
        <v>106.4817</v>
      </c>
      <c r="R1168" s="132">
        <f t="shared" si="126"/>
        <v>3.26</v>
      </c>
      <c r="S1168" s="132">
        <f t="shared" si="127"/>
        <v>347.13034199999998</v>
      </c>
      <c r="T1168" s="132">
        <v>0</v>
      </c>
      <c r="U1168" s="132">
        <f t="shared" si="128"/>
        <v>347.13034199999998</v>
      </c>
      <c r="V1168" s="132">
        <f t="shared" si="129"/>
        <v>347130.342</v>
      </c>
      <c r="W1168" s="132">
        <f t="shared" si="130"/>
        <v>28927.5285</v>
      </c>
      <c r="X1168" s="130" t="s">
        <v>1641</v>
      </c>
      <c r="Y1168" s="130" t="s">
        <v>1674</v>
      </c>
      <c r="Z1168" s="130">
        <v>3093</v>
      </c>
      <c r="AA1168" s="130">
        <v>3094</v>
      </c>
      <c r="AB1168" s="130" t="s">
        <v>42</v>
      </c>
      <c r="AC1168" s="130" t="s">
        <v>42</v>
      </c>
      <c r="AD1168" s="130" t="s">
        <v>42</v>
      </c>
      <c r="AE1168" s="130" t="s">
        <v>42</v>
      </c>
      <c r="AF1168" s="130">
        <v>101</v>
      </c>
      <c r="AG1168" s="130"/>
      <c r="AH1168" s="130">
        <v>2024</v>
      </c>
      <c r="AI1168" s="130" t="s">
        <v>1675</v>
      </c>
      <c r="AJ1168" s="130"/>
      <c r="AK1168" s="130">
        <v>108.33029999999999</v>
      </c>
      <c r="AL1168" s="130"/>
      <c r="AM1168" s="130" t="s">
        <v>1144</v>
      </c>
    </row>
    <row r="1169" spans="1:39" x14ac:dyDescent="0.35">
      <c r="A1169" s="133" t="s">
        <v>50</v>
      </c>
      <c r="B1169" s="133" t="s">
        <v>1553</v>
      </c>
      <c r="C1169" s="133" t="s">
        <v>1549</v>
      </c>
      <c r="D1169" s="133" t="s">
        <v>1624</v>
      </c>
      <c r="E1169" s="133" t="s">
        <v>51</v>
      </c>
      <c r="F1169" s="133" t="s">
        <v>656</v>
      </c>
      <c r="G1169" s="133" t="s">
        <v>656</v>
      </c>
      <c r="H1169" s="133" t="s">
        <v>1573</v>
      </c>
      <c r="I1169" s="133" t="s">
        <v>1572</v>
      </c>
      <c r="J1169" s="134">
        <v>0.25</v>
      </c>
      <c r="K1169" s="133"/>
      <c r="L1169" s="133" t="s">
        <v>54</v>
      </c>
      <c r="M1169" s="133" t="s">
        <v>69</v>
      </c>
      <c r="N1169" s="133">
        <v>10</v>
      </c>
      <c r="O1169" s="133">
        <v>163</v>
      </c>
      <c r="P1169" s="133">
        <v>10.199999999999999</v>
      </c>
      <c r="Q1169" s="135">
        <v>106.4817</v>
      </c>
      <c r="R1169" s="135">
        <f t="shared" si="126"/>
        <v>6.9274999999999993</v>
      </c>
      <c r="S1169" s="135">
        <f t="shared" si="127"/>
        <v>737.6519767499999</v>
      </c>
      <c r="T1169" s="135">
        <v>0</v>
      </c>
      <c r="U1169" s="135">
        <f t="shared" si="128"/>
        <v>737.6519767499999</v>
      </c>
      <c r="V1169" s="135">
        <f t="shared" si="129"/>
        <v>737651.97674999991</v>
      </c>
      <c r="W1169" s="135">
        <f t="shared" si="130"/>
        <v>61470.998062499995</v>
      </c>
      <c r="X1169" s="133" t="s">
        <v>1641</v>
      </c>
      <c r="Y1169" s="133" t="s">
        <v>1674</v>
      </c>
      <c r="Z1169" s="133">
        <v>3093</v>
      </c>
      <c r="AA1169" s="133">
        <v>3094</v>
      </c>
      <c r="AB1169" s="133" t="s">
        <v>42</v>
      </c>
      <c r="AC1169" s="133" t="s">
        <v>42</v>
      </c>
      <c r="AD1169" s="133" t="s">
        <v>42</v>
      </c>
      <c r="AE1169" s="133" t="s">
        <v>42</v>
      </c>
      <c r="AF1169" s="133">
        <v>101</v>
      </c>
      <c r="AG1169" s="133"/>
      <c r="AH1169" s="133">
        <v>2024</v>
      </c>
      <c r="AI1169" s="133" t="s">
        <v>1670</v>
      </c>
      <c r="AJ1169" s="133"/>
      <c r="AK1169" s="133">
        <v>108.33029999999999</v>
      </c>
      <c r="AL1169" s="133"/>
      <c r="AM1169" s="133" t="s">
        <v>1144</v>
      </c>
    </row>
    <row r="1170" spans="1:39" x14ac:dyDescent="0.35">
      <c r="A1170" s="130" t="s">
        <v>50</v>
      </c>
      <c r="B1170" s="130" t="s">
        <v>1553</v>
      </c>
      <c r="C1170" s="130" t="s">
        <v>1549</v>
      </c>
      <c r="D1170" s="130" t="s">
        <v>1624</v>
      </c>
      <c r="E1170" s="130" t="s">
        <v>51</v>
      </c>
      <c r="F1170" s="130" t="s">
        <v>656</v>
      </c>
      <c r="G1170" s="130" t="s">
        <v>656</v>
      </c>
      <c r="H1170" s="130" t="s">
        <v>1573</v>
      </c>
      <c r="I1170" s="130" t="s">
        <v>1572</v>
      </c>
      <c r="J1170" s="131">
        <f>1/3</f>
        <v>0.33333333333333331</v>
      </c>
      <c r="K1170" s="130"/>
      <c r="L1170" s="130" t="s">
        <v>54</v>
      </c>
      <c r="M1170" s="130" t="s">
        <v>69</v>
      </c>
      <c r="N1170" s="130">
        <v>10</v>
      </c>
      <c r="O1170" s="130">
        <v>163</v>
      </c>
      <c r="P1170" s="130">
        <v>7.95</v>
      </c>
      <c r="Q1170" s="132">
        <v>106.4817</v>
      </c>
      <c r="R1170" s="132">
        <f t="shared" si="126"/>
        <v>7.1991666666666667</v>
      </c>
      <c r="S1170" s="132">
        <f t="shared" si="127"/>
        <v>766.57950525000001</v>
      </c>
      <c r="T1170" s="132">
        <v>0</v>
      </c>
      <c r="U1170" s="132">
        <f t="shared" si="128"/>
        <v>766.57950525000001</v>
      </c>
      <c r="V1170" s="132">
        <f t="shared" si="129"/>
        <v>766579.50525000005</v>
      </c>
      <c r="W1170" s="132">
        <f t="shared" si="130"/>
        <v>63881.625437500006</v>
      </c>
      <c r="X1170" s="130" t="s">
        <v>1641</v>
      </c>
      <c r="Y1170" s="130" t="s">
        <v>1674</v>
      </c>
      <c r="Z1170" s="130">
        <v>3093</v>
      </c>
      <c r="AA1170" s="130">
        <v>3094</v>
      </c>
      <c r="AB1170" s="130" t="s">
        <v>42</v>
      </c>
      <c r="AC1170" s="130" t="s">
        <v>42</v>
      </c>
      <c r="AD1170" s="130" t="s">
        <v>42</v>
      </c>
      <c r="AE1170" s="130" t="s">
        <v>42</v>
      </c>
      <c r="AF1170" s="130">
        <v>101</v>
      </c>
      <c r="AG1170" s="130"/>
      <c r="AH1170" s="130">
        <v>2024</v>
      </c>
      <c r="AI1170" s="130" t="s">
        <v>1671</v>
      </c>
      <c r="AJ1170" s="130"/>
      <c r="AK1170" s="130">
        <v>108.33029999999999</v>
      </c>
      <c r="AL1170" s="130"/>
      <c r="AM1170" s="130" t="s">
        <v>1144</v>
      </c>
    </row>
    <row r="1171" spans="1:39" x14ac:dyDescent="0.35">
      <c r="A1171" s="133" t="s">
        <v>50</v>
      </c>
      <c r="B1171" s="133" t="s">
        <v>1553</v>
      </c>
      <c r="C1171" s="133" t="s">
        <v>1549</v>
      </c>
      <c r="D1171" s="133" t="s">
        <v>1624</v>
      </c>
      <c r="E1171" s="133" t="s">
        <v>51</v>
      </c>
      <c r="F1171" s="133" t="s">
        <v>656</v>
      </c>
      <c r="G1171" s="133" t="s">
        <v>770</v>
      </c>
      <c r="H1171" s="133" t="s">
        <v>1573</v>
      </c>
      <c r="I1171" s="133" t="s">
        <v>1572</v>
      </c>
      <c r="J1171" s="134">
        <v>1</v>
      </c>
      <c r="K1171" s="133"/>
      <c r="L1171" s="133" t="s">
        <v>54</v>
      </c>
      <c r="M1171" s="133" t="s">
        <v>69</v>
      </c>
      <c r="N1171" s="133">
        <v>10</v>
      </c>
      <c r="O1171" s="133">
        <v>163</v>
      </c>
      <c r="P1171" s="133">
        <v>1.05</v>
      </c>
      <c r="Q1171" s="135">
        <v>106.4817</v>
      </c>
      <c r="R1171" s="135">
        <f t="shared" si="126"/>
        <v>2.8525</v>
      </c>
      <c r="S1171" s="135">
        <f t="shared" si="127"/>
        <v>303.73904924999999</v>
      </c>
      <c r="T1171" s="135"/>
      <c r="U1171" s="135">
        <f t="shared" si="128"/>
        <v>303.73904924999999</v>
      </c>
      <c r="V1171" s="135">
        <f t="shared" si="129"/>
        <v>303739.04924999998</v>
      </c>
      <c r="W1171" s="135">
        <f t="shared" si="130"/>
        <v>25311.587437499998</v>
      </c>
      <c r="X1171" s="133" t="s">
        <v>1641</v>
      </c>
      <c r="Y1171" s="133" t="s">
        <v>1665</v>
      </c>
      <c r="Z1171" s="133">
        <v>3093</v>
      </c>
      <c r="AA1171" s="133">
        <v>3094</v>
      </c>
      <c r="AB1171" s="133"/>
      <c r="AC1171" s="133"/>
      <c r="AD1171" s="133"/>
      <c r="AE1171" s="133"/>
      <c r="AF1171" s="133">
        <v>101</v>
      </c>
      <c r="AG1171" s="133"/>
      <c r="AH1171" s="133">
        <v>2024</v>
      </c>
      <c r="AI1171" s="133" t="s">
        <v>1676</v>
      </c>
      <c r="AJ1171" s="133"/>
      <c r="AK1171" s="133"/>
      <c r="AL1171" s="133"/>
      <c r="AM1171" s="133" t="s">
        <v>1144</v>
      </c>
    </row>
    <row r="1172" spans="1:39" x14ac:dyDescent="0.35">
      <c r="A1172" s="130" t="s">
        <v>50</v>
      </c>
      <c r="B1172" s="130" t="s">
        <v>1553</v>
      </c>
      <c r="C1172" s="130" t="s">
        <v>1549</v>
      </c>
      <c r="D1172" s="130" t="s">
        <v>1624</v>
      </c>
      <c r="E1172" s="130" t="s">
        <v>51</v>
      </c>
      <c r="F1172" s="130" t="s">
        <v>656</v>
      </c>
      <c r="G1172" s="130" t="s">
        <v>862</v>
      </c>
      <c r="H1172" s="130" t="s">
        <v>1573</v>
      </c>
      <c r="I1172" s="130" t="s">
        <v>1572</v>
      </c>
      <c r="J1172" s="131">
        <v>0.25</v>
      </c>
      <c r="K1172" s="130"/>
      <c r="L1172" s="130" t="s">
        <v>54</v>
      </c>
      <c r="M1172" s="130" t="s">
        <v>69</v>
      </c>
      <c r="N1172" s="130">
        <v>10</v>
      </c>
      <c r="O1172" s="130">
        <v>163</v>
      </c>
      <c r="P1172" s="130">
        <v>10.199999999999999</v>
      </c>
      <c r="Q1172" s="132">
        <v>106.4817</v>
      </c>
      <c r="R1172" s="132">
        <f t="shared" si="126"/>
        <v>6.9274999999999993</v>
      </c>
      <c r="S1172" s="132">
        <f t="shared" si="127"/>
        <v>737.6519767499999</v>
      </c>
      <c r="T1172" s="132">
        <v>0</v>
      </c>
      <c r="U1172" s="132">
        <f t="shared" si="128"/>
        <v>737.6519767499999</v>
      </c>
      <c r="V1172" s="132">
        <f t="shared" si="129"/>
        <v>737651.97674999991</v>
      </c>
      <c r="W1172" s="132">
        <f t="shared" si="130"/>
        <v>61470.998062499995</v>
      </c>
      <c r="X1172" s="130" t="s">
        <v>1641</v>
      </c>
      <c r="Y1172" s="130" t="s">
        <v>1657</v>
      </c>
      <c r="Z1172" s="130">
        <v>3093</v>
      </c>
      <c r="AA1172" s="130">
        <v>3094</v>
      </c>
      <c r="AB1172" s="130" t="s">
        <v>42</v>
      </c>
      <c r="AC1172" s="130" t="s">
        <v>42</v>
      </c>
      <c r="AD1172" s="130" t="s">
        <v>42</v>
      </c>
      <c r="AE1172" s="130" t="s">
        <v>42</v>
      </c>
      <c r="AF1172" s="130">
        <v>101</v>
      </c>
      <c r="AG1172" s="130"/>
      <c r="AH1172" s="130">
        <v>2024</v>
      </c>
      <c r="AI1172" s="130" t="s">
        <v>1670</v>
      </c>
      <c r="AJ1172" s="130"/>
      <c r="AK1172" s="130">
        <v>108.33029999999999</v>
      </c>
      <c r="AL1172" s="130"/>
      <c r="AM1172" s="130" t="s">
        <v>1144</v>
      </c>
    </row>
    <row r="1173" spans="1:39" x14ac:dyDescent="0.35">
      <c r="A1173" s="133" t="s">
        <v>50</v>
      </c>
      <c r="B1173" s="133" t="s">
        <v>1553</v>
      </c>
      <c r="C1173" s="133" t="s">
        <v>1549</v>
      </c>
      <c r="D1173" s="133" t="s">
        <v>1624</v>
      </c>
      <c r="E1173" s="133" t="s">
        <v>51</v>
      </c>
      <c r="F1173" s="133" t="s">
        <v>656</v>
      </c>
      <c r="G1173" s="133" t="s">
        <v>862</v>
      </c>
      <c r="H1173" s="133" t="s">
        <v>1573</v>
      </c>
      <c r="I1173" s="133" t="s">
        <v>1572</v>
      </c>
      <c r="J1173" s="134">
        <f>1/3</f>
        <v>0.33333333333333331</v>
      </c>
      <c r="K1173" s="133"/>
      <c r="L1173" s="133" t="s">
        <v>54</v>
      </c>
      <c r="M1173" s="133" t="s">
        <v>69</v>
      </c>
      <c r="N1173" s="133">
        <v>10</v>
      </c>
      <c r="O1173" s="133">
        <v>163</v>
      </c>
      <c r="P1173" s="133">
        <v>7.95</v>
      </c>
      <c r="Q1173" s="135">
        <v>106.4817</v>
      </c>
      <c r="R1173" s="135">
        <f t="shared" si="126"/>
        <v>7.1991666666666667</v>
      </c>
      <c r="S1173" s="135">
        <f t="shared" si="127"/>
        <v>766.57950525000001</v>
      </c>
      <c r="T1173" s="135">
        <v>0</v>
      </c>
      <c r="U1173" s="135">
        <f t="shared" si="128"/>
        <v>766.57950525000001</v>
      </c>
      <c r="V1173" s="135">
        <f t="shared" si="129"/>
        <v>766579.50525000005</v>
      </c>
      <c r="W1173" s="135">
        <f t="shared" si="130"/>
        <v>63881.625437500006</v>
      </c>
      <c r="X1173" s="133" t="s">
        <v>1641</v>
      </c>
      <c r="Y1173" s="133" t="s">
        <v>1657</v>
      </c>
      <c r="Z1173" s="133">
        <v>3093</v>
      </c>
      <c r="AA1173" s="133">
        <v>3094</v>
      </c>
      <c r="AB1173" s="133" t="s">
        <v>42</v>
      </c>
      <c r="AC1173" s="133" t="s">
        <v>42</v>
      </c>
      <c r="AD1173" s="133" t="s">
        <v>42</v>
      </c>
      <c r="AE1173" s="133" t="s">
        <v>42</v>
      </c>
      <c r="AF1173" s="133">
        <v>101</v>
      </c>
      <c r="AG1173" s="133"/>
      <c r="AH1173" s="133">
        <v>2024</v>
      </c>
      <c r="AI1173" s="133" t="s">
        <v>1671</v>
      </c>
      <c r="AJ1173" s="133"/>
      <c r="AK1173" s="133">
        <v>108.33029999999999</v>
      </c>
      <c r="AL1173" s="133"/>
      <c r="AM1173" s="133" t="s">
        <v>1144</v>
      </c>
    </row>
    <row r="1174" spans="1:39" x14ac:dyDescent="0.35">
      <c r="A1174" s="130" t="s">
        <v>50</v>
      </c>
      <c r="B1174" s="130" t="s">
        <v>1553</v>
      </c>
      <c r="C1174" s="130" t="s">
        <v>1549</v>
      </c>
      <c r="D1174" s="130" t="s">
        <v>1624</v>
      </c>
      <c r="E1174" s="130" t="s">
        <v>51</v>
      </c>
      <c r="F1174" s="130" t="s">
        <v>656</v>
      </c>
      <c r="G1174" s="130" t="s">
        <v>817</v>
      </c>
      <c r="H1174" s="130" t="s">
        <v>1573</v>
      </c>
      <c r="I1174" s="130" t="s">
        <v>1572</v>
      </c>
      <c r="J1174" s="131">
        <v>1</v>
      </c>
      <c r="K1174" s="130"/>
      <c r="L1174" s="130" t="s">
        <v>54</v>
      </c>
      <c r="M1174" s="130" t="s">
        <v>55</v>
      </c>
      <c r="N1174" s="130">
        <v>10</v>
      </c>
      <c r="O1174" s="130">
        <v>133</v>
      </c>
      <c r="P1174" s="130">
        <v>1.5</v>
      </c>
      <c r="Q1174" s="132">
        <v>106.4817</v>
      </c>
      <c r="R1174" s="132">
        <f t="shared" si="126"/>
        <v>3.3250000000000002</v>
      </c>
      <c r="S1174" s="132">
        <f t="shared" si="127"/>
        <v>354.05165250000005</v>
      </c>
      <c r="T1174" s="132">
        <v>0</v>
      </c>
      <c r="U1174" s="132">
        <f t="shared" si="128"/>
        <v>354.05165250000005</v>
      </c>
      <c r="V1174" s="132">
        <f t="shared" si="129"/>
        <v>354051.65250000003</v>
      </c>
      <c r="W1174" s="132">
        <f t="shared" si="130"/>
        <v>29504.304375000003</v>
      </c>
      <c r="X1174" s="130" t="s">
        <v>1641</v>
      </c>
      <c r="Y1174" s="130" t="s">
        <v>1672</v>
      </c>
      <c r="Z1174" s="130">
        <v>3093</v>
      </c>
      <c r="AA1174" s="130">
        <v>3094</v>
      </c>
      <c r="AB1174" s="130" t="s">
        <v>42</v>
      </c>
      <c r="AC1174" s="130" t="s">
        <v>42</v>
      </c>
      <c r="AD1174" s="130" t="s">
        <v>42</v>
      </c>
      <c r="AE1174" s="130" t="s">
        <v>42</v>
      </c>
      <c r="AF1174" s="130">
        <v>101</v>
      </c>
      <c r="AG1174" s="130"/>
      <c r="AH1174" s="130">
        <v>2024</v>
      </c>
      <c r="AI1174" s="130" t="s">
        <v>1673</v>
      </c>
      <c r="AJ1174" s="130"/>
      <c r="AK1174" s="130">
        <v>108.33029999999999</v>
      </c>
      <c r="AL1174" s="130"/>
      <c r="AM1174" s="130" t="s">
        <v>1144</v>
      </c>
    </row>
    <row r="1175" spans="1:39" x14ac:dyDescent="0.35">
      <c r="A1175" s="133" t="s">
        <v>50</v>
      </c>
      <c r="B1175" s="133" t="s">
        <v>1553</v>
      </c>
      <c r="C1175" s="133" t="s">
        <v>1549</v>
      </c>
      <c r="D1175" s="133" t="s">
        <v>1624</v>
      </c>
      <c r="E1175" s="133" t="s">
        <v>51</v>
      </c>
      <c r="F1175" s="133" t="s">
        <v>656</v>
      </c>
      <c r="G1175" s="133" t="s">
        <v>656</v>
      </c>
      <c r="H1175" s="133" t="s">
        <v>1573</v>
      </c>
      <c r="I1175" s="133" t="s">
        <v>1572</v>
      </c>
      <c r="J1175" s="134">
        <v>1</v>
      </c>
      <c r="K1175" s="133"/>
      <c r="L1175" s="133" t="s">
        <v>54</v>
      </c>
      <c r="M1175" s="133" t="s">
        <v>55</v>
      </c>
      <c r="N1175" s="133">
        <v>10</v>
      </c>
      <c r="O1175" s="133">
        <v>133</v>
      </c>
      <c r="P1175" s="133">
        <v>1.2</v>
      </c>
      <c r="Q1175" s="135">
        <v>106.4817</v>
      </c>
      <c r="R1175" s="135">
        <f t="shared" si="126"/>
        <v>2.6599999999999997</v>
      </c>
      <c r="S1175" s="135">
        <f t="shared" si="127"/>
        <v>283.24132199999997</v>
      </c>
      <c r="T1175" s="135">
        <v>0</v>
      </c>
      <c r="U1175" s="135">
        <f t="shared" si="128"/>
        <v>283.24132199999997</v>
      </c>
      <c r="V1175" s="135">
        <f t="shared" si="129"/>
        <v>283241.32199999999</v>
      </c>
      <c r="W1175" s="135">
        <f t="shared" si="130"/>
        <v>23603.443499999998</v>
      </c>
      <c r="X1175" s="133" t="s">
        <v>1641</v>
      </c>
      <c r="Y1175" s="133" t="s">
        <v>1674</v>
      </c>
      <c r="Z1175" s="133">
        <v>3093</v>
      </c>
      <c r="AA1175" s="133">
        <v>3094</v>
      </c>
      <c r="AB1175" s="133" t="s">
        <v>42</v>
      </c>
      <c r="AC1175" s="133" t="s">
        <v>42</v>
      </c>
      <c r="AD1175" s="133" t="s">
        <v>42</v>
      </c>
      <c r="AE1175" s="133" t="s">
        <v>42</v>
      </c>
      <c r="AF1175" s="133">
        <v>101</v>
      </c>
      <c r="AG1175" s="133"/>
      <c r="AH1175" s="133">
        <v>2024</v>
      </c>
      <c r="AI1175" s="133" t="s">
        <v>1675</v>
      </c>
      <c r="AJ1175" s="133"/>
      <c r="AK1175" s="133">
        <v>108.33029999999999</v>
      </c>
      <c r="AL1175" s="133"/>
      <c r="AM1175" s="133" t="s">
        <v>1144</v>
      </c>
    </row>
    <row r="1176" spans="1:39" x14ac:dyDescent="0.35">
      <c r="A1176" s="130" t="s">
        <v>50</v>
      </c>
      <c r="B1176" s="130" t="s">
        <v>1553</v>
      </c>
      <c r="C1176" s="130" t="s">
        <v>1549</v>
      </c>
      <c r="D1176" s="130" t="s">
        <v>1624</v>
      </c>
      <c r="E1176" s="130" t="s">
        <v>51</v>
      </c>
      <c r="F1176" s="130" t="s">
        <v>656</v>
      </c>
      <c r="G1176" s="130" t="s">
        <v>656</v>
      </c>
      <c r="H1176" s="130" t="s">
        <v>1573</v>
      </c>
      <c r="I1176" s="130" t="s">
        <v>1572</v>
      </c>
      <c r="J1176" s="131">
        <v>0.25</v>
      </c>
      <c r="K1176" s="130"/>
      <c r="L1176" s="130" t="s">
        <v>54</v>
      </c>
      <c r="M1176" s="130" t="s">
        <v>55</v>
      </c>
      <c r="N1176" s="130">
        <v>10</v>
      </c>
      <c r="O1176" s="130">
        <v>133</v>
      </c>
      <c r="P1176" s="130">
        <v>10.199999999999999</v>
      </c>
      <c r="Q1176" s="132">
        <v>106.4817</v>
      </c>
      <c r="R1176" s="132">
        <f t="shared" si="126"/>
        <v>5.6524999999999999</v>
      </c>
      <c r="S1176" s="132">
        <f t="shared" si="127"/>
        <v>601.88780925000003</v>
      </c>
      <c r="T1176" s="132">
        <v>0</v>
      </c>
      <c r="U1176" s="132">
        <f t="shared" si="128"/>
        <v>601.88780925000003</v>
      </c>
      <c r="V1176" s="132">
        <f t="shared" si="129"/>
        <v>601887.80925000005</v>
      </c>
      <c r="W1176" s="132">
        <f t="shared" si="130"/>
        <v>50157.317437500002</v>
      </c>
      <c r="X1176" s="130" t="s">
        <v>1641</v>
      </c>
      <c r="Y1176" s="130" t="s">
        <v>1674</v>
      </c>
      <c r="Z1176" s="130">
        <v>3093</v>
      </c>
      <c r="AA1176" s="130">
        <v>3094</v>
      </c>
      <c r="AB1176" s="130" t="s">
        <v>42</v>
      </c>
      <c r="AC1176" s="130" t="s">
        <v>42</v>
      </c>
      <c r="AD1176" s="130" t="s">
        <v>42</v>
      </c>
      <c r="AE1176" s="130" t="s">
        <v>42</v>
      </c>
      <c r="AF1176" s="130">
        <v>101</v>
      </c>
      <c r="AG1176" s="130"/>
      <c r="AH1176" s="130">
        <v>2024</v>
      </c>
      <c r="AI1176" s="130" t="s">
        <v>1670</v>
      </c>
      <c r="AJ1176" s="130"/>
      <c r="AK1176" s="130">
        <v>108.33029999999999</v>
      </c>
      <c r="AL1176" s="130"/>
      <c r="AM1176" s="130" t="s">
        <v>1144</v>
      </c>
    </row>
    <row r="1177" spans="1:39" x14ac:dyDescent="0.35">
      <c r="A1177" s="133" t="s">
        <v>50</v>
      </c>
      <c r="B1177" s="133" t="s">
        <v>1553</v>
      </c>
      <c r="C1177" s="133" t="s">
        <v>1549</v>
      </c>
      <c r="D1177" s="133" t="s">
        <v>1624</v>
      </c>
      <c r="E1177" s="133" t="s">
        <v>51</v>
      </c>
      <c r="F1177" s="133" t="s">
        <v>656</v>
      </c>
      <c r="G1177" s="133" t="s">
        <v>656</v>
      </c>
      <c r="H1177" s="133" t="s">
        <v>1573</v>
      </c>
      <c r="I1177" s="133" t="s">
        <v>1572</v>
      </c>
      <c r="J1177" s="134">
        <f>1/3</f>
        <v>0.33333333333333331</v>
      </c>
      <c r="K1177" s="133"/>
      <c r="L1177" s="133" t="s">
        <v>54</v>
      </c>
      <c r="M1177" s="133" t="s">
        <v>55</v>
      </c>
      <c r="N1177" s="133">
        <v>10</v>
      </c>
      <c r="O1177" s="133">
        <v>133</v>
      </c>
      <c r="P1177" s="133">
        <v>7.95</v>
      </c>
      <c r="Q1177" s="135">
        <v>106.4817</v>
      </c>
      <c r="R1177" s="135">
        <f t="shared" si="126"/>
        <v>5.8741666666666665</v>
      </c>
      <c r="S1177" s="135">
        <f t="shared" si="127"/>
        <v>625.49125275000006</v>
      </c>
      <c r="T1177" s="135">
        <v>0</v>
      </c>
      <c r="U1177" s="135">
        <f t="shared" si="128"/>
        <v>625.49125275000006</v>
      </c>
      <c r="V1177" s="135">
        <f t="shared" si="129"/>
        <v>625491.2527500001</v>
      </c>
      <c r="W1177" s="135">
        <f t="shared" si="130"/>
        <v>52124.271062500011</v>
      </c>
      <c r="X1177" s="133" t="s">
        <v>1641</v>
      </c>
      <c r="Y1177" s="133" t="s">
        <v>1674</v>
      </c>
      <c r="Z1177" s="133">
        <v>3093</v>
      </c>
      <c r="AA1177" s="133">
        <v>3094</v>
      </c>
      <c r="AB1177" s="133" t="s">
        <v>42</v>
      </c>
      <c r="AC1177" s="133" t="s">
        <v>42</v>
      </c>
      <c r="AD1177" s="133" t="s">
        <v>42</v>
      </c>
      <c r="AE1177" s="133" t="s">
        <v>42</v>
      </c>
      <c r="AF1177" s="133">
        <v>101</v>
      </c>
      <c r="AG1177" s="133"/>
      <c r="AH1177" s="133">
        <v>2024</v>
      </c>
      <c r="AI1177" s="133" t="s">
        <v>1671</v>
      </c>
      <c r="AJ1177" s="133"/>
      <c r="AK1177" s="133">
        <v>108.33029999999999</v>
      </c>
      <c r="AL1177" s="133"/>
      <c r="AM1177" s="133" t="s">
        <v>1144</v>
      </c>
    </row>
    <row r="1178" spans="1:39" x14ac:dyDescent="0.35">
      <c r="A1178" s="130" t="s">
        <v>50</v>
      </c>
      <c r="B1178" s="130" t="s">
        <v>1553</v>
      </c>
      <c r="C1178" s="130" t="s">
        <v>1549</v>
      </c>
      <c r="D1178" s="130" t="s">
        <v>1624</v>
      </c>
      <c r="E1178" s="130" t="s">
        <v>51</v>
      </c>
      <c r="F1178" s="130" t="s">
        <v>656</v>
      </c>
      <c r="G1178" s="130" t="s">
        <v>770</v>
      </c>
      <c r="H1178" s="130" t="s">
        <v>1573</v>
      </c>
      <c r="I1178" s="130" t="s">
        <v>1572</v>
      </c>
      <c r="J1178" s="131">
        <v>1</v>
      </c>
      <c r="K1178" s="130"/>
      <c r="L1178" s="130" t="s">
        <v>54</v>
      </c>
      <c r="M1178" s="130" t="s">
        <v>55</v>
      </c>
      <c r="N1178" s="130">
        <v>10</v>
      </c>
      <c r="O1178" s="130">
        <v>133</v>
      </c>
      <c r="P1178" s="130">
        <v>1.05</v>
      </c>
      <c r="Q1178" s="132">
        <v>106.4817</v>
      </c>
      <c r="R1178" s="132">
        <f t="shared" si="126"/>
        <v>2.3275000000000001</v>
      </c>
      <c r="S1178" s="132">
        <f t="shared" si="127"/>
        <v>247.83615675000001</v>
      </c>
      <c r="T1178" s="132"/>
      <c r="U1178" s="132">
        <f t="shared" si="128"/>
        <v>247.83615675000001</v>
      </c>
      <c r="V1178" s="132">
        <f t="shared" si="129"/>
        <v>247836.15675000002</v>
      </c>
      <c r="W1178" s="132">
        <f t="shared" si="130"/>
        <v>20653.013062500002</v>
      </c>
      <c r="X1178" s="130" t="s">
        <v>1641</v>
      </c>
      <c r="Y1178" s="130" t="s">
        <v>1665</v>
      </c>
      <c r="Z1178" s="130">
        <v>3093</v>
      </c>
      <c r="AA1178" s="130">
        <v>3094</v>
      </c>
      <c r="AB1178" s="130"/>
      <c r="AC1178" s="130"/>
      <c r="AD1178" s="130"/>
      <c r="AE1178" s="130"/>
      <c r="AF1178" s="130">
        <v>101</v>
      </c>
      <c r="AG1178" s="130"/>
      <c r="AH1178" s="130">
        <v>2024</v>
      </c>
      <c r="AI1178" s="130" t="s">
        <v>1676</v>
      </c>
      <c r="AJ1178" s="130"/>
      <c r="AK1178" s="130"/>
      <c r="AL1178" s="130"/>
      <c r="AM1178" s="130" t="s">
        <v>1144</v>
      </c>
    </row>
    <row r="1179" spans="1:39" x14ac:dyDescent="0.35">
      <c r="A1179" s="133" t="s">
        <v>50</v>
      </c>
      <c r="B1179" s="133" t="s">
        <v>1553</v>
      </c>
      <c r="C1179" s="133" t="s">
        <v>1549</v>
      </c>
      <c r="D1179" s="133" t="s">
        <v>1624</v>
      </c>
      <c r="E1179" s="133" t="s">
        <v>51</v>
      </c>
      <c r="F1179" s="133" t="s">
        <v>656</v>
      </c>
      <c r="G1179" s="133" t="s">
        <v>862</v>
      </c>
      <c r="H1179" s="133" t="s">
        <v>1573</v>
      </c>
      <c r="I1179" s="133" t="s">
        <v>1572</v>
      </c>
      <c r="J1179" s="134">
        <v>0.25</v>
      </c>
      <c r="K1179" s="133"/>
      <c r="L1179" s="133" t="s">
        <v>54</v>
      </c>
      <c r="M1179" s="133" t="s">
        <v>55</v>
      </c>
      <c r="N1179" s="133">
        <v>10</v>
      </c>
      <c r="O1179" s="133">
        <v>133</v>
      </c>
      <c r="P1179" s="133">
        <v>10.199999999999999</v>
      </c>
      <c r="Q1179" s="135">
        <v>106.4817</v>
      </c>
      <c r="R1179" s="135">
        <f t="shared" si="126"/>
        <v>5.6524999999999999</v>
      </c>
      <c r="S1179" s="135">
        <f t="shared" si="127"/>
        <v>601.88780925000003</v>
      </c>
      <c r="T1179" s="135">
        <v>0</v>
      </c>
      <c r="U1179" s="135">
        <f t="shared" si="128"/>
        <v>601.88780925000003</v>
      </c>
      <c r="V1179" s="135">
        <f t="shared" si="129"/>
        <v>601887.80925000005</v>
      </c>
      <c r="W1179" s="135">
        <f t="shared" si="130"/>
        <v>50157.317437500002</v>
      </c>
      <c r="X1179" s="133" t="s">
        <v>1641</v>
      </c>
      <c r="Y1179" s="133" t="s">
        <v>1657</v>
      </c>
      <c r="Z1179" s="133">
        <v>3093</v>
      </c>
      <c r="AA1179" s="133">
        <v>3094</v>
      </c>
      <c r="AB1179" s="133" t="s">
        <v>42</v>
      </c>
      <c r="AC1179" s="133" t="s">
        <v>42</v>
      </c>
      <c r="AD1179" s="133" t="s">
        <v>42</v>
      </c>
      <c r="AE1179" s="133" t="s">
        <v>42</v>
      </c>
      <c r="AF1179" s="133">
        <v>101</v>
      </c>
      <c r="AG1179" s="133"/>
      <c r="AH1179" s="133">
        <v>2024</v>
      </c>
      <c r="AI1179" s="133" t="s">
        <v>1670</v>
      </c>
      <c r="AJ1179" s="133"/>
      <c r="AK1179" s="133">
        <v>108.33029999999999</v>
      </c>
      <c r="AL1179" s="133"/>
      <c r="AM1179" s="133" t="s">
        <v>1144</v>
      </c>
    </row>
    <row r="1180" spans="1:39" x14ac:dyDescent="0.35">
      <c r="A1180" s="130" t="s">
        <v>50</v>
      </c>
      <c r="B1180" s="130" t="s">
        <v>1553</v>
      </c>
      <c r="C1180" s="130" t="s">
        <v>1549</v>
      </c>
      <c r="D1180" s="130" t="s">
        <v>1624</v>
      </c>
      <c r="E1180" s="130" t="s">
        <v>51</v>
      </c>
      <c r="F1180" s="130" t="s">
        <v>656</v>
      </c>
      <c r="G1180" s="130" t="s">
        <v>862</v>
      </c>
      <c r="H1180" s="130" t="s">
        <v>1573</v>
      </c>
      <c r="I1180" s="130" t="s">
        <v>1572</v>
      </c>
      <c r="J1180" s="131">
        <f>1/3</f>
        <v>0.33333333333333331</v>
      </c>
      <c r="K1180" s="130"/>
      <c r="L1180" s="130" t="s">
        <v>54</v>
      </c>
      <c r="M1180" s="130" t="s">
        <v>55</v>
      </c>
      <c r="N1180" s="130">
        <v>10</v>
      </c>
      <c r="O1180" s="130">
        <v>133</v>
      </c>
      <c r="P1180" s="130">
        <v>7.95</v>
      </c>
      <c r="Q1180" s="132">
        <v>106.4817</v>
      </c>
      <c r="R1180" s="132">
        <f t="shared" si="126"/>
        <v>5.8741666666666665</v>
      </c>
      <c r="S1180" s="132">
        <f t="shared" si="127"/>
        <v>625.49125275000006</v>
      </c>
      <c r="T1180" s="132">
        <v>0</v>
      </c>
      <c r="U1180" s="132">
        <f t="shared" si="128"/>
        <v>625.49125275000006</v>
      </c>
      <c r="V1180" s="132">
        <f t="shared" si="129"/>
        <v>625491.2527500001</v>
      </c>
      <c r="W1180" s="132">
        <f t="shared" si="130"/>
        <v>52124.271062500011</v>
      </c>
      <c r="X1180" s="130" t="s">
        <v>1641</v>
      </c>
      <c r="Y1180" s="130" t="s">
        <v>1657</v>
      </c>
      <c r="Z1180" s="130">
        <v>3093</v>
      </c>
      <c r="AA1180" s="130">
        <v>3094</v>
      </c>
      <c r="AB1180" s="130" t="s">
        <v>42</v>
      </c>
      <c r="AC1180" s="130" t="s">
        <v>42</v>
      </c>
      <c r="AD1180" s="130" t="s">
        <v>42</v>
      </c>
      <c r="AE1180" s="130" t="s">
        <v>42</v>
      </c>
      <c r="AF1180" s="130">
        <v>101</v>
      </c>
      <c r="AG1180" s="130"/>
      <c r="AH1180" s="130">
        <v>2024</v>
      </c>
      <c r="AI1180" s="130" t="s">
        <v>1671</v>
      </c>
      <c r="AJ1180" s="130"/>
      <c r="AK1180" s="130">
        <v>108.33029999999999</v>
      </c>
      <c r="AL1180" s="130"/>
      <c r="AM1180" s="130" t="s">
        <v>1144</v>
      </c>
    </row>
    <row r="1181" spans="1:39" x14ac:dyDescent="0.35">
      <c r="A1181" s="133" t="s">
        <v>50</v>
      </c>
      <c r="B1181" s="133" t="s">
        <v>1553</v>
      </c>
      <c r="C1181" s="133" t="s">
        <v>1549</v>
      </c>
      <c r="D1181" s="133" t="s">
        <v>1624</v>
      </c>
      <c r="E1181" s="133" t="s">
        <v>51</v>
      </c>
      <c r="F1181" s="133" t="s">
        <v>817</v>
      </c>
      <c r="G1181" s="133" t="s">
        <v>127</v>
      </c>
      <c r="H1181" s="133" t="s">
        <v>1567</v>
      </c>
      <c r="I1181" s="133" t="s">
        <v>1566</v>
      </c>
      <c r="J1181" s="134">
        <v>0.25</v>
      </c>
      <c r="K1181" s="133"/>
      <c r="L1181" s="133" t="s">
        <v>54</v>
      </c>
      <c r="M1181" s="133" t="s">
        <v>69</v>
      </c>
      <c r="N1181" s="133">
        <v>7</v>
      </c>
      <c r="O1181" s="133">
        <v>133</v>
      </c>
      <c r="P1181" s="133">
        <v>2.7</v>
      </c>
      <c r="Q1181" s="135">
        <v>106.4817</v>
      </c>
      <c r="R1181" s="135">
        <f t="shared" si="126"/>
        <v>1.4962500000000001</v>
      </c>
      <c r="S1181" s="135">
        <f t="shared" si="127"/>
        <v>159.323243625</v>
      </c>
      <c r="T1181" s="135">
        <v>0</v>
      </c>
      <c r="U1181" s="135">
        <f t="shared" si="128"/>
        <v>159.323243625</v>
      </c>
      <c r="V1181" s="135">
        <f t="shared" si="129"/>
        <v>159323.243625</v>
      </c>
      <c r="W1181" s="135">
        <f t="shared" si="130"/>
        <v>13276.93696875</v>
      </c>
      <c r="X1181" s="133" t="s">
        <v>1641</v>
      </c>
      <c r="Y1181" s="133" t="s">
        <v>1651</v>
      </c>
      <c r="Z1181" s="133">
        <v>3093</v>
      </c>
      <c r="AA1181" s="133">
        <v>3094</v>
      </c>
      <c r="AB1181" s="133" t="s">
        <v>42</v>
      </c>
      <c r="AC1181" s="133" t="s">
        <v>42</v>
      </c>
      <c r="AD1181" s="133" t="s">
        <v>42</v>
      </c>
      <c r="AE1181" s="133" t="s">
        <v>42</v>
      </c>
      <c r="AF1181" s="133">
        <v>101</v>
      </c>
      <c r="AG1181" s="133"/>
      <c r="AH1181" s="133">
        <v>2024</v>
      </c>
      <c r="AI1181" s="133" t="s">
        <v>1677</v>
      </c>
      <c r="AJ1181" s="133"/>
      <c r="AK1181" s="133">
        <v>108.33029999999999</v>
      </c>
      <c r="AL1181" s="133"/>
      <c r="AM1181" s="133" t="s">
        <v>1144</v>
      </c>
    </row>
    <row r="1182" spans="1:39" x14ac:dyDescent="0.35">
      <c r="A1182" s="130" t="s">
        <v>50</v>
      </c>
      <c r="B1182" s="130" t="s">
        <v>1553</v>
      </c>
      <c r="C1182" s="130" t="s">
        <v>1549</v>
      </c>
      <c r="D1182" s="130" t="s">
        <v>1624</v>
      </c>
      <c r="E1182" s="130" t="s">
        <v>51</v>
      </c>
      <c r="F1182" s="130" t="s">
        <v>817</v>
      </c>
      <c r="G1182" s="130" t="s">
        <v>312</v>
      </c>
      <c r="H1182" s="130" t="s">
        <v>1567</v>
      </c>
      <c r="I1182" s="130" t="s">
        <v>1566</v>
      </c>
      <c r="J1182" s="131">
        <v>0.25</v>
      </c>
      <c r="K1182" s="130"/>
      <c r="L1182" s="130" t="s">
        <v>54</v>
      </c>
      <c r="M1182" s="130" t="s">
        <v>69</v>
      </c>
      <c r="N1182" s="130">
        <v>7</v>
      </c>
      <c r="O1182" s="130">
        <v>133</v>
      </c>
      <c r="P1182" s="130">
        <v>1.5</v>
      </c>
      <c r="Q1182" s="132">
        <v>106.4817</v>
      </c>
      <c r="R1182" s="132">
        <f t="shared" si="126"/>
        <v>0.83125000000000004</v>
      </c>
      <c r="S1182" s="132">
        <f t="shared" si="127"/>
        <v>88.512913125000011</v>
      </c>
      <c r="T1182" s="132">
        <v>0</v>
      </c>
      <c r="U1182" s="132">
        <f t="shared" si="128"/>
        <v>88.512913125000011</v>
      </c>
      <c r="V1182" s="132">
        <f t="shared" si="129"/>
        <v>88512.913125000006</v>
      </c>
      <c r="W1182" s="132">
        <f t="shared" si="130"/>
        <v>7376.0760937500008</v>
      </c>
      <c r="X1182" s="130" t="s">
        <v>1641</v>
      </c>
      <c r="Y1182" s="130" t="s">
        <v>1662</v>
      </c>
      <c r="Z1182" s="130">
        <v>3093</v>
      </c>
      <c r="AA1182" s="130">
        <v>3094</v>
      </c>
      <c r="AB1182" s="130" t="s">
        <v>42</v>
      </c>
      <c r="AC1182" s="130" t="s">
        <v>42</v>
      </c>
      <c r="AD1182" s="130" t="s">
        <v>42</v>
      </c>
      <c r="AE1182" s="130" t="s">
        <v>42</v>
      </c>
      <c r="AF1182" s="130">
        <v>101</v>
      </c>
      <c r="AG1182" s="130"/>
      <c r="AH1182" s="130">
        <v>2024</v>
      </c>
      <c r="AI1182" s="130" t="s">
        <v>1663</v>
      </c>
      <c r="AJ1182" s="130"/>
      <c r="AK1182" s="130">
        <v>108.33029999999999</v>
      </c>
      <c r="AL1182" s="130"/>
      <c r="AM1182" s="130" t="s">
        <v>1144</v>
      </c>
    </row>
    <row r="1183" spans="1:39" x14ac:dyDescent="0.35">
      <c r="A1183" s="133" t="s">
        <v>50</v>
      </c>
      <c r="B1183" s="133" t="s">
        <v>1553</v>
      </c>
      <c r="C1183" s="133" t="s">
        <v>1549</v>
      </c>
      <c r="D1183" s="133" t="s">
        <v>1624</v>
      </c>
      <c r="E1183" s="133" t="s">
        <v>51</v>
      </c>
      <c r="F1183" s="133" t="s">
        <v>817</v>
      </c>
      <c r="G1183" s="133" t="s">
        <v>181</v>
      </c>
      <c r="H1183" s="133" t="s">
        <v>1567</v>
      </c>
      <c r="I1183" s="133" t="s">
        <v>1566</v>
      </c>
      <c r="J1183" s="134">
        <v>0.25</v>
      </c>
      <c r="K1183" s="133"/>
      <c r="L1183" s="133" t="s">
        <v>54</v>
      </c>
      <c r="M1183" s="133" t="s">
        <v>69</v>
      </c>
      <c r="N1183" s="133">
        <v>7</v>
      </c>
      <c r="O1183" s="133">
        <v>133</v>
      </c>
      <c r="P1183" s="133">
        <v>0.3</v>
      </c>
      <c r="Q1183" s="135">
        <v>106.4817</v>
      </c>
      <c r="R1183" s="135">
        <f t="shared" si="126"/>
        <v>0.16624999999999998</v>
      </c>
      <c r="S1183" s="135">
        <f t="shared" si="127"/>
        <v>17.702582624999998</v>
      </c>
      <c r="T1183" s="135">
        <v>0</v>
      </c>
      <c r="U1183" s="135">
        <f t="shared" si="128"/>
        <v>17.702582624999998</v>
      </c>
      <c r="V1183" s="135">
        <f t="shared" si="129"/>
        <v>17702.582624999999</v>
      </c>
      <c r="W1183" s="135">
        <f t="shared" si="130"/>
        <v>1475.2152187499998</v>
      </c>
      <c r="X1183" s="133" t="s">
        <v>1641</v>
      </c>
      <c r="Y1183" s="133" t="s">
        <v>1660</v>
      </c>
      <c r="Z1183" s="133">
        <v>3093</v>
      </c>
      <c r="AA1183" s="133">
        <v>3094</v>
      </c>
      <c r="AB1183" s="133" t="s">
        <v>42</v>
      </c>
      <c r="AC1183" s="133" t="s">
        <v>42</v>
      </c>
      <c r="AD1183" s="133" t="s">
        <v>42</v>
      </c>
      <c r="AE1183" s="133" t="s">
        <v>42</v>
      </c>
      <c r="AF1183" s="133">
        <v>101</v>
      </c>
      <c r="AG1183" s="133"/>
      <c r="AH1183" s="133">
        <v>2024</v>
      </c>
      <c r="AI1183" s="133" t="s">
        <v>1661</v>
      </c>
      <c r="AJ1183" s="133"/>
      <c r="AK1183" s="133">
        <v>108.33029999999999</v>
      </c>
      <c r="AL1183" s="133"/>
      <c r="AM1183" s="133" t="s">
        <v>1144</v>
      </c>
    </row>
    <row r="1184" spans="1:39" x14ac:dyDescent="0.35">
      <c r="A1184" s="130" t="s">
        <v>50</v>
      </c>
      <c r="B1184" s="130" t="s">
        <v>1553</v>
      </c>
      <c r="C1184" s="130" t="s">
        <v>1549</v>
      </c>
      <c r="D1184" s="130" t="s">
        <v>1624</v>
      </c>
      <c r="E1184" s="130" t="s">
        <v>51</v>
      </c>
      <c r="F1184" s="130" t="s">
        <v>817</v>
      </c>
      <c r="G1184" s="130" t="s">
        <v>817</v>
      </c>
      <c r="H1184" s="130" t="s">
        <v>1567</v>
      </c>
      <c r="I1184" s="130" t="s">
        <v>1566</v>
      </c>
      <c r="J1184" s="131">
        <v>0.25</v>
      </c>
      <c r="K1184" s="130"/>
      <c r="L1184" s="130" t="s">
        <v>54</v>
      </c>
      <c r="M1184" s="130" t="s">
        <v>69</v>
      </c>
      <c r="N1184" s="130">
        <v>7</v>
      </c>
      <c r="O1184" s="130">
        <v>133</v>
      </c>
      <c r="P1184" s="130">
        <v>20.02</v>
      </c>
      <c r="Q1184" s="132">
        <v>106.4817</v>
      </c>
      <c r="R1184" s="132">
        <f t="shared" si="126"/>
        <v>11.094416666666666</v>
      </c>
      <c r="S1184" s="132">
        <f t="shared" si="127"/>
        <v>1181.352347175</v>
      </c>
      <c r="T1184" s="132">
        <v>0</v>
      </c>
      <c r="U1184" s="132">
        <f t="shared" si="128"/>
        <v>1181.352347175</v>
      </c>
      <c r="V1184" s="132">
        <f t="shared" si="129"/>
        <v>1181352.347175</v>
      </c>
      <c r="W1184" s="132">
        <f t="shared" si="130"/>
        <v>98446.028931249995</v>
      </c>
      <c r="X1184" s="130" t="s">
        <v>1641</v>
      </c>
      <c r="Y1184" s="130" t="s">
        <v>1672</v>
      </c>
      <c r="Z1184" s="130">
        <v>3093</v>
      </c>
      <c r="AA1184" s="130">
        <v>3094</v>
      </c>
      <c r="AB1184" s="130" t="s">
        <v>42</v>
      </c>
      <c r="AC1184" s="130" t="s">
        <v>42</v>
      </c>
      <c r="AD1184" s="130" t="s">
        <v>42</v>
      </c>
      <c r="AE1184" s="130" t="s">
        <v>42</v>
      </c>
      <c r="AF1184" s="130">
        <v>101</v>
      </c>
      <c r="AG1184" s="130"/>
      <c r="AH1184" s="130">
        <v>2024</v>
      </c>
      <c r="AI1184" s="130"/>
      <c r="AJ1184" s="130"/>
      <c r="AK1184" s="130">
        <v>108.33029999999999</v>
      </c>
      <c r="AL1184" s="130"/>
      <c r="AM1184" s="130" t="s">
        <v>1144</v>
      </c>
    </row>
    <row r="1185" spans="1:39" x14ac:dyDescent="0.35">
      <c r="A1185" s="133" t="s">
        <v>50</v>
      </c>
      <c r="B1185" s="133" t="s">
        <v>1553</v>
      </c>
      <c r="C1185" s="133" t="s">
        <v>1549</v>
      </c>
      <c r="D1185" s="133" t="s">
        <v>1624</v>
      </c>
      <c r="E1185" s="133" t="s">
        <v>51</v>
      </c>
      <c r="F1185" s="133" t="s">
        <v>817</v>
      </c>
      <c r="G1185" s="133" t="s">
        <v>1089</v>
      </c>
      <c r="H1185" s="133" t="s">
        <v>1567</v>
      </c>
      <c r="I1185" s="133" t="s">
        <v>1566</v>
      </c>
      <c r="J1185" s="134">
        <v>0.25</v>
      </c>
      <c r="K1185" s="133"/>
      <c r="L1185" s="133" t="s">
        <v>54</v>
      </c>
      <c r="M1185" s="133" t="s">
        <v>69</v>
      </c>
      <c r="N1185" s="133">
        <v>7</v>
      </c>
      <c r="O1185" s="133">
        <v>133</v>
      </c>
      <c r="P1185" s="133">
        <v>2.48</v>
      </c>
      <c r="Q1185" s="135">
        <v>106.4817</v>
      </c>
      <c r="R1185" s="135">
        <f t="shared" si="126"/>
        <v>1.3743333333333332</v>
      </c>
      <c r="S1185" s="135">
        <f t="shared" si="127"/>
        <v>146.34134969999999</v>
      </c>
      <c r="T1185" s="135">
        <v>0</v>
      </c>
      <c r="U1185" s="135">
        <f t="shared" si="128"/>
        <v>146.34134969999999</v>
      </c>
      <c r="V1185" s="135">
        <f t="shared" si="129"/>
        <v>146341.34969999999</v>
      </c>
      <c r="W1185" s="135">
        <f t="shared" si="130"/>
        <v>12195.112475</v>
      </c>
      <c r="X1185" s="133" t="s">
        <v>1641</v>
      </c>
      <c r="Y1185" s="133" t="s">
        <v>1678</v>
      </c>
      <c r="Z1185" s="133">
        <v>3093</v>
      </c>
      <c r="AA1185" s="133">
        <v>3094</v>
      </c>
      <c r="AB1185" s="133" t="s">
        <v>42</v>
      </c>
      <c r="AC1185" s="133" t="s">
        <v>42</v>
      </c>
      <c r="AD1185" s="133" t="s">
        <v>42</v>
      </c>
      <c r="AE1185" s="133" t="s">
        <v>42</v>
      </c>
      <c r="AF1185" s="133">
        <v>101</v>
      </c>
      <c r="AG1185" s="133"/>
      <c r="AH1185" s="133">
        <v>2024</v>
      </c>
      <c r="AI1185" s="133" t="s">
        <v>1679</v>
      </c>
      <c r="AJ1185" s="133"/>
      <c r="AK1185" s="133">
        <v>108.33029999999999</v>
      </c>
      <c r="AL1185" s="133"/>
      <c r="AM1185" s="133" t="s">
        <v>1144</v>
      </c>
    </row>
    <row r="1186" spans="1:39" x14ac:dyDescent="0.35">
      <c r="A1186" s="130" t="s">
        <v>50</v>
      </c>
      <c r="B1186" s="130" t="s">
        <v>1553</v>
      </c>
      <c r="C1186" s="130" t="s">
        <v>1549</v>
      </c>
      <c r="D1186" s="130" t="s">
        <v>1624</v>
      </c>
      <c r="E1186" s="130" t="s">
        <v>51</v>
      </c>
      <c r="F1186" s="130" t="s">
        <v>783</v>
      </c>
      <c r="G1186" s="130" t="s">
        <v>783</v>
      </c>
      <c r="H1186" s="130" t="s">
        <v>1567</v>
      </c>
      <c r="I1186" s="130" t="s">
        <v>1574</v>
      </c>
      <c r="J1186" s="131">
        <v>0.25</v>
      </c>
      <c r="K1186" s="130"/>
      <c r="L1186" s="130" t="s">
        <v>54</v>
      </c>
      <c r="M1186" s="130" t="s">
        <v>69</v>
      </c>
      <c r="N1186" s="130">
        <v>7</v>
      </c>
      <c r="O1186" s="130">
        <v>133</v>
      </c>
      <c r="P1186" s="130">
        <v>22.72</v>
      </c>
      <c r="Q1186" s="132">
        <v>106.4817</v>
      </c>
      <c r="R1186" s="132">
        <f t="shared" si="126"/>
        <v>12.590666666666666</v>
      </c>
      <c r="S1186" s="132">
        <f t="shared" si="127"/>
        <v>1340.6755908</v>
      </c>
      <c r="T1186" s="132">
        <v>0</v>
      </c>
      <c r="U1186" s="132">
        <f t="shared" si="128"/>
        <v>1340.6755908</v>
      </c>
      <c r="V1186" s="132">
        <f t="shared" si="129"/>
        <v>1340675.5908000001</v>
      </c>
      <c r="W1186" s="132">
        <f t="shared" si="130"/>
        <v>111722.96590000001</v>
      </c>
      <c r="X1186" s="130" t="s">
        <v>1641</v>
      </c>
      <c r="Y1186" s="130" t="s">
        <v>1655</v>
      </c>
      <c r="Z1186" s="130">
        <v>3093</v>
      </c>
      <c r="AA1186" s="130">
        <v>3094</v>
      </c>
      <c r="AB1186" s="130" t="s">
        <v>42</v>
      </c>
      <c r="AC1186" s="130" t="s">
        <v>42</v>
      </c>
      <c r="AD1186" s="130" t="s">
        <v>42</v>
      </c>
      <c r="AE1186" s="130" t="s">
        <v>42</v>
      </c>
      <c r="AF1186" s="130">
        <v>101</v>
      </c>
      <c r="AG1186" s="130"/>
      <c r="AH1186" s="130">
        <v>2024</v>
      </c>
      <c r="AI1186" s="130"/>
      <c r="AJ1186" s="130"/>
      <c r="AK1186" s="130">
        <v>108.33029999999999</v>
      </c>
      <c r="AL1186" s="130"/>
      <c r="AM1186" s="130" t="s">
        <v>1144</v>
      </c>
    </row>
    <row r="1187" spans="1:39" x14ac:dyDescent="0.35">
      <c r="A1187" s="133" t="s">
        <v>50</v>
      </c>
      <c r="B1187" s="133" t="s">
        <v>1553</v>
      </c>
      <c r="C1187" s="133" t="s">
        <v>1549</v>
      </c>
      <c r="D1187" s="133" t="s">
        <v>1624</v>
      </c>
      <c r="E1187" s="133" t="s">
        <v>51</v>
      </c>
      <c r="F1187" s="133" t="s">
        <v>783</v>
      </c>
      <c r="G1187" s="133" t="s">
        <v>312</v>
      </c>
      <c r="H1187" s="133" t="s">
        <v>1567</v>
      </c>
      <c r="I1187" s="133" t="s">
        <v>1574</v>
      </c>
      <c r="J1187" s="134">
        <v>0.25</v>
      </c>
      <c r="K1187" s="133"/>
      <c r="L1187" s="133" t="s">
        <v>54</v>
      </c>
      <c r="M1187" s="133" t="s">
        <v>69</v>
      </c>
      <c r="N1187" s="133">
        <v>7</v>
      </c>
      <c r="O1187" s="133">
        <v>133</v>
      </c>
      <c r="P1187" s="133">
        <v>1.5</v>
      </c>
      <c r="Q1187" s="135">
        <v>106.4817</v>
      </c>
      <c r="R1187" s="135">
        <f t="shared" si="126"/>
        <v>0.83125000000000004</v>
      </c>
      <c r="S1187" s="135">
        <f t="shared" si="127"/>
        <v>88.512913125000011</v>
      </c>
      <c r="T1187" s="135">
        <v>0</v>
      </c>
      <c r="U1187" s="135">
        <f t="shared" si="128"/>
        <v>88.512913125000011</v>
      </c>
      <c r="V1187" s="135">
        <f t="shared" si="129"/>
        <v>88512.913125000006</v>
      </c>
      <c r="W1187" s="135">
        <f t="shared" si="130"/>
        <v>7376.0760937500008</v>
      </c>
      <c r="X1187" s="133" t="s">
        <v>1641</v>
      </c>
      <c r="Y1187" s="133" t="s">
        <v>1662</v>
      </c>
      <c r="Z1187" s="133">
        <v>3093</v>
      </c>
      <c r="AA1187" s="133">
        <v>3094</v>
      </c>
      <c r="AB1187" s="133" t="s">
        <v>42</v>
      </c>
      <c r="AC1187" s="133" t="s">
        <v>42</v>
      </c>
      <c r="AD1187" s="133" t="s">
        <v>42</v>
      </c>
      <c r="AE1187" s="133" t="s">
        <v>42</v>
      </c>
      <c r="AF1187" s="133">
        <v>101</v>
      </c>
      <c r="AG1187" s="133"/>
      <c r="AH1187" s="133">
        <v>2024</v>
      </c>
      <c r="AI1187" s="133" t="s">
        <v>1663</v>
      </c>
      <c r="AJ1187" s="133"/>
      <c r="AK1187" s="133">
        <v>108.33029999999999</v>
      </c>
      <c r="AL1187" s="133"/>
      <c r="AM1187" s="133" t="s">
        <v>1144</v>
      </c>
    </row>
    <row r="1188" spans="1:39" x14ac:dyDescent="0.35">
      <c r="A1188" s="130" t="s">
        <v>50</v>
      </c>
      <c r="B1188" s="130" t="s">
        <v>1553</v>
      </c>
      <c r="C1188" s="130" t="s">
        <v>1549</v>
      </c>
      <c r="D1188" s="130" t="s">
        <v>1624</v>
      </c>
      <c r="E1188" s="130" t="s">
        <v>51</v>
      </c>
      <c r="F1188" s="130" t="s">
        <v>783</v>
      </c>
      <c r="G1188" s="130" t="s">
        <v>181</v>
      </c>
      <c r="H1188" s="130" t="s">
        <v>1567</v>
      </c>
      <c r="I1188" s="130" t="s">
        <v>1574</v>
      </c>
      <c r="J1188" s="131">
        <v>0.25</v>
      </c>
      <c r="K1188" s="130"/>
      <c r="L1188" s="130" t="s">
        <v>54</v>
      </c>
      <c r="M1188" s="130" t="s">
        <v>69</v>
      </c>
      <c r="N1188" s="130">
        <v>7</v>
      </c>
      <c r="O1188" s="130">
        <v>133</v>
      </c>
      <c r="P1188" s="130">
        <v>0.3</v>
      </c>
      <c r="Q1188" s="132">
        <v>106.4817</v>
      </c>
      <c r="R1188" s="132">
        <f t="shared" si="126"/>
        <v>0.16624999999999998</v>
      </c>
      <c r="S1188" s="132">
        <f t="shared" si="127"/>
        <v>17.702582624999998</v>
      </c>
      <c r="T1188" s="132">
        <v>0</v>
      </c>
      <c r="U1188" s="132">
        <f t="shared" si="128"/>
        <v>17.702582624999998</v>
      </c>
      <c r="V1188" s="132">
        <f t="shared" si="129"/>
        <v>17702.582624999999</v>
      </c>
      <c r="W1188" s="132">
        <f t="shared" si="130"/>
        <v>1475.2152187499998</v>
      </c>
      <c r="X1188" s="130" t="s">
        <v>1641</v>
      </c>
      <c r="Y1188" s="130" t="s">
        <v>1660</v>
      </c>
      <c r="Z1188" s="130">
        <v>3093</v>
      </c>
      <c r="AA1188" s="130">
        <v>3094</v>
      </c>
      <c r="AB1188" s="130" t="s">
        <v>42</v>
      </c>
      <c r="AC1188" s="130" t="s">
        <v>42</v>
      </c>
      <c r="AD1188" s="130" t="s">
        <v>42</v>
      </c>
      <c r="AE1188" s="130" t="s">
        <v>42</v>
      </c>
      <c r="AF1188" s="130">
        <v>101</v>
      </c>
      <c r="AG1188" s="130"/>
      <c r="AH1188" s="130">
        <v>2024</v>
      </c>
      <c r="AI1188" s="130" t="s">
        <v>1661</v>
      </c>
      <c r="AJ1188" s="130"/>
      <c r="AK1188" s="130">
        <v>108.33029999999999</v>
      </c>
      <c r="AL1188" s="130"/>
      <c r="AM1188" s="130" t="s">
        <v>1144</v>
      </c>
    </row>
    <row r="1189" spans="1:39" x14ac:dyDescent="0.35">
      <c r="A1189" s="133" t="s">
        <v>50</v>
      </c>
      <c r="B1189" s="133" t="s">
        <v>1553</v>
      </c>
      <c r="C1189" s="133" t="s">
        <v>1549</v>
      </c>
      <c r="D1189" s="133" t="s">
        <v>1624</v>
      </c>
      <c r="E1189" s="133" t="s">
        <v>51</v>
      </c>
      <c r="F1189" s="133" t="s">
        <v>783</v>
      </c>
      <c r="G1189" s="133" t="s">
        <v>1089</v>
      </c>
      <c r="H1189" s="133" t="s">
        <v>1567</v>
      </c>
      <c r="I1189" s="133" t="s">
        <v>1574</v>
      </c>
      <c r="J1189" s="134">
        <v>0.25</v>
      </c>
      <c r="K1189" s="133"/>
      <c r="L1189" s="133" t="s">
        <v>54</v>
      </c>
      <c r="M1189" s="133" t="s">
        <v>69</v>
      </c>
      <c r="N1189" s="133">
        <v>7</v>
      </c>
      <c r="O1189" s="133">
        <v>133</v>
      </c>
      <c r="P1189" s="133">
        <v>2.48</v>
      </c>
      <c r="Q1189" s="135">
        <v>106.4817</v>
      </c>
      <c r="R1189" s="135">
        <f t="shared" si="126"/>
        <v>1.3743333333333332</v>
      </c>
      <c r="S1189" s="135">
        <f t="shared" si="127"/>
        <v>146.34134969999999</v>
      </c>
      <c r="T1189" s="135">
        <v>0</v>
      </c>
      <c r="U1189" s="135">
        <f t="shared" si="128"/>
        <v>146.34134969999999</v>
      </c>
      <c r="V1189" s="135">
        <f t="shared" si="129"/>
        <v>146341.34969999999</v>
      </c>
      <c r="W1189" s="135">
        <f t="shared" si="130"/>
        <v>12195.112475</v>
      </c>
      <c r="X1189" s="133" t="s">
        <v>1641</v>
      </c>
      <c r="Y1189" s="133" t="s">
        <v>1678</v>
      </c>
      <c r="Z1189" s="133">
        <v>3093</v>
      </c>
      <c r="AA1189" s="133">
        <v>3094</v>
      </c>
      <c r="AB1189" s="133" t="s">
        <v>42</v>
      </c>
      <c r="AC1189" s="133" t="s">
        <v>42</v>
      </c>
      <c r="AD1189" s="133" t="s">
        <v>42</v>
      </c>
      <c r="AE1189" s="133" t="s">
        <v>42</v>
      </c>
      <c r="AF1189" s="133">
        <v>101</v>
      </c>
      <c r="AG1189" s="133"/>
      <c r="AH1189" s="133">
        <v>2024</v>
      </c>
      <c r="AI1189" s="133" t="s">
        <v>1679</v>
      </c>
      <c r="AJ1189" s="133"/>
      <c r="AK1189" s="133">
        <v>108.33029999999999</v>
      </c>
      <c r="AL1189" s="133"/>
      <c r="AM1189" s="133" t="s">
        <v>1144</v>
      </c>
    </row>
    <row r="1190" spans="1:39" x14ac:dyDescent="0.35">
      <c r="A1190" s="130" t="s">
        <v>50</v>
      </c>
      <c r="B1190" s="130" t="s">
        <v>1553</v>
      </c>
      <c r="C1190" s="130" t="s">
        <v>1549</v>
      </c>
      <c r="D1190" s="130" t="s">
        <v>1624</v>
      </c>
      <c r="E1190" s="130" t="s">
        <v>51</v>
      </c>
      <c r="F1190" s="130" t="s">
        <v>862</v>
      </c>
      <c r="G1190" s="130" t="s">
        <v>312</v>
      </c>
      <c r="H1190" s="130" t="s">
        <v>1567</v>
      </c>
      <c r="I1190" s="130" t="s">
        <v>1579</v>
      </c>
      <c r="J1190" s="131">
        <v>0.25</v>
      </c>
      <c r="K1190" s="130"/>
      <c r="L1190" s="130" t="s">
        <v>54</v>
      </c>
      <c r="M1190" s="130" t="s">
        <v>69</v>
      </c>
      <c r="N1190" s="130">
        <v>7</v>
      </c>
      <c r="O1190" s="130">
        <v>133</v>
      </c>
      <c r="P1190" s="130">
        <v>1.5</v>
      </c>
      <c r="Q1190" s="132">
        <v>106.4817</v>
      </c>
      <c r="R1190" s="132">
        <f t="shared" si="126"/>
        <v>0.83125000000000004</v>
      </c>
      <c r="S1190" s="132">
        <f t="shared" si="127"/>
        <v>88.512913125000011</v>
      </c>
      <c r="T1190" s="132"/>
      <c r="U1190" s="132">
        <f t="shared" si="128"/>
        <v>88.512913125000011</v>
      </c>
      <c r="V1190" s="132">
        <f t="shared" si="129"/>
        <v>88512.913125000006</v>
      </c>
      <c r="W1190" s="132">
        <f t="shared" si="130"/>
        <v>7376.0760937500008</v>
      </c>
      <c r="X1190" s="130" t="s">
        <v>1641</v>
      </c>
      <c r="Y1190" s="130" t="s">
        <v>1662</v>
      </c>
      <c r="Z1190" s="130">
        <v>3093</v>
      </c>
      <c r="AA1190" s="130">
        <v>3094</v>
      </c>
      <c r="AB1190" s="130" t="s">
        <v>42</v>
      </c>
      <c r="AC1190" s="130" t="s">
        <v>42</v>
      </c>
      <c r="AD1190" s="130" t="s">
        <v>42</v>
      </c>
      <c r="AE1190" s="130" t="s">
        <v>42</v>
      </c>
      <c r="AF1190" s="130">
        <v>101</v>
      </c>
      <c r="AG1190" s="130"/>
      <c r="AH1190" s="130">
        <v>2024</v>
      </c>
      <c r="AI1190" s="130" t="s">
        <v>1663</v>
      </c>
      <c r="AJ1190" s="130"/>
      <c r="AK1190" s="130">
        <v>108.33029999999999</v>
      </c>
      <c r="AL1190" s="130"/>
      <c r="AM1190" s="130" t="s">
        <v>1144</v>
      </c>
    </row>
    <row r="1191" spans="1:39" x14ac:dyDescent="0.35">
      <c r="A1191" s="133" t="s">
        <v>50</v>
      </c>
      <c r="B1191" s="133" t="s">
        <v>1553</v>
      </c>
      <c r="C1191" s="133" t="s">
        <v>1549</v>
      </c>
      <c r="D1191" s="133" t="s">
        <v>1624</v>
      </c>
      <c r="E1191" s="133" t="s">
        <v>51</v>
      </c>
      <c r="F1191" s="133" t="s">
        <v>862</v>
      </c>
      <c r="G1191" s="133" t="s">
        <v>181</v>
      </c>
      <c r="H1191" s="133" t="s">
        <v>1567</v>
      </c>
      <c r="I1191" s="133" t="s">
        <v>1579</v>
      </c>
      <c r="J1191" s="134">
        <v>0.25</v>
      </c>
      <c r="K1191" s="133"/>
      <c r="L1191" s="133" t="s">
        <v>54</v>
      </c>
      <c r="M1191" s="133" t="s">
        <v>69</v>
      </c>
      <c r="N1191" s="133">
        <v>7</v>
      </c>
      <c r="O1191" s="133">
        <v>133</v>
      </c>
      <c r="P1191" s="133">
        <v>0.3</v>
      </c>
      <c r="Q1191" s="135">
        <v>106.4817</v>
      </c>
      <c r="R1191" s="135">
        <f t="shared" si="126"/>
        <v>0.16624999999999998</v>
      </c>
      <c r="S1191" s="135">
        <f t="shared" si="127"/>
        <v>17.702582624999998</v>
      </c>
      <c r="T1191" s="135"/>
      <c r="U1191" s="135">
        <f t="shared" si="128"/>
        <v>17.702582624999998</v>
      </c>
      <c r="V1191" s="135">
        <f t="shared" si="129"/>
        <v>17702.582624999999</v>
      </c>
      <c r="W1191" s="135">
        <f t="shared" si="130"/>
        <v>1475.2152187499998</v>
      </c>
      <c r="X1191" s="133" t="s">
        <v>1641</v>
      </c>
      <c r="Y1191" s="133" t="s">
        <v>1660</v>
      </c>
      <c r="Z1191" s="133">
        <v>3093</v>
      </c>
      <c r="AA1191" s="133">
        <v>3094</v>
      </c>
      <c r="AB1191" s="133" t="s">
        <v>42</v>
      </c>
      <c r="AC1191" s="133" t="s">
        <v>42</v>
      </c>
      <c r="AD1191" s="133" t="s">
        <v>42</v>
      </c>
      <c r="AE1191" s="133" t="s">
        <v>42</v>
      </c>
      <c r="AF1191" s="133">
        <v>101</v>
      </c>
      <c r="AG1191" s="133"/>
      <c r="AH1191" s="133">
        <v>2024</v>
      </c>
      <c r="AI1191" s="133" t="s">
        <v>1661</v>
      </c>
      <c r="AJ1191" s="133"/>
      <c r="AK1191" s="133">
        <v>108.33029999999999</v>
      </c>
      <c r="AL1191" s="133"/>
      <c r="AM1191" s="133" t="s">
        <v>1144</v>
      </c>
    </row>
    <row r="1192" spans="1:39" x14ac:dyDescent="0.35">
      <c r="A1192" s="130" t="s">
        <v>50</v>
      </c>
      <c r="B1192" s="130" t="s">
        <v>1553</v>
      </c>
      <c r="C1192" s="130" t="s">
        <v>1549</v>
      </c>
      <c r="D1192" s="130" t="s">
        <v>1624</v>
      </c>
      <c r="E1192" s="130" t="s">
        <v>51</v>
      </c>
      <c r="F1192" s="130" t="s">
        <v>862</v>
      </c>
      <c r="G1192" s="130" t="s">
        <v>1089</v>
      </c>
      <c r="H1192" s="130" t="s">
        <v>1567</v>
      </c>
      <c r="I1192" s="130" t="s">
        <v>1579</v>
      </c>
      <c r="J1192" s="131">
        <v>0.25</v>
      </c>
      <c r="K1192" s="130"/>
      <c r="L1192" s="130" t="s">
        <v>54</v>
      </c>
      <c r="M1192" s="130" t="s">
        <v>69</v>
      </c>
      <c r="N1192" s="130">
        <v>7</v>
      </c>
      <c r="O1192" s="130">
        <v>133</v>
      </c>
      <c r="P1192" s="130">
        <v>2.48</v>
      </c>
      <c r="Q1192" s="132">
        <v>106.4817</v>
      </c>
      <c r="R1192" s="132">
        <f t="shared" si="126"/>
        <v>1.3743333333333332</v>
      </c>
      <c r="S1192" s="132">
        <f t="shared" si="127"/>
        <v>146.34134969999999</v>
      </c>
      <c r="T1192" s="132"/>
      <c r="U1192" s="132">
        <f t="shared" si="128"/>
        <v>146.34134969999999</v>
      </c>
      <c r="V1192" s="132">
        <f t="shared" si="129"/>
        <v>146341.34969999999</v>
      </c>
      <c r="W1192" s="132">
        <f t="shared" si="130"/>
        <v>12195.112475</v>
      </c>
      <c r="X1192" s="130" t="s">
        <v>1641</v>
      </c>
      <c r="Y1192" s="130" t="s">
        <v>1678</v>
      </c>
      <c r="Z1192" s="130">
        <v>3093</v>
      </c>
      <c r="AA1192" s="130">
        <v>3094</v>
      </c>
      <c r="AB1192" s="130" t="s">
        <v>42</v>
      </c>
      <c r="AC1192" s="130" t="s">
        <v>42</v>
      </c>
      <c r="AD1192" s="130" t="s">
        <v>42</v>
      </c>
      <c r="AE1192" s="130" t="s">
        <v>42</v>
      </c>
      <c r="AF1192" s="130">
        <v>101</v>
      </c>
      <c r="AG1192" s="130"/>
      <c r="AH1192" s="130">
        <v>2024</v>
      </c>
      <c r="AI1192" s="130" t="s">
        <v>1679</v>
      </c>
      <c r="AJ1192" s="130"/>
      <c r="AK1192" s="130">
        <v>108.33029999999999</v>
      </c>
      <c r="AL1192" s="130"/>
      <c r="AM1192" s="130" t="s">
        <v>1144</v>
      </c>
    </row>
    <row r="1193" spans="1:39" x14ac:dyDescent="0.35">
      <c r="A1193" s="133" t="s">
        <v>50</v>
      </c>
      <c r="B1193" s="133" t="s">
        <v>1553</v>
      </c>
      <c r="C1193" s="133" t="s">
        <v>1549</v>
      </c>
      <c r="D1193" s="133" t="s">
        <v>1624</v>
      </c>
      <c r="E1193" s="133" t="s">
        <v>51</v>
      </c>
      <c r="F1193" s="133" t="s">
        <v>862</v>
      </c>
      <c r="G1193" s="133" t="s">
        <v>862</v>
      </c>
      <c r="H1193" s="133" t="s">
        <v>1567</v>
      </c>
      <c r="I1193" s="133" t="s">
        <v>1579</v>
      </c>
      <c r="J1193" s="134">
        <v>0.25</v>
      </c>
      <c r="K1193" s="133"/>
      <c r="L1193" s="133" t="s">
        <v>54</v>
      </c>
      <c r="M1193" s="133" t="s">
        <v>69</v>
      </c>
      <c r="N1193" s="133">
        <v>7</v>
      </c>
      <c r="O1193" s="133">
        <v>133</v>
      </c>
      <c r="P1193" s="133">
        <v>22.72</v>
      </c>
      <c r="Q1193" s="135">
        <v>106.4817</v>
      </c>
      <c r="R1193" s="135">
        <f t="shared" si="126"/>
        <v>12.590666666666666</v>
      </c>
      <c r="S1193" s="135">
        <f t="shared" si="127"/>
        <v>1340.6755908</v>
      </c>
      <c r="T1193" s="135">
        <v>0</v>
      </c>
      <c r="U1193" s="135">
        <f t="shared" si="128"/>
        <v>1340.6755908</v>
      </c>
      <c r="V1193" s="135">
        <f t="shared" si="129"/>
        <v>1340675.5908000001</v>
      </c>
      <c r="W1193" s="135">
        <f t="shared" si="130"/>
        <v>111722.96590000001</v>
      </c>
      <c r="X1193" s="133" t="s">
        <v>1641</v>
      </c>
      <c r="Y1193" s="133" t="s">
        <v>1657</v>
      </c>
      <c r="Z1193" s="133">
        <v>3093</v>
      </c>
      <c r="AA1193" s="133">
        <v>3094</v>
      </c>
      <c r="AB1193" s="133" t="s">
        <v>42</v>
      </c>
      <c r="AC1193" s="133" t="s">
        <v>42</v>
      </c>
      <c r="AD1193" s="133" t="s">
        <v>42</v>
      </c>
      <c r="AE1193" s="133" t="s">
        <v>42</v>
      </c>
      <c r="AF1193" s="133">
        <v>101</v>
      </c>
      <c r="AG1193" s="133"/>
      <c r="AH1193" s="133">
        <v>2024</v>
      </c>
      <c r="AI1193" s="133"/>
      <c r="AJ1193" s="133"/>
      <c r="AK1193" s="133">
        <v>108.33029999999999</v>
      </c>
      <c r="AL1193" s="133"/>
      <c r="AM1193" s="133" t="s">
        <v>1144</v>
      </c>
    </row>
    <row r="1194" spans="1:39" x14ac:dyDescent="0.35">
      <c r="A1194" s="130" t="s">
        <v>50</v>
      </c>
      <c r="B1194" s="130" t="s">
        <v>1553</v>
      </c>
      <c r="C1194" s="130" t="s">
        <v>1549</v>
      </c>
      <c r="D1194" s="130" t="s">
        <v>1624</v>
      </c>
      <c r="E1194" s="130" t="s">
        <v>51</v>
      </c>
      <c r="F1194" s="130" t="s">
        <v>181</v>
      </c>
      <c r="G1194" s="130" t="s">
        <v>312</v>
      </c>
      <c r="H1194" s="130" t="s">
        <v>1567</v>
      </c>
      <c r="I1194" s="130" t="s">
        <v>1580</v>
      </c>
      <c r="J1194" s="131">
        <v>0.25</v>
      </c>
      <c r="K1194" s="130"/>
      <c r="L1194" s="130" t="s">
        <v>54</v>
      </c>
      <c r="M1194" s="130" t="s">
        <v>69</v>
      </c>
      <c r="N1194" s="130">
        <v>7</v>
      </c>
      <c r="O1194" s="130">
        <v>133</v>
      </c>
      <c r="P1194" s="130">
        <v>1.5</v>
      </c>
      <c r="Q1194" s="132">
        <v>106.4817</v>
      </c>
      <c r="R1194" s="132">
        <f t="shared" ref="R1194:R1225" si="131">(J1194*O1194*P1194)/60</f>
        <v>0.83125000000000004</v>
      </c>
      <c r="S1194" s="132">
        <f t="shared" si="127"/>
        <v>88.512913125000011</v>
      </c>
      <c r="T1194" s="132"/>
      <c r="U1194" s="132">
        <f t="shared" si="128"/>
        <v>88.512913125000011</v>
      </c>
      <c r="V1194" s="132">
        <f t="shared" si="129"/>
        <v>88512.913125000006</v>
      </c>
      <c r="W1194" s="132">
        <f t="shared" si="130"/>
        <v>7376.0760937500008</v>
      </c>
      <c r="X1194" s="130" t="s">
        <v>1641</v>
      </c>
      <c r="Y1194" s="130" t="s">
        <v>1662</v>
      </c>
      <c r="Z1194" s="130">
        <v>3093</v>
      </c>
      <c r="AA1194" s="130">
        <v>3094</v>
      </c>
      <c r="AB1194" s="130" t="s">
        <v>42</v>
      </c>
      <c r="AC1194" s="130" t="s">
        <v>42</v>
      </c>
      <c r="AD1194" s="130" t="s">
        <v>42</v>
      </c>
      <c r="AE1194" s="130" t="s">
        <v>42</v>
      </c>
      <c r="AF1194" s="130">
        <v>101</v>
      </c>
      <c r="AG1194" s="130"/>
      <c r="AH1194" s="130">
        <v>2024</v>
      </c>
      <c r="AI1194" s="130" t="s">
        <v>1663</v>
      </c>
      <c r="AJ1194" s="130"/>
      <c r="AK1194" s="130">
        <v>108.33029999999999</v>
      </c>
      <c r="AL1194" s="130"/>
      <c r="AM1194" s="130" t="s">
        <v>1144</v>
      </c>
    </row>
    <row r="1195" spans="1:39" x14ac:dyDescent="0.35">
      <c r="A1195" s="133" t="s">
        <v>50</v>
      </c>
      <c r="B1195" s="133" t="s">
        <v>1553</v>
      </c>
      <c r="C1195" s="133" t="s">
        <v>1549</v>
      </c>
      <c r="D1195" s="133" t="s">
        <v>1624</v>
      </c>
      <c r="E1195" s="133" t="s">
        <v>51</v>
      </c>
      <c r="F1195" s="133" t="s">
        <v>181</v>
      </c>
      <c r="G1195" s="133" t="s">
        <v>181</v>
      </c>
      <c r="H1195" s="133" t="s">
        <v>1567</v>
      </c>
      <c r="I1195" s="133" t="s">
        <v>1580</v>
      </c>
      <c r="J1195" s="134">
        <v>0.25</v>
      </c>
      <c r="K1195" s="133"/>
      <c r="L1195" s="133" t="s">
        <v>54</v>
      </c>
      <c r="M1195" s="133" t="s">
        <v>69</v>
      </c>
      <c r="N1195" s="133">
        <v>7</v>
      </c>
      <c r="O1195" s="133">
        <v>133</v>
      </c>
      <c r="P1195" s="133">
        <v>23.02</v>
      </c>
      <c r="Q1195" s="135">
        <v>106.4817</v>
      </c>
      <c r="R1195" s="135">
        <f t="shared" si="131"/>
        <v>12.756916666666665</v>
      </c>
      <c r="S1195" s="135">
        <f t="shared" si="127"/>
        <v>1358.3781734249999</v>
      </c>
      <c r="T1195" s="135">
        <v>0</v>
      </c>
      <c r="U1195" s="135">
        <f t="shared" si="128"/>
        <v>1358.3781734249999</v>
      </c>
      <c r="V1195" s="135">
        <f t="shared" si="129"/>
        <v>1358378.1734249999</v>
      </c>
      <c r="W1195" s="135">
        <f t="shared" si="130"/>
        <v>113198.18111875</v>
      </c>
      <c r="X1195" s="133" t="s">
        <v>1641</v>
      </c>
      <c r="Y1195" s="133" t="s">
        <v>1660</v>
      </c>
      <c r="Z1195" s="133">
        <v>3093</v>
      </c>
      <c r="AA1195" s="133">
        <v>3094</v>
      </c>
      <c r="AB1195" s="133" t="s">
        <v>42</v>
      </c>
      <c r="AC1195" s="133" t="s">
        <v>42</v>
      </c>
      <c r="AD1195" s="133" t="s">
        <v>42</v>
      </c>
      <c r="AE1195" s="133" t="s">
        <v>42</v>
      </c>
      <c r="AF1195" s="133">
        <v>101</v>
      </c>
      <c r="AG1195" s="133"/>
      <c r="AH1195" s="133">
        <v>2024</v>
      </c>
      <c r="AI1195" s="133" t="s">
        <v>1680</v>
      </c>
      <c r="AJ1195" s="133"/>
      <c r="AK1195" s="133">
        <v>108.33029999999999</v>
      </c>
      <c r="AL1195" s="133"/>
      <c r="AM1195" s="133" t="s">
        <v>1144</v>
      </c>
    </row>
    <row r="1196" spans="1:39" x14ac:dyDescent="0.35">
      <c r="A1196" s="130" t="s">
        <v>50</v>
      </c>
      <c r="B1196" s="130" t="s">
        <v>1553</v>
      </c>
      <c r="C1196" s="130" t="s">
        <v>1549</v>
      </c>
      <c r="D1196" s="130" t="s">
        <v>1624</v>
      </c>
      <c r="E1196" s="130" t="s">
        <v>51</v>
      </c>
      <c r="F1196" s="130" t="s">
        <v>181</v>
      </c>
      <c r="G1196" s="130" t="s">
        <v>1089</v>
      </c>
      <c r="H1196" s="130" t="s">
        <v>1567</v>
      </c>
      <c r="I1196" s="130" t="s">
        <v>1580</v>
      </c>
      <c r="J1196" s="131">
        <v>0.25</v>
      </c>
      <c r="K1196" s="130"/>
      <c r="L1196" s="130" t="s">
        <v>54</v>
      </c>
      <c r="M1196" s="130" t="s">
        <v>69</v>
      </c>
      <c r="N1196" s="130">
        <v>7</v>
      </c>
      <c r="O1196" s="130">
        <v>133</v>
      </c>
      <c r="P1196" s="130">
        <v>2.48</v>
      </c>
      <c r="Q1196" s="132">
        <v>106.4817</v>
      </c>
      <c r="R1196" s="132">
        <f t="shared" si="131"/>
        <v>1.3743333333333332</v>
      </c>
      <c r="S1196" s="132">
        <f t="shared" si="127"/>
        <v>146.34134969999999</v>
      </c>
      <c r="T1196" s="132"/>
      <c r="U1196" s="132">
        <f t="shared" si="128"/>
        <v>146.34134969999999</v>
      </c>
      <c r="V1196" s="132">
        <f t="shared" si="129"/>
        <v>146341.34969999999</v>
      </c>
      <c r="W1196" s="132">
        <f t="shared" si="130"/>
        <v>12195.112475</v>
      </c>
      <c r="X1196" s="130" t="s">
        <v>1641</v>
      </c>
      <c r="Y1196" s="130" t="s">
        <v>1678</v>
      </c>
      <c r="Z1196" s="130">
        <v>3093</v>
      </c>
      <c r="AA1196" s="130">
        <v>3094</v>
      </c>
      <c r="AB1196" s="130" t="s">
        <v>42</v>
      </c>
      <c r="AC1196" s="130" t="s">
        <v>42</v>
      </c>
      <c r="AD1196" s="130" t="s">
        <v>42</v>
      </c>
      <c r="AE1196" s="130" t="s">
        <v>42</v>
      </c>
      <c r="AF1196" s="130">
        <v>101</v>
      </c>
      <c r="AG1196" s="130"/>
      <c r="AH1196" s="130">
        <v>2024</v>
      </c>
      <c r="AI1196" s="130" t="s">
        <v>1679</v>
      </c>
      <c r="AJ1196" s="130"/>
      <c r="AK1196" s="130">
        <v>108.33029999999999</v>
      </c>
      <c r="AL1196" s="130"/>
      <c r="AM1196" s="130" t="s">
        <v>1144</v>
      </c>
    </row>
    <row r="1197" spans="1:39" x14ac:dyDescent="0.35">
      <c r="A1197" s="133" t="s">
        <v>50</v>
      </c>
      <c r="B1197" s="133" t="s">
        <v>1553</v>
      </c>
      <c r="C1197" s="133" t="s">
        <v>1622</v>
      </c>
      <c r="D1197" s="133" t="s">
        <v>1622</v>
      </c>
      <c r="E1197" s="133" t="s">
        <v>51</v>
      </c>
      <c r="F1197" s="133" t="s">
        <v>460</v>
      </c>
      <c r="G1197" s="133" t="s">
        <v>460</v>
      </c>
      <c r="H1197" s="133" t="s">
        <v>1619</v>
      </c>
      <c r="I1197" s="133" t="s">
        <v>1681</v>
      </c>
      <c r="J1197" s="134">
        <v>1</v>
      </c>
      <c r="K1197" s="133"/>
      <c r="L1197" s="133" t="s">
        <v>575</v>
      </c>
      <c r="M1197" s="133" t="s">
        <v>55</v>
      </c>
      <c r="N1197" s="133">
        <v>1</v>
      </c>
      <c r="O1197" s="133">
        <v>24</v>
      </c>
      <c r="P1197" s="133">
        <v>30</v>
      </c>
      <c r="Q1197" s="135">
        <v>282.10300000000001</v>
      </c>
      <c r="R1197" s="135">
        <f t="shared" si="131"/>
        <v>12</v>
      </c>
      <c r="S1197" s="135">
        <f t="shared" si="127"/>
        <v>3385.2359999999999</v>
      </c>
      <c r="T1197" s="135"/>
      <c r="U1197" s="135">
        <f t="shared" si="128"/>
        <v>3385.2359999999999</v>
      </c>
      <c r="V1197" s="135">
        <f t="shared" si="129"/>
        <v>3385236</v>
      </c>
      <c r="W1197" s="135">
        <f t="shared" si="130"/>
        <v>282103</v>
      </c>
      <c r="X1197" s="133" t="s">
        <v>1682</v>
      </c>
      <c r="Y1197" s="133" t="s">
        <v>1683</v>
      </c>
      <c r="Z1197" s="133">
        <v>3564</v>
      </c>
      <c r="AA1197" s="133">
        <v>3564</v>
      </c>
      <c r="AB1197" s="133" t="s">
        <v>42</v>
      </c>
      <c r="AC1197" s="133" t="s">
        <v>42</v>
      </c>
      <c r="AD1197" s="133" t="s">
        <v>42</v>
      </c>
      <c r="AE1197" s="133" t="s">
        <v>42</v>
      </c>
      <c r="AF1197" s="133">
        <v>41</v>
      </c>
      <c r="AG1197" s="133"/>
      <c r="AH1197" s="133">
        <v>2024</v>
      </c>
      <c r="AI1197" s="133"/>
      <c r="AJ1197" s="133"/>
      <c r="AK1197" s="133"/>
      <c r="AL1197" s="133"/>
      <c r="AM1197" s="133" t="s">
        <v>1144</v>
      </c>
    </row>
    <row r="1198" spans="1:39" x14ac:dyDescent="0.35">
      <c r="A1198" s="130" t="s">
        <v>50</v>
      </c>
      <c r="B1198" s="130" t="s">
        <v>1553</v>
      </c>
      <c r="C1198" s="130" t="s">
        <v>1622</v>
      </c>
      <c r="D1198" s="130" t="s">
        <v>1622</v>
      </c>
      <c r="E1198" s="130" t="s">
        <v>51</v>
      </c>
      <c r="F1198" s="130" t="s">
        <v>1330</v>
      </c>
      <c r="G1198" s="130" t="s">
        <v>1330</v>
      </c>
      <c r="H1198" s="130" t="s">
        <v>1621</v>
      </c>
      <c r="I1198" s="130" t="s">
        <v>1684</v>
      </c>
      <c r="J1198" s="131">
        <v>1</v>
      </c>
      <c r="K1198" s="130"/>
      <c r="L1198" s="130" t="s">
        <v>575</v>
      </c>
      <c r="M1198" s="130" t="s">
        <v>69</v>
      </c>
      <c r="N1198" s="130">
        <v>2</v>
      </c>
      <c r="O1198" s="130">
        <v>19</v>
      </c>
      <c r="P1198" s="130">
        <v>4.5</v>
      </c>
      <c r="Q1198" s="132">
        <v>127.672</v>
      </c>
      <c r="R1198" s="132">
        <f t="shared" si="131"/>
        <v>1.425</v>
      </c>
      <c r="S1198" s="132">
        <f t="shared" si="127"/>
        <v>181.93260000000001</v>
      </c>
      <c r="T1198" s="132"/>
      <c r="U1198" s="132">
        <f t="shared" si="128"/>
        <v>181.93260000000001</v>
      </c>
      <c r="V1198" s="132">
        <f t="shared" si="129"/>
        <v>181932.6</v>
      </c>
      <c r="W1198" s="132">
        <f t="shared" si="130"/>
        <v>15161.050000000001</v>
      </c>
      <c r="X1198" s="130" t="s">
        <v>1682</v>
      </c>
      <c r="Y1198" s="130" t="s">
        <v>1685</v>
      </c>
      <c r="Z1198" s="130">
        <v>3564</v>
      </c>
      <c r="AA1198" s="130">
        <v>3564</v>
      </c>
      <c r="AB1198" s="130" t="s">
        <v>42</v>
      </c>
      <c r="AC1198" s="130" t="s">
        <v>42</v>
      </c>
      <c r="AD1198" s="130" t="s">
        <v>42</v>
      </c>
      <c r="AE1198" s="130" t="s">
        <v>42</v>
      </c>
      <c r="AF1198" s="130">
        <v>41</v>
      </c>
      <c r="AG1198" s="130"/>
      <c r="AH1198" s="130">
        <v>2024</v>
      </c>
      <c r="AI1198" s="130"/>
      <c r="AJ1198" s="130"/>
      <c r="AK1198" s="130"/>
      <c r="AL1198" s="130"/>
      <c r="AM1198" s="130" t="s">
        <v>1144</v>
      </c>
    </row>
    <row r="1199" spans="1:39" x14ac:dyDescent="0.35">
      <c r="A1199" s="133" t="s">
        <v>50</v>
      </c>
      <c r="B1199" s="133" t="s">
        <v>1553</v>
      </c>
      <c r="C1199" s="133" t="s">
        <v>1622</v>
      </c>
      <c r="D1199" s="133" t="s">
        <v>1622</v>
      </c>
      <c r="E1199" s="133" t="s">
        <v>51</v>
      </c>
      <c r="F1199" s="133" t="s">
        <v>460</v>
      </c>
      <c r="G1199" s="133" t="s">
        <v>460</v>
      </c>
      <c r="H1199" s="133" t="s">
        <v>1620</v>
      </c>
      <c r="I1199" s="133" t="s">
        <v>1686</v>
      </c>
      <c r="J1199" s="134">
        <v>1</v>
      </c>
      <c r="K1199" s="133"/>
      <c r="L1199" s="133" t="s">
        <v>575</v>
      </c>
      <c r="M1199" s="133" t="s">
        <v>69</v>
      </c>
      <c r="N1199" s="133">
        <v>2</v>
      </c>
      <c r="O1199" s="133">
        <v>19</v>
      </c>
      <c r="P1199" s="133">
        <v>25.5</v>
      </c>
      <c r="Q1199" s="135">
        <v>282.10300000000001</v>
      </c>
      <c r="R1199" s="135">
        <f t="shared" si="131"/>
        <v>8.0749999999999993</v>
      </c>
      <c r="S1199" s="135">
        <f t="shared" si="127"/>
        <v>2277.9817249999996</v>
      </c>
      <c r="T1199" s="135"/>
      <c r="U1199" s="135">
        <f t="shared" si="128"/>
        <v>2277.9817249999996</v>
      </c>
      <c r="V1199" s="135">
        <f t="shared" si="129"/>
        <v>2277981.7249999996</v>
      </c>
      <c r="W1199" s="135">
        <f t="shared" si="130"/>
        <v>189831.81041666665</v>
      </c>
      <c r="X1199" s="133" t="s">
        <v>1682</v>
      </c>
      <c r="Y1199" s="133" t="s">
        <v>1683</v>
      </c>
      <c r="Z1199" s="133">
        <v>3564</v>
      </c>
      <c r="AA1199" s="133">
        <v>3564</v>
      </c>
      <c r="AB1199" s="133" t="s">
        <v>42</v>
      </c>
      <c r="AC1199" s="133" t="s">
        <v>42</v>
      </c>
      <c r="AD1199" s="133" t="s">
        <v>42</v>
      </c>
      <c r="AE1199" s="133" t="s">
        <v>42</v>
      </c>
      <c r="AF1199" s="133">
        <v>41</v>
      </c>
      <c r="AG1199" s="133"/>
      <c r="AH1199" s="133">
        <v>2024</v>
      </c>
      <c r="AI1199" s="133"/>
      <c r="AJ1199" s="133"/>
      <c r="AK1199" s="133"/>
      <c r="AL1199" s="133"/>
      <c r="AM1199" s="133" t="s">
        <v>1144</v>
      </c>
    </row>
    <row r="1200" spans="1:39" x14ac:dyDescent="0.35">
      <c r="A1200" s="130" t="s">
        <v>50</v>
      </c>
      <c r="B1200" s="130" t="s">
        <v>1553</v>
      </c>
      <c r="C1200" s="130" t="s">
        <v>1551</v>
      </c>
      <c r="D1200" s="130" t="s">
        <v>1624</v>
      </c>
      <c r="E1200" s="130" t="s">
        <v>51</v>
      </c>
      <c r="F1200" s="130" t="s">
        <v>783</v>
      </c>
      <c r="G1200" s="130" t="s">
        <v>783</v>
      </c>
      <c r="H1200" s="130" t="s">
        <v>1608</v>
      </c>
      <c r="I1200" s="130" t="s">
        <v>1129</v>
      </c>
      <c r="J1200" s="131">
        <v>0.25</v>
      </c>
      <c r="K1200" s="130"/>
      <c r="L1200" s="130" t="s">
        <v>54</v>
      </c>
      <c r="M1200" s="130" t="s">
        <v>55</v>
      </c>
      <c r="N1200" s="130">
        <v>7</v>
      </c>
      <c r="O1200" s="130">
        <v>134</v>
      </c>
      <c r="P1200" s="130">
        <v>30</v>
      </c>
      <c r="Q1200" s="132">
        <v>101.45</v>
      </c>
      <c r="R1200" s="132">
        <f t="shared" si="131"/>
        <v>16.75</v>
      </c>
      <c r="S1200" s="132">
        <f t="shared" si="127"/>
        <v>1699.2875000000001</v>
      </c>
      <c r="T1200" s="132"/>
      <c r="U1200" s="132">
        <f t="shared" si="128"/>
        <v>1699.2875000000001</v>
      </c>
      <c r="V1200" s="132">
        <f t="shared" si="129"/>
        <v>1699287.5000000002</v>
      </c>
      <c r="W1200" s="132">
        <f t="shared" si="130"/>
        <v>141607.29166666669</v>
      </c>
      <c r="X1200" s="130" t="s">
        <v>1641</v>
      </c>
      <c r="Y1200" s="130"/>
      <c r="Z1200" s="130">
        <v>3093</v>
      </c>
      <c r="AA1200" s="130">
        <v>3094</v>
      </c>
      <c r="AB1200" s="130"/>
      <c r="AC1200" s="130"/>
      <c r="AD1200" s="130"/>
      <c r="AE1200" s="130"/>
      <c r="AF1200" s="130">
        <v>101</v>
      </c>
      <c r="AG1200" s="130"/>
      <c r="AH1200" s="130">
        <v>2024</v>
      </c>
      <c r="AI1200" s="130"/>
      <c r="AJ1200" s="130"/>
      <c r="AK1200" s="130"/>
      <c r="AL1200" s="130"/>
      <c r="AM1200" s="130" t="s">
        <v>1144</v>
      </c>
    </row>
    <row r="1201" spans="1:39" x14ac:dyDescent="0.35">
      <c r="A1201" s="133" t="s">
        <v>50</v>
      </c>
      <c r="B1201" s="133" t="s">
        <v>1553</v>
      </c>
      <c r="C1201" s="133" t="s">
        <v>1551</v>
      </c>
      <c r="D1201" s="133" t="s">
        <v>1624</v>
      </c>
      <c r="E1201" s="133" t="s">
        <v>51</v>
      </c>
      <c r="F1201" s="133" t="s">
        <v>862</v>
      </c>
      <c r="G1201" s="133" t="s">
        <v>862</v>
      </c>
      <c r="H1201" s="133" t="s">
        <v>1608</v>
      </c>
      <c r="I1201" s="133" t="s">
        <v>1129</v>
      </c>
      <c r="J1201" s="134">
        <v>0.25</v>
      </c>
      <c r="K1201" s="133"/>
      <c r="L1201" s="133" t="s">
        <v>54</v>
      </c>
      <c r="M1201" s="133" t="s">
        <v>55</v>
      </c>
      <c r="N1201" s="133">
        <v>7</v>
      </c>
      <c r="O1201" s="133">
        <v>134</v>
      </c>
      <c r="P1201" s="133">
        <v>30</v>
      </c>
      <c r="Q1201" s="135">
        <v>101.45</v>
      </c>
      <c r="R1201" s="135">
        <f t="shared" si="131"/>
        <v>16.75</v>
      </c>
      <c r="S1201" s="135">
        <f t="shared" si="127"/>
        <v>1699.2875000000001</v>
      </c>
      <c r="T1201" s="135"/>
      <c r="U1201" s="135">
        <f t="shared" si="128"/>
        <v>1699.2875000000001</v>
      </c>
      <c r="V1201" s="135">
        <f t="shared" si="129"/>
        <v>1699287.5000000002</v>
      </c>
      <c r="W1201" s="135">
        <f t="shared" si="130"/>
        <v>141607.29166666669</v>
      </c>
      <c r="X1201" s="133" t="s">
        <v>1641</v>
      </c>
      <c r="Y1201" s="133"/>
      <c r="Z1201" s="133">
        <v>3093</v>
      </c>
      <c r="AA1201" s="133">
        <v>3094</v>
      </c>
      <c r="AB1201" s="133"/>
      <c r="AC1201" s="133"/>
      <c r="AD1201" s="133"/>
      <c r="AE1201" s="133"/>
      <c r="AF1201" s="133">
        <v>101</v>
      </c>
      <c r="AG1201" s="133"/>
      <c r="AH1201" s="133">
        <v>2024</v>
      </c>
      <c r="AI1201" s="133"/>
      <c r="AJ1201" s="133"/>
      <c r="AK1201" s="133"/>
      <c r="AL1201" s="133"/>
      <c r="AM1201" s="133" t="s">
        <v>1144</v>
      </c>
    </row>
    <row r="1202" spans="1:39" x14ac:dyDescent="0.35">
      <c r="A1202" s="130" t="s">
        <v>50</v>
      </c>
      <c r="B1202" s="130" t="s">
        <v>1553</v>
      </c>
      <c r="C1202" s="130" t="s">
        <v>1551</v>
      </c>
      <c r="D1202" s="130" t="s">
        <v>1624</v>
      </c>
      <c r="E1202" s="130" t="s">
        <v>51</v>
      </c>
      <c r="F1202" s="130" t="s">
        <v>181</v>
      </c>
      <c r="G1202" s="130" t="s">
        <v>181</v>
      </c>
      <c r="H1202" s="130" t="s">
        <v>1608</v>
      </c>
      <c r="I1202" s="130" t="s">
        <v>1129</v>
      </c>
      <c r="J1202" s="131">
        <v>0.25</v>
      </c>
      <c r="K1202" s="130"/>
      <c r="L1202" s="130" t="s">
        <v>54</v>
      </c>
      <c r="M1202" s="130" t="s">
        <v>55</v>
      </c>
      <c r="N1202" s="130">
        <v>7</v>
      </c>
      <c r="O1202" s="130">
        <v>134</v>
      </c>
      <c r="P1202" s="130">
        <v>30</v>
      </c>
      <c r="Q1202" s="132">
        <v>101.45</v>
      </c>
      <c r="R1202" s="132">
        <f t="shared" si="131"/>
        <v>16.75</v>
      </c>
      <c r="S1202" s="132">
        <f t="shared" si="127"/>
        <v>1699.2875000000001</v>
      </c>
      <c r="T1202" s="132"/>
      <c r="U1202" s="132">
        <f t="shared" si="128"/>
        <v>1699.2875000000001</v>
      </c>
      <c r="V1202" s="132">
        <f t="shared" si="129"/>
        <v>1699287.5000000002</v>
      </c>
      <c r="W1202" s="132">
        <f t="shared" si="130"/>
        <v>141607.29166666669</v>
      </c>
      <c r="X1202" s="130" t="s">
        <v>1641</v>
      </c>
      <c r="Y1202" s="130"/>
      <c r="Z1202" s="130">
        <v>3093</v>
      </c>
      <c r="AA1202" s="130">
        <v>3094</v>
      </c>
      <c r="AB1202" s="130"/>
      <c r="AC1202" s="130"/>
      <c r="AD1202" s="130"/>
      <c r="AE1202" s="130"/>
      <c r="AF1202" s="130">
        <v>101</v>
      </c>
      <c r="AG1202" s="130"/>
      <c r="AH1202" s="130">
        <v>2024</v>
      </c>
      <c r="AI1202" s="130"/>
      <c r="AJ1202" s="130"/>
      <c r="AK1202" s="130"/>
      <c r="AL1202" s="130"/>
      <c r="AM1202" s="130" t="s">
        <v>1144</v>
      </c>
    </row>
    <row r="1203" spans="1:39" x14ac:dyDescent="0.35">
      <c r="A1203" s="133" t="s">
        <v>50</v>
      </c>
      <c r="B1203" s="133" t="s">
        <v>1553</v>
      </c>
      <c r="C1203" s="133" t="s">
        <v>1551</v>
      </c>
      <c r="D1203" s="133" t="s">
        <v>1624</v>
      </c>
      <c r="E1203" s="133" t="s">
        <v>51</v>
      </c>
      <c r="F1203" s="133" t="s">
        <v>817</v>
      </c>
      <c r="G1203" s="133" t="s">
        <v>817</v>
      </c>
      <c r="H1203" s="133" t="s">
        <v>1608</v>
      </c>
      <c r="I1203" s="133" t="s">
        <v>1129</v>
      </c>
      <c r="J1203" s="134">
        <v>0.25</v>
      </c>
      <c r="K1203" s="133"/>
      <c r="L1203" s="133" t="s">
        <v>54</v>
      </c>
      <c r="M1203" s="133" t="s">
        <v>55</v>
      </c>
      <c r="N1203" s="133">
        <v>7</v>
      </c>
      <c r="O1203" s="133">
        <v>134</v>
      </c>
      <c r="P1203" s="133">
        <v>30</v>
      </c>
      <c r="Q1203" s="135">
        <v>101.45</v>
      </c>
      <c r="R1203" s="135">
        <f t="shared" si="131"/>
        <v>16.75</v>
      </c>
      <c r="S1203" s="135">
        <f t="shared" si="127"/>
        <v>1699.2875000000001</v>
      </c>
      <c r="T1203" s="135"/>
      <c r="U1203" s="135">
        <f t="shared" si="128"/>
        <v>1699.2875000000001</v>
      </c>
      <c r="V1203" s="135">
        <f t="shared" si="129"/>
        <v>1699287.5000000002</v>
      </c>
      <c r="W1203" s="135">
        <f t="shared" si="130"/>
        <v>141607.29166666669</v>
      </c>
      <c r="X1203" s="133" t="s">
        <v>1641</v>
      </c>
      <c r="Y1203" s="133"/>
      <c r="Z1203" s="133">
        <v>3093</v>
      </c>
      <c r="AA1203" s="133">
        <v>3094</v>
      </c>
      <c r="AB1203" s="133"/>
      <c r="AC1203" s="133"/>
      <c r="AD1203" s="133"/>
      <c r="AE1203" s="133"/>
      <c r="AF1203" s="133">
        <v>101</v>
      </c>
      <c r="AG1203" s="133"/>
      <c r="AH1203" s="133">
        <v>2024</v>
      </c>
      <c r="AI1203" s="133"/>
      <c r="AJ1203" s="133"/>
      <c r="AK1203" s="133"/>
      <c r="AL1203" s="133"/>
      <c r="AM1203" s="133" t="s">
        <v>1144</v>
      </c>
    </row>
    <row r="1204" spans="1:39" x14ac:dyDescent="0.35">
      <c r="A1204" s="130" t="s">
        <v>39</v>
      </c>
      <c r="B1204" s="130" t="s">
        <v>1553</v>
      </c>
      <c r="C1204" s="130" t="s">
        <v>1622</v>
      </c>
      <c r="D1204" s="130" t="s">
        <v>1622</v>
      </c>
      <c r="E1204" s="130"/>
      <c r="F1204" s="130"/>
      <c r="G1204" s="130" t="s">
        <v>45</v>
      </c>
      <c r="H1204" s="130" t="s">
        <v>1618</v>
      </c>
      <c r="I1204" s="130"/>
      <c r="J1204" s="131">
        <v>1</v>
      </c>
      <c r="K1204" s="130"/>
      <c r="L1204" s="130" t="s">
        <v>575</v>
      </c>
      <c r="M1204" s="130"/>
      <c r="N1204" s="130"/>
      <c r="O1204" s="130"/>
      <c r="P1204" s="130"/>
      <c r="Q1204" s="132"/>
      <c r="R1204" s="132">
        <f t="shared" si="131"/>
        <v>0</v>
      </c>
      <c r="S1204" s="132"/>
      <c r="T1204" s="132">
        <v>126.8</v>
      </c>
      <c r="U1204" s="132">
        <f t="shared" si="128"/>
        <v>126.8</v>
      </c>
      <c r="V1204" s="132">
        <f t="shared" si="129"/>
        <v>126800</v>
      </c>
      <c r="W1204" s="132">
        <f t="shared" si="130"/>
        <v>10566.666666666666</v>
      </c>
      <c r="X1204" s="130" t="s">
        <v>39</v>
      </c>
      <c r="Y1204" s="130" t="s">
        <v>39</v>
      </c>
      <c r="Z1204" s="130"/>
      <c r="AA1204" s="130"/>
      <c r="AB1204" s="130"/>
      <c r="AC1204" s="130"/>
      <c r="AD1204" s="130"/>
      <c r="AE1204" s="130"/>
      <c r="AF1204" s="130"/>
      <c r="AG1204" s="130"/>
      <c r="AH1204" s="130">
        <v>2024</v>
      </c>
      <c r="AI1204" s="130" t="s">
        <v>1623</v>
      </c>
      <c r="AJ1204" s="130"/>
      <c r="AK1204" s="130"/>
      <c r="AL1204" s="130"/>
      <c r="AM1204" s="130" t="s">
        <v>1144</v>
      </c>
    </row>
    <row r="1205" spans="1:39" x14ac:dyDescent="0.35">
      <c r="A1205" s="133" t="s">
        <v>39</v>
      </c>
      <c r="B1205" s="133" t="s">
        <v>1703</v>
      </c>
      <c r="C1205" s="133" t="s">
        <v>1689</v>
      </c>
      <c r="D1205" s="133" t="s">
        <v>1689</v>
      </c>
      <c r="E1205" s="133" t="s">
        <v>42</v>
      </c>
      <c r="F1205" s="133"/>
      <c r="G1205" s="133" t="s">
        <v>1077</v>
      </c>
      <c r="H1205" s="133" t="s">
        <v>44</v>
      </c>
      <c r="I1205" s="133" t="s">
        <v>42</v>
      </c>
      <c r="J1205" s="134">
        <v>1</v>
      </c>
      <c r="K1205" s="133"/>
      <c r="L1205" s="133" t="s">
        <v>45</v>
      </c>
      <c r="M1205" s="133"/>
      <c r="N1205" s="133"/>
      <c r="O1205" s="133"/>
      <c r="P1205" s="133"/>
      <c r="Q1205" s="135"/>
      <c r="R1205" s="135">
        <f t="shared" si="131"/>
        <v>0</v>
      </c>
      <c r="S1205" s="135"/>
      <c r="T1205" s="135">
        <v>55</v>
      </c>
      <c r="U1205" s="135">
        <f t="shared" si="128"/>
        <v>55</v>
      </c>
      <c r="V1205" s="135">
        <f t="shared" si="129"/>
        <v>55000</v>
      </c>
      <c r="W1205" s="135">
        <f t="shared" si="130"/>
        <v>4583.333333333333</v>
      </c>
      <c r="X1205" s="133" t="s">
        <v>39</v>
      </c>
      <c r="Y1205" s="133" t="s">
        <v>39</v>
      </c>
      <c r="Z1205" s="133" t="s">
        <v>39</v>
      </c>
      <c r="AA1205" s="133"/>
      <c r="AB1205" s="133"/>
      <c r="AC1205" s="133"/>
      <c r="AD1205" s="133"/>
      <c r="AE1205" s="133"/>
      <c r="AF1205" s="133" t="s">
        <v>39</v>
      </c>
      <c r="AG1205" s="133"/>
      <c r="AH1205" s="133">
        <v>2024</v>
      </c>
      <c r="AI1205" s="133"/>
      <c r="AJ1205" s="133"/>
      <c r="AK1205" s="133"/>
      <c r="AL1205" s="133" t="s">
        <v>1077</v>
      </c>
      <c r="AM1205" s="133"/>
    </row>
    <row r="1206" spans="1:39" x14ac:dyDescent="0.35">
      <c r="A1206" s="130" t="s">
        <v>39</v>
      </c>
      <c r="B1206" s="130" t="s">
        <v>1703</v>
      </c>
      <c r="C1206" s="130" t="s">
        <v>1689</v>
      </c>
      <c r="D1206" s="130" t="s">
        <v>1689</v>
      </c>
      <c r="E1206" s="130" t="s">
        <v>42</v>
      </c>
      <c r="F1206" s="130"/>
      <c r="G1206" s="130" t="s">
        <v>1077</v>
      </c>
      <c r="H1206" s="130" t="s">
        <v>90</v>
      </c>
      <c r="I1206" s="130" t="s">
        <v>42</v>
      </c>
      <c r="J1206" s="131">
        <v>1</v>
      </c>
      <c r="K1206" s="130"/>
      <c r="L1206" s="130" t="s">
        <v>45</v>
      </c>
      <c r="M1206" s="130"/>
      <c r="N1206" s="130"/>
      <c r="O1206" s="130"/>
      <c r="P1206" s="130"/>
      <c r="Q1206" s="132"/>
      <c r="R1206" s="132">
        <f t="shared" si="131"/>
        <v>0</v>
      </c>
      <c r="S1206" s="132"/>
      <c r="T1206" s="132">
        <v>437.68299999999999</v>
      </c>
      <c r="U1206" s="132">
        <f t="shared" si="128"/>
        <v>437.68299999999999</v>
      </c>
      <c r="V1206" s="132">
        <f t="shared" si="129"/>
        <v>437683</v>
      </c>
      <c r="W1206" s="132">
        <f t="shared" si="130"/>
        <v>36473.583333333336</v>
      </c>
      <c r="X1206" s="130" t="s">
        <v>39</v>
      </c>
      <c r="Y1206" s="130" t="s">
        <v>39</v>
      </c>
      <c r="Z1206" s="130" t="s">
        <v>39</v>
      </c>
      <c r="AA1206" s="130"/>
      <c r="AB1206" s="130"/>
      <c r="AC1206" s="130"/>
      <c r="AD1206" s="130"/>
      <c r="AE1206" s="130"/>
      <c r="AF1206" s="130" t="s">
        <v>39</v>
      </c>
      <c r="AG1206" s="130"/>
      <c r="AH1206" s="130">
        <v>2024</v>
      </c>
      <c r="AI1206" s="130"/>
      <c r="AJ1206" s="130"/>
      <c r="AK1206" s="130"/>
      <c r="AL1206" s="130" t="s">
        <v>1077</v>
      </c>
      <c r="AM1206" s="130"/>
    </row>
    <row r="1207" spans="1:39" x14ac:dyDescent="0.35">
      <c r="A1207" s="133" t="s">
        <v>39</v>
      </c>
      <c r="B1207" s="133" t="s">
        <v>1703</v>
      </c>
      <c r="C1207" s="133" t="s">
        <v>1689</v>
      </c>
      <c r="D1207" s="133" t="s">
        <v>1689</v>
      </c>
      <c r="E1207" s="133" t="s">
        <v>42</v>
      </c>
      <c r="F1207" s="133"/>
      <c r="G1207" s="133" t="s">
        <v>1077</v>
      </c>
      <c r="H1207" s="133" t="s">
        <v>47</v>
      </c>
      <c r="I1207" s="133" t="s">
        <v>42</v>
      </c>
      <c r="J1207" s="134">
        <v>1</v>
      </c>
      <c r="K1207" s="133"/>
      <c r="L1207" s="133" t="s">
        <v>45</v>
      </c>
      <c r="M1207" s="133"/>
      <c r="N1207" s="133"/>
      <c r="O1207" s="133"/>
      <c r="P1207" s="133"/>
      <c r="Q1207" s="135"/>
      <c r="R1207" s="135">
        <f t="shared" si="131"/>
        <v>0</v>
      </c>
      <c r="S1207" s="135"/>
      <c r="T1207" s="135">
        <v>6.12</v>
      </c>
      <c r="U1207" s="135">
        <f t="shared" si="128"/>
        <v>6.12</v>
      </c>
      <c r="V1207" s="135">
        <f t="shared" si="129"/>
        <v>6120</v>
      </c>
      <c r="W1207" s="135">
        <f t="shared" si="130"/>
        <v>510</v>
      </c>
      <c r="X1207" s="133" t="s">
        <v>39</v>
      </c>
      <c r="Y1207" s="133" t="s">
        <v>39</v>
      </c>
      <c r="Z1207" s="133" t="s">
        <v>39</v>
      </c>
      <c r="AA1207" s="133"/>
      <c r="AB1207" s="133"/>
      <c r="AC1207" s="133"/>
      <c r="AD1207" s="133"/>
      <c r="AE1207" s="133"/>
      <c r="AF1207" s="133" t="s">
        <v>39</v>
      </c>
      <c r="AG1207" s="133"/>
      <c r="AH1207" s="133">
        <v>2024</v>
      </c>
      <c r="AI1207" s="133"/>
      <c r="AJ1207" s="133"/>
      <c r="AK1207" s="133"/>
      <c r="AL1207" s="133" t="s">
        <v>1077</v>
      </c>
      <c r="AM1207" s="133"/>
    </row>
    <row r="1208" spans="1:39" x14ac:dyDescent="0.35">
      <c r="A1208" s="130" t="s">
        <v>39</v>
      </c>
      <c r="B1208" s="130" t="s">
        <v>1703</v>
      </c>
      <c r="C1208" s="130" t="s">
        <v>1689</v>
      </c>
      <c r="D1208" s="130" t="s">
        <v>1689</v>
      </c>
      <c r="E1208" s="130" t="s">
        <v>42</v>
      </c>
      <c r="F1208" s="130"/>
      <c r="G1208" s="130" t="s">
        <v>1077</v>
      </c>
      <c r="H1208" s="130" t="s">
        <v>48</v>
      </c>
      <c r="I1208" s="130" t="s">
        <v>42</v>
      </c>
      <c r="J1208" s="131">
        <v>1</v>
      </c>
      <c r="K1208" s="130"/>
      <c r="L1208" s="130" t="s">
        <v>45</v>
      </c>
      <c r="M1208" s="130"/>
      <c r="N1208" s="130"/>
      <c r="O1208" s="130"/>
      <c r="P1208" s="130"/>
      <c r="Q1208" s="132"/>
      <c r="R1208" s="132">
        <f t="shared" si="131"/>
        <v>0</v>
      </c>
      <c r="S1208" s="132"/>
      <c r="T1208" s="132">
        <v>568.26499999999999</v>
      </c>
      <c r="U1208" s="132">
        <f t="shared" si="128"/>
        <v>568.26499999999999</v>
      </c>
      <c r="V1208" s="132">
        <f t="shared" si="129"/>
        <v>568265</v>
      </c>
      <c r="W1208" s="132">
        <f t="shared" si="130"/>
        <v>47355.416666666664</v>
      </c>
      <c r="X1208" s="130" t="s">
        <v>39</v>
      </c>
      <c r="Y1208" s="130" t="s">
        <v>39</v>
      </c>
      <c r="Z1208" s="130" t="s">
        <v>39</v>
      </c>
      <c r="AA1208" s="130"/>
      <c r="AB1208" s="130"/>
      <c r="AC1208" s="130"/>
      <c r="AD1208" s="130"/>
      <c r="AE1208" s="130"/>
      <c r="AF1208" s="130" t="s">
        <v>39</v>
      </c>
      <c r="AG1208" s="130"/>
      <c r="AH1208" s="130">
        <v>2024</v>
      </c>
      <c r="AI1208" s="130"/>
      <c r="AJ1208" s="130"/>
      <c r="AK1208" s="130"/>
      <c r="AL1208" s="130" t="s">
        <v>1077</v>
      </c>
      <c r="AM1208" s="130"/>
    </row>
    <row r="1209" spans="1:39" x14ac:dyDescent="0.35">
      <c r="A1209" s="133" t="s">
        <v>50</v>
      </c>
      <c r="B1209" s="133" t="s">
        <v>1703</v>
      </c>
      <c r="C1209" s="133" t="s">
        <v>1689</v>
      </c>
      <c r="D1209" s="133" t="s">
        <v>1689</v>
      </c>
      <c r="E1209" s="133" t="s">
        <v>51</v>
      </c>
      <c r="F1209" s="133" t="s">
        <v>42</v>
      </c>
      <c r="G1209" s="133" t="s">
        <v>1077</v>
      </c>
      <c r="H1209" s="133" t="s">
        <v>84</v>
      </c>
      <c r="I1209" s="133" t="s">
        <v>42</v>
      </c>
      <c r="J1209" s="134">
        <v>1</v>
      </c>
      <c r="K1209" s="133"/>
      <c r="L1209" s="133" t="s">
        <v>54</v>
      </c>
      <c r="M1209" s="133" t="s">
        <v>42</v>
      </c>
      <c r="N1209" s="133"/>
      <c r="O1209" s="133">
        <v>1</v>
      </c>
      <c r="P1209" s="133">
        <v>60</v>
      </c>
      <c r="Q1209" s="135">
        <v>93.968299999999999</v>
      </c>
      <c r="R1209" s="135">
        <f t="shared" si="131"/>
        <v>1</v>
      </c>
      <c r="S1209" s="135">
        <f t="shared" ref="S1209:S1225" si="132">Q1209*R1209</f>
        <v>93.968299999999999</v>
      </c>
      <c r="T1209" s="135">
        <v>0</v>
      </c>
      <c r="U1209" s="135">
        <f>S1209+T1209</f>
        <v>93.968299999999999</v>
      </c>
      <c r="V1209" s="135">
        <f t="shared" si="129"/>
        <v>93968.3</v>
      </c>
      <c r="W1209" s="135">
        <f t="shared" si="130"/>
        <v>7830.6916666666666</v>
      </c>
      <c r="X1209" s="133" t="s">
        <v>1704</v>
      </c>
      <c r="Y1209" s="133" t="s">
        <v>1704</v>
      </c>
      <c r="Z1209" s="133">
        <v>3093</v>
      </c>
      <c r="AA1209" s="133">
        <v>3094</v>
      </c>
      <c r="AB1209" s="133"/>
      <c r="AC1209" s="133"/>
      <c r="AD1209" s="133"/>
      <c r="AE1209" s="133"/>
      <c r="AF1209" s="133">
        <v>129</v>
      </c>
      <c r="AG1209" s="133"/>
      <c r="AH1209" s="133">
        <v>2024</v>
      </c>
      <c r="AI1209" s="133"/>
      <c r="AJ1209" s="133"/>
      <c r="AK1209" s="133"/>
      <c r="AL1209" s="133" t="s">
        <v>1077</v>
      </c>
      <c r="AM1209" s="133"/>
    </row>
    <row r="1210" spans="1:39" x14ac:dyDescent="0.35">
      <c r="A1210" s="130" t="s">
        <v>50</v>
      </c>
      <c r="B1210" s="130" t="s">
        <v>1703</v>
      </c>
      <c r="C1210" s="130" t="s">
        <v>1689</v>
      </c>
      <c r="D1210" s="130" t="s">
        <v>1689</v>
      </c>
      <c r="E1210" s="130" t="s">
        <v>51</v>
      </c>
      <c r="F1210" s="130"/>
      <c r="G1210" s="130" t="s">
        <v>1077</v>
      </c>
      <c r="H1210" s="130" t="s">
        <v>1692</v>
      </c>
      <c r="I1210" s="130" t="s">
        <v>1691</v>
      </c>
      <c r="J1210" s="131">
        <v>1</v>
      </c>
      <c r="K1210" s="130"/>
      <c r="L1210" s="130" t="s">
        <v>54</v>
      </c>
      <c r="M1210" s="130" t="s">
        <v>55</v>
      </c>
      <c r="N1210" s="130">
        <v>1</v>
      </c>
      <c r="O1210" s="130">
        <v>22</v>
      </c>
      <c r="P1210" s="130">
        <v>10</v>
      </c>
      <c r="Q1210" s="132">
        <v>93.968299999999999</v>
      </c>
      <c r="R1210" s="132">
        <f t="shared" si="131"/>
        <v>3.6666666666666665</v>
      </c>
      <c r="S1210" s="132">
        <f t="shared" si="132"/>
        <v>344.55043333333333</v>
      </c>
      <c r="T1210" s="132"/>
      <c r="U1210" s="132">
        <f t="shared" si="128"/>
        <v>344.55043333333333</v>
      </c>
      <c r="V1210" s="132">
        <f t="shared" si="129"/>
        <v>344550.43333333335</v>
      </c>
      <c r="W1210" s="132">
        <f t="shared" si="130"/>
        <v>28712.536111111112</v>
      </c>
      <c r="X1210" s="130" t="s">
        <v>1704</v>
      </c>
      <c r="Y1210" s="130" t="s">
        <v>1704</v>
      </c>
      <c r="Z1210" s="130">
        <v>3093</v>
      </c>
      <c r="AA1210" s="130">
        <v>3094</v>
      </c>
      <c r="AB1210" s="130"/>
      <c r="AC1210" s="130"/>
      <c r="AD1210" s="130"/>
      <c r="AE1210" s="130"/>
      <c r="AF1210" s="130">
        <v>129</v>
      </c>
      <c r="AG1210" s="130"/>
      <c r="AH1210" s="130">
        <v>2024</v>
      </c>
      <c r="AI1210" s="130"/>
      <c r="AJ1210" s="130"/>
      <c r="AK1210" s="130"/>
      <c r="AL1210" s="130" t="s">
        <v>1077</v>
      </c>
      <c r="AM1210" s="130"/>
    </row>
    <row r="1211" spans="1:39" x14ac:dyDescent="0.35">
      <c r="A1211" s="133" t="s">
        <v>50</v>
      </c>
      <c r="B1211" s="133" t="s">
        <v>1703</v>
      </c>
      <c r="C1211" s="133" t="s">
        <v>1689</v>
      </c>
      <c r="D1211" s="133" t="s">
        <v>1689</v>
      </c>
      <c r="E1211" s="133" t="s">
        <v>51</v>
      </c>
      <c r="F1211" s="133"/>
      <c r="G1211" s="133" t="s">
        <v>1077</v>
      </c>
      <c r="H1211" s="133" t="s">
        <v>1694</v>
      </c>
      <c r="I1211" s="133" t="s">
        <v>1693</v>
      </c>
      <c r="J1211" s="134">
        <v>1</v>
      </c>
      <c r="K1211" s="133"/>
      <c r="L1211" s="133" t="s">
        <v>54</v>
      </c>
      <c r="M1211" s="133" t="s">
        <v>55</v>
      </c>
      <c r="N1211" s="133">
        <v>1</v>
      </c>
      <c r="O1211" s="133">
        <v>22</v>
      </c>
      <c r="P1211" s="133">
        <v>10</v>
      </c>
      <c r="Q1211" s="135">
        <v>93.968299999999999</v>
      </c>
      <c r="R1211" s="135">
        <f t="shared" si="131"/>
        <v>3.6666666666666665</v>
      </c>
      <c r="S1211" s="135">
        <f t="shared" si="132"/>
        <v>344.55043333333333</v>
      </c>
      <c r="T1211" s="135"/>
      <c r="U1211" s="135">
        <f t="shared" si="128"/>
        <v>344.55043333333333</v>
      </c>
      <c r="V1211" s="135">
        <f t="shared" si="129"/>
        <v>344550.43333333335</v>
      </c>
      <c r="W1211" s="135">
        <f t="shared" si="130"/>
        <v>28712.536111111112</v>
      </c>
      <c r="X1211" s="133" t="s">
        <v>1704</v>
      </c>
      <c r="Y1211" s="133" t="s">
        <v>1704</v>
      </c>
      <c r="Z1211" s="133">
        <v>3093</v>
      </c>
      <c r="AA1211" s="133">
        <v>3094</v>
      </c>
      <c r="AB1211" s="133"/>
      <c r="AC1211" s="133"/>
      <c r="AD1211" s="133"/>
      <c r="AE1211" s="133"/>
      <c r="AF1211" s="133">
        <v>129</v>
      </c>
      <c r="AG1211" s="133"/>
      <c r="AH1211" s="133">
        <v>2024</v>
      </c>
      <c r="AI1211" s="133"/>
      <c r="AJ1211" s="133"/>
      <c r="AK1211" s="133"/>
      <c r="AL1211" s="133" t="s">
        <v>1077</v>
      </c>
      <c r="AM1211" s="133"/>
    </row>
    <row r="1212" spans="1:39" x14ac:dyDescent="0.35">
      <c r="A1212" s="130" t="s">
        <v>50</v>
      </c>
      <c r="B1212" s="130" t="s">
        <v>1703</v>
      </c>
      <c r="C1212" s="130" t="s">
        <v>1689</v>
      </c>
      <c r="D1212" s="130" t="s">
        <v>1689</v>
      </c>
      <c r="E1212" s="130" t="s">
        <v>51</v>
      </c>
      <c r="F1212" s="130"/>
      <c r="G1212" s="130" t="s">
        <v>1077</v>
      </c>
      <c r="H1212" s="130" t="s">
        <v>1696</v>
      </c>
      <c r="I1212" s="130" t="s">
        <v>1695</v>
      </c>
      <c r="J1212" s="131">
        <v>1</v>
      </c>
      <c r="K1212" s="130"/>
      <c r="L1212" s="130" t="s">
        <v>54</v>
      </c>
      <c r="M1212" s="130" t="s">
        <v>55</v>
      </c>
      <c r="N1212" s="130">
        <v>1</v>
      </c>
      <c r="O1212" s="130">
        <v>22</v>
      </c>
      <c r="P1212" s="130">
        <v>10</v>
      </c>
      <c r="Q1212" s="132">
        <v>93.968299999999999</v>
      </c>
      <c r="R1212" s="132">
        <f t="shared" si="131"/>
        <v>3.6666666666666665</v>
      </c>
      <c r="S1212" s="132">
        <f t="shared" si="132"/>
        <v>344.55043333333333</v>
      </c>
      <c r="T1212" s="132"/>
      <c r="U1212" s="132">
        <f t="shared" si="128"/>
        <v>344.55043333333333</v>
      </c>
      <c r="V1212" s="132">
        <f t="shared" si="129"/>
        <v>344550.43333333335</v>
      </c>
      <c r="W1212" s="132">
        <f t="shared" si="130"/>
        <v>28712.536111111112</v>
      </c>
      <c r="X1212" s="130" t="s">
        <v>1704</v>
      </c>
      <c r="Y1212" s="130" t="s">
        <v>1704</v>
      </c>
      <c r="Z1212" s="130">
        <v>3093</v>
      </c>
      <c r="AA1212" s="130">
        <v>3094</v>
      </c>
      <c r="AB1212" s="130"/>
      <c r="AC1212" s="130"/>
      <c r="AD1212" s="130"/>
      <c r="AE1212" s="130"/>
      <c r="AF1212" s="130">
        <v>129</v>
      </c>
      <c r="AG1212" s="130"/>
      <c r="AH1212" s="130">
        <v>2024</v>
      </c>
      <c r="AI1212" s="130"/>
      <c r="AJ1212" s="130"/>
      <c r="AK1212" s="130"/>
      <c r="AL1212" s="130" t="s">
        <v>1077</v>
      </c>
      <c r="AM1212" s="130"/>
    </row>
    <row r="1213" spans="1:39" x14ac:dyDescent="0.35">
      <c r="A1213" s="133" t="s">
        <v>50</v>
      </c>
      <c r="B1213" s="133" t="s">
        <v>1703</v>
      </c>
      <c r="C1213" s="133" t="s">
        <v>1689</v>
      </c>
      <c r="D1213" s="133" t="s">
        <v>1689</v>
      </c>
      <c r="E1213" s="133" t="s">
        <v>51</v>
      </c>
      <c r="F1213" s="133"/>
      <c r="G1213" s="133" t="s">
        <v>1077</v>
      </c>
      <c r="H1213" s="133" t="s">
        <v>1698</v>
      </c>
      <c r="I1213" s="133" t="s">
        <v>1697</v>
      </c>
      <c r="J1213" s="134">
        <v>1</v>
      </c>
      <c r="K1213" s="133"/>
      <c r="L1213" s="133" t="s">
        <v>54</v>
      </c>
      <c r="M1213" s="133" t="s">
        <v>69</v>
      </c>
      <c r="N1213" s="133">
        <v>2</v>
      </c>
      <c r="O1213" s="133">
        <v>21</v>
      </c>
      <c r="P1213" s="133">
        <v>15</v>
      </c>
      <c r="Q1213" s="135">
        <v>93.968299999999999</v>
      </c>
      <c r="R1213" s="135">
        <f t="shared" si="131"/>
        <v>5.25</v>
      </c>
      <c r="S1213" s="135">
        <f t="shared" si="132"/>
        <v>493.333575</v>
      </c>
      <c r="T1213" s="135"/>
      <c r="U1213" s="135">
        <f t="shared" si="128"/>
        <v>493.333575</v>
      </c>
      <c r="V1213" s="135">
        <f t="shared" si="129"/>
        <v>493333.57500000001</v>
      </c>
      <c r="W1213" s="135">
        <f t="shared" si="130"/>
        <v>41111.131249999999</v>
      </c>
      <c r="X1213" s="133" t="s">
        <v>1704</v>
      </c>
      <c r="Y1213" s="133" t="s">
        <v>1704</v>
      </c>
      <c r="Z1213" s="133">
        <v>3093</v>
      </c>
      <c r="AA1213" s="133">
        <v>3094</v>
      </c>
      <c r="AB1213" s="133"/>
      <c r="AC1213" s="133"/>
      <c r="AD1213" s="133"/>
      <c r="AE1213" s="133"/>
      <c r="AF1213" s="133">
        <v>129</v>
      </c>
      <c r="AG1213" s="133"/>
      <c r="AH1213" s="133">
        <v>2024</v>
      </c>
      <c r="AI1213" s="133"/>
      <c r="AJ1213" s="133"/>
      <c r="AK1213" s="133"/>
      <c r="AL1213" s="133" t="s">
        <v>1077</v>
      </c>
      <c r="AM1213" s="133"/>
    </row>
    <row r="1214" spans="1:39" x14ac:dyDescent="0.35">
      <c r="A1214" s="130" t="s">
        <v>50</v>
      </c>
      <c r="B1214" s="130" t="s">
        <v>1703</v>
      </c>
      <c r="C1214" s="130" t="s">
        <v>1689</v>
      </c>
      <c r="D1214" s="130" t="s">
        <v>1689</v>
      </c>
      <c r="E1214" s="130" t="s">
        <v>51</v>
      </c>
      <c r="F1214" s="130"/>
      <c r="G1214" s="130" t="s">
        <v>1077</v>
      </c>
      <c r="H1214" s="130" t="s">
        <v>1700</v>
      </c>
      <c r="I1214" s="130" t="s">
        <v>1699</v>
      </c>
      <c r="J1214" s="131">
        <v>1</v>
      </c>
      <c r="K1214" s="130"/>
      <c r="L1214" s="130" t="s">
        <v>54</v>
      </c>
      <c r="M1214" s="130" t="s">
        <v>69</v>
      </c>
      <c r="N1214" s="130">
        <v>2</v>
      </c>
      <c r="O1214" s="130">
        <v>21</v>
      </c>
      <c r="P1214" s="130">
        <v>10</v>
      </c>
      <c r="Q1214" s="132">
        <v>93.968299999999999</v>
      </c>
      <c r="R1214" s="132">
        <f t="shared" si="131"/>
        <v>3.5</v>
      </c>
      <c r="S1214" s="132">
        <f t="shared" si="132"/>
        <v>328.88905</v>
      </c>
      <c r="T1214" s="132"/>
      <c r="U1214" s="132">
        <f t="shared" si="128"/>
        <v>328.88905</v>
      </c>
      <c r="V1214" s="132">
        <f t="shared" si="129"/>
        <v>328889.05</v>
      </c>
      <c r="W1214" s="132">
        <f t="shared" si="130"/>
        <v>27407.420833333334</v>
      </c>
      <c r="X1214" s="130" t="s">
        <v>1704</v>
      </c>
      <c r="Y1214" s="130" t="s">
        <v>1704</v>
      </c>
      <c r="Z1214" s="130">
        <v>3093</v>
      </c>
      <c r="AA1214" s="130">
        <v>3094</v>
      </c>
      <c r="AB1214" s="130"/>
      <c r="AC1214" s="130"/>
      <c r="AD1214" s="130"/>
      <c r="AE1214" s="130"/>
      <c r="AF1214" s="130">
        <v>129</v>
      </c>
      <c r="AG1214" s="130"/>
      <c r="AH1214" s="130">
        <v>2024</v>
      </c>
      <c r="AI1214" s="130"/>
      <c r="AJ1214" s="130"/>
      <c r="AK1214" s="130"/>
      <c r="AL1214" s="130" t="s">
        <v>1077</v>
      </c>
      <c r="AM1214" s="130"/>
    </row>
    <row r="1215" spans="1:39" x14ac:dyDescent="0.35">
      <c r="A1215" s="133" t="s">
        <v>50</v>
      </c>
      <c r="B1215" s="133" t="s">
        <v>1703</v>
      </c>
      <c r="C1215" s="133" t="s">
        <v>1689</v>
      </c>
      <c r="D1215" s="133" t="s">
        <v>1689</v>
      </c>
      <c r="E1215" s="133" t="s">
        <v>51</v>
      </c>
      <c r="F1215" s="133"/>
      <c r="G1215" s="133" t="s">
        <v>1077</v>
      </c>
      <c r="H1215" s="133" t="s">
        <v>1702</v>
      </c>
      <c r="I1215" s="133" t="s">
        <v>1701</v>
      </c>
      <c r="J1215" s="134">
        <v>1</v>
      </c>
      <c r="K1215" s="133"/>
      <c r="L1215" s="133" t="s">
        <v>54</v>
      </c>
      <c r="M1215" s="133" t="s">
        <v>69</v>
      </c>
      <c r="N1215" s="133">
        <v>2</v>
      </c>
      <c r="O1215" s="133">
        <v>21</v>
      </c>
      <c r="P1215" s="133">
        <v>5</v>
      </c>
      <c r="Q1215" s="135">
        <v>93.968299999999999</v>
      </c>
      <c r="R1215" s="135">
        <f t="shared" si="131"/>
        <v>1.75</v>
      </c>
      <c r="S1215" s="135">
        <f t="shared" si="132"/>
        <v>164.444525</v>
      </c>
      <c r="T1215" s="135"/>
      <c r="U1215" s="135">
        <f t="shared" si="128"/>
        <v>164.444525</v>
      </c>
      <c r="V1215" s="135">
        <f t="shared" si="129"/>
        <v>164444.52499999999</v>
      </c>
      <c r="W1215" s="135">
        <f t="shared" si="130"/>
        <v>13703.710416666667</v>
      </c>
      <c r="X1215" s="133" t="s">
        <v>1704</v>
      </c>
      <c r="Y1215" s="133" t="s">
        <v>1704</v>
      </c>
      <c r="Z1215" s="133">
        <v>3093</v>
      </c>
      <c r="AA1215" s="133">
        <v>3094</v>
      </c>
      <c r="AB1215" s="133"/>
      <c r="AC1215" s="133"/>
      <c r="AD1215" s="133"/>
      <c r="AE1215" s="133"/>
      <c r="AF1215" s="133">
        <v>129</v>
      </c>
      <c r="AG1215" s="133"/>
      <c r="AH1215" s="133">
        <v>2024</v>
      </c>
      <c r="AI1215" s="133"/>
      <c r="AJ1215" s="133"/>
      <c r="AK1215" s="133"/>
      <c r="AL1215" s="133" t="s">
        <v>1077</v>
      </c>
      <c r="AM1215" s="133"/>
    </row>
    <row r="1216" spans="1:39" x14ac:dyDescent="0.35">
      <c r="A1216" s="130" t="s">
        <v>50</v>
      </c>
      <c r="B1216" s="130" t="s">
        <v>1703</v>
      </c>
      <c r="C1216" s="130" t="s">
        <v>1689</v>
      </c>
      <c r="D1216" s="130" t="s">
        <v>1689</v>
      </c>
      <c r="E1216" s="130" t="s">
        <v>51</v>
      </c>
      <c r="F1216" s="130"/>
      <c r="G1216" s="130" t="s">
        <v>1077</v>
      </c>
      <c r="H1216" s="130" t="s">
        <v>1690</v>
      </c>
      <c r="I1216" s="130" t="s">
        <v>42</v>
      </c>
      <c r="J1216" s="131">
        <v>1</v>
      </c>
      <c r="K1216" s="130"/>
      <c r="L1216" s="130" t="s">
        <v>54</v>
      </c>
      <c r="M1216" s="130" t="s">
        <v>55</v>
      </c>
      <c r="N1216" s="130">
        <v>3</v>
      </c>
      <c r="O1216" s="130">
        <v>21</v>
      </c>
      <c r="P1216" s="130">
        <v>30</v>
      </c>
      <c r="Q1216" s="132">
        <v>93.968299999999999</v>
      </c>
      <c r="R1216" s="132">
        <f t="shared" si="131"/>
        <v>10.5</v>
      </c>
      <c r="S1216" s="132">
        <f t="shared" si="132"/>
        <v>986.66714999999999</v>
      </c>
      <c r="T1216" s="132"/>
      <c r="U1216" s="132">
        <f t="shared" si="128"/>
        <v>986.66714999999999</v>
      </c>
      <c r="V1216" s="132">
        <f t="shared" si="129"/>
        <v>986667.15</v>
      </c>
      <c r="W1216" s="132">
        <f t="shared" si="130"/>
        <v>82222.262499999997</v>
      </c>
      <c r="X1216" s="130" t="s">
        <v>1704</v>
      </c>
      <c r="Y1216" s="130" t="s">
        <v>1704</v>
      </c>
      <c r="Z1216" s="130">
        <v>3093</v>
      </c>
      <c r="AA1216" s="130">
        <v>3094</v>
      </c>
      <c r="AB1216" s="130"/>
      <c r="AC1216" s="130"/>
      <c r="AD1216" s="130"/>
      <c r="AE1216" s="130"/>
      <c r="AF1216" s="130">
        <v>129</v>
      </c>
      <c r="AG1216" s="130"/>
      <c r="AH1216" s="130">
        <v>2024</v>
      </c>
      <c r="AI1216" s="130"/>
      <c r="AJ1216" s="130"/>
      <c r="AK1216" s="130"/>
      <c r="AL1216" s="130" t="s">
        <v>1077</v>
      </c>
      <c r="AM1216" s="130"/>
    </row>
    <row r="1217" spans="1:39" x14ac:dyDescent="0.35">
      <c r="A1217" s="133" t="s">
        <v>50</v>
      </c>
      <c r="B1217" s="133" t="s">
        <v>1703</v>
      </c>
      <c r="C1217" s="133" t="s">
        <v>1689</v>
      </c>
      <c r="D1217" s="133" t="s">
        <v>1689</v>
      </c>
      <c r="E1217" s="133" t="s">
        <v>51</v>
      </c>
      <c r="F1217" s="133"/>
      <c r="G1217" s="133" t="s">
        <v>1077</v>
      </c>
      <c r="H1217" s="133" t="s">
        <v>1690</v>
      </c>
      <c r="I1217" s="133" t="s">
        <v>42</v>
      </c>
      <c r="J1217" s="134">
        <v>1</v>
      </c>
      <c r="K1217" s="133"/>
      <c r="L1217" s="133" t="s">
        <v>54</v>
      </c>
      <c r="M1217" s="133" t="s">
        <v>55</v>
      </c>
      <c r="N1217" s="133">
        <v>4</v>
      </c>
      <c r="O1217" s="133">
        <v>22</v>
      </c>
      <c r="P1217" s="133">
        <v>30</v>
      </c>
      <c r="Q1217" s="135">
        <v>93.968299999999999</v>
      </c>
      <c r="R1217" s="135">
        <f t="shared" si="131"/>
        <v>11</v>
      </c>
      <c r="S1217" s="135">
        <f t="shared" si="132"/>
        <v>1033.6513</v>
      </c>
      <c r="T1217" s="135"/>
      <c r="U1217" s="135">
        <f t="shared" si="128"/>
        <v>1033.6513</v>
      </c>
      <c r="V1217" s="135">
        <f t="shared" si="129"/>
        <v>1033651.3</v>
      </c>
      <c r="W1217" s="135">
        <f t="shared" si="130"/>
        <v>86137.608333333337</v>
      </c>
      <c r="X1217" s="133" t="s">
        <v>1704</v>
      </c>
      <c r="Y1217" s="133" t="s">
        <v>1704</v>
      </c>
      <c r="Z1217" s="133">
        <v>3093</v>
      </c>
      <c r="AA1217" s="133">
        <v>3094</v>
      </c>
      <c r="AB1217" s="133"/>
      <c r="AC1217" s="133"/>
      <c r="AD1217" s="133"/>
      <c r="AE1217" s="133"/>
      <c r="AF1217" s="133">
        <v>129</v>
      </c>
      <c r="AG1217" s="133"/>
      <c r="AH1217" s="133">
        <v>2024</v>
      </c>
      <c r="AI1217" s="133"/>
      <c r="AJ1217" s="133"/>
      <c r="AK1217" s="133"/>
      <c r="AL1217" s="133" t="s">
        <v>1077</v>
      </c>
      <c r="AM1217" s="133"/>
    </row>
    <row r="1218" spans="1:39" x14ac:dyDescent="0.35">
      <c r="A1218" s="130" t="s">
        <v>50</v>
      </c>
      <c r="B1218" s="130" t="s">
        <v>1703</v>
      </c>
      <c r="C1218" s="130" t="s">
        <v>1689</v>
      </c>
      <c r="D1218" s="130" t="s">
        <v>1689</v>
      </c>
      <c r="E1218" s="130" t="s">
        <v>85</v>
      </c>
      <c r="F1218" s="130"/>
      <c r="G1218" s="130" t="s">
        <v>1077</v>
      </c>
      <c r="H1218" s="130" t="s">
        <v>1692</v>
      </c>
      <c r="I1218" s="130" t="s">
        <v>1691</v>
      </c>
      <c r="J1218" s="131">
        <v>1</v>
      </c>
      <c r="K1218" s="130"/>
      <c r="L1218" s="130" t="s">
        <v>54</v>
      </c>
      <c r="M1218" s="130" t="s">
        <v>55</v>
      </c>
      <c r="N1218" s="130">
        <v>1</v>
      </c>
      <c r="O1218" s="130">
        <v>8</v>
      </c>
      <c r="P1218" s="130">
        <v>10</v>
      </c>
      <c r="Q1218" s="132">
        <v>93.968299999999999</v>
      </c>
      <c r="R1218" s="132">
        <f t="shared" si="131"/>
        <v>1.3333333333333333</v>
      </c>
      <c r="S1218" s="132">
        <f t="shared" si="132"/>
        <v>125.29106666666667</v>
      </c>
      <c r="T1218" s="132"/>
      <c r="U1218" s="132">
        <f t="shared" si="128"/>
        <v>125.29106666666667</v>
      </c>
      <c r="V1218" s="132">
        <f t="shared" si="129"/>
        <v>125291.06666666667</v>
      </c>
      <c r="W1218" s="132">
        <f t="shared" si="130"/>
        <v>10440.922222222222</v>
      </c>
      <c r="X1218" s="130" t="s">
        <v>1704</v>
      </c>
      <c r="Y1218" s="130" t="s">
        <v>1704</v>
      </c>
      <c r="Z1218" s="130">
        <v>3093</v>
      </c>
      <c r="AA1218" s="130">
        <v>3094</v>
      </c>
      <c r="AB1218" s="130"/>
      <c r="AC1218" s="130"/>
      <c r="AD1218" s="130"/>
      <c r="AE1218" s="130"/>
      <c r="AF1218" s="130">
        <v>129</v>
      </c>
      <c r="AG1218" s="130"/>
      <c r="AH1218" s="130">
        <v>2024</v>
      </c>
      <c r="AI1218" s="130"/>
      <c r="AJ1218" s="130"/>
      <c r="AK1218" s="130"/>
      <c r="AL1218" s="130" t="s">
        <v>1077</v>
      </c>
      <c r="AM1218" s="130"/>
    </row>
    <row r="1219" spans="1:39" x14ac:dyDescent="0.35">
      <c r="A1219" s="133" t="s">
        <v>50</v>
      </c>
      <c r="B1219" s="133" t="s">
        <v>1703</v>
      </c>
      <c r="C1219" s="133" t="s">
        <v>1689</v>
      </c>
      <c r="D1219" s="133" t="s">
        <v>1689</v>
      </c>
      <c r="E1219" s="133" t="s">
        <v>85</v>
      </c>
      <c r="F1219" s="133"/>
      <c r="G1219" s="133" t="s">
        <v>1077</v>
      </c>
      <c r="H1219" s="133" t="s">
        <v>1694</v>
      </c>
      <c r="I1219" s="133" t="s">
        <v>1693</v>
      </c>
      <c r="J1219" s="134">
        <v>1</v>
      </c>
      <c r="K1219" s="133"/>
      <c r="L1219" s="133" t="s">
        <v>54</v>
      </c>
      <c r="M1219" s="133" t="s">
        <v>55</v>
      </c>
      <c r="N1219" s="133">
        <v>1</v>
      </c>
      <c r="O1219" s="133">
        <v>8</v>
      </c>
      <c r="P1219" s="133">
        <v>10</v>
      </c>
      <c r="Q1219" s="135">
        <v>93.968299999999999</v>
      </c>
      <c r="R1219" s="135">
        <f t="shared" si="131"/>
        <v>1.3333333333333333</v>
      </c>
      <c r="S1219" s="135">
        <f t="shared" si="132"/>
        <v>125.29106666666667</v>
      </c>
      <c r="T1219" s="135"/>
      <c r="U1219" s="135">
        <f t="shared" si="128"/>
        <v>125.29106666666667</v>
      </c>
      <c r="V1219" s="135">
        <f t="shared" si="129"/>
        <v>125291.06666666667</v>
      </c>
      <c r="W1219" s="135">
        <f t="shared" si="130"/>
        <v>10440.922222222222</v>
      </c>
      <c r="X1219" s="133" t="s">
        <v>1704</v>
      </c>
      <c r="Y1219" s="133" t="s">
        <v>1704</v>
      </c>
      <c r="Z1219" s="133">
        <v>3093</v>
      </c>
      <c r="AA1219" s="133">
        <v>3094</v>
      </c>
      <c r="AB1219" s="133"/>
      <c r="AC1219" s="133"/>
      <c r="AD1219" s="133"/>
      <c r="AE1219" s="133"/>
      <c r="AF1219" s="133">
        <v>129</v>
      </c>
      <c r="AG1219" s="133"/>
      <c r="AH1219" s="133">
        <v>2024</v>
      </c>
      <c r="AI1219" s="133"/>
      <c r="AJ1219" s="133"/>
      <c r="AK1219" s="133"/>
      <c r="AL1219" s="133" t="s">
        <v>1077</v>
      </c>
      <c r="AM1219" s="133"/>
    </row>
    <row r="1220" spans="1:39" x14ac:dyDescent="0.35">
      <c r="A1220" s="130" t="s">
        <v>50</v>
      </c>
      <c r="B1220" s="130" t="s">
        <v>1703</v>
      </c>
      <c r="C1220" s="130" t="s">
        <v>1689</v>
      </c>
      <c r="D1220" s="130" t="s">
        <v>1689</v>
      </c>
      <c r="E1220" s="130" t="s">
        <v>85</v>
      </c>
      <c r="F1220" s="130"/>
      <c r="G1220" s="130" t="s">
        <v>1077</v>
      </c>
      <c r="H1220" s="130" t="s">
        <v>1696</v>
      </c>
      <c r="I1220" s="130" t="s">
        <v>1695</v>
      </c>
      <c r="J1220" s="131">
        <v>1</v>
      </c>
      <c r="K1220" s="130"/>
      <c r="L1220" s="130" t="s">
        <v>54</v>
      </c>
      <c r="M1220" s="130" t="s">
        <v>55</v>
      </c>
      <c r="N1220" s="130">
        <v>1</v>
      </c>
      <c r="O1220" s="130">
        <v>8</v>
      </c>
      <c r="P1220" s="130">
        <v>10</v>
      </c>
      <c r="Q1220" s="132">
        <v>93.968299999999999</v>
      </c>
      <c r="R1220" s="132">
        <f t="shared" si="131"/>
        <v>1.3333333333333333</v>
      </c>
      <c r="S1220" s="132">
        <f t="shared" si="132"/>
        <v>125.29106666666667</v>
      </c>
      <c r="T1220" s="132"/>
      <c r="U1220" s="132">
        <f t="shared" ref="U1220:U1225" si="133">S1220+T1220</f>
        <v>125.29106666666667</v>
      </c>
      <c r="V1220" s="132">
        <f t="shared" ref="V1220:V1225" si="134">U1220*1000</f>
        <v>125291.06666666667</v>
      </c>
      <c r="W1220" s="132">
        <f t="shared" ref="W1220:W1225" si="135">V1220/12</f>
        <v>10440.922222222222</v>
      </c>
      <c r="X1220" s="130" t="s">
        <v>1704</v>
      </c>
      <c r="Y1220" s="130" t="s">
        <v>1704</v>
      </c>
      <c r="Z1220" s="130">
        <v>3093</v>
      </c>
      <c r="AA1220" s="130">
        <v>3094</v>
      </c>
      <c r="AB1220" s="130"/>
      <c r="AC1220" s="130"/>
      <c r="AD1220" s="130"/>
      <c r="AE1220" s="130"/>
      <c r="AF1220" s="130">
        <v>129</v>
      </c>
      <c r="AG1220" s="130"/>
      <c r="AH1220" s="130">
        <v>2024</v>
      </c>
      <c r="AI1220" s="130"/>
      <c r="AJ1220" s="130"/>
      <c r="AK1220" s="130"/>
      <c r="AL1220" s="130" t="s">
        <v>1077</v>
      </c>
      <c r="AM1220" s="130"/>
    </row>
    <row r="1221" spans="1:39" x14ac:dyDescent="0.35">
      <c r="A1221" s="133" t="s">
        <v>50</v>
      </c>
      <c r="B1221" s="133" t="s">
        <v>1703</v>
      </c>
      <c r="C1221" s="133" t="s">
        <v>1689</v>
      </c>
      <c r="D1221" s="133" t="s">
        <v>1689</v>
      </c>
      <c r="E1221" s="133" t="s">
        <v>85</v>
      </c>
      <c r="F1221" s="133"/>
      <c r="G1221" s="133" t="s">
        <v>1077</v>
      </c>
      <c r="H1221" s="133" t="s">
        <v>1698</v>
      </c>
      <c r="I1221" s="133" t="s">
        <v>1697</v>
      </c>
      <c r="J1221" s="134">
        <v>1</v>
      </c>
      <c r="K1221" s="133"/>
      <c r="L1221" s="133" t="s">
        <v>54</v>
      </c>
      <c r="M1221" s="133" t="s">
        <v>69</v>
      </c>
      <c r="N1221" s="133">
        <v>2</v>
      </c>
      <c r="O1221" s="133">
        <v>12</v>
      </c>
      <c r="P1221" s="133">
        <v>15</v>
      </c>
      <c r="Q1221" s="135">
        <v>93.968299999999999</v>
      </c>
      <c r="R1221" s="135">
        <f t="shared" si="131"/>
        <v>3</v>
      </c>
      <c r="S1221" s="135">
        <f t="shared" si="132"/>
        <v>281.9049</v>
      </c>
      <c r="T1221" s="135"/>
      <c r="U1221" s="135">
        <f t="shared" si="133"/>
        <v>281.9049</v>
      </c>
      <c r="V1221" s="135">
        <f t="shared" si="134"/>
        <v>281904.90000000002</v>
      </c>
      <c r="W1221" s="135">
        <f t="shared" si="135"/>
        <v>23492.075000000001</v>
      </c>
      <c r="X1221" s="133" t="s">
        <v>1704</v>
      </c>
      <c r="Y1221" s="133" t="s">
        <v>1704</v>
      </c>
      <c r="Z1221" s="133">
        <v>3093</v>
      </c>
      <c r="AA1221" s="133">
        <v>3094</v>
      </c>
      <c r="AB1221" s="133"/>
      <c r="AC1221" s="133"/>
      <c r="AD1221" s="133"/>
      <c r="AE1221" s="133"/>
      <c r="AF1221" s="133">
        <v>129</v>
      </c>
      <c r="AG1221" s="133"/>
      <c r="AH1221" s="133">
        <v>2024</v>
      </c>
      <c r="AI1221" s="133"/>
      <c r="AJ1221" s="133"/>
      <c r="AK1221" s="133"/>
      <c r="AL1221" s="133" t="s">
        <v>1077</v>
      </c>
      <c r="AM1221" s="133"/>
    </row>
    <row r="1222" spans="1:39" x14ac:dyDescent="0.35">
      <c r="A1222" s="130" t="s">
        <v>50</v>
      </c>
      <c r="B1222" s="130" t="s">
        <v>1703</v>
      </c>
      <c r="C1222" s="130" t="s">
        <v>1689</v>
      </c>
      <c r="D1222" s="130" t="s">
        <v>1689</v>
      </c>
      <c r="E1222" s="130" t="s">
        <v>85</v>
      </c>
      <c r="F1222" s="130"/>
      <c r="G1222" s="130" t="s">
        <v>1077</v>
      </c>
      <c r="H1222" s="130" t="s">
        <v>1700</v>
      </c>
      <c r="I1222" s="130" t="s">
        <v>1699</v>
      </c>
      <c r="J1222" s="131">
        <v>1</v>
      </c>
      <c r="K1222" s="130"/>
      <c r="L1222" s="130" t="s">
        <v>54</v>
      </c>
      <c r="M1222" s="130" t="s">
        <v>69</v>
      </c>
      <c r="N1222" s="130">
        <v>2</v>
      </c>
      <c r="O1222" s="130">
        <v>12</v>
      </c>
      <c r="P1222" s="130">
        <v>10</v>
      </c>
      <c r="Q1222" s="132">
        <v>93.968299999999999</v>
      </c>
      <c r="R1222" s="132">
        <f t="shared" si="131"/>
        <v>2</v>
      </c>
      <c r="S1222" s="132">
        <f t="shared" si="132"/>
        <v>187.9366</v>
      </c>
      <c r="T1222" s="132"/>
      <c r="U1222" s="132">
        <f t="shared" si="133"/>
        <v>187.9366</v>
      </c>
      <c r="V1222" s="132">
        <f t="shared" si="134"/>
        <v>187936.6</v>
      </c>
      <c r="W1222" s="132">
        <f t="shared" si="135"/>
        <v>15661.383333333333</v>
      </c>
      <c r="X1222" s="130" t="s">
        <v>1704</v>
      </c>
      <c r="Y1222" s="130" t="s">
        <v>1704</v>
      </c>
      <c r="Z1222" s="130">
        <v>3093</v>
      </c>
      <c r="AA1222" s="130">
        <v>3094</v>
      </c>
      <c r="AB1222" s="130"/>
      <c r="AC1222" s="130"/>
      <c r="AD1222" s="130"/>
      <c r="AE1222" s="130"/>
      <c r="AF1222" s="130">
        <v>129</v>
      </c>
      <c r="AG1222" s="130"/>
      <c r="AH1222" s="130">
        <v>2024</v>
      </c>
      <c r="AI1222" s="130"/>
      <c r="AJ1222" s="130"/>
      <c r="AK1222" s="130"/>
      <c r="AL1222" s="130" t="s">
        <v>1077</v>
      </c>
      <c r="AM1222" s="130"/>
    </row>
    <row r="1223" spans="1:39" x14ac:dyDescent="0.35">
      <c r="A1223" s="133" t="s">
        <v>50</v>
      </c>
      <c r="B1223" s="133" t="s">
        <v>1703</v>
      </c>
      <c r="C1223" s="133" t="s">
        <v>1689</v>
      </c>
      <c r="D1223" s="133" t="s">
        <v>1689</v>
      </c>
      <c r="E1223" s="133" t="s">
        <v>85</v>
      </c>
      <c r="F1223" s="133"/>
      <c r="G1223" s="133" t="s">
        <v>1077</v>
      </c>
      <c r="H1223" s="133" t="s">
        <v>1702</v>
      </c>
      <c r="I1223" s="133" t="s">
        <v>1701</v>
      </c>
      <c r="J1223" s="134">
        <v>1</v>
      </c>
      <c r="K1223" s="133"/>
      <c r="L1223" s="133" t="s">
        <v>54</v>
      </c>
      <c r="M1223" s="133" t="s">
        <v>69</v>
      </c>
      <c r="N1223" s="133">
        <v>2</v>
      </c>
      <c r="O1223" s="133">
        <v>12</v>
      </c>
      <c r="P1223" s="133">
        <v>5</v>
      </c>
      <c r="Q1223" s="135">
        <v>93.968299999999999</v>
      </c>
      <c r="R1223" s="135">
        <f t="shared" si="131"/>
        <v>1</v>
      </c>
      <c r="S1223" s="135">
        <f t="shared" si="132"/>
        <v>93.968299999999999</v>
      </c>
      <c r="T1223" s="135"/>
      <c r="U1223" s="135">
        <f t="shared" si="133"/>
        <v>93.968299999999999</v>
      </c>
      <c r="V1223" s="135">
        <f t="shared" si="134"/>
        <v>93968.3</v>
      </c>
      <c r="W1223" s="135">
        <f t="shared" si="135"/>
        <v>7830.6916666666666</v>
      </c>
      <c r="X1223" s="133" t="s">
        <v>1704</v>
      </c>
      <c r="Y1223" s="133" t="s">
        <v>1704</v>
      </c>
      <c r="Z1223" s="133">
        <v>3093</v>
      </c>
      <c r="AA1223" s="133">
        <v>3094</v>
      </c>
      <c r="AB1223" s="133"/>
      <c r="AC1223" s="133"/>
      <c r="AD1223" s="133"/>
      <c r="AE1223" s="133"/>
      <c r="AF1223" s="133">
        <v>129</v>
      </c>
      <c r="AG1223" s="133"/>
      <c r="AH1223" s="133">
        <v>2024</v>
      </c>
      <c r="AI1223" s="133"/>
      <c r="AJ1223" s="133"/>
      <c r="AK1223" s="133"/>
      <c r="AL1223" s="133" t="s">
        <v>1077</v>
      </c>
      <c r="AM1223" s="133"/>
    </row>
    <row r="1224" spans="1:39" x14ac:dyDescent="0.35">
      <c r="A1224" s="130" t="s">
        <v>50</v>
      </c>
      <c r="B1224" s="130" t="s">
        <v>1703</v>
      </c>
      <c r="C1224" s="130" t="s">
        <v>1689</v>
      </c>
      <c r="D1224" s="130" t="s">
        <v>1689</v>
      </c>
      <c r="E1224" s="130" t="s">
        <v>85</v>
      </c>
      <c r="F1224" s="130"/>
      <c r="G1224" s="130" t="s">
        <v>1077</v>
      </c>
      <c r="H1224" s="130" t="s">
        <v>1690</v>
      </c>
      <c r="I1224" s="130" t="s">
        <v>42</v>
      </c>
      <c r="J1224" s="131">
        <v>1</v>
      </c>
      <c r="K1224" s="130"/>
      <c r="L1224" s="130" t="s">
        <v>54</v>
      </c>
      <c r="M1224" s="130" t="s">
        <v>55</v>
      </c>
      <c r="N1224" s="130">
        <v>3</v>
      </c>
      <c r="O1224" s="130">
        <v>12</v>
      </c>
      <c r="P1224" s="130">
        <v>30</v>
      </c>
      <c r="Q1224" s="132">
        <v>93.968299999999999</v>
      </c>
      <c r="R1224" s="132">
        <f t="shared" si="131"/>
        <v>6</v>
      </c>
      <c r="S1224" s="132">
        <f t="shared" si="132"/>
        <v>563.8098</v>
      </c>
      <c r="T1224" s="132"/>
      <c r="U1224" s="132">
        <f t="shared" si="133"/>
        <v>563.8098</v>
      </c>
      <c r="V1224" s="132">
        <f t="shared" si="134"/>
        <v>563809.80000000005</v>
      </c>
      <c r="W1224" s="132">
        <f t="shared" si="135"/>
        <v>46984.15</v>
      </c>
      <c r="X1224" s="130" t="s">
        <v>1704</v>
      </c>
      <c r="Y1224" s="130" t="s">
        <v>1704</v>
      </c>
      <c r="Z1224" s="130">
        <v>3093</v>
      </c>
      <c r="AA1224" s="130">
        <v>3094</v>
      </c>
      <c r="AB1224" s="130"/>
      <c r="AC1224" s="130"/>
      <c r="AD1224" s="130"/>
      <c r="AE1224" s="130"/>
      <c r="AF1224" s="130">
        <v>129</v>
      </c>
      <c r="AG1224" s="130"/>
      <c r="AH1224" s="130">
        <v>2024</v>
      </c>
      <c r="AI1224" s="130"/>
      <c r="AJ1224" s="130"/>
      <c r="AK1224" s="130"/>
      <c r="AL1224" s="130" t="s">
        <v>1077</v>
      </c>
      <c r="AM1224" s="130"/>
    </row>
    <row r="1225" spans="1:39" x14ac:dyDescent="0.35">
      <c r="A1225" s="133" t="s">
        <v>50</v>
      </c>
      <c r="B1225" s="133" t="s">
        <v>1703</v>
      </c>
      <c r="C1225" s="133" t="s">
        <v>1689</v>
      </c>
      <c r="D1225" s="133" t="s">
        <v>1689</v>
      </c>
      <c r="E1225" s="133" t="s">
        <v>85</v>
      </c>
      <c r="F1225" s="133"/>
      <c r="G1225" s="133" t="s">
        <v>1077</v>
      </c>
      <c r="H1225" s="133" t="s">
        <v>1690</v>
      </c>
      <c r="I1225" s="133" t="s">
        <v>42</v>
      </c>
      <c r="J1225" s="134">
        <v>1</v>
      </c>
      <c r="K1225" s="133"/>
      <c r="L1225" s="133" t="s">
        <v>54</v>
      </c>
      <c r="M1225" s="133" t="s">
        <v>55</v>
      </c>
      <c r="N1225" s="133">
        <v>4</v>
      </c>
      <c r="O1225" s="133">
        <v>6</v>
      </c>
      <c r="P1225" s="133">
        <v>30</v>
      </c>
      <c r="Q1225" s="135">
        <v>93.968299999999999</v>
      </c>
      <c r="R1225" s="135">
        <f t="shared" si="131"/>
        <v>3</v>
      </c>
      <c r="S1225" s="135">
        <f t="shared" si="132"/>
        <v>281.9049</v>
      </c>
      <c r="T1225" s="135"/>
      <c r="U1225" s="135">
        <f t="shared" si="133"/>
        <v>281.9049</v>
      </c>
      <c r="V1225" s="135">
        <f t="shared" si="134"/>
        <v>281904.90000000002</v>
      </c>
      <c r="W1225" s="135">
        <f t="shared" si="135"/>
        <v>23492.075000000001</v>
      </c>
      <c r="X1225" s="133" t="s">
        <v>1704</v>
      </c>
      <c r="Y1225" s="133" t="s">
        <v>1704</v>
      </c>
      <c r="Z1225" s="133">
        <v>3093</v>
      </c>
      <c r="AA1225" s="133">
        <v>3094</v>
      </c>
      <c r="AB1225" s="133"/>
      <c r="AC1225" s="133"/>
      <c r="AD1225" s="133"/>
      <c r="AE1225" s="133"/>
      <c r="AF1225" s="133">
        <v>129</v>
      </c>
      <c r="AG1225" s="133"/>
      <c r="AH1225" s="133">
        <v>2024</v>
      </c>
      <c r="AI1225" s="133"/>
      <c r="AJ1225" s="133"/>
      <c r="AK1225" s="133"/>
      <c r="AL1225" s="133" t="s">
        <v>1077</v>
      </c>
      <c r="AM1225" s="133"/>
    </row>
    <row r="1226" spans="1:39" x14ac:dyDescent="0.35">
      <c r="A1226" s="130" t="s">
        <v>39</v>
      </c>
      <c r="B1226" s="130" t="s">
        <v>40</v>
      </c>
      <c r="C1226" s="130" t="s">
        <v>41</v>
      </c>
      <c r="D1226" s="130" t="s">
        <v>41</v>
      </c>
      <c r="E1226" s="130" t="s">
        <v>42</v>
      </c>
      <c r="F1226" s="130"/>
      <c r="G1226" s="130" t="s">
        <v>43</v>
      </c>
      <c r="H1226" s="130" t="s">
        <v>44</v>
      </c>
      <c r="I1226" s="130" t="s">
        <v>42</v>
      </c>
      <c r="J1226" s="131">
        <v>1</v>
      </c>
      <c r="K1226" s="130"/>
      <c r="L1226" s="130" t="s">
        <v>45</v>
      </c>
      <c r="M1226" s="130"/>
      <c r="N1226" s="130"/>
      <c r="O1226" s="130"/>
      <c r="P1226" s="130"/>
      <c r="Q1226" s="132"/>
      <c r="R1226" s="132"/>
      <c r="S1226" s="132"/>
      <c r="T1226" s="132">
        <v>131.49</v>
      </c>
      <c r="U1226" s="132">
        <f>S1226+T1226</f>
        <v>131.49</v>
      </c>
      <c r="V1226" s="132">
        <f>U1226*1000</f>
        <v>131490</v>
      </c>
      <c r="W1226" s="132">
        <f>V1226/12</f>
        <v>10957.5</v>
      </c>
      <c r="X1226" s="130" t="s">
        <v>39</v>
      </c>
      <c r="Y1226" s="130" t="s">
        <v>39</v>
      </c>
      <c r="Z1226" s="130" t="s">
        <v>39</v>
      </c>
      <c r="AA1226" s="130"/>
      <c r="AB1226" s="130" t="s">
        <v>42</v>
      </c>
      <c r="AC1226" s="130" t="s">
        <v>42</v>
      </c>
      <c r="AD1226" s="130" t="s">
        <v>42</v>
      </c>
      <c r="AE1226" s="130" t="s">
        <v>42</v>
      </c>
      <c r="AF1226" s="130" t="s">
        <v>39</v>
      </c>
      <c r="AG1226" s="130"/>
      <c r="AH1226" s="130">
        <v>2024</v>
      </c>
      <c r="AI1226" s="130"/>
      <c r="AJ1226" s="130"/>
      <c r="AK1226" s="130"/>
      <c r="AL1226" s="130" t="s">
        <v>43</v>
      </c>
      <c r="AM1226" s="130"/>
    </row>
    <row r="1227" spans="1:39" x14ac:dyDescent="0.35">
      <c r="A1227" s="133" t="s">
        <v>39</v>
      </c>
      <c r="B1227" s="133" t="s">
        <v>40</v>
      </c>
      <c r="C1227" s="133" t="s">
        <v>41</v>
      </c>
      <c r="D1227" s="133" t="s">
        <v>41</v>
      </c>
      <c r="E1227" s="133" t="s">
        <v>42</v>
      </c>
      <c r="F1227" s="133"/>
      <c r="G1227" s="133" t="s">
        <v>43</v>
      </c>
      <c r="H1227" s="133" t="s">
        <v>46</v>
      </c>
      <c r="I1227" s="133" t="s">
        <v>42</v>
      </c>
      <c r="J1227" s="134">
        <v>1</v>
      </c>
      <c r="K1227" s="133"/>
      <c r="L1227" s="133" t="s">
        <v>45</v>
      </c>
      <c r="M1227" s="133"/>
      <c r="N1227" s="133"/>
      <c r="O1227" s="133"/>
      <c r="P1227" s="133"/>
      <c r="Q1227" s="135"/>
      <c r="R1227" s="135"/>
      <c r="S1227" s="135"/>
      <c r="T1227" s="135">
        <v>392.47</v>
      </c>
      <c r="U1227" s="135">
        <f t="shared" ref="U1227:U1290" si="136">S1227+T1227</f>
        <v>392.47</v>
      </c>
      <c r="V1227" s="135">
        <f t="shared" ref="V1227:V1290" si="137">U1227*1000</f>
        <v>392470</v>
      </c>
      <c r="W1227" s="135">
        <f t="shared" ref="W1227:W1290" si="138">V1227/12</f>
        <v>32705.833333333332</v>
      </c>
      <c r="X1227" s="133" t="s">
        <v>39</v>
      </c>
      <c r="Y1227" s="133" t="s">
        <v>39</v>
      </c>
      <c r="Z1227" s="133" t="s">
        <v>39</v>
      </c>
      <c r="AA1227" s="133"/>
      <c r="AB1227" s="133" t="s">
        <v>42</v>
      </c>
      <c r="AC1227" s="133" t="s">
        <v>42</v>
      </c>
      <c r="AD1227" s="133" t="s">
        <v>42</v>
      </c>
      <c r="AE1227" s="133" t="s">
        <v>42</v>
      </c>
      <c r="AF1227" s="133" t="s">
        <v>39</v>
      </c>
      <c r="AG1227" s="133"/>
      <c r="AH1227" s="133">
        <v>2024</v>
      </c>
      <c r="AI1227" s="133"/>
      <c r="AJ1227" s="133"/>
      <c r="AK1227" s="133"/>
      <c r="AL1227" s="133" t="s">
        <v>43</v>
      </c>
      <c r="AM1227" s="133"/>
    </row>
    <row r="1228" spans="1:39" x14ac:dyDescent="0.35">
      <c r="A1228" s="130" t="s">
        <v>39</v>
      </c>
      <c r="B1228" s="130" t="s">
        <v>40</v>
      </c>
      <c r="C1228" s="130" t="s">
        <v>41</v>
      </c>
      <c r="D1228" s="130" t="s">
        <v>41</v>
      </c>
      <c r="E1228" s="130" t="s">
        <v>42</v>
      </c>
      <c r="F1228" s="130"/>
      <c r="G1228" s="130" t="s">
        <v>43</v>
      </c>
      <c r="H1228" s="130" t="s">
        <v>47</v>
      </c>
      <c r="I1228" s="130" t="s">
        <v>42</v>
      </c>
      <c r="J1228" s="131">
        <v>1</v>
      </c>
      <c r="K1228" s="130"/>
      <c r="L1228" s="130" t="s">
        <v>45</v>
      </c>
      <c r="M1228" s="130"/>
      <c r="N1228" s="130"/>
      <c r="O1228" s="130"/>
      <c r="P1228" s="130"/>
      <c r="Q1228" s="132"/>
      <c r="R1228" s="132"/>
      <c r="S1228" s="132"/>
      <c r="T1228" s="132">
        <v>13.15</v>
      </c>
      <c r="U1228" s="132">
        <f t="shared" si="136"/>
        <v>13.15</v>
      </c>
      <c r="V1228" s="132">
        <f t="shared" si="137"/>
        <v>13150</v>
      </c>
      <c r="W1228" s="132">
        <f t="shared" si="138"/>
        <v>1095.8333333333333</v>
      </c>
      <c r="X1228" s="130" t="s">
        <v>39</v>
      </c>
      <c r="Y1228" s="130" t="s">
        <v>39</v>
      </c>
      <c r="Z1228" s="130" t="s">
        <v>39</v>
      </c>
      <c r="AA1228" s="130"/>
      <c r="AB1228" s="130" t="s">
        <v>42</v>
      </c>
      <c r="AC1228" s="130" t="s">
        <v>42</v>
      </c>
      <c r="AD1228" s="130" t="s">
        <v>42</v>
      </c>
      <c r="AE1228" s="130" t="s">
        <v>42</v>
      </c>
      <c r="AF1228" s="130" t="s">
        <v>39</v>
      </c>
      <c r="AG1228" s="130"/>
      <c r="AH1228" s="130">
        <v>2024</v>
      </c>
      <c r="AI1228" s="130"/>
      <c r="AJ1228" s="130"/>
      <c r="AK1228" s="130"/>
      <c r="AL1228" s="130" t="s">
        <v>43</v>
      </c>
      <c r="AM1228" s="130"/>
    </row>
    <row r="1229" spans="1:39" x14ac:dyDescent="0.35">
      <c r="A1229" s="133" t="s">
        <v>39</v>
      </c>
      <c r="B1229" s="133" t="s">
        <v>40</v>
      </c>
      <c r="C1229" s="133" t="s">
        <v>41</v>
      </c>
      <c r="D1229" s="133" t="s">
        <v>41</v>
      </c>
      <c r="E1229" s="133" t="s">
        <v>42</v>
      </c>
      <c r="F1229" s="133"/>
      <c r="G1229" s="133" t="s">
        <v>43</v>
      </c>
      <c r="H1229" s="133" t="s">
        <v>48</v>
      </c>
      <c r="I1229" s="133" t="s">
        <v>42</v>
      </c>
      <c r="J1229" s="134">
        <v>1</v>
      </c>
      <c r="K1229" s="133"/>
      <c r="L1229" s="133" t="s">
        <v>45</v>
      </c>
      <c r="M1229" s="133"/>
      <c r="N1229" s="133"/>
      <c r="O1229" s="133"/>
      <c r="P1229" s="133"/>
      <c r="Q1229" s="135"/>
      <c r="R1229" s="135"/>
      <c r="S1229" s="135"/>
      <c r="T1229" s="135">
        <v>245.21</v>
      </c>
      <c r="U1229" s="135">
        <f t="shared" si="136"/>
        <v>245.21</v>
      </c>
      <c r="V1229" s="135">
        <f t="shared" si="137"/>
        <v>245210</v>
      </c>
      <c r="W1229" s="135">
        <f t="shared" si="138"/>
        <v>20434.166666666668</v>
      </c>
      <c r="X1229" s="133" t="s">
        <v>39</v>
      </c>
      <c r="Y1229" s="133" t="s">
        <v>39</v>
      </c>
      <c r="Z1229" s="133" t="s">
        <v>39</v>
      </c>
      <c r="AA1229" s="133"/>
      <c r="AB1229" s="133" t="s">
        <v>42</v>
      </c>
      <c r="AC1229" s="133" t="s">
        <v>42</v>
      </c>
      <c r="AD1229" s="133" t="s">
        <v>42</v>
      </c>
      <c r="AE1229" s="133" t="s">
        <v>42</v>
      </c>
      <c r="AF1229" s="133" t="s">
        <v>39</v>
      </c>
      <c r="AG1229" s="133"/>
      <c r="AH1229" s="133">
        <v>2024</v>
      </c>
      <c r="AI1229" s="133"/>
      <c r="AJ1229" s="133"/>
      <c r="AK1229" s="133"/>
      <c r="AL1229" s="133" t="s">
        <v>43</v>
      </c>
      <c r="AM1229" s="133"/>
    </row>
    <row r="1230" spans="1:39" x14ac:dyDescent="0.35">
      <c r="A1230" s="130" t="s">
        <v>39</v>
      </c>
      <c r="B1230" s="130" t="s">
        <v>40</v>
      </c>
      <c r="C1230" s="130" t="s">
        <v>41</v>
      </c>
      <c r="D1230" s="130" t="s">
        <v>41</v>
      </c>
      <c r="E1230" s="130" t="s">
        <v>42</v>
      </c>
      <c r="F1230" s="130"/>
      <c r="G1230" s="130" t="s">
        <v>43</v>
      </c>
      <c r="H1230" s="130" t="s">
        <v>49</v>
      </c>
      <c r="I1230" s="130" t="s">
        <v>42</v>
      </c>
      <c r="J1230" s="131">
        <v>1</v>
      </c>
      <c r="K1230" s="130"/>
      <c r="L1230" s="130" t="s">
        <v>45</v>
      </c>
      <c r="M1230" s="130"/>
      <c r="N1230" s="130"/>
      <c r="O1230" s="130"/>
      <c r="P1230" s="130"/>
      <c r="Q1230" s="132"/>
      <c r="R1230" s="132"/>
      <c r="S1230" s="132"/>
      <c r="T1230" s="132">
        <v>37.43</v>
      </c>
      <c r="U1230" s="132">
        <f t="shared" si="136"/>
        <v>37.43</v>
      </c>
      <c r="V1230" s="132">
        <f t="shared" si="137"/>
        <v>37430</v>
      </c>
      <c r="W1230" s="132">
        <f t="shared" si="138"/>
        <v>3119.1666666666665</v>
      </c>
      <c r="X1230" s="130" t="s">
        <v>39</v>
      </c>
      <c r="Y1230" s="130" t="s">
        <v>39</v>
      </c>
      <c r="Z1230" s="130" t="s">
        <v>39</v>
      </c>
      <c r="AA1230" s="130"/>
      <c r="AB1230" s="130"/>
      <c r="AC1230" s="130"/>
      <c r="AD1230" s="130"/>
      <c r="AE1230" s="130"/>
      <c r="AF1230" s="130" t="s">
        <v>39</v>
      </c>
      <c r="AG1230" s="130"/>
      <c r="AH1230" s="130">
        <v>2024</v>
      </c>
      <c r="AI1230" s="130"/>
      <c r="AJ1230" s="130"/>
      <c r="AK1230" s="130"/>
      <c r="AL1230" s="130" t="s">
        <v>43</v>
      </c>
      <c r="AM1230" s="130"/>
    </row>
    <row r="1231" spans="1:39" x14ac:dyDescent="0.35">
      <c r="A1231" s="133" t="s">
        <v>50</v>
      </c>
      <c r="B1231" s="133" t="s">
        <v>40</v>
      </c>
      <c r="C1231" s="133" t="s">
        <v>41</v>
      </c>
      <c r="D1231" s="133" t="s">
        <v>41</v>
      </c>
      <c r="E1231" s="133" t="s">
        <v>51</v>
      </c>
      <c r="F1231" s="133"/>
      <c r="G1231" s="133" t="s">
        <v>43</v>
      </c>
      <c r="H1231" s="133" t="s">
        <v>52</v>
      </c>
      <c r="I1231" s="133" t="s">
        <v>53</v>
      </c>
      <c r="J1231" s="134">
        <v>1</v>
      </c>
      <c r="K1231" s="133"/>
      <c r="L1231" s="133" t="s">
        <v>54</v>
      </c>
      <c r="M1231" s="133" t="s">
        <v>55</v>
      </c>
      <c r="N1231" s="133">
        <v>1</v>
      </c>
      <c r="O1231" s="133">
        <v>20</v>
      </c>
      <c r="P1231" s="133">
        <v>4</v>
      </c>
      <c r="Q1231" s="135">
        <v>80</v>
      </c>
      <c r="R1231" s="135">
        <f>(O1231*P1231)/60</f>
        <v>1.3333333333333333</v>
      </c>
      <c r="S1231" s="135">
        <f>Q1231*R1231</f>
        <v>106.66666666666666</v>
      </c>
      <c r="T1231" s="135"/>
      <c r="U1231" s="135">
        <f t="shared" si="136"/>
        <v>106.66666666666666</v>
      </c>
      <c r="V1231" s="135">
        <f t="shared" si="137"/>
        <v>106666.66666666666</v>
      </c>
      <c r="W1231" s="135">
        <f t="shared" si="138"/>
        <v>8888.8888888888887</v>
      </c>
      <c r="X1231" s="133" t="s">
        <v>56</v>
      </c>
      <c r="Y1231" s="133" t="s">
        <v>56</v>
      </c>
      <c r="Z1231" s="133">
        <v>3093</v>
      </c>
      <c r="AA1231" s="133">
        <v>3094</v>
      </c>
      <c r="AB1231" s="133"/>
      <c r="AC1231" s="133"/>
      <c r="AD1231" s="133"/>
      <c r="AE1231" s="133"/>
      <c r="AF1231" s="133">
        <v>122</v>
      </c>
      <c r="AG1231" s="133"/>
      <c r="AH1231" s="133">
        <v>2024</v>
      </c>
      <c r="AI1231" s="133"/>
      <c r="AJ1231" s="133"/>
      <c r="AK1231" s="133"/>
      <c r="AL1231" s="133" t="s">
        <v>43</v>
      </c>
      <c r="AM1231" s="133"/>
    </row>
    <row r="1232" spans="1:39" x14ac:dyDescent="0.35">
      <c r="A1232" s="130" t="s">
        <v>50</v>
      </c>
      <c r="B1232" s="130" t="s">
        <v>40</v>
      </c>
      <c r="C1232" s="130" t="s">
        <v>41</v>
      </c>
      <c r="D1232" s="130" t="s">
        <v>41</v>
      </c>
      <c r="E1232" s="130" t="s">
        <v>51</v>
      </c>
      <c r="F1232" s="130"/>
      <c r="G1232" s="130" t="s">
        <v>43</v>
      </c>
      <c r="H1232" s="130" t="s">
        <v>57</v>
      </c>
      <c r="I1232" s="130" t="s">
        <v>58</v>
      </c>
      <c r="J1232" s="131">
        <v>1</v>
      </c>
      <c r="K1232" s="130"/>
      <c r="L1232" s="130" t="s">
        <v>54</v>
      </c>
      <c r="M1232" s="130" t="s">
        <v>55</v>
      </c>
      <c r="N1232" s="130">
        <v>1</v>
      </c>
      <c r="O1232" s="130">
        <v>20</v>
      </c>
      <c r="P1232" s="130">
        <v>6</v>
      </c>
      <c r="Q1232" s="132">
        <v>63</v>
      </c>
      <c r="R1232" s="132">
        <f>(O1232*P1232)/60</f>
        <v>2</v>
      </c>
      <c r="S1232" s="132">
        <f t="shared" ref="S1232:S1295" si="139">Q1232*R1232</f>
        <v>126</v>
      </c>
      <c r="T1232" s="132">
        <v>0</v>
      </c>
      <c r="U1232" s="132">
        <f t="shared" si="136"/>
        <v>126</v>
      </c>
      <c r="V1232" s="132">
        <f t="shared" si="137"/>
        <v>126000</v>
      </c>
      <c r="W1232" s="132">
        <f t="shared" si="138"/>
        <v>10500</v>
      </c>
      <c r="X1232" s="130" t="s">
        <v>56</v>
      </c>
      <c r="Y1232" s="130" t="s">
        <v>56</v>
      </c>
      <c r="Z1232" s="130">
        <v>3093</v>
      </c>
      <c r="AA1232" s="130">
        <v>3094</v>
      </c>
      <c r="AB1232" s="130" t="s">
        <v>42</v>
      </c>
      <c r="AC1232" s="130" t="s">
        <v>42</v>
      </c>
      <c r="AD1232" s="130" t="s">
        <v>42</v>
      </c>
      <c r="AE1232" s="130" t="s">
        <v>42</v>
      </c>
      <c r="AF1232" s="130">
        <v>122</v>
      </c>
      <c r="AG1232" s="130"/>
      <c r="AH1232" s="130">
        <v>2024</v>
      </c>
      <c r="AI1232" s="130"/>
      <c r="AJ1232" s="130"/>
      <c r="AK1232" s="130"/>
      <c r="AL1232" s="130" t="s">
        <v>43</v>
      </c>
      <c r="AM1232" s="130"/>
    </row>
    <row r="1233" spans="1:39" x14ac:dyDescent="0.35">
      <c r="A1233" s="133" t="s">
        <v>50</v>
      </c>
      <c r="B1233" s="133" t="s">
        <v>40</v>
      </c>
      <c r="C1233" s="133" t="s">
        <v>41</v>
      </c>
      <c r="D1233" s="133" t="s">
        <v>41</v>
      </c>
      <c r="E1233" s="133" t="s">
        <v>51</v>
      </c>
      <c r="F1233" s="133"/>
      <c r="G1233" s="133" t="s">
        <v>43</v>
      </c>
      <c r="H1233" s="133" t="s">
        <v>59</v>
      </c>
      <c r="I1233" s="133" t="s">
        <v>60</v>
      </c>
      <c r="J1233" s="134">
        <v>1</v>
      </c>
      <c r="K1233" s="133"/>
      <c r="L1233" s="133" t="s">
        <v>54</v>
      </c>
      <c r="M1233" s="133" t="s">
        <v>55</v>
      </c>
      <c r="N1233" s="133">
        <v>1</v>
      </c>
      <c r="O1233" s="133">
        <v>20</v>
      </c>
      <c r="P1233" s="133">
        <v>3</v>
      </c>
      <c r="Q1233" s="135">
        <v>80</v>
      </c>
      <c r="R1233" s="135">
        <f t="shared" ref="R1233:R1294" si="140">(O1233*P1233)/60</f>
        <v>1</v>
      </c>
      <c r="S1233" s="135">
        <f t="shared" si="139"/>
        <v>80</v>
      </c>
      <c r="T1233" s="135"/>
      <c r="U1233" s="135">
        <f t="shared" si="136"/>
        <v>80</v>
      </c>
      <c r="V1233" s="135">
        <f t="shared" si="137"/>
        <v>80000</v>
      </c>
      <c r="W1233" s="135">
        <f t="shared" si="138"/>
        <v>6666.666666666667</v>
      </c>
      <c r="X1233" s="133" t="s">
        <v>56</v>
      </c>
      <c r="Y1233" s="133" t="s">
        <v>56</v>
      </c>
      <c r="Z1233" s="133">
        <v>3093</v>
      </c>
      <c r="AA1233" s="133">
        <v>3094</v>
      </c>
      <c r="AB1233" s="133"/>
      <c r="AC1233" s="133"/>
      <c r="AD1233" s="133"/>
      <c r="AE1233" s="133"/>
      <c r="AF1233" s="133">
        <v>122</v>
      </c>
      <c r="AG1233" s="133"/>
      <c r="AH1233" s="133">
        <v>2024</v>
      </c>
      <c r="AI1233" s="133"/>
      <c r="AJ1233" s="133"/>
      <c r="AK1233" s="133"/>
      <c r="AL1233" s="133" t="s">
        <v>43</v>
      </c>
      <c r="AM1233" s="133"/>
    </row>
    <row r="1234" spans="1:39" x14ac:dyDescent="0.35">
      <c r="A1234" s="130" t="s">
        <v>50</v>
      </c>
      <c r="B1234" s="130" t="s">
        <v>40</v>
      </c>
      <c r="C1234" s="130" t="s">
        <v>41</v>
      </c>
      <c r="D1234" s="130" t="s">
        <v>41</v>
      </c>
      <c r="E1234" s="130" t="s">
        <v>51</v>
      </c>
      <c r="F1234" s="130"/>
      <c r="G1234" s="130" t="s">
        <v>43</v>
      </c>
      <c r="H1234" s="130" t="s">
        <v>61</v>
      </c>
      <c r="I1234" s="130" t="s">
        <v>62</v>
      </c>
      <c r="J1234" s="131">
        <v>1</v>
      </c>
      <c r="K1234" s="130"/>
      <c r="L1234" s="130" t="s">
        <v>54</v>
      </c>
      <c r="M1234" s="130" t="s">
        <v>55</v>
      </c>
      <c r="N1234" s="130">
        <v>1</v>
      </c>
      <c r="O1234" s="130">
        <v>20</v>
      </c>
      <c r="P1234" s="130">
        <v>3</v>
      </c>
      <c r="Q1234" s="132">
        <v>80</v>
      </c>
      <c r="R1234" s="132">
        <f t="shared" si="140"/>
        <v>1</v>
      </c>
      <c r="S1234" s="132">
        <f t="shared" si="139"/>
        <v>80</v>
      </c>
      <c r="T1234" s="132"/>
      <c r="U1234" s="132">
        <f t="shared" si="136"/>
        <v>80</v>
      </c>
      <c r="V1234" s="132">
        <f t="shared" si="137"/>
        <v>80000</v>
      </c>
      <c r="W1234" s="132">
        <f t="shared" si="138"/>
        <v>6666.666666666667</v>
      </c>
      <c r="X1234" s="130" t="s">
        <v>56</v>
      </c>
      <c r="Y1234" s="130" t="s">
        <v>56</v>
      </c>
      <c r="Z1234" s="130">
        <v>3093</v>
      </c>
      <c r="AA1234" s="130">
        <v>3094</v>
      </c>
      <c r="AB1234" s="130"/>
      <c r="AC1234" s="130"/>
      <c r="AD1234" s="130"/>
      <c r="AE1234" s="130"/>
      <c r="AF1234" s="130">
        <v>122</v>
      </c>
      <c r="AG1234" s="130"/>
      <c r="AH1234" s="130">
        <v>2024</v>
      </c>
      <c r="AI1234" s="130"/>
      <c r="AJ1234" s="130"/>
      <c r="AK1234" s="130"/>
      <c r="AL1234" s="130" t="s">
        <v>43</v>
      </c>
      <c r="AM1234" s="130"/>
    </row>
    <row r="1235" spans="1:39" x14ac:dyDescent="0.35">
      <c r="A1235" s="133" t="s">
        <v>50</v>
      </c>
      <c r="B1235" s="133" t="s">
        <v>40</v>
      </c>
      <c r="C1235" s="133" t="s">
        <v>41</v>
      </c>
      <c r="D1235" s="133" t="s">
        <v>41</v>
      </c>
      <c r="E1235" s="133" t="s">
        <v>51</v>
      </c>
      <c r="F1235" s="133"/>
      <c r="G1235" s="133" t="s">
        <v>43</v>
      </c>
      <c r="H1235" s="133" t="s">
        <v>63</v>
      </c>
      <c r="I1235" s="133" t="s">
        <v>64</v>
      </c>
      <c r="J1235" s="134">
        <v>1</v>
      </c>
      <c r="K1235" s="133"/>
      <c r="L1235" s="133" t="s">
        <v>54</v>
      </c>
      <c r="M1235" s="133" t="s">
        <v>55</v>
      </c>
      <c r="N1235" s="133">
        <v>1</v>
      </c>
      <c r="O1235" s="133">
        <v>20</v>
      </c>
      <c r="P1235" s="133">
        <v>8</v>
      </c>
      <c r="Q1235" s="135">
        <v>80</v>
      </c>
      <c r="R1235" s="135">
        <f t="shared" si="140"/>
        <v>2.6666666666666665</v>
      </c>
      <c r="S1235" s="135">
        <f t="shared" si="139"/>
        <v>213.33333333333331</v>
      </c>
      <c r="T1235" s="135"/>
      <c r="U1235" s="135">
        <f t="shared" si="136"/>
        <v>213.33333333333331</v>
      </c>
      <c r="V1235" s="135">
        <f t="shared" si="137"/>
        <v>213333.33333333331</v>
      </c>
      <c r="W1235" s="135">
        <f t="shared" si="138"/>
        <v>17777.777777777777</v>
      </c>
      <c r="X1235" s="133" t="s">
        <v>56</v>
      </c>
      <c r="Y1235" s="133" t="s">
        <v>56</v>
      </c>
      <c r="Z1235" s="133">
        <v>3093</v>
      </c>
      <c r="AA1235" s="133">
        <v>3094</v>
      </c>
      <c r="AB1235" s="133"/>
      <c r="AC1235" s="133"/>
      <c r="AD1235" s="133"/>
      <c r="AE1235" s="133"/>
      <c r="AF1235" s="133">
        <v>122</v>
      </c>
      <c r="AG1235" s="133"/>
      <c r="AH1235" s="133">
        <v>2024</v>
      </c>
      <c r="AI1235" s="133"/>
      <c r="AJ1235" s="133"/>
      <c r="AK1235" s="133"/>
      <c r="AL1235" s="133" t="s">
        <v>43</v>
      </c>
      <c r="AM1235" s="133"/>
    </row>
    <row r="1236" spans="1:39" x14ac:dyDescent="0.35">
      <c r="A1236" s="130" t="s">
        <v>50</v>
      </c>
      <c r="B1236" s="130" t="s">
        <v>40</v>
      </c>
      <c r="C1236" s="130" t="s">
        <v>41</v>
      </c>
      <c r="D1236" s="130" t="s">
        <v>41</v>
      </c>
      <c r="E1236" s="130" t="s">
        <v>51</v>
      </c>
      <c r="F1236" s="130"/>
      <c r="G1236" s="130" t="s">
        <v>43</v>
      </c>
      <c r="H1236" s="130" t="s">
        <v>65</v>
      </c>
      <c r="I1236" s="130" t="s">
        <v>66</v>
      </c>
      <c r="J1236" s="131">
        <v>1</v>
      </c>
      <c r="K1236" s="130"/>
      <c r="L1236" s="130" t="s">
        <v>54</v>
      </c>
      <c r="M1236" s="130" t="s">
        <v>55</v>
      </c>
      <c r="N1236" s="130">
        <v>1</v>
      </c>
      <c r="O1236" s="130">
        <v>20</v>
      </c>
      <c r="P1236" s="130">
        <v>6</v>
      </c>
      <c r="Q1236" s="132">
        <v>63</v>
      </c>
      <c r="R1236" s="132">
        <f t="shared" si="140"/>
        <v>2</v>
      </c>
      <c r="S1236" s="132">
        <f t="shared" si="139"/>
        <v>126</v>
      </c>
      <c r="T1236" s="132"/>
      <c r="U1236" s="132">
        <f t="shared" si="136"/>
        <v>126</v>
      </c>
      <c r="V1236" s="132">
        <f t="shared" si="137"/>
        <v>126000</v>
      </c>
      <c r="W1236" s="132">
        <f t="shared" si="138"/>
        <v>10500</v>
      </c>
      <c r="X1236" s="130" t="s">
        <v>56</v>
      </c>
      <c r="Y1236" s="130" t="s">
        <v>56</v>
      </c>
      <c r="Z1236" s="130">
        <v>3093</v>
      </c>
      <c r="AA1236" s="130">
        <v>3094</v>
      </c>
      <c r="AB1236" s="130"/>
      <c r="AC1236" s="130"/>
      <c r="AD1236" s="130"/>
      <c r="AE1236" s="130"/>
      <c r="AF1236" s="130">
        <v>122</v>
      </c>
      <c r="AG1236" s="130"/>
      <c r="AH1236" s="130">
        <v>2024</v>
      </c>
      <c r="AI1236" s="130"/>
      <c r="AJ1236" s="130"/>
      <c r="AK1236" s="130"/>
      <c r="AL1236" s="130" t="s">
        <v>43</v>
      </c>
      <c r="AM1236" s="130"/>
    </row>
    <row r="1237" spans="1:39" x14ac:dyDescent="0.35">
      <c r="A1237" s="133" t="s">
        <v>50</v>
      </c>
      <c r="B1237" s="133" t="s">
        <v>40</v>
      </c>
      <c r="C1237" s="133" t="s">
        <v>41</v>
      </c>
      <c r="D1237" s="133" t="s">
        <v>41</v>
      </c>
      <c r="E1237" s="133" t="s">
        <v>51</v>
      </c>
      <c r="F1237" s="133"/>
      <c r="G1237" s="133" t="s">
        <v>43</v>
      </c>
      <c r="H1237" s="133" t="s">
        <v>67</v>
      </c>
      <c r="I1237" s="133" t="s">
        <v>42</v>
      </c>
      <c r="J1237" s="134">
        <v>1</v>
      </c>
      <c r="K1237" s="133"/>
      <c r="L1237" s="133" t="s">
        <v>68</v>
      </c>
      <c r="M1237" s="133" t="s">
        <v>69</v>
      </c>
      <c r="N1237" s="133">
        <v>2</v>
      </c>
      <c r="O1237" s="133">
        <v>23</v>
      </c>
      <c r="P1237" s="133">
        <v>7.5</v>
      </c>
      <c r="Q1237" s="135">
        <v>85.356999999999999</v>
      </c>
      <c r="R1237" s="135">
        <f t="shared" si="140"/>
        <v>2.875</v>
      </c>
      <c r="S1237" s="135">
        <f t="shared" si="139"/>
        <v>245.401375</v>
      </c>
      <c r="T1237" s="135"/>
      <c r="U1237" s="135">
        <f t="shared" si="136"/>
        <v>245.401375</v>
      </c>
      <c r="V1237" s="135">
        <f t="shared" si="137"/>
        <v>245401.375</v>
      </c>
      <c r="W1237" s="135">
        <f t="shared" si="138"/>
        <v>20450.114583333332</v>
      </c>
      <c r="X1237" s="133" t="s">
        <v>56</v>
      </c>
      <c r="Y1237" s="133" t="s">
        <v>56</v>
      </c>
      <c r="Z1237" s="133">
        <v>3093</v>
      </c>
      <c r="AA1237" s="133">
        <v>3094</v>
      </c>
      <c r="AB1237" s="133"/>
      <c r="AC1237" s="133"/>
      <c r="AD1237" s="133"/>
      <c r="AE1237" s="133"/>
      <c r="AF1237" s="133">
        <v>122</v>
      </c>
      <c r="AG1237" s="133"/>
      <c r="AH1237" s="133">
        <v>2024</v>
      </c>
      <c r="AI1237" s="133"/>
      <c r="AJ1237" s="133"/>
      <c r="AK1237" s="133"/>
      <c r="AL1237" s="133" t="s">
        <v>43</v>
      </c>
      <c r="AM1237" s="133"/>
    </row>
    <row r="1238" spans="1:39" x14ac:dyDescent="0.35">
      <c r="A1238" s="130" t="s">
        <v>50</v>
      </c>
      <c r="B1238" s="130" t="s">
        <v>40</v>
      </c>
      <c r="C1238" s="130" t="s">
        <v>41</v>
      </c>
      <c r="D1238" s="130" t="s">
        <v>41</v>
      </c>
      <c r="E1238" s="130" t="s">
        <v>51</v>
      </c>
      <c r="F1238" s="130"/>
      <c r="G1238" s="130" t="s">
        <v>43</v>
      </c>
      <c r="H1238" s="130" t="s">
        <v>70</v>
      </c>
      <c r="I1238" s="130" t="s">
        <v>71</v>
      </c>
      <c r="J1238" s="131">
        <v>1</v>
      </c>
      <c r="K1238" s="130"/>
      <c r="L1238" s="130" t="s">
        <v>54</v>
      </c>
      <c r="M1238" s="130" t="s">
        <v>69</v>
      </c>
      <c r="N1238" s="130">
        <v>2</v>
      </c>
      <c r="O1238" s="130">
        <v>23</v>
      </c>
      <c r="P1238" s="130">
        <v>2.5</v>
      </c>
      <c r="Q1238" s="132">
        <v>80</v>
      </c>
      <c r="R1238" s="132">
        <f t="shared" si="140"/>
        <v>0.95833333333333337</v>
      </c>
      <c r="S1238" s="132">
        <f t="shared" si="139"/>
        <v>76.666666666666671</v>
      </c>
      <c r="T1238" s="132">
        <v>0</v>
      </c>
      <c r="U1238" s="132">
        <f t="shared" si="136"/>
        <v>76.666666666666671</v>
      </c>
      <c r="V1238" s="132">
        <f t="shared" si="137"/>
        <v>76666.666666666672</v>
      </c>
      <c r="W1238" s="132">
        <f t="shared" si="138"/>
        <v>6388.8888888888896</v>
      </c>
      <c r="X1238" s="130" t="s">
        <v>56</v>
      </c>
      <c r="Y1238" s="130" t="s">
        <v>56</v>
      </c>
      <c r="Z1238" s="130">
        <v>3093</v>
      </c>
      <c r="AA1238" s="130">
        <v>3094</v>
      </c>
      <c r="AB1238" s="130" t="s">
        <v>42</v>
      </c>
      <c r="AC1238" s="130" t="s">
        <v>42</v>
      </c>
      <c r="AD1238" s="130" t="s">
        <v>42</v>
      </c>
      <c r="AE1238" s="130" t="s">
        <v>42</v>
      </c>
      <c r="AF1238" s="130">
        <v>122</v>
      </c>
      <c r="AG1238" s="130"/>
      <c r="AH1238" s="130">
        <v>2024</v>
      </c>
      <c r="AI1238" s="130"/>
      <c r="AJ1238" s="130"/>
      <c r="AK1238" s="130"/>
      <c r="AL1238" s="130" t="s">
        <v>43</v>
      </c>
      <c r="AM1238" s="130"/>
    </row>
    <row r="1239" spans="1:39" x14ac:dyDescent="0.35">
      <c r="A1239" s="133" t="s">
        <v>50</v>
      </c>
      <c r="B1239" s="133" t="s">
        <v>40</v>
      </c>
      <c r="C1239" s="133" t="s">
        <v>41</v>
      </c>
      <c r="D1239" s="133" t="s">
        <v>41</v>
      </c>
      <c r="E1239" s="133" t="s">
        <v>51</v>
      </c>
      <c r="F1239" s="133"/>
      <c r="G1239" s="133" t="s">
        <v>43</v>
      </c>
      <c r="H1239" s="133" t="s">
        <v>72</v>
      </c>
      <c r="I1239" s="133" t="s">
        <v>73</v>
      </c>
      <c r="J1239" s="134">
        <v>1</v>
      </c>
      <c r="K1239" s="133"/>
      <c r="L1239" s="133" t="s">
        <v>54</v>
      </c>
      <c r="M1239" s="133" t="s">
        <v>69</v>
      </c>
      <c r="N1239" s="133">
        <v>2</v>
      </c>
      <c r="O1239" s="133">
        <v>23</v>
      </c>
      <c r="P1239" s="133">
        <v>9</v>
      </c>
      <c r="Q1239" s="135">
        <v>80</v>
      </c>
      <c r="R1239" s="135">
        <f t="shared" si="140"/>
        <v>3.45</v>
      </c>
      <c r="S1239" s="135">
        <f t="shared" si="139"/>
        <v>276</v>
      </c>
      <c r="T1239" s="135">
        <v>0</v>
      </c>
      <c r="U1239" s="135">
        <f t="shared" si="136"/>
        <v>276</v>
      </c>
      <c r="V1239" s="135">
        <f t="shared" si="137"/>
        <v>276000</v>
      </c>
      <c r="W1239" s="135">
        <f t="shared" si="138"/>
        <v>23000</v>
      </c>
      <c r="X1239" s="133" t="s">
        <v>56</v>
      </c>
      <c r="Y1239" s="133" t="s">
        <v>56</v>
      </c>
      <c r="Z1239" s="133">
        <v>3093</v>
      </c>
      <c r="AA1239" s="133">
        <v>3094</v>
      </c>
      <c r="AB1239" s="133" t="s">
        <v>42</v>
      </c>
      <c r="AC1239" s="133" t="s">
        <v>42</v>
      </c>
      <c r="AD1239" s="133" t="s">
        <v>42</v>
      </c>
      <c r="AE1239" s="133" t="s">
        <v>42</v>
      </c>
      <c r="AF1239" s="133">
        <v>122</v>
      </c>
      <c r="AG1239" s="133"/>
      <c r="AH1239" s="133">
        <v>2024</v>
      </c>
      <c r="AI1239" s="133"/>
      <c r="AJ1239" s="133"/>
      <c r="AK1239" s="133"/>
      <c r="AL1239" s="133" t="s">
        <v>43</v>
      </c>
      <c r="AM1239" s="133"/>
    </row>
    <row r="1240" spans="1:39" x14ac:dyDescent="0.35">
      <c r="A1240" s="130" t="s">
        <v>50</v>
      </c>
      <c r="B1240" s="130" t="s">
        <v>40</v>
      </c>
      <c r="C1240" s="130" t="s">
        <v>41</v>
      </c>
      <c r="D1240" s="130" t="s">
        <v>41</v>
      </c>
      <c r="E1240" s="130" t="s">
        <v>51</v>
      </c>
      <c r="F1240" s="130"/>
      <c r="G1240" s="130" t="s">
        <v>43</v>
      </c>
      <c r="H1240" s="130" t="s">
        <v>74</v>
      </c>
      <c r="I1240" s="130" t="s">
        <v>75</v>
      </c>
      <c r="J1240" s="131">
        <v>1</v>
      </c>
      <c r="K1240" s="130"/>
      <c r="L1240" s="130" t="s">
        <v>54</v>
      </c>
      <c r="M1240" s="130" t="s">
        <v>69</v>
      </c>
      <c r="N1240" s="130">
        <v>2</v>
      </c>
      <c r="O1240" s="130">
        <v>23</v>
      </c>
      <c r="P1240" s="130">
        <v>11</v>
      </c>
      <c r="Q1240" s="132">
        <v>80</v>
      </c>
      <c r="R1240" s="132">
        <f t="shared" si="140"/>
        <v>4.2166666666666668</v>
      </c>
      <c r="S1240" s="132">
        <f t="shared" si="139"/>
        <v>337.33333333333337</v>
      </c>
      <c r="T1240" s="132"/>
      <c r="U1240" s="132">
        <f t="shared" si="136"/>
        <v>337.33333333333337</v>
      </c>
      <c r="V1240" s="132">
        <f t="shared" si="137"/>
        <v>337333.33333333337</v>
      </c>
      <c r="W1240" s="132">
        <f t="shared" si="138"/>
        <v>28111.111111111113</v>
      </c>
      <c r="X1240" s="130" t="s">
        <v>56</v>
      </c>
      <c r="Y1240" s="130" t="s">
        <v>56</v>
      </c>
      <c r="Z1240" s="130">
        <v>3093</v>
      </c>
      <c r="AA1240" s="130">
        <v>3094</v>
      </c>
      <c r="AB1240" s="130"/>
      <c r="AC1240" s="130"/>
      <c r="AD1240" s="130"/>
      <c r="AE1240" s="130"/>
      <c r="AF1240" s="130">
        <v>122</v>
      </c>
      <c r="AG1240" s="130"/>
      <c r="AH1240" s="130">
        <v>2024</v>
      </c>
      <c r="AI1240" s="130"/>
      <c r="AJ1240" s="130"/>
      <c r="AK1240" s="130"/>
      <c r="AL1240" s="130" t="s">
        <v>43</v>
      </c>
      <c r="AM1240" s="130"/>
    </row>
    <row r="1241" spans="1:39" x14ac:dyDescent="0.35">
      <c r="A1241" s="133" t="s">
        <v>50</v>
      </c>
      <c r="B1241" s="133" t="s">
        <v>40</v>
      </c>
      <c r="C1241" s="133" t="s">
        <v>41</v>
      </c>
      <c r="D1241" s="133" t="s">
        <v>41</v>
      </c>
      <c r="E1241" s="133" t="s">
        <v>51</v>
      </c>
      <c r="F1241" s="133"/>
      <c r="G1241" s="133" t="s">
        <v>43</v>
      </c>
      <c r="H1241" s="133" t="s">
        <v>76</v>
      </c>
      <c r="I1241" s="133" t="s">
        <v>77</v>
      </c>
      <c r="J1241" s="134">
        <v>1</v>
      </c>
      <c r="K1241" s="133"/>
      <c r="L1241" s="133" t="s">
        <v>54</v>
      </c>
      <c r="M1241" s="133" t="s">
        <v>55</v>
      </c>
      <c r="N1241" s="133">
        <v>3</v>
      </c>
      <c r="O1241" s="133">
        <v>21</v>
      </c>
      <c r="P1241" s="133">
        <v>6</v>
      </c>
      <c r="Q1241" s="135">
        <v>80</v>
      </c>
      <c r="R1241" s="135">
        <f t="shared" si="140"/>
        <v>2.1</v>
      </c>
      <c r="S1241" s="135">
        <f t="shared" si="139"/>
        <v>168</v>
      </c>
      <c r="T1241" s="135"/>
      <c r="U1241" s="135">
        <f t="shared" si="136"/>
        <v>168</v>
      </c>
      <c r="V1241" s="135">
        <f t="shared" si="137"/>
        <v>168000</v>
      </c>
      <c r="W1241" s="135">
        <f t="shared" si="138"/>
        <v>14000</v>
      </c>
      <c r="X1241" s="133" t="s">
        <v>56</v>
      </c>
      <c r="Y1241" s="133" t="s">
        <v>56</v>
      </c>
      <c r="Z1241" s="133">
        <v>3093</v>
      </c>
      <c r="AA1241" s="133">
        <v>3094</v>
      </c>
      <c r="AB1241" s="133"/>
      <c r="AC1241" s="133"/>
      <c r="AD1241" s="133"/>
      <c r="AE1241" s="133"/>
      <c r="AF1241" s="133">
        <v>122</v>
      </c>
      <c r="AG1241" s="133"/>
      <c r="AH1241" s="133">
        <v>2024</v>
      </c>
      <c r="AI1241" s="133"/>
      <c r="AJ1241" s="133"/>
      <c r="AK1241" s="133"/>
      <c r="AL1241" s="133" t="s">
        <v>43</v>
      </c>
      <c r="AM1241" s="133"/>
    </row>
    <row r="1242" spans="1:39" x14ac:dyDescent="0.35">
      <c r="A1242" s="130" t="s">
        <v>50</v>
      </c>
      <c r="B1242" s="130" t="s">
        <v>40</v>
      </c>
      <c r="C1242" s="130" t="s">
        <v>41</v>
      </c>
      <c r="D1242" s="130" t="s">
        <v>41</v>
      </c>
      <c r="E1242" s="130" t="s">
        <v>51</v>
      </c>
      <c r="F1242" s="130"/>
      <c r="G1242" s="130" t="s">
        <v>43</v>
      </c>
      <c r="H1242" s="130" t="s">
        <v>78</v>
      </c>
      <c r="I1242" s="130" t="s">
        <v>79</v>
      </c>
      <c r="J1242" s="131">
        <v>1</v>
      </c>
      <c r="K1242" s="130"/>
      <c r="L1242" s="130" t="s">
        <v>54</v>
      </c>
      <c r="M1242" s="130" t="s">
        <v>55</v>
      </c>
      <c r="N1242" s="130">
        <v>3</v>
      </c>
      <c r="O1242" s="130">
        <v>21</v>
      </c>
      <c r="P1242" s="130">
        <v>6</v>
      </c>
      <c r="Q1242" s="132">
        <v>80</v>
      </c>
      <c r="R1242" s="132">
        <f t="shared" si="140"/>
        <v>2.1</v>
      </c>
      <c r="S1242" s="132">
        <f t="shared" si="139"/>
        <v>168</v>
      </c>
      <c r="T1242" s="132">
        <v>0</v>
      </c>
      <c r="U1242" s="132">
        <f t="shared" si="136"/>
        <v>168</v>
      </c>
      <c r="V1242" s="132">
        <f t="shared" si="137"/>
        <v>168000</v>
      </c>
      <c r="W1242" s="132">
        <f t="shared" si="138"/>
        <v>14000</v>
      </c>
      <c r="X1242" s="130" t="s">
        <v>56</v>
      </c>
      <c r="Y1242" s="130" t="s">
        <v>56</v>
      </c>
      <c r="Z1242" s="130">
        <v>3093</v>
      </c>
      <c r="AA1242" s="130">
        <v>3094</v>
      </c>
      <c r="AB1242" s="130" t="s">
        <v>42</v>
      </c>
      <c r="AC1242" s="130" t="s">
        <v>42</v>
      </c>
      <c r="AD1242" s="130" t="s">
        <v>42</v>
      </c>
      <c r="AE1242" s="130" t="s">
        <v>42</v>
      </c>
      <c r="AF1242" s="130">
        <v>122</v>
      </c>
      <c r="AG1242" s="130"/>
      <c r="AH1242" s="130">
        <v>2024</v>
      </c>
      <c r="AI1242" s="130"/>
      <c r="AJ1242" s="130"/>
      <c r="AK1242" s="130"/>
      <c r="AL1242" s="130" t="s">
        <v>43</v>
      </c>
      <c r="AM1242" s="130"/>
    </row>
    <row r="1243" spans="1:39" x14ac:dyDescent="0.35">
      <c r="A1243" s="133" t="s">
        <v>50</v>
      </c>
      <c r="B1243" s="133" t="s">
        <v>40</v>
      </c>
      <c r="C1243" s="133" t="s">
        <v>41</v>
      </c>
      <c r="D1243" s="133" t="s">
        <v>41</v>
      </c>
      <c r="E1243" s="133" t="s">
        <v>51</v>
      </c>
      <c r="F1243" s="133"/>
      <c r="G1243" s="133" t="s">
        <v>43</v>
      </c>
      <c r="H1243" s="133" t="s">
        <v>80</v>
      </c>
      <c r="I1243" s="133" t="s">
        <v>81</v>
      </c>
      <c r="J1243" s="134">
        <v>1</v>
      </c>
      <c r="K1243" s="133"/>
      <c r="L1243" s="133" t="s">
        <v>54</v>
      </c>
      <c r="M1243" s="133" t="s">
        <v>55</v>
      </c>
      <c r="N1243" s="133">
        <v>3</v>
      </c>
      <c r="O1243" s="133">
        <v>21</v>
      </c>
      <c r="P1243" s="133">
        <v>18</v>
      </c>
      <c r="Q1243" s="135">
        <v>80</v>
      </c>
      <c r="R1243" s="135">
        <f t="shared" si="140"/>
        <v>6.3</v>
      </c>
      <c r="S1243" s="135">
        <f t="shared" si="139"/>
        <v>504</v>
      </c>
      <c r="T1243" s="135">
        <v>0</v>
      </c>
      <c r="U1243" s="135">
        <f t="shared" si="136"/>
        <v>504</v>
      </c>
      <c r="V1243" s="135">
        <f t="shared" si="137"/>
        <v>504000</v>
      </c>
      <c r="W1243" s="135">
        <f t="shared" si="138"/>
        <v>42000</v>
      </c>
      <c r="X1243" s="133" t="s">
        <v>56</v>
      </c>
      <c r="Y1243" s="133" t="s">
        <v>56</v>
      </c>
      <c r="Z1243" s="133">
        <v>3093</v>
      </c>
      <c r="AA1243" s="133">
        <v>3094</v>
      </c>
      <c r="AB1243" s="133" t="s">
        <v>42</v>
      </c>
      <c r="AC1243" s="133" t="s">
        <v>42</v>
      </c>
      <c r="AD1243" s="133" t="s">
        <v>42</v>
      </c>
      <c r="AE1243" s="133" t="s">
        <v>42</v>
      </c>
      <c r="AF1243" s="133">
        <v>122</v>
      </c>
      <c r="AG1243" s="133"/>
      <c r="AH1243" s="133">
        <v>2024</v>
      </c>
      <c r="AI1243" s="133"/>
      <c r="AJ1243" s="133"/>
      <c r="AK1243" s="133"/>
      <c r="AL1243" s="133" t="s">
        <v>43</v>
      </c>
      <c r="AM1243" s="133"/>
    </row>
    <row r="1244" spans="1:39" x14ac:dyDescent="0.35">
      <c r="A1244" s="130" t="s">
        <v>50</v>
      </c>
      <c r="B1244" s="130" t="s">
        <v>40</v>
      </c>
      <c r="C1244" s="130" t="s">
        <v>41</v>
      </c>
      <c r="D1244" s="130" t="s">
        <v>41</v>
      </c>
      <c r="E1244" s="130" t="s">
        <v>51</v>
      </c>
      <c r="F1244" s="130"/>
      <c r="G1244" s="130" t="s">
        <v>43</v>
      </c>
      <c r="H1244" s="130" t="s">
        <v>82</v>
      </c>
      <c r="I1244" s="130" t="s">
        <v>83</v>
      </c>
      <c r="J1244" s="131">
        <v>1</v>
      </c>
      <c r="K1244" s="130"/>
      <c r="L1244" s="130" t="s">
        <v>54</v>
      </c>
      <c r="M1244" s="130" t="s">
        <v>69</v>
      </c>
      <c r="N1244" s="130">
        <v>4</v>
      </c>
      <c r="O1244" s="130">
        <v>20</v>
      </c>
      <c r="P1244" s="130">
        <v>30</v>
      </c>
      <c r="Q1244" s="132">
        <v>85</v>
      </c>
      <c r="R1244" s="132">
        <f t="shared" si="140"/>
        <v>10</v>
      </c>
      <c r="S1244" s="132">
        <f t="shared" si="139"/>
        <v>850</v>
      </c>
      <c r="T1244" s="132">
        <v>0</v>
      </c>
      <c r="U1244" s="132">
        <f t="shared" si="136"/>
        <v>850</v>
      </c>
      <c r="V1244" s="132">
        <f t="shared" si="137"/>
        <v>850000</v>
      </c>
      <c r="W1244" s="132">
        <f t="shared" si="138"/>
        <v>70833.333333333328</v>
      </c>
      <c r="X1244" s="130" t="s">
        <v>56</v>
      </c>
      <c r="Y1244" s="130" t="s">
        <v>56</v>
      </c>
      <c r="Z1244" s="130">
        <v>3093</v>
      </c>
      <c r="AA1244" s="130">
        <v>3094</v>
      </c>
      <c r="AB1244" s="130" t="s">
        <v>42</v>
      </c>
      <c r="AC1244" s="130" t="s">
        <v>42</v>
      </c>
      <c r="AD1244" s="130" t="s">
        <v>42</v>
      </c>
      <c r="AE1244" s="130" t="s">
        <v>42</v>
      </c>
      <c r="AF1244" s="130">
        <v>122</v>
      </c>
      <c r="AG1244" s="130"/>
      <c r="AH1244" s="130">
        <v>2024</v>
      </c>
      <c r="AI1244" s="130"/>
      <c r="AJ1244" s="130"/>
      <c r="AK1244" s="130"/>
      <c r="AL1244" s="130" t="s">
        <v>43</v>
      </c>
      <c r="AM1244" s="130"/>
    </row>
    <row r="1245" spans="1:39" x14ac:dyDescent="0.35">
      <c r="A1245" s="133" t="s">
        <v>50</v>
      </c>
      <c r="B1245" s="133" t="s">
        <v>40</v>
      </c>
      <c r="C1245" s="133" t="s">
        <v>41</v>
      </c>
      <c r="D1245" s="133" t="s">
        <v>41</v>
      </c>
      <c r="E1245" s="133" t="s">
        <v>51</v>
      </c>
      <c r="F1245" s="133"/>
      <c r="G1245" s="133" t="s">
        <v>43</v>
      </c>
      <c r="H1245" s="133" t="s">
        <v>84</v>
      </c>
      <c r="I1245" s="133" t="s">
        <v>42</v>
      </c>
      <c r="J1245" s="134">
        <v>1</v>
      </c>
      <c r="K1245" s="133"/>
      <c r="L1245" s="133" t="s">
        <v>68</v>
      </c>
      <c r="M1245" s="133" t="s">
        <v>42</v>
      </c>
      <c r="N1245" s="133"/>
      <c r="O1245" s="133"/>
      <c r="P1245" s="133">
        <v>60</v>
      </c>
      <c r="Q1245" s="135">
        <v>13.39</v>
      </c>
      <c r="R1245" s="135">
        <f t="shared" si="140"/>
        <v>0</v>
      </c>
      <c r="S1245" s="135">
        <f t="shared" si="139"/>
        <v>0</v>
      </c>
      <c r="T1245" s="135">
        <v>0</v>
      </c>
      <c r="U1245" s="135">
        <f t="shared" si="136"/>
        <v>0</v>
      </c>
      <c r="V1245" s="135">
        <f t="shared" si="137"/>
        <v>0</v>
      </c>
      <c r="W1245" s="135">
        <f t="shared" si="138"/>
        <v>0</v>
      </c>
      <c r="X1245" s="133" t="s">
        <v>56</v>
      </c>
      <c r="Y1245" s="133" t="s">
        <v>56</v>
      </c>
      <c r="Z1245" s="133">
        <v>3093</v>
      </c>
      <c r="AA1245" s="133">
        <v>3094</v>
      </c>
      <c r="AB1245" s="133" t="s">
        <v>42</v>
      </c>
      <c r="AC1245" s="133" t="s">
        <v>42</v>
      </c>
      <c r="AD1245" s="133" t="s">
        <v>42</v>
      </c>
      <c r="AE1245" s="133" t="s">
        <v>42</v>
      </c>
      <c r="AF1245" s="133">
        <v>122</v>
      </c>
      <c r="AG1245" s="133"/>
      <c r="AH1245" s="133">
        <v>2024</v>
      </c>
      <c r="AI1245" s="133"/>
      <c r="AJ1245" s="133"/>
      <c r="AK1245" s="133"/>
      <c r="AL1245" s="133" t="s">
        <v>43</v>
      </c>
      <c r="AM1245" s="133"/>
    </row>
    <row r="1246" spans="1:39" x14ac:dyDescent="0.35">
      <c r="A1246" s="130" t="s">
        <v>50</v>
      </c>
      <c r="B1246" s="130" t="s">
        <v>40</v>
      </c>
      <c r="C1246" s="130" t="s">
        <v>41</v>
      </c>
      <c r="D1246" s="130" t="s">
        <v>41</v>
      </c>
      <c r="E1246" s="130" t="s">
        <v>85</v>
      </c>
      <c r="F1246" s="130"/>
      <c r="G1246" s="130" t="s">
        <v>43</v>
      </c>
      <c r="H1246" s="130" t="s">
        <v>52</v>
      </c>
      <c r="I1246" s="130" t="s">
        <v>53</v>
      </c>
      <c r="J1246" s="131">
        <v>1</v>
      </c>
      <c r="K1246" s="130"/>
      <c r="L1246" s="130" t="s">
        <v>54</v>
      </c>
      <c r="M1246" s="130" t="s">
        <v>55</v>
      </c>
      <c r="N1246" s="130">
        <v>1</v>
      </c>
      <c r="O1246" s="130">
        <v>10</v>
      </c>
      <c r="P1246" s="130">
        <v>4</v>
      </c>
      <c r="Q1246" s="132">
        <v>80</v>
      </c>
      <c r="R1246" s="132">
        <f t="shared" si="140"/>
        <v>0.66666666666666663</v>
      </c>
      <c r="S1246" s="132">
        <f t="shared" si="139"/>
        <v>53.333333333333329</v>
      </c>
      <c r="T1246" s="132"/>
      <c r="U1246" s="132">
        <f t="shared" si="136"/>
        <v>53.333333333333329</v>
      </c>
      <c r="V1246" s="132">
        <f t="shared" si="137"/>
        <v>53333.333333333328</v>
      </c>
      <c r="W1246" s="132">
        <f t="shared" si="138"/>
        <v>4444.4444444444443</v>
      </c>
      <c r="X1246" s="130" t="s">
        <v>56</v>
      </c>
      <c r="Y1246" s="130" t="s">
        <v>56</v>
      </c>
      <c r="Z1246" s="130">
        <v>3093</v>
      </c>
      <c r="AA1246" s="130">
        <v>3094</v>
      </c>
      <c r="AB1246" s="130"/>
      <c r="AC1246" s="130"/>
      <c r="AD1246" s="130"/>
      <c r="AE1246" s="130"/>
      <c r="AF1246" s="130">
        <v>122</v>
      </c>
      <c r="AG1246" s="130"/>
      <c r="AH1246" s="130">
        <v>2024</v>
      </c>
      <c r="AI1246" s="130"/>
      <c r="AJ1246" s="130"/>
      <c r="AK1246" s="130"/>
      <c r="AL1246" s="130" t="s">
        <v>43</v>
      </c>
      <c r="AM1246" s="130"/>
    </row>
    <row r="1247" spans="1:39" x14ac:dyDescent="0.35">
      <c r="A1247" s="133" t="s">
        <v>50</v>
      </c>
      <c r="B1247" s="133" t="s">
        <v>40</v>
      </c>
      <c r="C1247" s="133" t="s">
        <v>41</v>
      </c>
      <c r="D1247" s="133" t="s">
        <v>41</v>
      </c>
      <c r="E1247" s="133" t="s">
        <v>85</v>
      </c>
      <c r="F1247" s="133"/>
      <c r="G1247" s="133" t="s">
        <v>43</v>
      </c>
      <c r="H1247" s="133" t="s">
        <v>57</v>
      </c>
      <c r="I1247" s="133" t="s">
        <v>58</v>
      </c>
      <c r="J1247" s="134">
        <v>1</v>
      </c>
      <c r="K1247" s="133"/>
      <c r="L1247" s="133" t="s">
        <v>54</v>
      </c>
      <c r="M1247" s="133" t="s">
        <v>55</v>
      </c>
      <c r="N1247" s="133">
        <v>1</v>
      </c>
      <c r="O1247" s="133">
        <v>10</v>
      </c>
      <c r="P1247" s="133">
        <v>6</v>
      </c>
      <c r="Q1247" s="135">
        <v>63</v>
      </c>
      <c r="R1247" s="135">
        <f t="shared" si="140"/>
        <v>1</v>
      </c>
      <c r="S1247" s="135">
        <f t="shared" si="139"/>
        <v>63</v>
      </c>
      <c r="T1247" s="135"/>
      <c r="U1247" s="135">
        <f t="shared" si="136"/>
        <v>63</v>
      </c>
      <c r="V1247" s="135">
        <f t="shared" si="137"/>
        <v>63000</v>
      </c>
      <c r="W1247" s="135">
        <f t="shared" si="138"/>
        <v>5250</v>
      </c>
      <c r="X1247" s="133" t="s">
        <v>56</v>
      </c>
      <c r="Y1247" s="133" t="s">
        <v>56</v>
      </c>
      <c r="Z1247" s="133">
        <v>3093</v>
      </c>
      <c r="AA1247" s="133">
        <v>3094</v>
      </c>
      <c r="AB1247" s="133" t="s">
        <v>42</v>
      </c>
      <c r="AC1247" s="133" t="s">
        <v>42</v>
      </c>
      <c r="AD1247" s="133" t="s">
        <v>42</v>
      </c>
      <c r="AE1247" s="133" t="s">
        <v>42</v>
      </c>
      <c r="AF1247" s="133">
        <v>122</v>
      </c>
      <c r="AG1247" s="133"/>
      <c r="AH1247" s="133">
        <v>2024</v>
      </c>
      <c r="AI1247" s="133"/>
      <c r="AJ1247" s="133"/>
      <c r="AK1247" s="133"/>
      <c r="AL1247" s="133" t="s">
        <v>43</v>
      </c>
      <c r="AM1247" s="133"/>
    </row>
    <row r="1248" spans="1:39" x14ac:dyDescent="0.35">
      <c r="A1248" s="130" t="s">
        <v>50</v>
      </c>
      <c r="B1248" s="130" t="s">
        <v>40</v>
      </c>
      <c r="C1248" s="130" t="s">
        <v>41</v>
      </c>
      <c r="D1248" s="130" t="s">
        <v>41</v>
      </c>
      <c r="E1248" s="130" t="s">
        <v>85</v>
      </c>
      <c r="F1248" s="130"/>
      <c r="G1248" s="130" t="s">
        <v>43</v>
      </c>
      <c r="H1248" s="130" t="s">
        <v>59</v>
      </c>
      <c r="I1248" s="130" t="s">
        <v>60</v>
      </c>
      <c r="J1248" s="131">
        <v>1</v>
      </c>
      <c r="K1248" s="130"/>
      <c r="L1248" s="130" t="s">
        <v>54</v>
      </c>
      <c r="M1248" s="130" t="s">
        <v>55</v>
      </c>
      <c r="N1248" s="130">
        <v>1</v>
      </c>
      <c r="O1248" s="130">
        <v>10</v>
      </c>
      <c r="P1248" s="130">
        <v>3</v>
      </c>
      <c r="Q1248" s="132">
        <v>80</v>
      </c>
      <c r="R1248" s="132">
        <f t="shared" si="140"/>
        <v>0.5</v>
      </c>
      <c r="S1248" s="132">
        <f t="shared" si="139"/>
        <v>40</v>
      </c>
      <c r="T1248" s="132"/>
      <c r="U1248" s="132">
        <f t="shared" si="136"/>
        <v>40</v>
      </c>
      <c r="V1248" s="132">
        <f t="shared" si="137"/>
        <v>40000</v>
      </c>
      <c r="W1248" s="132">
        <f t="shared" si="138"/>
        <v>3333.3333333333335</v>
      </c>
      <c r="X1248" s="130" t="s">
        <v>56</v>
      </c>
      <c r="Y1248" s="130" t="s">
        <v>56</v>
      </c>
      <c r="Z1248" s="130">
        <v>3093</v>
      </c>
      <c r="AA1248" s="130">
        <v>3094</v>
      </c>
      <c r="AB1248" s="130"/>
      <c r="AC1248" s="130"/>
      <c r="AD1248" s="130"/>
      <c r="AE1248" s="130"/>
      <c r="AF1248" s="130">
        <v>122</v>
      </c>
      <c r="AG1248" s="130"/>
      <c r="AH1248" s="130">
        <v>2024</v>
      </c>
      <c r="AI1248" s="130"/>
      <c r="AJ1248" s="130"/>
      <c r="AK1248" s="130"/>
      <c r="AL1248" s="130" t="s">
        <v>43</v>
      </c>
      <c r="AM1248" s="130"/>
    </row>
    <row r="1249" spans="1:39" x14ac:dyDescent="0.35">
      <c r="A1249" s="133" t="s">
        <v>50</v>
      </c>
      <c r="B1249" s="133" t="s">
        <v>40</v>
      </c>
      <c r="C1249" s="133" t="s">
        <v>41</v>
      </c>
      <c r="D1249" s="133" t="s">
        <v>41</v>
      </c>
      <c r="E1249" s="133" t="s">
        <v>85</v>
      </c>
      <c r="F1249" s="133"/>
      <c r="G1249" s="133" t="s">
        <v>43</v>
      </c>
      <c r="H1249" s="133" t="s">
        <v>61</v>
      </c>
      <c r="I1249" s="133" t="s">
        <v>62</v>
      </c>
      <c r="J1249" s="134">
        <v>1</v>
      </c>
      <c r="K1249" s="133"/>
      <c r="L1249" s="133" t="s">
        <v>54</v>
      </c>
      <c r="M1249" s="133" t="s">
        <v>55</v>
      </c>
      <c r="N1249" s="133">
        <v>1</v>
      </c>
      <c r="O1249" s="133">
        <v>10</v>
      </c>
      <c r="P1249" s="133">
        <v>3</v>
      </c>
      <c r="Q1249" s="135">
        <v>80</v>
      </c>
      <c r="R1249" s="135">
        <f t="shared" si="140"/>
        <v>0.5</v>
      </c>
      <c r="S1249" s="135">
        <f t="shared" si="139"/>
        <v>40</v>
      </c>
      <c r="T1249" s="135"/>
      <c r="U1249" s="135">
        <f t="shared" si="136"/>
        <v>40</v>
      </c>
      <c r="V1249" s="135">
        <f t="shared" si="137"/>
        <v>40000</v>
      </c>
      <c r="W1249" s="135">
        <f t="shared" si="138"/>
        <v>3333.3333333333335</v>
      </c>
      <c r="X1249" s="133" t="s">
        <v>56</v>
      </c>
      <c r="Y1249" s="133" t="s">
        <v>56</v>
      </c>
      <c r="Z1249" s="133">
        <v>3093</v>
      </c>
      <c r="AA1249" s="133">
        <v>3094</v>
      </c>
      <c r="AB1249" s="133"/>
      <c r="AC1249" s="133"/>
      <c r="AD1249" s="133"/>
      <c r="AE1249" s="133"/>
      <c r="AF1249" s="133">
        <v>122</v>
      </c>
      <c r="AG1249" s="133"/>
      <c r="AH1249" s="133">
        <v>2024</v>
      </c>
      <c r="AI1249" s="133"/>
      <c r="AJ1249" s="133"/>
      <c r="AK1249" s="133"/>
      <c r="AL1249" s="133" t="s">
        <v>43</v>
      </c>
      <c r="AM1249" s="133"/>
    </row>
    <row r="1250" spans="1:39" x14ac:dyDescent="0.35">
      <c r="A1250" s="130" t="s">
        <v>50</v>
      </c>
      <c r="B1250" s="130" t="s">
        <v>40</v>
      </c>
      <c r="C1250" s="130" t="s">
        <v>41</v>
      </c>
      <c r="D1250" s="130" t="s">
        <v>41</v>
      </c>
      <c r="E1250" s="130" t="s">
        <v>85</v>
      </c>
      <c r="F1250" s="130"/>
      <c r="G1250" s="130" t="s">
        <v>43</v>
      </c>
      <c r="H1250" s="130" t="s">
        <v>63</v>
      </c>
      <c r="I1250" s="130" t="s">
        <v>64</v>
      </c>
      <c r="J1250" s="131">
        <v>1</v>
      </c>
      <c r="K1250" s="130"/>
      <c r="L1250" s="130" t="s">
        <v>54</v>
      </c>
      <c r="M1250" s="130" t="s">
        <v>55</v>
      </c>
      <c r="N1250" s="130">
        <v>1</v>
      </c>
      <c r="O1250" s="130">
        <v>10</v>
      </c>
      <c r="P1250" s="130">
        <v>8</v>
      </c>
      <c r="Q1250" s="132">
        <v>80</v>
      </c>
      <c r="R1250" s="132">
        <f t="shared" si="140"/>
        <v>1.3333333333333333</v>
      </c>
      <c r="S1250" s="132">
        <f t="shared" si="139"/>
        <v>106.66666666666666</v>
      </c>
      <c r="T1250" s="132"/>
      <c r="U1250" s="132">
        <f t="shared" si="136"/>
        <v>106.66666666666666</v>
      </c>
      <c r="V1250" s="132">
        <f t="shared" si="137"/>
        <v>106666.66666666666</v>
      </c>
      <c r="W1250" s="132">
        <f t="shared" si="138"/>
        <v>8888.8888888888887</v>
      </c>
      <c r="X1250" s="130" t="s">
        <v>56</v>
      </c>
      <c r="Y1250" s="130" t="s">
        <v>56</v>
      </c>
      <c r="Z1250" s="130">
        <v>3093</v>
      </c>
      <c r="AA1250" s="130">
        <v>3094</v>
      </c>
      <c r="AB1250" s="130"/>
      <c r="AC1250" s="130"/>
      <c r="AD1250" s="130"/>
      <c r="AE1250" s="130"/>
      <c r="AF1250" s="130">
        <v>122</v>
      </c>
      <c r="AG1250" s="130"/>
      <c r="AH1250" s="130">
        <v>2024</v>
      </c>
      <c r="AI1250" s="130"/>
      <c r="AJ1250" s="130"/>
      <c r="AK1250" s="130"/>
      <c r="AL1250" s="130" t="s">
        <v>43</v>
      </c>
      <c r="AM1250" s="130"/>
    </row>
    <row r="1251" spans="1:39" x14ac:dyDescent="0.35">
      <c r="A1251" s="133" t="s">
        <v>50</v>
      </c>
      <c r="B1251" s="133" t="s">
        <v>40</v>
      </c>
      <c r="C1251" s="133" t="s">
        <v>41</v>
      </c>
      <c r="D1251" s="133" t="s">
        <v>41</v>
      </c>
      <c r="E1251" s="133" t="s">
        <v>85</v>
      </c>
      <c r="F1251" s="133"/>
      <c r="G1251" s="133" t="s">
        <v>43</v>
      </c>
      <c r="H1251" s="133" t="s">
        <v>65</v>
      </c>
      <c r="I1251" s="133" t="s">
        <v>66</v>
      </c>
      <c r="J1251" s="134">
        <v>1</v>
      </c>
      <c r="K1251" s="133"/>
      <c r="L1251" s="133" t="s">
        <v>54</v>
      </c>
      <c r="M1251" s="133" t="s">
        <v>55</v>
      </c>
      <c r="N1251" s="133">
        <v>1</v>
      </c>
      <c r="O1251" s="133">
        <v>10</v>
      </c>
      <c r="P1251" s="133">
        <v>6</v>
      </c>
      <c r="Q1251" s="135">
        <v>63</v>
      </c>
      <c r="R1251" s="135">
        <f t="shared" si="140"/>
        <v>1</v>
      </c>
      <c r="S1251" s="135">
        <f t="shared" si="139"/>
        <v>63</v>
      </c>
      <c r="T1251" s="135"/>
      <c r="U1251" s="135">
        <f t="shared" si="136"/>
        <v>63</v>
      </c>
      <c r="V1251" s="135">
        <f t="shared" si="137"/>
        <v>63000</v>
      </c>
      <c r="W1251" s="135">
        <f t="shared" si="138"/>
        <v>5250</v>
      </c>
      <c r="X1251" s="133" t="s">
        <v>56</v>
      </c>
      <c r="Y1251" s="133" t="s">
        <v>56</v>
      </c>
      <c r="Z1251" s="133">
        <v>3093</v>
      </c>
      <c r="AA1251" s="133">
        <v>3094</v>
      </c>
      <c r="AB1251" s="133"/>
      <c r="AC1251" s="133"/>
      <c r="AD1251" s="133"/>
      <c r="AE1251" s="133"/>
      <c r="AF1251" s="133">
        <v>122</v>
      </c>
      <c r="AG1251" s="133"/>
      <c r="AH1251" s="133">
        <v>2024</v>
      </c>
      <c r="AI1251" s="133"/>
      <c r="AJ1251" s="133"/>
      <c r="AK1251" s="133"/>
      <c r="AL1251" s="133" t="s">
        <v>43</v>
      </c>
      <c r="AM1251" s="133"/>
    </row>
    <row r="1252" spans="1:39" x14ac:dyDescent="0.35">
      <c r="A1252" s="130" t="s">
        <v>50</v>
      </c>
      <c r="B1252" s="130" t="s">
        <v>40</v>
      </c>
      <c r="C1252" s="130" t="s">
        <v>41</v>
      </c>
      <c r="D1252" s="130" t="s">
        <v>41</v>
      </c>
      <c r="E1252" s="130" t="s">
        <v>85</v>
      </c>
      <c r="F1252" s="130"/>
      <c r="G1252" s="130" t="s">
        <v>43</v>
      </c>
      <c r="H1252" s="130" t="s">
        <v>67</v>
      </c>
      <c r="I1252" s="130" t="s">
        <v>42</v>
      </c>
      <c r="J1252" s="131">
        <v>1</v>
      </c>
      <c r="K1252" s="130"/>
      <c r="L1252" s="130" t="s">
        <v>68</v>
      </c>
      <c r="M1252" s="130" t="s">
        <v>69</v>
      </c>
      <c r="N1252" s="130">
        <v>2</v>
      </c>
      <c r="O1252" s="130">
        <v>6</v>
      </c>
      <c r="P1252" s="130">
        <v>7.5</v>
      </c>
      <c r="Q1252" s="132">
        <v>85.356999999999999</v>
      </c>
      <c r="R1252" s="132">
        <f t="shared" si="140"/>
        <v>0.75</v>
      </c>
      <c r="S1252" s="132">
        <f t="shared" si="139"/>
        <v>64.017750000000007</v>
      </c>
      <c r="T1252" s="132"/>
      <c r="U1252" s="132">
        <f t="shared" si="136"/>
        <v>64.017750000000007</v>
      </c>
      <c r="V1252" s="132">
        <f t="shared" si="137"/>
        <v>64017.750000000007</v>
      </c>
      <c r="W1252" s="132">
        <f t="shared" si="138"/>
        <v>5334.8125000000009</v>
      </c>
      <c r="X1252" s="130" t="s">
        <v>56</v>
      </c>
      <c r="Y1252" s="130" t="s">
        <v>56</v>
      </c>
      <c r="Z1252" s="130">
        <v>3093</v>
      </c>
      <c r="AA1252" s="130">
        <v>3094</v>
      </c>
      <c r="AB1252" s="130" t="s">
        <v>42</v>
      </c>
      <c r="AC1252" s="130" t="s">
        <v>42</v>
      </c>
      <c r="AD1252" s="130" t="s">
        <v>42</v>
      </c>
      <c r="AE1252" s="130" t="s">
        <v>42</v>
      </c>
      <c r="AF1252" s="130">
        <v>122</v>
      </c>
      <c r="AG1252" s="130"/>
      <c r="AH1252" s="130">
        <v>2024</v>
      </c>
      <c r="AI1252" s="130"/>
      <c r="AJ1252" s="130"/>
      <c r="AK1252" s="130"/>
      <c r="AL1252" s="130" t="s">
        <v>43</v>
      </c>
      <c r="AM1252" s="130"/>
    </row>
    <row r="1253" spans="1:39" x14ac:dyDescent="0.35">
      <c r="A1253" s="133" t="s">
        <v>50</v>
      </c>
      <c r="B1253" s="133" t="s">
        <v>40</v>
      </c>
      <c r="C1253" s="133" t="s">
        <v>41</v>
      </c>
      <c r="D1253" s="133" t="s">
        <v>41</v>
      </c>
      <c r="E1253" s="133" t="s">
        <v>85</v>
      </c>
      <c r="F1253" s="133"/>
      <c r="G1253" s="133" t="s">
        <v>43</v>
      </c>
      <c r="H1253" s="133" t="s">
        <v>70</v>
      </c>
      <c r="I1253" s="133" t="s">
        <v>71</v>
      </c>
      <c r="J1253" s="134">
        <v>1</v>
      </c>
      <c r="K1253" s="133"/>
      <c r="L1253" s="133" t="s">
        <v>54</v>
      </c>
      <c r="M1253" s="133" t="s">
        <v>69</v>
      </c>
      <c r="N1253" s="133">
        <v>2</v>
      </c>
      <c r="O1253" s="133">
        <v>6</v>
      </c>
      <c r="P1253" s="133">
        <v>2.5</v>
      </c>
      <c r="Q1253" s="135">
        <v>80</v>
      </c>
      <c r="R1253" s="135">
        <f t="shared" si="140"/>
        <v>0.25</v>
      </c>
      <c r="S1253" s="135">
        <f t="shared" si="139"/>
        <v>20</v>
      </c>
      <c r="T1253" s="135"/>
      <c r="U1253" s="135">
        <f t="shared" si="136"/>
        <v>20</v>
      </c>
      <c r="V1253" s="135">
        <f t="shared" si="137"/>
        <v>20000</v>
      </c>
      <c r="W1253" s="135">
        <f t="shared" si="138"/>
        <v>1666.6666666666667</v>
      </c>
      <c r="X1253" s="133" t="s">
        <v>56</v>
      </c>
      <c r="Y1253" s="133" t="s">
        <v>56</v>
      </c>
      <c r="Z1253" s="133">
        <v>3093</v>
      </c>
      <c r="AA1253" s="133">
        <v>3094</v>
      </c>
      <c r="AB1253" s="133"/>
      <c r="AC1253" s="133"/>
      <c r="AD1253" s="133"/>
      <c r="AE1253" s="133"/>
      <c r="AF1253" s="133">
        <v>122</v>
      </c>
      <c r="AG1253" s="133"/>
      <c r="AH1253" s="133">
        <v>2024</v>
      </c>
      <c r="AI1253" s="133"/>
      <c r="AJ1253" s="133"/>
      <c r="AK1253" s="133"/>
      <c r="AL1253" s="133" t="s">
        <v>43</v>
      </c>
      <c r="AM1253" s="133"/>
    </row>
    <row r="1254" spans="1:39" x14ac:dyDescent="0.35">
      <c r="A1254" s="130" t="s">
        <v>50</v>
      </c>
      <c r="B1254" s="130" t="s">
        <v>40</v>
      </c>
      <c r="C1254" s="130" t="s">
        <v>41</v>
      </c>
      <c r="D1254" s="130" t="s">
        <v>41</v>
      </c>
      <c r="E1254" s="130" t="s">
        <v>85</v>
      </c>
      <c r="F1254" s="130"/>
      <c r="G1254" s="130" t="s">
        <v>43</v>
      </c>
      <c r="H1254" s="130" t="s">
        <v>72</v>
      </c>
      <c r="I1254" s="130" t="s">
        <v>73</v>
      </c>
      <c r="J1254" s="131">
        <v>1</v>
      </c>
      <c r="K1254" s="130"/>
      <c r="L1254" s="130" t="s">
        <v>54</v>
      </c>
      <c r="M1254" s="130" t="s">
        <v>69</v>
      </c>
      <c r="N1254" s="130">
        <v>2</v>
      </c>
      <c r="O1254" s="130">
        <v>6</v>
      </c>
      <c r="P1254" s="130">
        <v>9</v>
      </c>
      <c r="Q1254" s="132">
        <v>80</v>
      </c>
      <c r="R1254" s="132">
        <f t="shared" si="140"/>
        <v>0.9</v>
      </c>
      <c r="S1254" s="132">
        <f t="shared" si="139"/>
        <v>72</v>
      </c>
      <c r="T1254" s="132"/>
      <c r="U1254" s="132">
        <f t="shared" si="136"/>
        <v>72</v>
      </c>
      <c r="V1254" s="132">
        <f t="shared" si="137"/>
        <v>72000</v>
      </c>
      <c r="W1254" s="132">
        <f t="shared" si="138"/>
        <v>6000</v>
      </c>
      <c r="X1254" s="130" t="s">
        <v>56</v>
      </c>
      <c r="Y1254" s="130" t="s">
        <v>56</v>
      </c>
      <c r="Z1254" s="130">
        <v>3093</v>
      </c>
      <c r="AA1254" s="130">
        <v>3094</v>
      </c>
      <c r="AB1254" s="130"/>
      <c r="AC1254" s="130"/>
      <c r="AD1254" s="130"/>
      <c r="AE1254" s="130"/>
      <c r="AF1254" s="130">
        <v>122</v>
      </c>
      <c r="AG1254" s="130"/>
      <c r="AH1254" s="130">
        <v>2024</v>
      </c>
      <c r="AI1254" s="130"/>
      <c r="AJ1254" s="130"/>
      <c r="AK1254" s="130"/>
      <c r="AL1254" s="130" t="s">
        <v>43</v>
      </c>
      <c r="AM1254" s="130"/>
    </row>
    <row r="1255" spans="1:39" x14ac:dyDescent="0.35">
      <c r="A1255" s="133" t="s">
        <v>50</v>
      </c>
      <c r="B1255" s="133" t="s">
        <v>40</v>
      </c>
      <c r="C1255" s="133" t="s">
        <v>41</v>
      </c>
      <c r="D1255" s="133" t="s">
        <v>41</v>
      </c>
      <c r="E1255" s="133" t="s">
        <v>85</v>
      </c>
      <c r="F1255" s="133"/>
      <c r="G1255" s="133" t="s">
        <v>43</v>
      </c>
      <c r="H1255" s="133" t="s">
        <v>74</v>
      </c>
      <c r="I1255" s="133" t="s">
        <v>75</v>
      </c>
      <c r="J1255" s="134">
        <v>1</v>
      </c>
      <c r="K1255" s="133"/>
      <c r="L1255" s="133" t="s">
        <v>54</v>
      </c>
      <c r="M1255" s="133" t="s">
        <v>69</v>
      </c>
      <c r="N1255" s="133">
        <v>2</v>
      </c>
      <c r="O1255" s="133">
        <v>6</v>
      </c>
      <c r="P1255" s="133">
        <v>11</v>
      </c>
      <c r="Q1255" s="135">
        <v>80</v>
      </c>
      <c r="R1255" s="135">
        <f t="shared" si="140"/>
        <v>1.1000000000000001</v>
      </c>
      <c r="S1255" s="135">
        <f t="shared" si="139"/>
        <v>88</v>
      </c>
      <c r="T1255" s="135"/>
      <c r="U1255" s="135">
        <f t="shared" si="136"/>
        <v>88</v>
      </c>
      <c r="V1255" s="135">
        <f t="shared" si="137"/>
        <v>88000</v>
      </c>
      <c r="W1255" s="135">
        <f t="shared" si="138"/>
        <v>7333.333333333333</v>
      </c>
      <c r="X1255" s="133" t="s">
        <v>56</v>
      </c>
      <c r="Y1255" s="133" t="s">
        <v>56</v>
      </c>
      <c r="Z1255" s="133">
        <v>3093</v>
      </c>
      <c r="AA1255" s="133">
        <v>3094</v>
      </c>
      <c r="AB1255" s="133"/>
      <c r="AC1255" s="133"/>
      <c r="AD1255" s="133"/>
      <c r="AE1255" s="133"/>
      <c r="AF1255" s="133">
        <v>122</v>
      </c>
      <c r="AG1255" s="133"/>
      <c r="AH1255" s="133">
        <v>2024</v>
      </c>
      <c r="AI1255" s="133"/>
      <c r="AJ1255" s="133"/>
      <c r="AK1255" s="133"/>
      <c r="AL1255" s="133" t="s">
        <v>43</v>
      </c>
      <c r="AM1255" s="133"/>
    </row>
    <row r="1256" spans="1:39" x14ac:dyDescent="0.35">
      <c r="A1256" s="130" t="s">
        <v>50</v>
      </c>
      <c r="B1256" s="130" t="s">
        <v>40</v>
      </c>
      <c r="C1256" s="130" t="s">
        <v>41</v>
      </c>
      <c r="D1256" s="130" t="s">
        <v>41</v>
      </c>
      <c r="E1256" s="130" t="s">
        <v>85</v>
      </c>
      <c r="F1256" s="130"/>
      <c r="G1256" s="130" t="s">
        <v>43</v>
      </c>
      <c r="H1256" s="130" t="s">
        <v>76</v>
      </c>
      <c r="I1256" s="130" t="s">
        <v>77</v>
      </c>
      <c r="J1256" s="131">
        <v>1</v>
      </c>
      <c r="K1256" s="130"/>
      <c r="L1256" s="130" t="s">
        <v>54</v>
      </c>
      <c r="M1256" s="130" t="s">
        <v>55</v>
      </c>
      <c r="N1256" s="130">
        <v>3</v>
      </c>
      <c r="O1256" s="130">
        <v>6</v>
      </c>
      <c r="P1256" s="130">
        <v>6</v>
      </c>
      <c r="Q1256" s="132">
        <v>80</v>
      </c>
      <c r="R1256" s="132">
        <f t="shared" si="140"/>
        <v>0.6</v>
      </c>
      <c r="S1256" s="132">
        <f t="shared" si="139"/>
        <v>48</v>
      </c>
      <c r="T1256" s="132"/>
      <c r="U1256" s="132">
        <f t="shared" si="136"/>
        <v>48</v>
      </c>
      <c r="V1256" s="132">
        <f t="shared" si="137"/>
        <v>48000</v>
      </c>
      <c r="W1256" s="132">
        <f t="shared" si="138"/>
        <v>4000</v>
      </c>
      <c r="X1256" s="130" t="s">
        <v>56</v>
      </c>
      <c r="Y1256" s="130" t="s">
        <v>56</v>
      </c>
      <c r="Z1256" s="130">
        <v>3093</v>
      </c>
      <c r="AA1256" s="130">
        <v>3094</v>
      </c>
      <c r="AB1256" s="130" t="s">
        <v>42</v>
      </c>
      <c r="AC1256" s="130" t="s">
        <v>42</v>
      </c>
      <c r="AD1256" s="130" t="s">
        <v>42</v>
      </c>
      <c r="AE1256" s="130" t="s">
        <v>42</v>
      </c>
      <c r="AF1256" s="130">
        <v>122</v>
      </c>
      <c r="AG1256" s="130"/>
      <c r="AH1256" s="130">
        <v>2024</v>
      </c>
      <c r="AI1256" s="130"/>
      <c r="AJ1256" s="130"/>
      <c r="AK1256" s="130"/>
      <c r="AL1256" s="130" t="s">
        <v>43</v>
      </c>
      <c r="AM1256" s="130"/>
    </row>
    <row r="1257" spans="1:39" x14ac:dyDescent="0.35">
      <c r="A1257" s="133" t="s">
        <v>50</v>
      </c>
      <c r="B1257" s="133" t="s">
        <v>40</v>
      </c>
      <c r="C1257" s="133" t="s">
        <v>41</v>
      </c>
      <c r="D1257" s="133" t="s">
        <v>41</v>
      </c>
      <c r="E1257" s="133" t="s">
        <v>85</v>
      </c>
      <c r="F1257" s="133"/>
      <c r="G1257" s="133" t="s">
        <v>43</v>
      </c>
      <c r="H1257" s="133" t="s">
        <v>78</v>
      </c>
      <c r="I1257" s="133" t="s">
        <v>79</v>
      </c>
      <c r="J1257" s="134">
        <v>1</v>
      </c>
      <c r="K1257" s="133"/>
      <c r="L1257" s="133" t="s">
        <v>54</v>
      </c>
      <c r="M1257" s="133" t="s">
        <v>55</v>
      </c>
      <c r="N1257" s="133">
        <v>3</v>
      </c>
      <c r="O1257" s="133">
        <v>6</v>
      </c>
      <c r="P1257" s="133">
        <v>6</v>
      </c>
      <c r="Q1257" s="135">
        <v>80</v>
      </c>
      <c r="R1257" s="135">
        <f t="shared" si="140"/>
        <v>0.6</v>
      </c>
      <c r="S1257" s="135">
        <f t="shared" si="139"/>
        <v>48</v>
      </c>
      <c r="T1257" s="135"/>
      <c r="U1257" s="135">
        <f t="shared" si="136"/>
        <v>48</v>
      </c>
      <c r="V1257" s="135">
        <f t="shared" si="137"/>
        <v>48000</v>
      </c>
      <c r="W1257" s="135">
        <f t="shared" si="138"/>
        <v>4000</v>
      </c>
      <c r="X1257" s="133" t="s">
        <v>56</v>
      </c>
      <c r="Y1257" s="133" t="s">
        <v>56</v>
      </c>
      <c r="Z1257" s="133">
        <v>3093</v>
      </c>
      <c r="AA1257" s="133">
        <v>3094</v>
      </c>
      <c r="AB1257" s="133" t="s">
        <v>42</v>
      </c>
      <c r="AC1257" s="133" t="s">
        <v>42</v>
      </c>
      <c r="AD1257" s="133" t="s">
        <v>42</v>
      </c>
      <c r="AE1257" s="133" t="s">
        <v>42</v>
      </c>
      <c r="AF1257" s="133">
        <v>122</v>
      </c>
      <c r="AG1257" s="133"/>
      <c r="AH1257" s="133">
        <v>2024</v>
      </c>
      <c r="AI1257" s="133"/>
      <c r="AJ1257" s="133"/>
      <c r="AK1257" s="133"/>
      <c r="AL1257" s="133" t="s">
        <v>43</v>
      </c>
      <c r="AM1257" s="133"/>
    </row>
    <row r="1258" spans="1:39" x14ac:dyDescent="0.35">
      <c r="A1258" s="130" t="s">
        <v>50</v>
      </c>
      <c r="B1258" s="130" t="s">
        <v>40</v>
      </c>
      <c r="C1258" s="130" t="s">
        <v>41</v>
      </c>
      <c r="D1258" s="130" t="s">
        <v>41</v>
      </c>
      <c r="E1258" s="130" t="s">
        <v>85</v>
      </c>
      <c r="F1258" s="130"/>
      <c r="G1258" s="130" t="s">
        <v>43</v>
      </c>
      <c r="H1258" s="130" t="s">
        <v>80</v>
      </c>
      <c r="I1258" s="130" t="s">
        <v>81</v>
      </c>
      <c r="J1258" s="131">
        <v>1</v>
      </c>
      <c r="K1258" s="130"/>
      <c r="L1258" s="130" t="s">
        <v>54</v>
      </c>
      <c r="M1258" s="130" t="s">
        <v>55</v>
      </c>
      <c r="N1258" s="130">
        <v>3</v>
      </c>
      <c r="O1258" s="130">
        <v>6</v>
      </c>
      <c r="P1258" s="130">
        <v>18</v>
      </c>
      <c r="Q1258" s="132">
        <v>80</v>
      </c>
      <c r="R1258" s="132">
        <f t="shared" si="140"/>
        <v>1.8</v>
      </c>
      <c r="S1258" s="132">
        <f t="shared" si="139"/>
        <v>144</v>
      </c>
      <c r="T1258" s="132"/>
      <c r="U1258" s="132">
        <f t="shared" si="136"/>
        <v>144</v>
      </c>
      <c r="V1258" s="132">
        <f t="shared" si="137"/>
        <v>144000</v>
      </c>
      <c r="W1258" s="132">
        <f t="shared" si="138"/>
        <v>12000</v>
      </c>
      <c r="X1258" s="130" t="s">
        <v>56</v>
      </c>
      <c r="Y1258" s="130" t="s">
        <v>56</v>
      </c>
      <c r="Z1258" s="130">
        <v>3093</v>
      </c>
      <c r="AA1258" s="130">
        <v>3094</v>
      </c>
      <c r="AB1258" s="130" t="s">
        <v>42</v>
      </c>
      <c r="AC1258" s="130" t="s">
        <v>42</v>
      </c>
      <c r="AD1258" s="130" t="s">
        <v>42</v>
      </c>
      <c r="AE1258" s="130" t="s">
        <v>42</v>
      </c>
      <c r="AF1258" s="130">
        <v>122</v>
      </c>
      <c r="AG1258" s="130"/>
      <c r="AH1258" s="130">
        <v>2024</v>
      </c>
      <c r="AI1258" s="130"/>
      <c r="AJ1258" s="130"/>
      <c r="AK1258" s="130"/>
      <c r="AL1258" s="130" t="s">
        <v>43</v>
      </c>
      <c r="AM1258" s="130"/>
    </row>
    <row r="1259" spans="1:39" x14ac:dyDescent="0.35">
      <c r="A1259" s="133" t="s">
        <v>50</v>
      </c>
      <c r="B1259" s="133" t="s">
        <v>40</v>
      </c>
      <c r="C1259" s="133" t="s">
        <v>41</v>
      </c>
      <c r="D1259" s="133" t="s">
        <v>41</v>
      </c>
      <c r="E1259" s="133" t="s">
        <v>85</v>
      </c>
      <c r="F1259" s="133"/>
      <c r="G1259" s="133" t="s">
        <v>43</v>
      </c>
      <c r="H1259" s="133" t="s">
        <v>82</v>
      </c>
      <c r="I1259" s="133" t="s">
        <v>83</v>
      </c>
      <c r="J1259" s="134">
        <v>1</v>
      </c>
      <c r="K1259" s="133"/>
      <c r="L1259" s="133" t="s">
        <v>54</v>
      </c>
      <c r="M1259" s="133" t="s">
        <v>69</v>
      </c>
      <c r="N1259" s="133">
        <v>4</v>
      </c>
      <c r="O1259" s="133">
        <v>14</v>
      </c>
      <c r="P1259" s="133">
        <v>30</v>
      </c>
      <c r="Q1259" s="135">
        <v>85</v>
      </c>
      <c r="R1259" s="135">
        <f t="shared" si="140"/>
        <v>7</v>
      </c>
      <c r="S1259" s="135">
        <f t="shared" si="139"/>
        <v>595</v>
      </c>
      <c r="T1259" s="135"/>
      <c r="U1259" s="135">
        <f t="shared" si="136"/>
        <v>595</v>
      </c>
      <c r="V1259" s="135">
        <f t="shared" si="137"/>
        <v>595000</v>
      </c>
      <c r="W1259" s="135">
        <f t="shared" si="138"/>
        <v>49583.333333333336</v>
      </c>
      <c r="X1259" s="133" t="s">
        <v>56</v>
      </c>
      <c r="Y1259" s="133" t="s">
        <v>56</v>
      </c>
      <c r="Z1259" s="133">
        <v>3093</v>
      </c>
      <c r="AA1259" s="133">
        <v>3094</v>
      </c>
      <c r="AB1259" s="133" t="s">
        <v>42</v>
      </c>
      <c r="AC1259" s="133" t="s">
        <v>42</v>
      </c>
      <c r="AD1259" s="133" t="s">
        <v>42</v>
      </c>
      <c r="AE1259" s="133" t="s">
        <v>42</v>
      </c>
      <c r="AF1259" s="133">
        <v>122</v>
      </c>
      <c r="AG1259" s="133"/>
      <c r="AH1259" s="133">
        <v>2024</v>
      </c>
      <c r="AI1259" s="133"/>
      <c r="AJ1259" s="133"/>
      <c r="AK1259" s="133"/>
      <c r="AL1259" s="133" t="s">
        <v>43</v>
      </c>
      <c r="AM1259" s="133"/>
    </row>
    <row r="1260" spans="1:39" x14ac:dyDescent="0.35">
      <c r="A1260" s="130" t="s">
        <v>50</v>
      </c>
      <c r="B1260" s="130" t="s">
        <v>40</v>
      </c>
      <c r="C1260" s="130" t="s">
        <v>41</v>
      </c>
      <c r="D1260" s="130" t="s">
        <v>41</v>
      </c>
      <c r="E1260" s="130" t="s">
        <v>85</v>
      </c>
      <c r="F1260" s="130"/>
      <c r="G1260" s="130" t="s">
        <v>43</v>
      </c>
      <c r="H1260" s="130" t="s">
        <v>86</v>
      </c>
      <c r="I1260" s="130" t="s">
        <v>42</v>
      </c>
      <c r="J1260" s="131">
        <v>1</v>
      </c>
      <c r="K1260" s="130"/>
      <c r="L1260" s="130" t="s">
        <v>87</v>
      </c>
      <c r="M1260" s="130"/>
      <c r="N1260" s="130"/>
      <c r="O1260" s="130"/>
      <c r="P1260" s="130"/>
      <c r="Q1260" s="132"/>
      <c r="R1260" s="132"/>
      <c r="S1260" s="132">
        <f t="shared" si="139"/>
        <v>0</v>
      </c>
      <c r="T1260" s="132">
        <v>0</v>
      </c>
      <c r="U1260" s="132">
        <f t="shared" si="136"/>
        <v>0</v>
      </c>
      <c r="V1260" s="132">
        <f t="shared" si="137"/>
        <v>0</v>
      </c>
      <c r="W1260" s="132">
        <f t="shared" si="138"/>
        <v>0</v>
      </c>
      <c r="X1260" s="130" t="s">
        <v>56</v>
      </c>
      <c r="Y1260" s="130" t="s">
        <v>56</v>
      </c>
      <c r="Z1260" s="130">
        <v>3093</v>
      </c>
      <c r="AA1260" s="130">
        <v>3094</v>
      </c>
      <c r="AB1260" s="130" t="s">
        <v>42</v>
      </c>
      <c r="AC1260" s="130" t="s">
        <v>42</v>
      </c>
      <c r="AD1260" s="130" t="s">
        <v>42</v>
      </c>
      <c r="AE1260" s="130" t="s">
        <v>42</v>
      </c>
      <c r="AF1260" s="130">
        <v>122</v>
      </c>
      <c r="AG1260" s="130"/>
      <c r="AH1260" s="130">
        <v>2024</v>
      </c>
      <c r="AI1260" s="130"/>
      <c r="AJ1260" s="130"/>
      <c r="AK1260" s="130"/>
      <c r="AL1260" s="130" t="s">
        <v>43</v>
      </c>
      <c r="AM1260" s="130"/>
    </row>
    <row r="1261" spans="1:39" x14ac:dyDescent="0.35">
      <c r="A1261" s="133" t="s">
        <v>39</v>
      </c>
      <c r="B1261" s="133" t="s">
        <v>40</v>
      </c>
      <c r="C1261" s="133" t="s">
        <v>88</v>
      </c>
      <c r="D1261" s="133" t="s">
        <v>89</v>
      </c>
      <c r="E1261" s="133" t="s">
        <v>42</v>
      </c>
      <c r="F1261" s="133"/>
      <c r="G1261" s="133" t="s">
        <v>43</v>
      </c>
      <c r="H1261" s="133" t="s">
        <v>90</v>
      </c>
      <c r="I1261" s="133" t="s">
        <v>42</v>
      </c>
      <c r="J1261" s="134">
        <v>1</v>
      </c>
      <c r="K1261" s="133"/>
      <c r="L1261" s="133" t="s">
        <v>45</v>
      </c>
      <c r="M1261" s="133"/>
      <c r="N1261" s="133"/>
      <c r="O1261" s="133"/>
      <c r="P1261" s="133"/>
      <c r="Q1261" s="135"/>
      <c r="R1261" s="135"/>
      <c r="S1261" s="135"/>
      <c r="T1261" s="135">
        <v>522.9</v>
      </c>
      <c r="U1261" s="135">
        <f t="shared" si="136"/>
        <v>522.9</v>
      </c>
      <c r="V1261" s="135">
        <f t="shared" si="137"/>
        <v>522900</v>
      </c>
      <c r="W1261" s="135">
        <f t="shared" si="138"/>
        <v>43575</v>
      </c>
      <c r="X1261" s="133" t="s">
        <v>39</v>
      </c>
      <c r="Y1261" s="133" t="s">
        <v>39</v>
      </c>
      <c r="Z1261" s="133" t="s">
        <v>39</v>
      </c>
      <c r="AA1261" s="133"/>
      <c r="AB1261" s="133" t="s">
        <v>42</v>
      </c>
      <c r="AC1261" s="133" t="s">
        <v>42</v>
      </c>
      <c r="AD1261" s="133" t="s">
        <v>42</v>
      </c>
      <c r="AE1261" s="133" t="s">
        <v>42</v>
      </c>
      <c r="AF1261" s="133" t="s">
        <v>39</v>
      </c>
      <c r="AG1261" s="133"/>
      <c r="AH1261" s="133">
        <v>2024</v>
      </c>
      <c r="AI1261" s="133"/>
      <c r="AJ1261" s="133"/>
      <c r="AK1261" s="133"/>
      <c r="AL1261" s="133" t="s">
        <v>43</v>
      </c>
      <c r="AM1261" s="133"/>
    </row>
    <row r="1262" spans="1:39" x14ac:dyDescent="0.35">
      <c r="A1262" s="130" t="s">
        <v>39</v>
      </c>
      <c r="B1262" s="130" t="s">
        <v>40</v>
      </c>
      <c r="C1262" s="130" t="s">
        <v>88</v>
      </c>
      <c r="D1262" s="130" t="s">
        <v>89</v>
      </c>
      <c r="E1262" s="130" t="s">
        <v>42</v>
      </c>
      <c r="F1262" s="130"/>
      <c r="G1262" s="130" t="s">
        <v>43</v>
      </c>
      <c r="H1262" s="130" t="s">
        <v>48</v>
      </c>
      <c r="I1262" s="130" t="s">
        <v>42</v>
      </c>
      <c r="J1262" s="131">
        <v>1</v>
      </c>
      <c r="K1262" s="130"/>
      <c r="L1262" s="130" t="s">
        <v>45</v>
      </c>
      <c r="M1262" s="130"/>
      <c r="N1262" s="130"/>
      <c r="O1262" s="130"/>
      <c r="P1262" s="130"/>
      <c r="Q1262" s="132"/>
      <c r="R1262" s="132"/>
      <c r="S1262" s="132"/>
      <c r="T1262" s="132">
        <v>346.19</v>
      </c>
      <c r="U1262" s="132">
        <f t="shared" si="136"/>
        <v>346.19</v>
      </c>
      <c r="V1262" s="132">
        <f t="shared" si="137"/>
        <v>346190</v>
      </c>
      <c r="W1262" s="132">
        <f t="shared" si="138"/>
        <v>28849.166666666668</v>
      </c>
      <c r="X1262" s="130" t="s">
        <v>39</v>
      </c>
      <c r="Y1262" s="130" t="s">
        <v>39</v>
      </c>
      <c r="Z1262" s="130" t="s">
        <v>39</v>
      </c>
      <c r="AA1262" s="130"/>
      <c r="AB1262" s="130" t="s">
        <v>42</v>
      </c>
      <c r="AC1262" s="130" t="s">
        <v>42</v>
      </c>
      <c r="AD1262" s="130" t="s">
        <v>42</v>
      </c>
      <c r="AE1262" s="130" t="s">
        <v>42</v>
      </c>
      <c r="AF1262" s="130" t="s">
        <v>39</v>
      </c>
      <c r="AG1262" s="130"/>
      <c r="AH1262" s="130">
        <v>2024</v>
      </c>
      <c r="AI1262" s="130"/>
      <c r="AJ1262" s="130"/>
      <c r="AK1262" s="130"/>
      <c r="AL1262" s="130" t="s">
        <v>43</v>
      </c>
      <c r="AM1262" s="130"/>
    </row>
    <row r="1263" spans="1:39" x14ac:dyDescent="0.35">
      <c r="A1263" s="133" t="s">
        <v>39</v>
      </c>
      <c r="B1263" s="133" t="s">
        <v>40</v>
      </c>
      <c r="C1263" s="133" t="s">
        <v>88</v>
      </c>
      <c r="D1263" s="133" t="s">
        <v>89</v>
      </c>
      <c r="E1263" s="133" t="s">
        <v>42</v>
      </c>
      <c r="F1263" s="133"/>
      <c r="G1263" s="133" t="s">
        <v>43</v>
      </c>
      <c r="H1263" s="133" t="s">
        <v>47</v>
      </c>
      <c r="I1263" s="133" t="s">
        <v>42</v>
      </c>
      <c r="J1263" s="134">
        <v>1</v>
      </c>
      <c r="K1263" s="133"/>
      <c r="L1263" s="133" t="s">
        <v>45</v>
      </c>
      <c r="M1263" s="133"/>
      <c r="N1263" s="133"/>
      <c r="O1263" s="133"/>
      <c r="P1263" s="133"/>
      <c r="Q1263" s="135"/>
      <c r="R1263" s="135"/>
      <c r="S1263" s="135"/>
      <c r="T1263" s="135">
        <v>13.15</v>
      </c>
      <c r="U1263" s="135">
        <f t="shared" si="136"/>
        <v>13.15</v>
      </c>
      <c r="V1263" s="135">
        <f t="shared" si="137"/>
        <v>13150</v>
      </c>
      <c r="W1263" s="135">
        <f t="shared" si="138"/>
        <v>1095.8333333333333</v>
      </c>
      <c r="X1263" s="133" t="s">
        <v>39</v>
      </c>
      <c r="Y1263" s="133" t="s">
        <v>39</v>
      </c>
      <c r="Z1263" s="133" t="s">
        <v>39</v>
      </c>
      <c r="AA1263" s="133"/>
      <c r="AB1263" s="133" t="s">
        <v>42</v>
      </c>
      <c r="AC1263" s="133" t="s">
        <v>42</v>
      </c>
      <c r="AD1263" s="133" t="s">
        <v>42</v>
      </c>
      <c r="AE1263" s="133" t="s">
        <v>42</v>
      </c>
      <c r="AF1263" s="133" t="s">
        <v>39</v>
      </c>
      <c r="AG1263" s="133"/>
      <c r="AH1263" s="133">
        <v>2024</v>
      </c>
      <c r="AI1263" s="133"/>
      <c r="AJ1263" s="133"/>
      <c r="AK1263" s="133"/>
      <c r="AL1263" s="133" t="s">
        <v>43</v>
      </c>
      <c r="AM1263" s="133"/>
    </row>
    <row r="1264" spans="1:39" x14ac:dyDescent="0.35">
      <c r="A1264" s="130" t="s">
        <v>39</v>
      </c>
      <c r="B1264" s="130" t="s">
        <v>40</v>
      </c>
      <c r="C1264" s="130" t="s">
        <v>88</v>
      </c>
      <c r="D1264" s="130" t="s">
        <v>89</v>
      </c>
      <c r="E1264" s="130" t="s">
        <v>42</v>
      </c>
      <c r="F1264" s="130"/>
      <c r="G1264" s="130" t="s">
        <v>43</v>
      </c>
      <c r="H1264" s="130" t="s">
        <v>44</v>
      </c>
      <c r="I1264" s="130" t="s">
        <v>42</v>
      </c>
      <c r="J1264" s="131">
        <v>1</v>
      </c>
      <c r="K1264" s="130"/>
      <c r="L1264" s="130" t="s">
        <v>45</v>
      </c>
      <c r="M1264" s="130"/>
      <c r="N1264" s="130"/>
      <c r="O1264" s="130"/>
      <c r="P1264" s="130"/>
      <c r="Q1264" s="132"/>
      <c r="R1264" s="132"/>
      <c r="S1264" s="132"/>
      <c r="T1264" s="132">
        <v>40</v>
      </c>
      <c r="U1264" s="132">
        <f t="shared" si="136"/>
        <v>40</v>
      </c>
      <c r="V1264" s="132">
        <f t="shared" si="137"/>
        <v>40000</v>
      </c>
      <c r="W1264" s="132">
        <f t="shared" si="138"/>
        <v>3333.3333333333335</v>
      </c>
      <c r="X1264" s="130" t="s">
        <v>39</v>
      </c>
      <c r="Y1264" s="130" t="s">
        <v>39</v>
      </c>
      <c r="Z1264" s="130" t="s">
        <v>39</v>
      </c>
      <c r="AA1264" s="130"/>
      <c r="AB1264" s="130" t="s">
        <v>42</v>
      </c>
      <c r="AC1264" s="130" t="s">
        <v>42</v>
      </c>
      <c r="AD1264" s="130" t="s">
        <v>42</v>
      </c>
      <c r="AE1264" s="130" t="s">
        <v>42</v>
      </c>
      <c r="AF1264" s="130" t="s">
        <v>39</v>
      </c>
      <c r="AG1264" s="130"/>
      <c r="AH1264" s="130">
        <v>2024</v>
      </c>
      <c r="AI1264" s="130"/>
      <c r="AJ1264" s="130"/>
      <c r="AK1264" s="130"/>
      <c r="AL1264" s="130" t="s">
        <v>43</v>
      </c>
      <c r="AM1264" s="130"/>
    </row>
    <row r="1265" spans="1:39" x14ac:dyDescent="0.35">
      <c r="A1265" s="133" t="s">
        <v>39</v>
      </c>
      <c r="B1265" s="133" t="s">
        <v>40</v>
      </c>
      <c r="C1265" s="133" t="s">
        <v>88</v>
      </c>
      <c r="D1265" s="133" t="s">
        <v>89</v>
      </c>
      <c r="E1265" s="133" t="s">
        <v>42</v>
      </c>
      <c r="F1265" s="133"/>
      <c r="G1265" s="133" t="s">
        <v>43</v>
      </c>
      <c r="H1265" s="133" t="s">
        <v>49</v>
      </c>
      <c r="I1265" s="133" t="s">
        <v>42</v>
      </c>
      <c r="J1265" s="134">
        <v>1</v>
      </c>
      <c r="K1265" s="133"/>
      <c r="L1265" s="133" t="s">
        <v>45</v>
      </c>
      <c r="M1265" s="133"/>
      <c r="N1265" s="133"/>
      <c r="O1265" s="133"/>
      <c r="P1265" s="133"/>
      <c r="Q1265" s="135"/>
      <c r="R1265" s="135"/>
      <c r="S1265" s="135"/>
      <c r="T1265" s="135">
        <v>37.43</v>
      </c>
      <c r="U1265" s="135">
        <f t="shared" si="136"/>
        <v>37.43</v>
      </c>
      <c r="V1265" s="135">
        <f t="shared" si="137"/>
        <v>37430</v>
      </c>
      <c r="W1265" s="135">
        <f t="shared" si="138"/>
        <v>3119.1666666666665</v>
      </c>
      <c r="X1265" s="133" t="s">
        <v>39</v>
      </c>
      <c r="Y1265" s="133" t="s">
        <v>39</v>
      </c>
      <c r="Z1265" s="133" t="s">
        <v>39</v>
      </c>
      <c r="AA1265" s="133"/>
      <c r="AB1265" s="133"/>
      <c r="AC1265" s="133"/>
      <c r="AD1265" s="133"/>
      <c r="AE1265" s="133"/>
      <c r="AF1265" s="133" t="s">
        <v>39</v>
      </c>
      <c r="AG1265" s="133"/>
      <c r="AH1265" s="133">
        <v>2024</v>
      </c>
      <c r="AI1265" s="133"/>
      <c r="AJ1265" s="133"/>
      <c r="AK1265" s="133"/>
      <c r="AL1265" s="133" t="s">
        <v>43</v>
      </c>
      <c r="AM1265" s="133"/>
    </row>
    <row r="1266" spans="1:39" x14ac:dyDescent="0.35">
      <c r="A1266" s="130" t="s">
        <v>50</v>
      </c>
      <c r="B1266" s="130" t="s">
        <v>40</v>
      </c>
      <c r="C1266" s="130" t="s">
        <v>88</v>
      </c>
      <c r="D1266" s="130" t="s">
        <v>89</v>
      </c>
      <c r="E1266" s="130" t="s">
        <v>51</v>
      </c>
      <c r="F1266" s="130"/>
      <c r="G1266" s="130" t="s">
        <v>43</v>
      </c>
      <c r="H1266" s="130" t="s">
        <v>91</v>
      </c>
      <c r="I1266" s="130" t="s">
        <v>92</v>
      </c>
      <c r="J1266" s="131">
        <v>1</v>
      </c>
      <c r="K1266" s="130"/>
      <c r="L1266" s="130" t="s">
        <v>54</v>
      </c>
      <c r="M1266" s="130" t="s">
        <v>55</v>
      </c>
      <c r="N1266" s="130">
        <v>1</v>
      </c>
      <c r="O1266" s="130">
        <v>16</v>
      </c>
      <c r="P1266" s="130">
        <v>7.5</v>
      </c>
      <c r="Q1266" s="132">
        <v>77.5</v>
      </c>
      <c r="R1266" s="132">
        <f t="shared" si="140"/>
        <v>2</v>
      </c>
      <c r="S1266" s="132">
        <f t="shared" si="139"/>
        <v>155</v>
      </c>
      <c r="T1266" s="132"/>
      <c r="U1266" s="132">
        <f t="shared" si="136"/>
        <v>155</v>
      </c>
      <c r="V1266" s="132">
        <f t="shared" si="137"/>
        <v>155000</v>
      </c>
      <c r="W1266" s="132">
        <f t="shared" si="138"/>
        <v>12916.666666666666</v>
      </c>
      <c r="X1266" s="130" t="s">
        <v>93</v>
      </c>
      <c r="Y1266" s="130" t="s">
        <v>93</v>
      </c>
      <c r="Z1266" s="130">
        <v>3093</v>
      </c>
      <c r="AA1266" s="130">
        <v>3094</v>
      </c>
      <c r="AB1266" s="130" t="s">
        <v>42</v>
      </c>
      <c r="AC1266" s="130" t="s">
        <v>42</v>
      </c>
      <c r="AD1266" s="130" t="s">
        <v>42</v>
      </c>
      <c r="AE1266" s="130" t="s">
        <v>42</v>
      </c>
      <c r="AF1266" s="130">
        <v>128</v>
      </c>
      <c r="AG1266" s="130"/>
      <c r="AH1266" s="130">
        <v>2024</v>
      </c>
      <c r="AI1266" s="130"/>
      <c r="AJ1266" s="130"/>
      <c r="AK1266" s="130"/>
      <c r="AL1266" s="130" t="s">
        <v>43</v>
      </c>
      <c r="AM1266" s="130"/>
    </row>
    <row r="1267" spans="1:39" x14ac:dyDescent="0.35">
      <c r="A1267" s="133" t="s">
        <v>50</v>
      </c>
      <c r="B1267" s="133" t="s">
        <v>40</v>
      </c>
      <c r="C1267" s="133" t="s">
        <v>88</v>
      </c>
      <c r="D1267" s="133" t="s">
        <v>89</v>
      </c>
      <c r="E1267" s="133" t="s">
        <v>51</v>
      </c>
      <c r="F1267" s="133"/>
      <c r="G1267" s="133" t="s">
        <v>43</v>
      </c>
      <c r="H1267" s="133" t="s">
        <v>94</v>
      </c>
      <c r="I1267" s="133" t="s">
        <v>95</v>
      </c>
      <c r="J1267" s="134">
        <v>1</v>
      </c>
      <c r="K1267" s="133"/>
      <c r="L1267" s="133" t="s">
        <v>54</v>
      </c>
      <c r="M1267" s="133" t="s">
        <v>55</v>
      </c>
      <c r="N1267" s="133">
        <v>1</v>
      </c>
      <c r="O1267" s="133">
        <v>16</v>
      </c>
      <c r="P1267" s="133">
        <v>10</v>
      </c>
      <c r="Q1267" s="135">
        <v>77.5</v>
      </c>
      <c r="R1267" s="135">
        <f t="shared" si="140"/>
        <v>2.6666666666666665</v>
      </c>
      <c r="S1267" s="135">
        <f t="shared" si="139"/>
        <v>206.66666666666666</v>
      </c>
      <c r="T1267" s="135"/>
      <c r="U1267" s="135">
        <f t="shared" si="136"/>
        <v>206.66666666666666</v>
      </c>
      <c r="V1267" s="135">
        <f t="shared" si="137"/>
        <v>206666.66666666666</v>
      </c>
      <c r="W1267" s="135">
        <f t="shared" si="138"/>
        <v>17222.222222222223</v>
      </c>
      <c r="X1267" s="133" t="s">
        <v>93</v>
      </c>
      <c r="Y1267" s="133" t="s">
        <v>93</v>
      </c>
      <c r="Z1267" s="133">
        <v>3093</v>
      </c>
      <c r="AA1267" s="133">
        <v>3094</v>
      </c>
      <c r="AB1267" s="133" t="s">
        <v>42</v>
      </c>
      <c r="AC1267" s="133" t="s">
        <v>42</v>
      </c>
      <c r="AD1267" s="133" t="s">
        <v>42</v>
      </c>
      <c r="AE1267" s="133" t="s">
        <v>42</v>
      </c>
      <c r="AF1267" s="133">
        <v>128</v>
      </c>
      <c r="AG1267" s="133"/>
      <c r="AH1267" s="133">
        <v>2024</v>
      </c>
      <c r="AI1267" s="133"/>
      <c r="AJ1267" s="133"/>
      <c r="AK1267" s="133"/>
      <c r="AL1267" s="133" t="s">
        <v>43</v>
      </c>
      <c r="AM1267" s="133"/>
    </row>
    <row r="1268" spans="1:39" x14ac:dyDescent="0.35">
      <c r="A1268" s="130" t="s">
        <v>50</v>
      </c>
      <c r="B1268" s="130" t="s">
        <v>40</v>
      </c>
      <c r="C1268" s="130" t="s">
        <v>88</v>
      </c>
      <c r="D1268" s="130" t="s">
        <v>89</v>
      </c>
      <c r="E1268" s="130" t="s">
        <v>51</v>
      </c>
      <c r="F1268" s="130"/>
      <c r="G1268" s="130" t="s">
        <v>43</v>
      </c>
      <c r="H1268" s="130" t="s">
        <v>96</v>
      </c>
      <c r="I1268" s="130" t="s">
        <v>97</v>
      </c>
      <c r="J1268" s="131">
        <v>1</v>
      </c>
      <c r="K1268" s="130"/>
      <c r="L1268" s="130" t="s">
        <v>54</v>
      </c>
      <c r="M1268" s="130" t="s">
        <v>55</v>
      </c>
      <c r="N1268" s="130">
        <v>1</v>
      </c>
      <c r="O1268" s="130">
        <v>16</v>
      </c>
      <c r="P1268" s="130">
        <v>10</v>
      </c>
      <c r="Q1268" s="132">
        <v>77.5</v>
      </c>
      <c r="R1268" s="132">
        <f t="shared" si="140"/>
        <v>2.6666666666666665</v>
      </c>
      <c r="S1268" s="132">
        <f t="shared" si="139"/>
        <v>206.66666666666666</v>
      </c>
      <c r="T1268" s="132"/>
      <c r="U1268" s="132">
        <f t="shared" si="136"/>
        <v>206.66666666666666</v>
      </c>
      <c r="V1268" s="132">
        <f t="shared" si="137"/>
        <v>206666.66666666666</v>
      </c>
      <c r="W1268" s="132">
        <f t="shared" si="138"/>
        <v>17222.222222222223</v>
      </c>
      <c r="X1268" s="130" t="s">
        <v>93</v>
      </c>
      <c r="Y1268" s="130" t="s">
        <v>93</v>
      </c>
      <c r="Z1268" s="130">
        <v>3093</v>
      </c>
      <c r="AA1268" s="130">
        <v>3094</v>
      </c>
      <c r="AB1268" s="130" t="s">
        <v>42</v>
      </c>
      <c r="AC1268" s="130" t="s">
        <v>42</v>
      </c>
      <c r="AD1268" s="130" t="s">
        <v>42</v>
      </c>
      <c r="AE1268" s="130" t="s">
        <v>42</v>
      </c>
      <c r="AF1268" s="130">
        <v>128</v>
      </c>
      <c r="AG1268" s="130"/>
      <c r="AH1268" s="130">
        <v>2024</v>
      </c>
      <c r="AI1268" s="130"/>
      <c r="AJ1268" s="130"/>
      <c r="AK1268" s="130"/>
      <c r="AL1268" s="130" t="s">
        <v>43</v>
      </c>
      <c r="AM1268" s="130"/>
    </row>
    <row r="1269" spans="1:39" x14ac:dyDescent="0.35">
      <c r="A1269" s="133" t="s">
        <v>50</v>
      </c>
      <c r="B1269" s="133" t="s">
        <v>40</v>
      </c>
      <c r="C1269" s="133" t="s">
        <v>88</v>
      </c>
      <c r="D1269" s="133" t="s">
        <v>89</v>
      </c>
      <c r="E1269" s="133" t="s">
        <v>51</v>
      </c>
      <c r="F1269" s="133"/>
      <c r="G1269" s="133" t="s">
        <v>43</v>
      </c>
      <c r="H1269" s="133" t="s">
        <v>98</v>
      </c>
      <c r="I1269" s="133" t="s">
        <v>99</v>
      </c>
      <c r="J1269" s="134">
        <v>1</v>
      </c>
      <c r="K1269" s="133"/>
      <c r="L1269" s="133" t="s">
        <v>54</v>
      </c>
      <c r="M1269" s="133" t="s">
        <v>55</v>
      </c>
      <c r="N1269" s="133">
        <v>1</v>
      </c>
      <c r="O1269" s="133">
        <v>16</v>
      </c>
      <c r="P1269" s="133">
        <v>2.5</v>
      </c>
      <c r="Q1269" s="135">
        <v>77.5</v>
      </c>
      <c r="R1269" s="135">
        <f t="shared" si="140"/>
        <v>0.66666666666666663</v>
      </c>
      <c r="S1269" s="135">
        <f t="shared" si="139"/>
        <v>51.666666666666664</v>
      </c>
      <c r="T1269" s="135"/>
      <c r="U1269" s="135">
        <f t="shared" si="136"/>
        <v>51.666666666666664</v>
      </c>
      <c r="V1269" s="135">
        <f t="shared" si="137"/>
        <v>51666.666666666664</v>
      </c>
      <c r="W1269" s="135">
        <f t="shared" si="138"/>
        <v>4305.5555555555557</v>
      </c>
      <c r="X1269" s="133" t="s">
        <v>93</v>
      </c>
      <c r="Y1269" s="133" t="s">
        <v>93</v>
      </c>
      <c r="Z1269" s="133">
        <v>3093</v>
      </c>
      <c r="AA1269" s="133">
        <v>3094</v>
      </c>
      <c r="AB1269" s="133" t="s">
        <v>42</v>
      </c>
      <c r="AC1269" s="133" t="s">
        <v>42</v>
      </c>
      <c r="AD1269" s="133" t="s">
        <v>42</v>
      </c>
      <c r="AE1269" s="133" t="s">
        <v>42</v>
      </c>
      <c r="AF1269" s="133">
        <v>128</v>
      </c>
      <c r="AG1269" s="133"/>
      <c r="AH1269" s="133">
        <v>2024</v>
      </c>
      <c r="AI1269" s="133"/>
      <c r="AJ1269" s="133"/>
      <c r="AK1269" s="133"/>
      <c r="AL1269" s="133" t="s">
        <v>43</v>
      </c>
      <c r="AM1269" s="133"/>
    </row>
    <row r="1270" spans="1:39" x14ac:dyDescent="0.35">
      <c r="A1270" s="130" t="s">
        <v>50</v>
      </c>
      <c r="B1270" s="130" t="s">
        <v>40</v>
      </c>
      <c r="C1270" s="130" t="s">
        <v>88</v>
      </c>
      <c r="D1270" s="130" t="s">
        <v>89</v>
      </c>
      <c r="E1270" s="130" t="s">
        <v>51</v>
      </c>
      <c r="F1270" s="130"/>
      <c r="G1270" s="130" t="s">
        <v>43</v>
      </c>
      <c r="H1270" s="130" t="s">
        <v>100</v>
      </c>
      <c r="I1270" s="130" t="s">
        <v>101</v>
      </c>
      <c r="J1270" s="131">
        <v>1</v>
      </c>
      <c r="K1270" s="130"/>
      <c r="L1270" s="130" t="s">
        <v>54</v>
      </c>
      <c r="M1270" s="130" t="s">
        <v>69</v>
      </c>
      <c r="N1270" s="130">
        <v>2</v>
      </c>
      <c r="O1270" s="130">
        <v>22</v>
      </c>
      <c r="P1270" s="130">
        <v>5</v>
      </c>
      <c r="Q1270" s="132">
        <v>77.5</v>
      </c>
      <c r="R1270" s="132">
        <f t="shared" si="140"/>
        <v>1.8333333333333333</v>
      </c>
      <c r="S1270" s="132">
        <f t="shared" si="139"/>
        <v>142.08333333333331</v>
      </c>
      <c r="T1270" s="132"/>
      <c r="U1270" s="132">
        <f t="shared" si="136"/>
        <v>142.08333333333331</v>
      </c>
      <c r="V1270" s="132">
        <f t="shared" si="137"/>
        <v>142083.33333333331</v>
      </c>
      <c r="W1270" s="132">
        <f t="shared" si="138"/>
        <v>11840.277777777776</v>
      </c>
      <c r="X1270" s="130" t="s">
        <v>93</v>
      </c>
      <c r="Y1270" s="130" t="s">
        <v>93</v>
      </c>
      <c r="Z1270" s="130">
        <v>3093</v>
      </c>
      <c r="AA1270" s="130">
        <v>3094</v>
      </c>
      <c r="AB1270" s="130"/>
      <c r="AC1270" s="130"/>
      <c r="AD1270" s="130"/>
      <c r="AE1270" s="130"/>
      <c r="AF1270" s="130">
        <v>128</v>
      </c>
      <c r="AG1270" s="130"/>
      <c r="AH1270" s="130">
        <v>2024</v>
      </c>
      <c r="AI1270" s="130"/>
      <c r="AJ1270" s="130"/>
      <c r="AK1270" s="130"/>
      <c r="AL1270" s="130" t="s">
        <v>43</v>
      </c>
      <c r="AM1270" s="130"/>
    </row>
    <row r="1271" spans="1:39" x14ac:dyDescent="0.35">
      <c r="A1271" s="133" t="s">
        <v>50</v>
      </c>
      <c r="B1271" s="133" t="s">
        <v>40</v>
      </c>
      <c r="C1271" s="133" t="s">
        <v>88</v>
      </c>
      <c r="D1271" s="133" t="s">
        <v>89</v>
      </c>
      <c r="E1271" s="133" t="s">
        <v>51</v>
      </c>
      <c r="F1271" s="133"/>
      <c r="G1271" s="133" t="s">
        <v>43</v>
      </c>
      <c r="H1271" s="133" t="s">
        <v>102</v>
      </c>
      <c r="I1271" s="133" t="s">
        <v>103</v>
      </c>
      <c r="J1271" s="134">
        <v>1</v>
      </c>
      <c r="K1271" s="133"/>
      <c r="L1271" s="133" t="s">
        <v>54</v>
      </c>
      <c r="M1271" s="133" t="s">
        <v>69</v>
      </c>
      <c r="N1271" s="133">
        <v>2</v>
      </c>
      <c r="O1271" s="133">
        <v>22</v>
      </c>
      <c r="P1271" s="133">
        <v>7.5</v>
      </c>
      <c r="Q1271" s="135">
        <v>77.5</v>
      </c>
      <c r="R1271" s="135">
        <f t="shared" si="140"/>
        <v>2.75</v>
      </c>
      <c r="S1271" s="135">
        <f t="shared" si="139"/>
        <v>213.125</v>
      </c>
      <c r="T1271" s="135"/>
      <c r="U1271" s="135">
        <f t="shared" si="136"/>
        <v>213.125</v>
      </c>
      <c r="V1271" s="135">
        <f t="shared" si="137"/>
        <v>213125</v>
      </c>
      <c r="W1271" s="135">
        <f t="shared" si="138"/>
        <v>17760.416666666668</v>
      </c>
      <c r="X1271" s="133" t="s">
        <v>93</v>
      </c>
      <c r="Y1271" s="133" t="s">
        <v>93</v>
      </c>
      <c r="Z1271" s="133">
        <v>3093</v>
      </c>
      <c r="AA1271" s="133">
        <v>3094</v>
      </c>
      <c r="AB1271" s="133"/>
      <c r="AC1271" s="133"/>
      <c r="AD1271" s="133"/>
      <c r="AE1271" s="133"/>
      <c r="AF1271" s="133">
        <v>128</v>
      </c>
      <c r="AG1271" s="133"/>
      <c r="AH1271" s="133">
        <v>2024</v>
      </c>
      <c r="AI1271" s="133"/>
      <c r="AJ1271" s="133"/>
      <c r="AK1271" s="133"/>
      <c r="AL1271" s="133" t="s">
        <v>43</v>
      </c>
      <c r="AM1271" s="133"/>
    </row>
    <row r="1272" spans="1:39" x14ac:dyDescent="0.35">
      <c r="A1272" s="130" t="s">
        <v>50</v>
      </c>
      <c r="B1272" s="130" t="s">
        <v>40</v>
      </c>
      <c r="C1272" s="130" t="s">
        <v>88</v>
      </c>
      <c r="D1272" s="130" t="s">
        <v>89</v>
      </c>
      <c r="E1272" s="130" t="s">
        <v>51</v>
      </c>
      <c r="F1272" s="130"/>
      <c r="G1272" s="130" t="s">
        <v>43</v>
      </c>
      <c r="H1272" s="130" t="s">
        <v>104</v>
      </c>
      <c r="I1272" s="130" t="s">
        <v>105</v>
      </c>
      <c r="J1272" s="131">
        <v>1</v>
      </c>
      <c r="K1272" s="130"/>
      <c r="L1272" s="130" t="s">
        <v>54</v>
      </c>
      <c r="M1272" s="130" t="s">
        <v>69</v>
      </c>
      <c r="N1272" s="130">
        <v>2</v>
      </c>
      <c r="O1272" s="130">
        <v>22</v>
      </c>
      <c r="P1272" s="130">
        <v>7.5</v>
      </c>
      <c r="Q1272" s="132">
        <v>77.5</v>
      </c>
      <c r="R1272" s="132">
        <f t="shared" si="140"/>
        <v>2.75</v>
      </c>
      <c r="S1272" s="132">
        <f t="shared" si="139"/>
        <v>213.125</v>
      </c>
      <c r="T1272" s="132"/>
      <c r="U1272" s="132">
        <f t="shared" si="136"/>
        <v>213.125</v>
      </c>
      <c r="V1272" s="132">
        <f t="shared" si="137"/>
        <v>213125</v>
      </c>
      <c r="W1272" s="132">
        <f t="shared" si="138"/>
        <v>17760.416666666668</v>
      </c>
      <c r="X1272" s="130" t="s">
        <v>93</v>
      </c>
      <c r="Y1272" s="130" t="s">
        <v>93</v>
      </c>
      <c r="Z1272" s="130">
        <v>3093</v>
      </c>
      <c r="AA1272" s="130">
        <v>3094</v>
      </c>
      <c r="AB1272" s="130"/>
      <c r="AC1272" s="130"/>
      <c r="AD1272" s="130"/>
      <c r="AE1272" s="130"/>
      <c r="AF1272" s="130">
        <v>128</v>
      </c>
      <c r="AG1272" s="130"/>
      <c r="AH1272" s="130">
        <v>2024</v>
      </c>
      <c r="AI1272" s="130"/>
      <c r="AJ1272" s="130"/>
      <c r="AK1272" s="130"/>
      <c r="AL1272" s="130" t="s">
        <v>43</v>
      </c>
      <c r="AM1272" s="130"/>
    </row>
    <row r="1273" spans="1:39" x14ac:dyDescent="0.35">
      <c r="A1273" s="133" t="s">
        <v>50</v>
      </c>
      <c r="B1273" s="133" t="s">
        <v>40</v>
      </c>
      <c r="C1273" s="133" t="s">
        <v>88</v>
      </c>
      <c r="D1273" s="133" t="s">
        <v>89</v>
      </c>
      <c r="E1273" s="133" t="s">
        <v>51</v>
      </c>
      <c r="F1273" s="133"/>
      <c r="G1273" s="133" t="s">
        <v>43</v>
      </c>
      <c r="H1273" s="133" t="s">
        <v>106</v>
      </c>
      <c r="I1273" s="133" t="s">
        <v>107</v>
      </c>
      <c r="J1273" s="134">
        <v>1</v>
      </c>
      <c r="K1273" s="133"/>
      <c r="L1273" s="133" t="s">
        <v>54</v>
      </c>
      <c r="M1273" s="133" t="s">
        <v>69</v>
      </c>
      <c r="N1273" s="133">
        <v>2</v>
      </c>
      <c r="O1273" s="133">
        <v>22</v>
      </c>
      <c r="P1273" s="133">
        <v>10</v>
      </c>
      <c r="Q1273" s="135">
        <v>77.5</v>
      </c>
      <c r="R1273" s="135">
        <f t="shared" si="140"/>
        <v>3.6666666666666665</v>
      </c>
      <c r="S1273" s="135">
        <f t="shared" si="139"/>
        <v>284.16666666666663</v>
      </c>
      <c r="T1273" s="135"/>
      <c r="U1273" s="135">
        <f t="shared" si="136"/>
        <v>284.16666666666663</v>
      </c>
      <c r="V1273" s="135">
        <f t="shared" si="137"/>
        <v>284166.66666666663</v>
      </c>
      <c r="W1273" s="135">
        <f t="shared" si="138"/>
        <v>23680.555555555551</v>
      </c>
      <c r="X1273" s="133" t="s">
        <v>93</v>
      </c>
      <c r="Y1273" s="133" t="s">
        <v>93</v>
      </c>
      <c r="Z1273" s="133">
        <v>3093</v>
      </c>
      <c r="AA1273" s="133">
        <v>3094</v>
      </c>
      <c r="AB1273" s="133"/>
      <c r="AC1273" s="133"/>
      <c r="AD1273" s="133"/>
      <c r="AE1273" s="133"/>
      <c r="AF1273" s="133">
        <v>128</v>
      </c>
      <c r="AG1273" s="133"/>
      <c r="AH1273" s="133">
        <v>2024</v>
      </c>
      <c r="AI1273" s="133"/>
      <c r="AJ1273" s="133"/>
      <c r="AK1273" s="133"/>
      <c r="AL1273" s="133" t="s">
        <v>43</v>
      </c>
      <c r="AM1273" s="133"/>
    </row>
    <row r="1274" spans="1:39" x14ac:dyDescent="0.35">
      <c r="A1274" s="130" t="s">
        <v>50</v>
      </c>
      <c r="B1274" s="130" t="s">
        <v>40</v>
      </c>
      <c r="C1274" s="130" t="s">
        <v>88</v>
      </c>
      <c r="D1274" s="130" t="s">
        <v>89</v>
      </c>
      <c r="E1274" s="130" t="s">
        <v>51</v>
      </c>
      <c r="F1274" s="130"/>
      <c r="G1274" s="130" t="s">
        <v>43</v>
      </c>
      <c r="H1274" s="130" t="s">
        <v>108</v>
      </c>
      <c r="I1274" s="130" t="s">
        <v>109</v>
      </c>
      <c r="J1274" s="131">
        <v>1</v>
      </c>
      <c r="K1274" s="130"/>
      <c r="L1274" s="130" t="s">
        <v>54</v>
      </c>
      <c r="M1274" s="130" t="s">
        <v>55</v>
      </c>
      <c r="N1274" s="130">
        <v>3</v>
      </c>
      <c r="O1274" s="130">
        <v>22</v>
      </c>
      <c r="P1274" s="130">
        <v>5</v>
      </c>
      <c r="Q1274" s="132">
        <v>77.5</v>
      </c>
      <c r="R1274" s="132">
        <f t="shared" si="140"/>
        <v>1.8333333333333333</v>
      </c>
      <c r="S1274" s="132">
        <f t="shared" si="139"/>
        <v>142.08333333333331</v>
      </c>
      <c r="T1274" s="132"/>
      <c r="U1274" s="132">
        <f t="shared" si="136"/>
        <v>142.08333333333331</v>
      </c>
      <c r="V1274" s="132">
        <f t="shared" si="137"/>
        <v>142083.33333333331</v>
      </c>
      <c r="W1274" s="132">
        <f t="shared" si="138"/>
        <v>11840.277777777776</v>
      </c>
      <c r="X1274" s="130" t="s">
        <v>93</v>
      </c>
      <c r="Y1274" s="130" t="s">
        <v>93</v>
      </c>
      <c r="Z1274" s="130">
        <v>3093</v>
      </c>
      <c r="AA1274" s="130">
        <v>3094</v>
      </c>
      <c r="AB1274" s="130"/>
      <c r="AC1274" s="130"/>
      <c r="AD1274" s="130"/>
      <c r="AE1274" s="130"/>
      <c r="AF1274" s="130">
        <v>128</v>
      </c>
      <c r="AG1274" s="130"/>
      <c r="AH1274" s="130">
        <v>2024</v>
      </c>
      <c r="AI1274" s="130"/>
      <c r="AJ1274" s="130"/>
      <c r="AK1274" s="130"/>
      <c r="AL1274" s="130" t="s">
        <v>43</v>
      </c>
      <c r="AM1274" s="130"/>
    </row>
    <row r="1275" spans="1:39" x14ac:dyDescent="0.35">
      <c r="A1275" s="133" t="s">
        <v>50</v>
      </c>
      <c r="B1275" s="133" t="s">
        <v>40</v>
      </c>
      <c r="C1275" s="133" t="s">
        <v>88</v>
      </c>
      <c r="D1275" s="133" t="s">
        <v>89</v>
      </c>
      <c r="E1275" s="133" t="s">
        <v>51</v>
      </c>
      <c r="F1275" s="133"/>
      <c r="G1275" s="133" t="s">
        <v>43</v>
      </c>
      <c r="H1275" s="133" t="s">
        <v>110</v>
      </c>
      <c r="I1275" s="133" t="s">
        <v>111</v>
      </c>
      <c r="J1275" s="134">
        <v>1</v>
      </c>
      <c r="K1275" s="133"/>
      <c r="L1275" s="133" t="s">
        <v>54</v>
      </c>
      <c r="M1275" s="133" t="s">
        <v>55</v>
      </c>
      <c r="N1275" s="133">
        <v>3</v>
      </c>
      <c r="O1275" s="133">
        <v>22</v>
      </c>
      <c r="P1275" s="133">
        <v>5</v>
      </c>
      <c r="Q1275" s="135">
        <v>77.5</v>
      </c>
      <c r="R1275" s="135">
        <f t="shared" si="140"/>
        <v>1.8333333333333333</v>
      </c>
      <c r="S1275" s="135">
        <f t="shared" si="139"/>
        <v>142.08333333333331</v>
      </c>
      <c r="T1275" s="135"/>
      <c r="U1275" s="135">
        <f t="shared" si="136"/>
        <v>142.08333333333331</v>
      </c>
      <c r="V1275" s="135">
        <f t="shared" si="137"/>
        <v>142083.33333333331</v>
      </c>
      <c r="W1275" s="135">
        <f t="shared" si="138"/>
        <v>11840.277777777776</v>
      </c>
      <c r="X1275" s="133" t="s">
        <v>93</v>
      </c>
      <c r="Y1275" s="133" t="s">
        <v>93</v>
      </c>
      <c r="Z1275" s="133">
        <v>3093</v>
      </c>
      <c r="AA1275" s="133">
        <v>3094</v>
      </c>
      <c r="AB1275" s="133"/>
      <c r="AC1275" s="133"/>
      <c r="AD1275" s="133"/>
      <c r="AE1275" s="133"/>
      <c r="AF1275" s="133">
        <v>128</v>
      </c>
      <c r="AG1275" s="133"/>
      <c r="AH1275" s="133">
        <v>2024</v>
      </c>
      <c r="AI1275" s="133"/>
      <c r="AJ1275" s="133"/>
      <c r="AK1275" s="133"/>
      <c r="AL1275" s="133" t="s">
        <v>43</v>
      </c>
      <c r="AM1275" s="133"/>
    </row>
    <row r="1276" spans="1:39" x14ac:dyDescent="0.35">
      <c r="A1276" s="130" t="s">
        <v>50</v>
      </c>
      <c r="B1276" s="130" t="s">
        <v>40</v>
      </c>
      <c r="C1276" s="130" t="s">
        <v>88</v>
      </c>
      <c r="D1276" s="130" t="s">
        <v>89</v>
      </c>
      <c r="E1276" s="130" t="s">
        <v>51</v>
      </c>
      <c r="F1276" s="130"/>
      <c r="G1276" s="130" t="s">
        <v>43</v>
      </c>
      <c r="H1276" s="130" t="s">
        <v>112</v>
      </c>
      <c r="I1276" s="130" t="s">
        <v>113</v>
      </c>
      <c r="J1276" s="131">
        <v>1</v>
      </c>
      <c r="K1276" s="130"/>
      <c r="L1276" s="130" t="s">
        <v>54</v>
      </c>
      <c r="M1276" s="130" t="s">
        <v>55</v>
      </c>
      <c r="N1276" s="130">
        <v>3</v>
      </c>
      <c r="O1276" s="130">
        <v>22</v>
      </c>
      <c r="P1276" s="130">
        <v>5</v>
      </c>
      <c r="Q1276" s="132">
        <v>77.5</v>
      </c>
      <c r="R1276" s="132">
        <f t="shared" si="140"/>
        <v>1.8333333333333333</v>
      </c>
      <c r="S1276" s="132">
        <f t="shared" si="139"/>
        <v>142.08333333333331</v>
      </c>
      <c r="T1276" s="132"/>
      <c r="U1276" s="132">
        <f t="shared" si="136"/>
        <v>142.08333333333331</v>
      </c>
      <c r="V1276" s="132">
        <f t="shared" si="137"/>
        <v>142083.33333333331</v>
      </c>
      <c r="W1276" s="132">
        <f t="shared" si="138"/>
        <v>11840.277777777776</v>
      </c>
      <c r="X1276" s="130" t="s">
        <v>93</v>
      </c>
      <c r="Y1276" s="130" t="s">
        <v>93</v>
      </c>
      <c r="Z1276" s="130">
        <v>3093</v>
      </c>
      <c r="AA1276" s="130">
        <v>3094</v>
      </c>
      <c r="AB1276" s="130"/>
      <c r="AC1276" s="130"/>
      <c r="AD1276" s="130"/>
      <c r="AE1276" s="130"/>
      <c r="AF1276" s="130">
        <v>128</v>
      </c>
      <c r="AG1276" s="130"/>
      <c r="AH1276" s="130">
        <v>2024</v>
      </c>
      <c r="AI1276" s="130"/>
      <c r="AJ1276" s="130"/>
      <c r="AK1276" s="130"/>
      <c r="AL1276" s="130" t="s">
        <v>43</v>
      </c>
      <c r="AM1276" s="130"/>
    </row>
    <row r="1277" spans="1:39" x14ac:dyDescent="0.35">
      <c r="A1277" s="133" t="s">
        <v>50</v>
      </c>
      <c r="B1277" s="133" t="s">
        <v>40</v>
      </c>
      <c r="C1277" s="133" t="s">
        <v>88</v>
      </c>
      <c r="D1277" s="133" t="s">
        <v>89</v>
      </c>
      <c r="E1277" s="133" t="s">
        <v>51</v>
      </c>
      <c r="F1277" s="133"/>
      <c r="G1277" s="133" t="s">
        <v>43</v>
      </c>
      <c r="H1277" s="133" t="s">
        <v>114</v>
      </c>
      <c r="I1277" s="133" t="s">
        <v>115</v>
      </c>
      <c r="J1277" s="134">
        <v>1</v>
      </c>
      <c r="K1277" s="133"/>
      <c r="L1277" s="133" t="s">
        <v>54</v>
      </c>
      <c r="M1277" s="133" t="s">
        <v>55</v>
      </c>
      <c r="N1277" s="133">
        <v>3</v>
      </c>
      <c r="O1277" s="133">
        <v>22</v>
      </c>
      <c r="P1277" s="133">
        <v>5</v>
      </c>
      <c r="Q1277" s="135">
        <v>77.5</v>
      </c>
      <c r="R1277" s="135">
        <f t="shared" si="140"/>
        <v>1.8333333333333333</v>
      </c>
      <c r="S1277" s="135">
        <f t="shared" si="139"/>
        <v>142.08333333333331</v>
      </c>
      <c r="T1277" s="135"/>
      <c r="U1277" s="135">
        <f t="shared" si="136"/>
        <v>142.08333333333331</v>
      </c>
      <c r="V1277" s="135">
        <f t="shared" si="137"/>
        <v>142083.33333333331</v>
      </c>
      <c r="W1277" s="135">
        <f t="shared" si="138"/>
        <v>11840.277777777776</v>
      </c>
      <c r="X1277" s="133" t="s">
        <v>93</v>
      </c>
      <c r="Y1277" s="133" t="s">
        <v>93</v>
      </c>
      <c r="Z1277" s="133">
        <v>3093</v>
      </c>
      <c r="AA1277" s="133">
        <v>3094</v>
      </c>
      <c r="AB1277" s="133"/>
      <c r="AC1277" s="133"/>
      <c r="AD1277" s="133"/>
      <c r="AE1277" s="133"/>
      <c r="AF1277" s="133">
        <v>128</v>
      </c>
      <c r="AG1277" s="133"/>
      <c r="AH1277" s="133">
        <v>2024</v>
      </c>
      <c r="AI1277" s="133"/>
      <c r="AJ1277" s="133"/>
      <c r="AK1277" s="133"/>
      <c r="AL1277" s="133" t="s">
        <v>43</v>
      </c>
      <c r="AM1277" s="133"/>
    </row>
    <row r="1278" spans="1:39" x14ac:dyDescent="0.35">
      <c r="A1278" s="130" t="s">
        <v>50</v>
      </c>
      <c r="B1278" s="130" t="s">
        <v>40</v>
      </c>
      <c r="C1278" s="130" t="s">
        <v>88</v>
      </c>
      <c r="D1278" s="130" t="s">
        <v>89</v>
      </c>
      <c r="E1278" s="130" t="s">
        <v>51</v>
      </c>
      <c r="F1278" s="130"/>
      <c r="G1278" s="130" t="s">
        <v>43</v>
      </c>
      <c r="H1278" s="130" t="s">
        <v>116</v>
      </c>
      <c r="I1278" s="130" t="s">
        <v>117</v>
      </c>
      <c r="J1278" s="131">
        <v>1</v>
      </c>
      <c r="K1278" s="130"/>
      <c r="L1278" s="130" t="s">
        <v>54</v>
      </c>
      <c r="M1278" s="130" t="s">
        <v>55</v>
      </c>
      <c r="N1278" s="130">
        <v>3</v>
      </c>
      <c r="O1278" s="130">
        <v>22</v>
      </c>
      <c r="P1278" s="130">
        <v>10</v>
      </c>
      <c r="Q1278" s="132">
        <v>77.5</v>
      </c>
      <c r="R1278" s="132">
        <f t="shared" si="140"/>
        <v>3.6666666666666665</v>
      </c>
      <c r="S1278" s="132">
        <f t="shared" si="139"/>
        <v>284.16666666666663</v>
      </c>
      <c r="T1278" s="132"/>
      <c r="U1278" s="132">
        <f t="shared" si="136"/>
        <v>284.16666666666663</v>
      </c>
      <c r="V1278" s="132">
        <f t="shared" si="137"/>
        <v>284166.66666666663</v>
      </c>
      <c r="W1278" s="132">
        <f t="shared" si="138"/>
        <v>23680.555555555551</v>
      </c>
      <c r="X1278" s="130" t="s">
        <v>93</v>
      </c>
      <c r="Y1278" s="130" t="s">
        <v>93</v>
      </c>
      <c r="Z1278" s="130">
        <v>3093</v>
      </c>
      <c r="AA1278" s="130">
        <v>3094</v>
      </c>
      <c r="AB1278" s="130"/>
      <c r="AC1278" s="130"/>
      <c r="AD1278" s="130"/>
      <c r="AE1278" s="130"/>
      <c r="AF1278" s="130">
        <v>128</v>
      </c>
      <c r="AG1278" s="130"/>
      <c r="AH1278" s="130">
        <v>2024</v>
      </c>
      <c r="AI1278" s="130"/>
      <c r="AJ1278" s="130"/>
      <c r="AK1278" s="130"/>
      <c r="AL1278" s="130" t="s">
        <v>43</v>
      </c>
      <c r="AM1278" s="130"/>
    </row>
    <row r="1279" spans="1:39" x14ac:dyDescent="0.35">
      <c r="A1279" s="133" t="s">
        <v>50</v>
      </c>
      <c r="B1279" s="133" t="s">
        <v>40</v>
      </c>
      <c r="C1279" s="133" t="s">
        <v>88</v>
      </c>
      <c r="D1279" s="133" t="s">
        <v>89</v>
      </c>
      <c r="E1279" s="133" t="s">
        <v>51</v>
      </c>
      <c r="F1279" s="133"/>
      <c r="G1279" s="133" t="s">
        <v>43</v>
      </c>
      <c r="H1279" s="133" t="s">
        <v>118</v>
      </c>
      <c r="I1279" s="133" t="s">
        <v>119</v>
      </c>
      <c r="J1279" s="134">
        <v>1</v>
      </c>
      <c r="K1279" s="133"/>
      <c r="L1279" s="133" t="s">
        <v>54</v>
      </c>
      <c r="M1279" s="133" t="s">
        <v>69</v>
      </c>
      <c r="N1279" s="133">
        <v>4</v>
      </c>
      <c r="O1279" s="133">
        <v>20</v>
      </c>
      <c r="P1279" s="133">
        <v>30</v>
      </c>
      <c r="Q1279" s="135">
        <v>87.5</v>
      </c>
      <c r="R1279" s="135">
        <f t="shared" si="140"/>
        <v>10</v>
      </c>
      <c r="S1279" s="135">
        <f t="shared" si="139"/>
        <v>875</v>
      </c>
      <c r="T1279" s="135"/>
      <c r="U1279" s="135">
        <f t="shared" si="136"/>
        <v>875</v>
      </c>
      <c r="V1279" s="135">
        <f t="shared" si="137"/>
        <v>875000</v>
      </c>
      <c r="W1279" s="135">
        <f t="shared" si="138"/>
        <v>72916.666666666672</v>
      </c>
      <c r="X1279" s="133" t="s">
        <v>93</v>
      </c>
      <c r="Y1279" s="133" t="s">
        <v>93</v>
      </c>
      <c r="Z1279" s="133">
        <v>3093</v>
      </c>
      <c r="AA1279" s="133">
        <v>3094</v>
      </c>
      <c r="AB1279" s="133"/>
      <c r="AC1279" s="133"/>
      <c r="AD1279" s="133"/>
      <c r="AE1279" s="133"/>
      <c r="AF1279" s="133">
        <v>128</v>
      </c>
      <c r="AG1279" s="133"/>
      <c r="AH1279" s="133">
        <v>2024</v>
      </c>
      <c r="AI1279" s="133"/>
      <c r="AJ1279" s="133"/>
      <c r="AK1279" s="133"/>
      <c r="AL1279" s="133" t="s">
        <v>43</v>
      </c>
      <c r="AM1279" s="133"/>
    </row>
    <row r="1280" spans="1:39" x14ac:dyDescent="0.35">
      <c r="A1280" s="130" t="s">
        <v>50</v>
      </c>
      <c r="B1280" s="130" t="s">
        <v>40</v>
      </c>
      <c r="C1280" s="130" t="s">
        <v>88</v>
      </c>
      <c r="D1280" s="130" t="s">
        <v>89</v>
      </c>
      <c r="E1280" s="130" t="s">
        <v>51</v>
      </c>
      <c r="F1280" s="130"/>
      <c r="G1280" s="130" t="s">
        <v>43</v>
      </c>
      <c r="H1280" s="130" t="s">
        <v>84</v>
      </c>
      <c r="I1280" s="130" t="s">
        <v>42</v>
      </c>
      <c r="J1280" s="131">
        <v>1</v>
      </c>
      <c r="K1280" s="130"/>
      <c r="L1280" s="130" t="s">
        <v>45</v>
      </c>
      <c r="M1280" s="130"/>
      <c r="N1280" s="130"/>
      <c r="O1280" s="130"/>
      <c r="P1280" s="130">
        <v>60</v>
      </c>
      <c r="Q1280" s="132">
        <v>66</v>
      </c>
      <c r="R1280" s="132">
        <f t="shared" si="140"/>
        <v>0</v>
      </c>
      <c r="S1280" s="132">
        <f t="shared" si="139"/>
        <v>0</v>
      </c>
      <c r="T1280" s="132"/>
      <c r="U1280" s="132">
        <f t="shared" si="136"/>
        <v>0</v>
      </c>
      <c r="V1280" s="132">
        <f t="shared" si="137"/>
        <v>0</v>
      </c>
      <c r="W1280" s="132">
        <f t="shared" si="138"/>
        <v>0</v>
      </c>
      <c r="X1280" s="130" t="s">
        <v>93</v>
      </c>
      <c r="Y1280" s="130" t="s">
        <v>93</v>
      </c>
      <c r="Z1280" s="130">
        <v>3093</v>
      </c>
      <c r="AA1280" s="130">
        <v>3094</v>
      </c>
      <c r="AB1280" s="130" t="s">
        <v>42</v>
      </c>
      <c r="AC1280" s="130" t="s">
        <v>42</v>
      </c>
      <c r="AD1280" s="130" t="s">
        <v>42</v>
      </c>
      <c r="AE1280" s="130" t="s">
        <v>42</v>
      </c>
      <c r="AF1280" s="130">
        <v>128</v>
      </c>
      <c r="AG1280" s="130"/>
      <c r="AH1280" s="130">
        <v>2024</v>
      </c>
      <c r="AI1280" s="130"/>
      <c r="AJ1280" s="130"/>
      <c r="AK1280" s="130"/>
      <c r="AL1280" s="130" t="s">
        <v>43</v>
      </c>
      <c r="AM1280" s="130"/>
    </row>
    <row r="1281" spans="1:39" x14ac:dyDescent="0.35">
      <c r="A1281" s="133" t="s">
        <v>50</v>
      </c>
      <c r="B1281" s="133" t="s">
        <v>40</v>
      </c>
      <c r="C1281" s="133" t="s">
        <v>88</v>
      </c>
      <c r="D1281" s="133" t="s">
        <v>89</v>
      </c>
      <c r="E1281" s="133" t="s">
        <v>85</v>
      </c>
      <c r="F1281" s="133"/>
      <c r="G1281" s="133" t="s">
        <v>43</v>
      </c>
      <c r="H1281" s="133" t="s">
        <v>91</v>
      </c>
      <c r="I1281" s="133" t="s">
        <v>92</v>
      </c>
      <c r="J1281" s="134">
        <v>1</v>
      </c>
      <c r="K1281" s="133"/>
      <c r="L1281" s="133" t="s">
        <v>54</v>
      </c>
      <c r="M1281" s="133" t="s">
        <v>55</v>
      </c>
      <c r="N1281" s="133">
        <v>1</v>
      </c>
      <c r="O1281" s="133">
        <v>15</v>
      </c>
      <c r="P1281" s="133">
        <v>7.5</v>
      </c>
      <c r="Q1281" s="135">
        <v>77.5</v>
      </c>
      <c r="R1281" s="135">
        <f t="shared" si="140"/>
        <v>1.875</v>
      </c>
      <c r="S1281" s="135">
        <f t="shared" si="139"/>
        <v>145.3125</v>
      </c>
      <c r="T1281" s="135"/>
      <c r="U1281" s="135">
        <f t="shared" si="136"/>
        <v>145.3125</v>
      </c>
      <c r="V1281" s="135">
        <f t="shared" si="137"/>
        <v>145312.5</v>
      </c>
      <c r="W1281" s="135">
        <f t="shared" si="138"/>
        <v>12109.375</v>
      </c>
      <c r="X1281" s="133" t="s">
        <v>93</v>
      </c>
      <c r="Y1281" s="133" t="s">
        <v>93</v>
      </c>
      <c r="Z1281" s="133">
        <v>3093</v>
      </c>
      <c r="AA1281" s="133">
        <v>3094</v>
      </c>
      <c r="AB1281" s="133" t="s">
        <v>42</v>
      </c>
      <c r="AC1281" s="133" t="s">
        <v>42</v>
      </c>
      <c r="AD1281" s="133" t="s">
        <v>42</v>
      </c>
      <c r="AE1281" s="133" t="s">
        <v>42</v>
      </c>
      <c r="AF1281" s="133">
        <v>128</v>
      </c>
      <c r="AG1281" s="133"/>
      <c r="AH1281" s="133">
        <v>2024</v>
      </c>
      <c r="AI1281" s="133"/>
      <c r="AJ1281" s="133"/>
      <c r="AK1281" s="133"/>
      <c r="AL1281" s="133" t="s">
        <v>43</v>
      </c>
      <c r="AM1281" s="133"/>
    </row>
    <row r="1282" spans="1:39" x14ac:dyDescent="0.35">
      <c r="A1282" s="130" t="s">
        <v>50</v>
      </c>
      <c r="B1282" s="130" t="s">
        <v>40</v>
      </c>
      <c r="C1282" s="130" t="s">
        <v>88</v>
      </c>
      <c r="D1282" s="130" t="s">
        <v>89</v>
      </c>
      <c r="E1282" s="130" t="s">
        <v>85</v>
      </c>
      <c r="F1282" s="130"/>
      <c r="G1282" s="130" t="s">
        <v>43</v>
      </c>
      <c r="H1282" s="130" t="s">
        <v>94</v>
      </c>
      <c r="I1282" s="130" t="s">
        <v>95</v>
      </c>
      <c r="J1282" s="131">
        <v>1</v>
      </c>
      <c r="K1282" s="130"/>
      <c r="L1282" s="130" t="s">
        <v>54</v>
      </c>
      <c r="M1282" s="130" t="s">
        <v>55</v>
      </c>
      <c r="N1282" s="130">
        <v>1</v>
      </c>
      <c r="O1282" s="130">
        <v>15</v>
      </c>
      <c r="P1282" s="130">
        <v>10</v>
      </c>
      <c r="Q1282" s="132">
        <v>77.5</v>
      </c>
      <c r="R1282" s="132">
        <f t="shared" si="140"/>
        <v>2.5</v>
      </c>
      <c r="S1282" s="132">
        <f t="shared" si="139"/>
        <v>193.75</v>
      </c>
      <c r="T1282" s="132"/>
      <c r="U1282" s="132">
        <f t="shared" si="136"/>
        <v>193.75</v>
      </c>
      <c r="V1282" s="132">
        <f t="shared" si="137"/>
        <v>193750</v>
      </c>
      <c r="W1282" s="132">
        <f t="shared" si="138"/>
        <v>16145.833333333334</v>
      </c>
      <c r="X1282" s="130" t="s">
        <v>93</v>
      </c>
      <c r="Y1282" s="130" t="s">
        <v>93</v>
      </c>
      <c r="Z1282" s="130">
        <v>3093</v>
      </c>
      <c r="AA1282" s="130">
        <v>3094</v>
      </c>
      <c r="AB1282" s="130" t="s">
        <v>42</v>
      </c>
      <c r="AC1282" s="130" t="s">
        <v>42</v>
      </c>
      <c r="AD1282" s="130" t="s">
        <v>42</v>
      </c>
      <c r="AE1282" s="130" t="s">
        <v>42</v>
      </c>
      <c r="AF1282" s="130">
        <v>128</v>
      </c>
      <c r="AG1282" s="130"/>
      <c r="AH1282" s="130">
        <v>2024</v>
      </c>
      <c r="AI1282" s="130"/>
      <c r="AJ1282" s="130"/>
      <c r="AK1282" s="130"/>
      <c r="AL1282" s="130" t="s">
        <v>43</v>
      </c>
      <c r="AM1282" s="130"/>
    </row>
    <row r="1283" spans="1:39" x14ac:dyDescent="0.35">
      <c r="A1283" s="133" t="s">
        <v>50</v>
      </c>
      <c r="B1283" s="133" t="s">
        <v>40</v>
      </c>
      <c r="C1283" s="133" t="s">
        <v>88</v>
      </c>
      <c r="D1283" s="133" t="s">
        <v>89</v>
      </c>
      <c r="E1283" s="133" t="s">
        <v>85</v>
      </c>
      <c r="F1283" s="133"/>
      <c r="G1283" s="133" t="s">
        <v>43</v>
      </c>
      <c r="H1283" s="133" t="s">
        <v>96</v>
      </c>
      <c r="I1283" s="133" t="s">
        <v>97</v>
      </c>
      <c r="J1283" s="134">
        <v>1</v>
      </c>
      <c r="K1283" s="133"/>
      <c r="L1283" s="133" t="s">
        <v>54</v>
      </c>
      <c r="M1283" s="133" t="s">
        <v>55</v>
      </c>
      <c r="N1283" s="133">
        <v>1</v>
      </c>
      <c r="O1283" s="133">
        <v>15</v>
      </c>
      <c r="P1283" s="133">
        <v>10</v>
      </c>
      <c r="Q1283" s="135">
        <v>77.5</v>
      </c>
      <c r="R1283" s="135">
        <f t="shared" si="140"/>
        <v>2.5</v>
      </c>
      <c r="S1283" s="135">
        <f t="shared" si="139"/>
        <v>193.75</v>
      </c>
      <c r="T1283" s="135"/>
      <c r="U1283" s="135">
        <f t="shared" si="136"/>
        <v>193.75</v>
      </c>
      <c r="V1283" s="135">
        <f t="shared" si="137"/>
        <v>193750</v>
      </c>
      <c r="W1283" s="135">
        <f t="shared" si="138"/>
        <v>16145.833333333334</v>
      </c>
      <c r="X1283" s="133" t="s">
        <v>93</v>
      </c>
      <c r="Y1283" s="133" t="s">
        <v>93</v>
      </c>
      <c r="Z1283" s="133">
        <v>3093</v>
      </c>
      <c r="AA1283" s="133">
        <v>3094</v>
      </c>
      <c r="AB1283" s="133" t="s">
        <v>42</v>
      </c>
      <c r="AC1283" s="133" t="s">
        <v>42</v>
      </c>
      <c r="AD1283" s="133" t="s">
        <v>42</v>
      </c>
      <c r="AE1283" s="133" t="s">
        <v>42</v>
      </c>
      <c r="AF1283" s="133">
        <v>128</v>
      </c>
      <c r="AG1283" s="133"/>
      <c r="AH1283" s="133">
        <v>2024</v>
      </c>
      <c r="AI1283" s="133"/>
      <c r="AJ1283" s="133"/>
      <c r="AK1283" s="133"/>
      <c r="AL1283" s="133" t="s">
        <v>43</v>
      </c>
      <c r="AM1283" s="133"/>
    </row>
    <row r="1284" spans="1:39" x14ac:dyDescent="0.35">
      <c r="A1284" s="130" t="s">
        <v>50</v>
      </c>
      <c r="B1284" s="130" t="s">
        <v>40</v>
      </c>
      <c r="C1284" s="130" t="s">
        <v>88</v>
      </c>
      <c r="D1284" s="130" t="s">
        <v>89</v>
      </c>
      <c r="E1284" s="130" t="s">
        <v>85</v>
      </c>
      <c r="F1284" s="130"/>
      <c r="G1284" s="130" t="s">
        <v>43</v>
      </c>
      <c r="H1284" s="130" t="s">
        <v>98</v>
      </c>
      <c r="I1284" s="130" t="s">
        <v>99</v>
      </c>
      <c r="J1284" s="131">
        <v>1</v>
      </c>
      <c r="K1284" s="130"/>
      <c r="L1284" s="130" t="s">
        <v>54</v>
      </c>
      <c r="M1284" s="130" t="s">
        <v>55</v>
      </c>
      <c r="N1284" s="130">
        <v>1</v>
      </c>
      <c r="O1284" s="130">
        <v>15</v>
      </c>
      <c r="P1284" s="130">
        <v>2.5</v>
      </c>
      <c r="Q1284" s="132">
        <v>77.5</v>
      </c>
      <c r="R1284" s="132">
        <f t="shared" si="140"/>
        <v>0.625</v>
      </c>
      <c r="S1284" s="132">
        <f t="shared" si="139"/>
        <v>48.4375</v>
      </c>
      <c r="T1284" s="132"/>
      <c r="U1284" s="132">
        <f t="shared" si="136"/>
        <v>48.4375</v>
      </c>
      <c r="V1284" s="132">
        <f t="shared" si="137"/>
        <v>48437.5</v>
      </c>
      <c r="W1284" s="132">
        <f t="shared" si="138"/>
        <v>4036.4583333333335</v>
      </c>
      <c r="X1284" s="130" t="s">
        <v>93</v>
      </c>
      <c r="Y1284" s="130" t="s">
        <v>93</v>
      </c>
      <c r="Z1284" s="130">
        <v>3093</v>
      </c>
      <c r="AA1284" s="130">
        <v>3094</v>
      </c>
      <c r="AB1284" s="130" t="s">
        <v>42</v>
      </c>
      <c r="AC1284" s="130" t="s">
        <v>42</v>
      </c>
      <c r="AD1284" s="130" t="s">
        <v>42</v>
      </c>
      <c r="AE1284" s="130" t="s">
        <v>42</v>
      </c>
      <c r="AF1284" s="130">
        <v>128</v>
      </c>
      <c r="AG1284" s="130"/>
      <c r="AH1284" s="130">
        <v>2024</v>
      </c>
      <c r="AI1284" s="130"/>
      <c r="AJ1284" s="130"/>
      <c r="AK1284" s="130"/>
      <c r="AL1284" s="130" t="s">
        <v>43</v>
      </c>
      <c r="AM1284" s="130"/>
    </row>
    <row r="1285" spans="1:39" x14ac:dyDescent="0.35">
      <c r="A1285" s="133" t="s">
        <v>50</v>
      </c>
      <c r="B1285" s="133" t="s">
        <v>40</v>
      </c>
      <c r="C1285" s="133" t="s">
        <v>88</v>
      </c>
      <c r="D1285" s="133" t="s">
        <v>89</v>
      </c>
      <c r="E1285" s="133" t="s">
        <v>85</v>
      </c>
      <c r="F1285" s="133"/>
      <c r="G1285" s="133" t="s">
        <v>43</v>
      </c>
      <c r="H1285" s="133" t="s">
        <v>100</v>
      </c>
      <c r="I1285" s="133" t="s">
        <v>101</v>
      </c>
      <c r="J1285" s="134">
        <v>1</v>
      </c>
      <c r="K1285" s="133"/>
      <c r="L1285" s="133" t="s">
        <v>54</v>
      </c>
      <c r="M1285" s="133" t="s">
        <v>69</v>
      </c>
      <c r="N1285" s="133">
        <v>2</v>
      </c>
      <c r="O1285" s="133">
        <v>13</v>
      </c>
      <c r="P1285" s="133">
        <v>5</v>
      </c>
      <c r="Q1285" s="135">
        <v>77.5</v>
      </c>
      <c r="R1285" s="135">
        <f t="shared" si="140"/>
        <v>1.0833333333333333</v>
      </c>
      <c r="S1285" s="135">
        <f t="shared" si="139"/>
        <v>83.958333333333329</v>
      </c>
      <c r="T1285" s="135"/>
      <c r="U1285" s="135">
        <f t="shared" si="136"/>
        <v>83.958333333333329</v>
      </c>
      <c r="V1285" s="135">
        <f t="shared" si="137"/>
        <v>83958.333333333328</v>
      </c>
      <c r="W1285" s="135">
        <f t="shared" si="138"/>
        <v>6996.5277777777774</v>
      </c>
      <c r="X1285" s="133" t="s">
        <v>93</v>
      </c>
      <c r="Y1285" s="133" t="s">
        <v>93</v>
      </c>
      <c r="Z1285" s="133">
        <v>3093</v>
      </c>
      <c r="AA1285" s="133">
        <v>3094</v>
      </c>
      <c r="AB1285" s="133"/>
      <c r="AC1285" s="133"/>
      <c r="AD1285" s="133"/>
      <c r="AE1285" s="133"/>
      <c r="AF1285" s="133">
        <v>128</v>
      </c>
      <c r="AG1285" s="133"/>
      <c r="AH1285" s="133">
        <v>2024</v>
      </c>
      <c r="AI1285" s="133"/>
      <c r="AJ1285" s="133"/>
      <c r="AK1285" s="133"/>
      <c r="AL1285" s="133" t="s">
        <v>43</v>
      </c>
      <c r="AM1285" s="133"/>
    </row>
    <row r="1286" spans="1:39" x14ac:dyDescent="0.35">
      <c r="A1286" s="130" t="s">
        <v>50</v>
      </c>
      <c r="B1286" s="130" t="s">
        <v>40</v>
      </c>
      <c r="C1286" s="130" t="s">
        <v>88</v>
      </c>
      <c r="D1286" s="130" t="s">
        <v>89</v>
      </c>
      <c r="E1286" s="130" t="s">
        <v>85</v>
      </c>
      <c r="F1286" s="130"/>
      <c r="G1286" s="130" t="s">
        <v>43</v>
      </c>
      <c r="H1286" s="130" t="s">
        <v>102</v>
      </c>
      <c r="I1286" s="130" t="s">
        <v>103</v>
      </c>
      <c r="J1286" s="131">
        <v>1</v>
      </c>
      <c r="K1286" s="130"/>
      <c r="L1286" s="130" t="s">
        <v>54</v>
      </c>
      <c r="M1286" s="130" t="s">
        <v>69</v>
      </c>
      <c r="N1286" s="130">
        <v>2</v>
      </c>
      <c r="O1286" s="130">
        <v>13</v>
      </c>
      <c r="P1286" s="130">
        <v>7.5</v>
      </c>
      <c r="Q1286" s="132">
        <v>77.5</v>
      </c>
      <c r="R1286" s="132">
        <f t="shared" si="140"/>
        <v>1.625</v>
      </c>
      <c r="S1286" s="132">
        <f t="shared" si="139"/>
        <v>125.9375</v>
      </c>
      <c r="T1286" s="132"/>
      <c r="U1286" s="132">
        <f t="shared" si="136"/>
        <v>125.9375</v>
      </c>
      <c r="V1286" s="132">
        <f t="shared" si="137"/>
        <v>125937.5</v>
      </c>
      <c r="W1286" s="132">
        <f t="shared" si="138"/>
        <v>10494.791666666666</v>
      </c>
      <c r="X1286" s="130" t="s">
        <v>93</v>
      </c>
      <c r="Y1286" s="130" t="s">
        <v>93</v>
      </c>
      <c r="Z1286" s="130">
        <v>3093</v>
      </c>
      <c r="AA1286" s="130">
        <v>3094</v>
      </c>
      <c r="AB1286" s="130"/>
      <c r="AC1286" s="130"/>
      <c r="AD1286" s="130"/>
      <c r="AE1286" s="130"/>
      <c r="AF1286" s="130">
        <v>128</v>
      </c>
      <c r="AG1286" s="130"/>
      <c r="AH1286" s="130">
        <v>2024</v>
      </c>
      <c r="AI1286" s="130"/>
      <c r="AJ1286" s="130"/>
      <c r="AK1286" s="130"/>
      <c r="AL1286" s="130" t="s">
        <v>43</v>
      </c>
      <c r="AM1286" s="130"/>
    </row>
    <row r="1287" spans="1:39" x14ac:dyDescent="0.35">
      <c r="A1287" s="133" t="s">
        <v>50</v>
      </c>
      <c r="B1287" s="133" t="s">
        <v>40</v>
      </c>
      <c r="C1287" s="133" t="s">
        <v>88</v>
      </c>
      <c r="D1287" s="133" t="s">
        <v>89</v>
      </c>
      <c r="E1287" s="133" t="s">
        <v>85</v>
      </c>
      <c r="F1287" s="133"/>
      <c r="G1287" s="133" t="s">
        <v>43</v>
      </c>
      <c r="H1287" s="133" t="s">
        <v>104</v>
      </c>
      <c r="I1287" s="133" t="s">
        <v>105</v>
      </c>
      <c r="J1287" s="134">
        <v>1</v>
      </c>
      <c r="K1287" s="133"/>
      <c r="L1287" s="133" t="s">
        <v>54</v>
      </c>
      <c r="M1287" s="133" t="s">
        <v>69</v>
      </c>
      <c r="N1287" s="133">
        <v>2</v>
      </c>
      <c r="O1287" s="133">
        <v>13</v>
      </c>
      <c r="P1287" s="133">
        <v>7.5</v>
      </c>
      <c r="Q1287" s="135">
        <v>77.5</v>
      </c>
      <c r="R1287" s="135">
        <f t="shared" si="140"/>
        <v>1.625</v>
      </c>
      <c r="S1287" s="135">
        <f t="shared" si="139"/>
        <v>125.9375</v>
      </c>
      <c r="T1287" s="135"/>
      <c r="U1287" s="135">
        <f t="shared" si="136"/>
        <v>125.9375</v>
      </c>
      <c r="V1287" s="135">
        <f t="shared" si="137"/>
        <v>125937.5</v>
      </c>
      <c r="W1287" s="135">
        <f t="shared" si="138"/>
        <v>10494.791666666666</v>
      </c>
      <c r="X1287" s="133" t="s">
        <v>93</v>
      </c>
      <c r="Y1287" s="133" t="s">
        <v>93</v>
      </c>
      <c r="Z1287" s="133">
        <v>3093</v>
      </c>
      <c r="AA1287" s="133">
        <v>3094</v>
      </c>
      <c r="AB1287" s="133"/>
      <c r="AC1287" s="133"/>
      <c r="AD1287" s="133"/>
      <c r="AE1287" s="133"/>
      <c r="AF1287" s="133">
        <v>128</v>
      </c>
      <c r="AG1287" s="133"/>
      <c r="AH1287" s="133">
        <v>2024</v>
      </c>
      <c r="AI1287" s="133"/>
      <c r="AJ1287" s="133"/>
      <c r="AK1287" s="133"/>
      <c r="AL1287" s="133" t="s">
        <v>43</v>
      </c>
      <c r="AM1287" s="133"/>
    </row>
    <row r="1288" spans="1:39" x14ac:dyDescent="0.35">
      <c r="A1288" s="130" t="s">
        <v>50</v>
      </c>
      <c r="B1288" s="130" t="s">
        <v>40</v>
      </c>
      <c r="C1288" s="130" t="s">
        <v>88</v>
      </c>
      <c r="D1288" s="130" t="s">
        <v>89</v>
      </c>
      <c r="E1288" s="130" t="s">
        <v>85</v>
      </c>
      <c r="F1288" s="130"/>
      <c r="G1288" s="130" t="s">
        <v>43</v>
      </c>
      <c r="H1288" s="130" t="s">
        <v>106</v>
      </c>
      <c r="I1288" s="130" t="s">
        <v>107</v>
      </c>
      <c r="J1288" s="131">
        <v>1</v>
      </c>
      <c r="K1288" s="130"/>
      <c r="L1288" s="130" t="s">
        <v>54</v>
      </c>
      <c r="M1288" s="130" t="s">
        <v>69</v>
      </c>
      <c r="N1288" s="130">
        <v>2</v>
      </c>
      <c r="O1288" s="130">
        <v>13</v>
      </c>
      <c r="P1288" s="130">
        <v>10</v>
      </c>
      <c r="Q1288" s="132">
        <v>77.5</v>
      </c>
      <c r="R1288" s="132">
        <f t="shared" si="140"/>
        <v>2.1666666666666665</v>
      </c>
      <c r="S1288" s="132">
        <f t="shared" si="139"/>
        <v>167.91666666666666</v>
      </c>
      <c r="T1288" s="132"/>
      <c r="U1288" s="132">
        <f t="shared" si="136"/>
        <v>167.91666666666666</v>
      </c>
      <c r="V1288" s="132">
        <f t="shared" si="137"/>
        <v>167916.66666666666</v>
      </c>
      <c r="W1288" s="132">
        <f t="shared" si="138"/>
        <v>13993.055555555555</v>
      </c>
      <c r="X1288" s="130" t="s">
        <v>93</v>
      </c>
      <c r="Y1288" s="130" t="s">
        <v>93</v>
      </c>
      <c r="Z1288" s="130">
        <v>3093</v>
      </c>
      <c r="AA1288" s="130">
        <v>3094</v>
      </c>
      <c r="AB1288" s="130"/>
      <c r="AC1288" s="130"/>
      <c r="AD1288" s="130"/>
      <c r="AE1288" s="130"/>
      <c r="AF1288" s="130">
        <v>128</v>
      </c>
      <c r="AG1288" s="130"/>
      <c r="AH1288" s="130">
        <v>2024</v>
      </c>
      <c r="AI1288" s="130"/>
      <c r="AJ1288" s="130"/>
      <c r="AK1288" s="130"/>
      <c r="AL1288" s="130" t="s">
        <v>43</v>
      </c>
      <c r="AM1288" s="130"/>
    </row>
    <row r="1289" spans="1:39" x14ac:dyDescent="0.35">
      <c r="A1289" s="133" t="s">
        <v>50</v>
      </c>
      <c r="B1289" s="133" t="s">
        <v>40</v>
      </c>
      <c r="C1289" s="133" t="s">
        <v>88</v>
      </c>
      <c r="D1289" s="133" t="s">
        <v>89</v>
      </c>
      <c r="E1289" s="133" t="s">
        <v>85</v>
      </c>
      <c r="F1289" s="133"/>
      <c r="G1289" s="133" t="s">
        <v>43</v>
      </c>
      <c r="H1289" s="133" t="s">
        <v>108</v>
      </c>
      <c r="I1289" s="133" t="s">
        <v>109</v>
      </c>
      <c r="J1289" s="134">
        <v>1</v>
      </c>
      <c r="K1289" s="133"/>
      <c r="L1289" s="133" t="s">
        <v>54</v>
      </c>
      <c r="M1289" s="133" t="s">
        <v>55</v>
      </c>
      <c r="N1289" s="133">
        <v>3</v>
      </c>
      <c r="O1289" s="133">
        <v>13</v>
      </c>
      <c r="P1289" s="133">
        <v>5</v>
      </c>
      <c r="Q1289" s="135">
        <v>77.5</v>
      </c>
      <c r="R1289" s="135">
        <f t="shared" si="140"/>
        <v>1.0833333333333333</v>
      </c>
      <c r="S1289" s="135">
        <f t="shared" si="139"/>
        <v>83.958333333333329</v>
      </c>
      <c r="T1289" s="135"/>
      <c r="U1289" s="135">
        <f t="shared" si="136"/>
        <v>83.958333333333329</v>
      </c>
      <c r="V1289" s="135">
        <f t="shared" si="137"/>
        <v>83958.333333333328</v>
      </c>
      <c r="W1289" s="135">
        <f t="shared" si="138"/>
        <v>6996.5277777777774</v>
      </c>
      <c r="X1289" s="133" t="s">
        <v>93</v>
      </c>
      <c r="Y1289" s="133" t="s">
        <v>93</v>
      </c>
      <c r="Z1289" s="133">
        <v>3093</v>
      </c>
      <c r="AA1289" s="133">
        <v>3094</v>
      </c>
      <c r="AB1289" s="133"/>
      <c r="AC1289" s="133"/>
      <c r="AD1289" s="133"/>
      <c r="AE1289" s="133"/>
      <c r="AF1289" s="133">
        <v>128</v>
      </c>
      <c r="AG1289" s="133"/>
      <c r="AH1289" s="133">
        <v>2024</v>
      </c>
      <c r="AI1289" s="133"/>
      <c r="AJ1289" s="133"/>
      <c r="AK1289" s="133"/>
      <c r="AL1289" s="133" t="s">
        <v>43</v>
      </c>
      <c r="AM1289" s="133"/>
    </row>
    <row r="1290" spans="1:39" x14ac:dyDescent="0.35">
      <c r="A1290" s="130" t="s">
        <v>50</v>
      </c>
      <c r="B1290" s="130" t="s">
        <v>40</v>
      </c>
      <c r="C1290" s="130" t="s">
        <v>88</v>
      </c>
      <c r="D1290" s="130" t="s">
        <v>89</v>
      </c>
      <c r="E1290" s="130" t="s">
        <v>85</v>
      </c>
      <c r="F1290" s="130"/>
      <c r="G1290" s="130" t="s">
        <v>43</v>
      </c>
      <c r="H1290" s="130" t="s">
        <v>110</v>
      </c>
      <c r="I1290" s="130" t="s">
        <v>111</v>
      </c>
      <c r="J1290" s="131">
        <v>1</v>
      </c>
      <c r="K1290" s="130"/>
      <c r="L1290" s="130" t="s">
        <v>54</v>
      </c>
      <c r="M1290" s="130" t="s">
        <v>55</v>
      </c>
      <c r="N1290" s="130">
        <v>3</v>
      </c>
      <c r="O1290" s="130">
        <v>13</v>
      </c>
      <c r="P1290" s="130">
        <v>5</v>
      </c>
      <c r="Q1290" s="132">
        <v>77.5</v>
      </c>
      <c r="R1290" s="132">
        <f t="shared" si="140"/>
        <v>1.0833333333333333</v>
      </c>
      <c r="S1290" s="132">
        <f t="shared" si="139"/>
        <v>83.958333333333329</v>
      </c>
      <c r="T1290" s="132"/>
      <c r="U1290" s="132">
        <f t="shared" si="136"/>
        <v>83.958333333333329</v>
      </c>
      <c r="V1290" s="132">
        <f t="shared" si="137"/>
        <v>83958.333333333328</v>
      </c>
      <c r="W1290" s="132">
        <f t="shared" si="138"/>
        <v>6996.5277777777774</v>
      </c>
      <c r="X1290" s="130" t="s">
        <v>93</v>
      </c>
      <c r="Y1290" s="130" t="s">
        <v>93</v>
      </c>
      <c r="Z1290" s="130">
        <v>3093</v>
      </c>
      <c r="AA1290" s="130">
        <v>3094</v>
      </c>
      <c r="AB1290" s="130"/>
      <c r="AC1290" s="130"/>
      <c r="AD1290" s="130"/>
      <c r="AE1290" s="130"/>
      <c r="AF1290" s="130">
        <v>128</v>
      </c>
      <c r="AG1290" s="130"/>
      <c r="AH1290" s="130">
        <v>2024</v>
      </c>
      <c r="AI1290" s="130"/>
      <c r="AJ1290" s="130"/>
      <c r="AK1290" s="130"/>
      <c r="AL1290" s="130" t="s">
        <v>43</v>
      </c>
      <c r="AM1290" s="130"/>
    </row>
    <row r="1291" spans="1:39" x14ac:dyDescent="0.35">
      <c r="A1291" s="133" t="s">
        <v>50</v>
      </c>
      <c r="B1291" s="133" t="s">
        <v>40</v>
      </c>
      <c r="C1291" s="133" t="s">
        <v>88</v>
      </c>
      <c r="D1291" s="133" t="s">
        <v>89</v>
      </c>
      <c r="E1291" s="133" t="s">
        <v>85</v>
      </c>
      <c r="F1291" s="133"/>
      <c r="G1291" s="133" t="s">
        <v>43</v>
      </c>
      <c r="H1291" s="133" t="s">
        <v>112</v>
      </c>
      <c r="I1291" s="133" t="s">
        <v>113</v>
      </c>
      <c r="J1291" s="134">
        <v>1</v>
      </c>
      <c r="K1291" s="133"/>
      <c r="L1291" s="133" t="s">
        <v>54</v>
      </c>
      <c r="M1291" s="133" t="s">
        <v>55</v>
      </c>
      <c r="N1291" s="133">
        <v>3</v>
      </c>
      <c r="O1291" s="133">
        <v>13</v>
      </c>
      <c r="P1291" s="133">
        <v>5</v>
      </c>
      <c r="Q1291" s="135">
        <v>77.5</v>
      </c>
      <c r="R1291" s="135">
        <f t="shared" si="140"/>
        <v>1.0833333333333333</v>
      </c>
      <c r="S1291" s="135">
        <f t="shared" si="139"/>
        <v>83.958333333333329</v>
      </c>
      <c r="T1291" s="135"/>
      <c r="U1291" s="135">
        <f t="shared" ref="U1291:U1320" si="141">S1291+T1291</f>
        <v>83.958333333333329</v>
      </c>
      <c r="V1291" s="135">
        <f t="shared" ref="V1291:V1320" si="142">U1291*1000</f>
        <v>83958.333333333328</v>
      </c>
      <c r="W1291" s="135">
        <f t="shared" ref="W1291:W1320" si="143">V1291/12</f>
        <v>6996.5277777777774</v>
      </c>
      <c r="X1291" s="133" t="s">
        <v>93</v>
      </c>
      <c r="Y1291" s="133" t="s">
        <v>93</v>
      </c>
      <c r="Z1291" s="133">
        <v>3093</v>
      </c>
      <c r="AA1291" s="133">
        <v>3094</v>
      </c>
      <c r="AB1291" s="133"/>
      <c r="AC1291" s="133"/>
      <c r="AD1291" s="133"/>
      <c r="AE1291" s="133"/>
      <c r="AF1291" s="133">
        <v>128</v>
      </c>
      <c r="AG1291" s="133"/>
      <c r="AH1291" s="133">
        <v>2024</v>
      </c>
      <c r="AI1291" s="133"/>
      <c r="AJ1291" s="133"/>
      <c r="AK1291" s="133"/>
      <c r="AL1291" s="133" t="s">
        <v>43</v>
      </c>
      <c r="AM1291" s="133"/>
    </row>
    <row r="1292" spans="1:39" x14ac:dyDescent="0.35">
      <c r="A1292" s="130" t="s">
        <v>50</v>
      </c>
      <c r="B1292" s="130" t="s">
        <v>40</v>
      </c>
      <c r="C1292" s="130" t="s">
        <v>88</v>
      </c>
      <c r="D1292" s="130" t="s">
        <v>89</v>
      </c>
      <c r="E1292" s="130" t="s">
        <v>85</v>
      </c>
      <c r="F1292" s="130"/>
      <c r="G1292" s="130" t="s">
        <v>43</v>
      </c>
      <c r="H1292" s="130" t="s">
        <v>114</v>
      </c>
      <c r="I1292" s="130" t="s">
        <v>115</v>
      </c>
      <c r="J1292" s="131">
        <v>1</v>
      </c>
      <c r="K1292" s="130"/>
      <c r="L1292" s="130" t="s">
        <v>54</v>
      </c>
      <c r="M1292" s="130" t="s">
        <v>55</v>
      </c>
      <c r="N1292" s="130">
        <v>3</v>
      </c>
      <c r="O1292" s="130">
        <v>13</v>
      </c>
      <c r="P1292" s="130">
        <v>5</v>
      </c>
      <c r="Q1292" s="132">
        <v>77.5</v>
      </c>
      <c r="R1292" s="132">
        <f t="shared" si="140"/>
        <v>1.0833333333333333</v>
      </c>
      <c r="S1292" s="132">
        <f t="shared" si="139"/>
        <v>83.958333333333329</v>
      </c>
      <c r="T1292" s="132"/>
      <c r="U1292" s="132">
        <f t="shared" si="141"/>
        <v>83.958333333333329</v>
      </c>
      <c r="V1292" s="132">
        <f t="shared" si="142"/>
        <v>83958.333333333328</v>
      </c>
      <c r="W1292" s="132">
        <f t="shared" si="143"/>
        <v>6996.5277777777774</v>
      </c>
      <c r="X1292" s="130" t="s">
        <v>93</v>
      </c>
      <c r="Y1292" s="130" t="s">
        <v>93</v>
      </c>
      <c r="Z1292" s="130">
        <v>3093</v>
      </c>
      <c r="AA1292" s="130">
        <v>3094</v>
      </c>
      <c r="AB1292" s="130"/>
      <c r="AC1292" s="130"/>
      <c r="AD1292" s="130"/>
      <c r="AE1292" s="130"/>
      <c r="AF1292" s="130">
        <v>128</v>
      </c>
      <c r="AG1292" s="130"/>
      <c r="AH1292" s="130">
        <v>2024</v>
      </c>
      <c r="AI1292" s="130"/>
      <c r="AJ1292" s="130"/>
      <c r="AK1292" s="130"/>
      <c r="AL1292" s="130" t="s">
        <v>43</v>
      </c>
      <c r="AM1292" s="130"/>
    </row>
    <row r="1293" spans="1:39" x14ac:dyDescent="0.35">
      <c r="A1293" s="133" t="s">
        <v>50</v>
      </c>
      <c r="B1293" s="133" t="s">
        <v>40</v>
      </c>
      <c r="C1293" s="133" t="s">
        <v>88</v>
      </c>
      <c r="D1293" s="133" t="s">
        <v>89</v>
      </c>
      <c r="E1293" s="133" t="s">
        <v>85</v>
      </c>
      <c r="F1293" s="133"/>
      <c r="G1293" s="133" t="s">
        <v>43</v>
      </c>
      <c r="H1293" s="133" t="s">
        <v>116</v>
      </c>
      <c r="I1293" s="133" t="s">
        <v>117</v>
      </c>
      <c r="J1293" s="134">
        <v>1</v>
      </c>
      <c r="K1293" s="133"/>
      <c r="L1293" s="133" t="s">
        <v>54</v>
      </c>
      <c r="M1293" s="133" t="s">
        <v>55</v>
      </c>
      <c r="N1293" s="133">
        <v>3</v>
      </c>
      <c r="O1293" s="133">
        <v>13</v>
      </c>
      <c r="P1293" s="133">
        <v>10</v>
      </c>
      <c r="Q1293" s="135">
        <v>77.5</v>
      </c>
      <c r="R1293" s="135">
        <f t="shared" si="140"/>
        <v>2.1666666666666665</v>
      </c>
      <c r="S1293" s="135">
        <f t="shared" si="139"/>
        <v>167.91666666666666</v>
      </c>
      <c r="T1293" s="135"/>
      <c r="U1293" s="135">
        <f t="shared" si="141"/>
        <v>167.91666666666666</v>
      </c>
      <c r="V1293" s="135">
        <f t="shared" si="142"/>
        <v>167916.66666666666</v>
      </c>
      <c r="W1293" s="135">
        <f t="shared" si="143"/>
        <v>13993.055555555555</v>
      </c>
      <c r="X1293" s="133" t="s">
        <v>93</v>
      </c>
      <c r="Y1293" s="133" t="s">
        <v>93</v>
      </c>
      <c r="Z1293" s="133">
        <v>3093</v>
      </c>
      <c r="AA1293" s="133">
        <v>3094</v>
      </c>
      <c r="AB1293" s="133"/>
      <c r="AC1293" s="133"/>
      <c r="AD1293" s="133"/>
      <c r="AE1293" s="133"/>
      <c r="AF1293" s="133">
        <v>128</v>
      </c>
      <c r="AG1293" s="133"/>
      <c r="AH1293" s="133">
        <v>2024</v>
      </c>
      <c r="AI1293" s="133"/>
      <c r="AJ1293" s="133"/>
      <c r="AK1293" s="133"/>
      <c r="AL1293" s="133" t="s">
        <v>43</v>
      </c>
      <c r="AM1293" s="133"/>
    </row>
    <row r="1294" spans="1:39" x14ac:dyDescent="0.35">
      <c r="A1294" s="130" t="s">
        <v>50</v>
      </c>
      <c r="B1294" s="130" t="s">
        <v>40</v>
      </c>
      <c r="C1294" s="130" t="s">
        <v>88</v>
      </c>
      <c r="D1294" s="130" t="s">
        <v>89</v>
      </c>
      <c r="E1294" s="130" t="s">
        <v>85</v>
      </c>
      <c r="F1294" s="130"/>
      <c r="G1294" s="130" t="s">
        <v>43</v>
      </c>
      <c r="H1294" s="130" t="s">
        <v>118</v>
      </c>
      <c r="I1294" s="130" t="s">
        <v>119</v>
      </c>
      <c r="J1294" s="131">
        <v>1</v>
      </c>
      <c r="K1294" s="130"/>
      <c r="L1294" s="130" t="s">
        <v>54</v>
      </c>
      <c r="M1294" s="130" t="s">
        <v>69</v>
      </c>
      <c r="N1294" s="130">
        <v>4</v>
      </c>
      <c r="O1294" s="130">
        <v>17</v>
      </c>
      <c r="P1294" s="130">
        <v>30</v>
      </c>
      <c r="Q1294" s="132">
        <v>87.5</v>
      </c>
      <c r="R1294" s="132">
        <f t="shared" si="140"/>
        <v>8.5</v>
      </c>
      <c r="S1294" s="132">
        <f t="shared" si="139"/>
        <v>743.75</v>
      </c>
      <c r="T1294" s="132"/>
      <c r="U1294" s="132">
        <f t="shared" si="141"/>
        <v>743.75</v>
      </c>
      <c r="V1294" s="132">
        <f t="shared" si="142"/>
        <v>743750</v>
      </c>
      <c r="W1294" s="132">
        <f t="shared" si="143"/>
        <v>61979.166666666664</v>
      </c>
      <c r="X1294" s="130" t="s">
        <v>93</v>
      </c>
      <c r="Y1294" s="130" t="s">
        <v>93</v>
      </c>
      <c r="Z1294" s="130">
        <v>3093</v>
      </c>
      <c r="AA1294" s="130">
        <v>3094</v>
      </c>
      <c r="AB1294" s="130"/>
      <c r="AC1294" s="130"/>
      <c r="AD1294" s="130"/>
      <c r="AE1294" s="130"/>
      <c r="AF1294" s="130">
        <v>128</v>
      </c>
      <c r="AG1294" s="130"/>
      <c r="AH1294" s="130">
        <v>2024</v>
      </c>
      <c r="AI1294" s="130"/>
      <c r="AJ1294" s="130"/>
      <c r="AK1294" s="130"/>
      <c r="AL1294" s="130" t="s">
        <v>43</v>
      </c>
      <c r="AM1294" s="130"/>
    </row>
    <row r="1295" spans="1:39" x14ac:dyDescent="0.35">
      <c r="A1295" s="133" t="s">
        <v>50</v>
      </c>
      <c r="B1295" s="133" t="s">
        <v>40</v>
      </c>
      <c r="C1295" s="133" t="s">
        <v>88</v>
      </c>
      <c r="D1295" s="133" t="s">
        <v>89</v>
      </c>
      <c r="E1295" s="133" t="s">
        <v>85</v>
      </c>
      <c r="F1295" s="133"/>
      <c r="G1295" s="133" t="s">
        <v>43</v>
      </c>
      <c r="H1295" s="133" t="s">
        <v>120</v>
      </c>
      <c r="I1295" s="133" t="s">
        <v>42</v>
      </c>
      <c r="J1295" s="134">
        <v>1</v>
      </c>
      <c r="K1295" s="133"/>
      <c r="L1295" s="133" t="s">
        <v>45</v>
      </c>
      <c r="M1295" s="133"/>
      <c r="N1295" s="133"/>
      <c r="O1295" s="133"/>
      <c r="P1295" s="133"/>
      <c r="Q1295" s="135"/>
      <c r="R1295" s="135"/>
      <c r="S1295" s="135">
        <f t="shared" si="139"/>
        <v>0</v>
      </c>
      <c r="T1295" s="135">
        <v>0</v>
      </c>
      <c r="U1295" s="135">
        <f t="shared" si="141"/>
        <v>0</v>
      </c>
      <c r="V1295" s="135">
        <f t="shared" si="142"/>
        <v>0</v>
      </c>
      <c r="W1295" s="135">
        <f t="shared" si="143"/>
        <v>0</v>
      </c>
      <c r="X1295" s="133" t="s">
        <v>93</v>
      </c>
      <c r="Y1295" s="133" t="s">
        <v>93</v>
      </c>
      <c r="Z1295" s="133">
        <v>3093</v>
      </c>
      <c r="AA1295" s="133">
        <v>3094</v>
      </c>
      <c r="AB1295" s="133" t="s">
        <v>42</v>
      </c>
      <c r="AC1295" s="133" t="s">
        <v>42</v>
      </c>
      <c r="AD1295" s="133" t="s">
        <v>42</v>
      </c>
      <c r="AE1295" s="133" t="s">
        <v>42</v>
      </c>
      <c r="AF1295" s="133">
        <v>128</v>
      </c>
      <c r="AG1295" s="133"/>
      <c r="AH1295" s="133">
        <v>2024</v>
      </c>
      <c r="AI1295" s="133"/>
      <c r="AJ1295" s="133"/>
      <c r="AK1295" s="133"/>
      <c r="AL1295" s="133" t="s">
        <v>43</v>
      </c>
      <c r="AM1295" s="133"/>
    </row>
    <row r="1296" spans="1:39" x14ac:dyDescent="0.35">
      <c r="A1296" s="130" t="s">
        <v>39</v>
      </c>
      <c r="B1296" s="130" t="s">
        <v>40</v>
      </c>
      <c r="C1296" s="130" t="s">
        <v>121</v>
      </c>
      <c r="D1296" s="130" t="s">
        <v>121</v>
      </c>
      <c r="E1296" s="130" t="s">
        <v>42</v>
      </c>
      <c r="F1296" s="130"/>
      <c r="G1296" s="130" t="s">
        <v>43</v>
      </c>
      <c r="H1296" s="130" t="s">
        <v>90</v>
      </c>
      <c r="I1296" s="130" t="s">
        <v>42</v>
      </c>
      <c r="J1296" s="131">
        <v>1</v>
      </c>
      <c r="K1296" s="130"/>
      <c r="L1296" s="130" t="s">
        <v>45</v>
      </c>
      <c r="M1296" s="130" t="s">
        <v>42</v>
      </c>
      <c r="N1296" s="130"/>
      <c r="O1296" s="130"/>
      <c r="P1296" s="130"/>
      <c r="Q1296" s="132"/>
      <c r="R1296" s="132"/>
      <c r="S1296" s="132"/>
      <c r="T1296" s="132">
        <v>382.75</v>
      </c>
      <c r="U1296" s="132">
        <f t="shared" si="141"/>
        <v>382.75</v>
      </c>
      <c r="V1296" s="132">
        <f t="shared" si="142"/>
        <v>382750</v>
      </c>
      <c r="W1296" s="132">
        <f t="shared" si="143"/>
        <v>31895.833333333332</v>
      </c>
      <c r="X1296" s="130" t="s">
        <v>39</v>
      </c>
      <c r="Y1296" s="130" t="s">
        <v>39</v>
      </c>
      <c r="Z1296" s="130" t="s">
        <v>39</v>
      </c>
      <c r="AA1296" s="130"/>
      <c r="AB1296" s="130" t="s">
        <v>42</v>
      </c>
      <c r="AC1296" s="130" t="s">
        <v>42</v>
      </c>
      <c r="AD1296" s="130" t="s">
        <v>42</v>
      </c>
      <c r="AE1296" s="130" t="s">
        <v>42</v>
      </c>
      <c r="AF1296" s="130" t="s">
        <v>39</v>
      </c>
      <c r="AG1296" s="130"/>
      <c r="AH1296" s="130">
        <v>2024</v>
      </c>
      <c r="AI1296" s="130"/>
      <c r="AJ1296" s="130"/>
      <c r="AK1296" s="130"/>
      <c r="AL1296" s="130" t="s">
        <v>43</v>
      </c>
      <c r="AM1296" s="130"/>
    </row>
    <row r="1297" spans="1:39" x14ac:dyDescent="0.35">
      <c r="A1297" s="133" t="s">
        <v>39</v>
      </c>
      <c r="B1297" s="133" t="s">
        <v>40</v>
      </c>
      <c r="C1297" s="133" t="s">
        <v>121</v>
      </c>
      <c r="D1297" s="133" t="s">
        <v>121</v>
      </c>
      <c r="E1297" s="133" t="s">
        <v>42</v>
      </c>
      <c r="F1297" s="133"/>
      <c r="G1297" s="133" t="s">
        <v>43</v>
      </c>
      <c r="H1297" s="133" t="s">
        <v>48</v>
      </c>
      <c r="I1297" s="133" t="s">
        <v>42</v>
      </c>
      <c r="J1297" s="134">
        <v>1</v>
      </c>
      <c r="K1297" s="133"/>
      <c r="L1297" s="133" t="s">
        <v>45</v>
      </c>
      <c r="M1297" s="133"/>
      <c r="N1297" s="133"/>
      <c r="O1297" s="133"/>
      <c r="P1297" s="133"/>
      <c r="Q1297" s="135"/>
      <c r="R1297" s="135"/>
      <c r="S1297" s="135"/>
      <c r="T1297" s="135">
        <v>275.47000000000003</v>
      </c>
      <c r="U1297" s="135">
        <f t="shared" si="141"/>
        <v>275.47000000000003</v>
      </c>
      <c r="V1297" s="135">
        <f t="shared" si="142"/>
        <v>275470</v>
      </c>
      <c r="W1297" s="135">
        <f t="shared" si="143"/>
        <v>22955.833333333332</v>
      </c>
      <c r="X1297" s="133" t="s">
        <v>39</v>
      </c>
      <c r="Y1297" s="133" t="s">
        <v>39</v>
      </c>
      <c r="Z1297" s="133" t="s">
        <v>39</v>
      </c>
      <c r="AA1297" s="133"/>
      <c r="AB1297" s="133" t="s">
        <v>42</v>
      </c>
      <c r="AC1297" s="133" t="s">
        <v>42</v>
      </c>
      <c r="AD1297" s="133" t="s">
        <v>42</v>
      </c>
      <c r="AE1297" s="133" t="s">
        <v>42</v>
      </c>
      <c r="AF1297" s="133" t="s">
        <v>39</v>
      </c>
      <c r="AG1297" s="133"/>
      <c r="AH1297" s="133">
        <v>2024</v>
      </c>
      <c r="AI1297" s="133"/>
      <c r="AJ1297" s="133"/>
      <c r="AK1297" s="133"/>
      <c r="AL1297" s="133" t="s">
        <v>43</v>
      </c>
      <c r="AM1297" s="133"/>
    </row>
    <row r="1298" spans="1:39" x14ac:dyDescent="0.35">
      <c r="A1298" s="130" t="s">
        <v>39</v>
      </c>
      <c r="B1298" s="130" t="s">
        <v>40</v>
      </c>
      <c r="C1298" s="130" t="s">
        <v>121</v>
      </c>
      <c r="D1298" s="130" t="s">
        <v>121</v>
      </c>
      <c r="E1298" s="130" t="s">
        <v>42</v>
      </c>
      <c r="F1298" s="130"/>
      <c r="G1298" s="130" t="s">
        <v>43</v>
      </c>
      <c r="H1298" s="130" t="s">
        <v>47</v>
      </c>
      <c r="I1298" s="130" t="s">
        <v>42</v>
      </c>
      <c r="J1298" s="131">
        <v>1</v>
      </c>
      <c r="K1298" s="130"/>
      <c r="L1298" s="130" t="s">
        <v>45</v>
      </c>
      <c r="M1298" s="130"/>
      <c r="N1298" s="130"/>
      <c r="O1298" s="130"/>
      <c r="P1298" s="130"/>
      <c r="Q1298" s="132"/>
      <c r="R1298" s="132"/>
      <c r="S1298" s="132"/>
      <c r="T1298" s="132">
        <v>13.15</v>
      </c>
      <c r="U1298" s="132">
        <f t="shared" si="141"/>
        <v>13.15</v>
      </c>
      <c r="V1298" s="132">
        <f t="shared" si="142"/>
        <v>13150</v>
      </c>
      <c r="W1298" s="132">
        <f t="shared" si="143"/>
        <v>1095.8333333333333</v>
      </c>
      <c r="X1298" s="130" t="s">
        <v>39</v>
      </c>
      <c r="Y1298" s="130" t="s">
        <v>39</v>
      </c>
      <c r="Z1298" s="130" t="s">
        <v>39</v>
      </c>
      <c r="AA1298" s="130"/>
      <c r="AB1298" s="130" t="s">
        <v>42</v>
      </c>
      <c r="AC1298" s="130" t="s">
        <v>42</v>
      </c>
      <c r="AD1298" s="130" t="s">
        <v>42</v>
      </c>
      <c r="AE1298" s="130" t="s">
        <v>42</v>
      </c>
      <c r="AF1298" s="130" t="s">
        <v>39</v>
      </c>
      <c r="AG1298" s="130"/>
      <c r="AH1298" s="130">
        <v>2024</v>
      </c>
      <c r="AI1298" s="130"/>
      <c r="AJ1298" s="130"/>
      <c r="AK1298" s="130"/>
      <c r="AL1298" s="130" t="s">
        <v>43</v>
      </c>
      <c r="AM1298" s="130"/>
    </row>
    <row r="1299" spans="1:39" x14ac:dyDescent="0.35">
      <c r="A1299" s="133" t="s">
        <v>39</v>
      </c>
      <c r="B1299" s="133" t="s">
        <v>40</v>
      </c>
      <c r="C1299" s="133" t="s">
        <v>121</v>
      </c>
      <c r="D1299" s="133" t="s">
        <v>121</v>
      </c>
      <c r="E1299" s="133" t="s">
        <v>42</v>
      </c>
      <c r="F1299" s="133"/>
      <c r="G1299" s="133" t="s">
        <v>43</v>
      </c>
      <c r="H1299" s="133" t="s">
        <v>49</v>
      </c>
      <c r="I1299" s="133" t="s">
        <v>42</v>
      </c>
      <c r="J1299" s="134">
        <v>1</v>
      </c>
      <c r="K1299" s="133"/>
      <c r="L1299" s="133" t="s">
        <v>45</v>
      </c>
      <c r="M1299" s="133"/>
      <c r="N1299" s="133"/>
      <c r="O1299" s="133"/>
      <c r="P1299" s="133"/>
      <c r="Q1299" s="135"/>
      <c r="R1299" s="135"/>
      <c r="S1299" s="135"/>
      <c r="T1299" s="135">
        <v>37.43</v>
      </c>
      <c r="U1299" s="135">
        <f t="shared" si="141"/>
        <v>37.43</v>
      </c>
      <c r="V1299" s="135">
        <f t="shared" si="142"/>
        <v>37430</v>
      </c>
      <c r="W1299" s="135">
        <f t="shared" si="143"/>
        <v>3119.1666666666665</v>
      </c>
      <c r="X1299" s="133" t="s">
        <v>39</v>
      </c>
      <c r="Y1299" s="133" t="s">
        <v>39</v>
      </c>
      <c r="Z1299" s="133" t="s">
        <v>39</v>
      </c>
      <c r="AA1299" s="133"/>
      <c r="AB1299" s="133"/>
      <c r="AC1299" s="133"/>
      <c r="AD1299" s="133"/>
      <c r="AE1299" s="133"/>
      <c r="AF1299" s="133" t="s">
        <v>39</v>
      </c>
      <c r="AG1299" s="133"/>
      <c r="AH1299" s="133">
        <v>2024</v>
      </c>
      <c r="AI1299" s="133"/>
      <c r="AJ1299" s="133"/>
      <c r="AK1299" s="133"/>
      <c r="AL1299" s="133" t="s">
        <v>43</v>
      </c>
      <c r="AM1299" s="133"/>
    </row>
    <row r="1300" spans="1:39" x14ac:dyDescent="0.35">
      <c r="A1300" s="130" t="s">
        <v>39</v>
      </c>
      <c r="B1300" s="130" t="s">
        <v>40</v>
      </c>
      <c r="C1300" s="130" t="s">
        <v>121</v>
      </c>
      <c r="D1300" s="130" t="s">
        <v>121</v>
      </c>
      <c r="E1300" s="130" t="s">
        <v>42</v>
      </c>
      <c r="F1300" s="130"/>
      <c r="G1300" s="130" t="s">
        <v>43</v>
      </c>
      <c r="H1300" s="130" t="s">
        <v>44</v>
      </c>
      <c r="I1300" s="130"/>
      <c r="J1300" s="131">
        <v>1</v>
      </c>
      <c r="K1300" s="130"/>
      <c r="L1300" s="130" t="s">
        <v>45</v>
      </c>
      <c r="M1300" s="130"/>
      <c r="N1300" s="130"/>
      <c r="O1300" s="130"/>
      <c r="P1300" s="130"/>
      <c r="Q1300" s="132"/>
      <c r="R1300" s="132"/>
      <c r="S1300" s="132"/>
      <c r="T1300" s="132">
        <v>134.17599999999999</v>
      </c>
      <c r="U1300" s="132">
        <f t="shared" si="141"/>
        <v>134.17599999999999</v>
      </c>
      <c r="V1300" s="132">
        <f t="shared" si="142"/>
        <v>134176</v>
      </c>
      <c r="W1300" s="132">
        <f t="shared" si="143"/>
        <v>11181.333333333334</v>
      </c>
      <c r="X1300" s="130" t="s">
        <v>39</v>
      </c>
      <c r="Y1300" s="130" t="s">
        <v>39</v>
      </c>
      <c r="Z1300" s="130" t="s">
        <v>39</v>
      </c>
      <c r="AA1300" s="130"/>
      <c r="AB1300" s="130" t="s">
        <v>42</v>
      </c>
      <c r="AC1300" s="130" t="s">
        <v>42</v>
      </c>
      <c r="AD1300" s="130" t="s">
        <v>42</v>
      </c>
      <c r="AE1300" s="130" t="s">
        <v>42</v>
      </c>
      <c r="AF1300" s="130" t="s">
        <v>39</v>
      </c>
      <c r="AG1300" s="130"/>
      <c r="AH1300" s="130">
        <v>2024</v>
      </c>
      <c r="AI1300" s="130"/>
      <c r="AJ1300" s="130"/>
      <c r="AK1300" s="130"/>
      <c r="AL1300" s="130" t="s">
        <v>43</v>
      </c>
      <c r="AM1300" s="130"/>
    </row>
    <row r="1301" spans="1:39" x14ac:dyDescent="0.35">
      <c r="A1301" s="133" t="s">
        <v>50</v>
      </c>
      <c r="B1301" s="133" t="s">
        <v>40</v>
      </c>
      <c r="C1301" s="133" t="s">
        <v>121</v>
      </c>
      <c r="D1301" s="133" t="s">
        <v>121</v>
      </c>
      <c r="E1301" s="133" t="s">
        <v>51</v>
      </c>
      <c r="F1301" s="133"/>
      <c r="G1301" s="133" t="s">
        <v>43</v>
      </c>
      <c r="H1301" s="133" t="s">
        <v>122</v>
      </c>
      <c r="I1301" s="133" t="s">
        <v>123</v>
      </c>
      <c r="J1301" s="134">
        <v>1</v>
      </c>
      <c r="K1301" s="133"/>
      <c r="L1301" s="133" t="s">
        <v>54</v>
      </c>
      <c r="M1301" s="133" t="s">
        <v>55</v>
      </c>
      <c r="N1301" s="133">
        <v>1</v>
      </c>
      <c r="O1301" s="133">
        <v>26</v>
      </c>
      <c r="P1301" s="133">
        <v>5</v>
      </c>
      <c r="Q1301" s="135">
        <v>88</v>
      </c>
      <c r="R1301" s="135">
        <f t="shared" ref="R1301:R1319" si="144">(O1301*P1301)/60</f>
        <v>2.1666666666666665</v>
      </c>
      <c r="S1301" s="135">
        <f t="shared" ref="S1301:S1320" si="145">Q1301*R1301</f>
        <v>190.66666666666666</v>
      </c>
      <c r="T1301" s="135">
        <v>0</v>
      </c>
      <c r="U1301" s="135">
        <f t="shared" si="141"/>
        <v>190.66666666666666</v>
      </c>
      <c r="V1301" s="135">
        <f t="shared" si="142"/>
        <v>190666.66666666666</v>
      </c>
      <c r="W1301" s="135">
        <f t="shared" si="143"/>
        <v>15888.888888888889</v>
      </c>
      <c r="X1301" s="133" t="s">
        <v>124</v>
      </c>
      <c r="Y1301" s="133" t="s">
        <v>124</v>
      </c>
      <c r="Z1301" s="133">
        <v>3093</v>
      </c>
      <c r="AA1301" s="133">
        <v>3094</v>
      </c>
      <c r="AB1301" s="133" t="s">
        <v>42</v>
      </c>
      <c r="AC1301" s="133" t="s">
        <v>42</v>
      </c>
      <c r="AD1301" s="133" t="s">
        <v>42</v>
      </c>
      <c r="AE1301" s="133" t="s">
        <v>42</v>
      </c>
      <c r="AF1301" s="133">
        <v>117</v>
      </c>
      <c r="AG1301" s="133"/>
      <c r="AH1301" s="133">
        <v>2024</v>
      </c>
      <c r="AI1301" s="133"/>
      <c r="AJ1301" s="133"/>
      <c r="AK1301" s="133"/>
      <c r="AL1301" s="133" t="s">
        <v>43</v>
      </c>
      <c r="AM1301" s="133"/>
    </row>
    <row r="1302" spans="1:39" x14ac:dyDescent="0.35">
      <c r="A1302" s="130" t="s">
        <v>50</v>
      </c>
      <c r="B1302" s="130" t="s">
        <v>40</v>
      </c>
      <c r="C1302" s="130" t="s">
        <v>121</v>
      </c>
      <c r="D1302" s="130" t="s">
        <v>121</v>
      </c>
      <c r="E1302" s="130" t="s">
        <v>51</v>
      </c>
      <c r="F1302" s="130"/>
      <c r="G1302" s="130" t="s">
        <v>43</v>
      </c>
      <c r="H1302" s="130" t="s">
        <v>125</v>
      </c>
      <c r="I1302" s="130" t="s">
        <v>126</v>
      </c>
      <c r="J1302" s="131">
        <v>1</v>
      </c>
      <c r="K1302" s="130"/>
      <c r="L1302" s="130" t="s">
        <v>54</v>
      </c>
      <c r="M1302" s="130" t="s">
        <v>55</v>
      </c>
      <c r="N1302" s="130">
        <v>1</v>
      </c>
      <c r="O1302" s="130">
        <v>26</v>
      </c>
      <c r="P1302" s="130">
        <v>10</v>
      </c>
      <c r="Q1302" s="132">
        <v>88</v>
      </c>
      <c r="R1302" s="132">
        <f t="shared" si="144"/>
        <v>4.333333333333333</v>
      </c>
      <c r="S1302" s="132">
        <f t="shared" si="145"/>
        <v>381.33333333333331</v>
      </c>
      <c r="T1302" s="132">
        <v>0</v>
      </c>
      <c r="U1302" s="132">
        <f t="shared" si="141"/>
        <v>381.33333333333331</v>
      </c>
      <c r="V1302" s="132">
        <f t="shared" si="142"/>
        <v>381333.33333333331</v>
      </c>
      <c r="W1302" s="132">
        <f t="shared" si="143"/>
        <v>31777.777777777777</v>
      </c>
      <c r="X1302" s="130" t="s">
        <v>124</v>
      </c>
      <c r="Y1302" s="130" t="s">
        <v>124</v>
      </c>
      <c r="Z1302" s="130">
        <v>3093</v>
      </c>
      <c r="AA1302" s="130">
        <v>3094</v>
      </c>
      <c r="AB1302" s="130" t="s">
        <v>42</v>
      </c>
      <c r="AC1302" s="130" t="s">
        <v>42</v>
      </c>
      <c r="AD1302" s="130" t="s">
        <v>42</v>
      </c>
      <c r="AE1302" s="130" t="s">
        <v>42</v>
      </c>
      <c r="AF1302" s="130">
        <v>117</v>
      </c>
      <c r="AG1302" s="130"/>
      <c r="AH1302" s="130">
        <v>2024</v>
      </c>
      <c r="AI1302" s="130"/>
      <c r="AJ1302" s="130"/>
      <c r="AK1302" s="130"/>
      <c r="AL1302" s="130" t="s">
        <v>43</v>
      </c>
      <c r="AM1302" s="130"/>
    </row>
    <row r="1303" spans="1:39" x14ac:dyDescent="0.35">
      <c r="A1303" s="133" t="s">
        <v>50</v>
      </c>
      <c r="B1303" s="133" t="s">
        <v>40</v>
      </c>
      <c r="C1303" s="133" t="s">
        <v>121</v>
      </c>
      <c r="D1303" s="133" t="s">
        <v>121</v>
      </c>
      <c r="E1303" s="133" t="s">
        <v>51</v>
      </c>
      <c r="F1303" s="133"/>
      <c r="G1303" s="133" t="s">
        <v>127</v>
      </c>
      <c r="H1303" s="133" t="s">
        <v>128</v>
      </c>
      <c r="I1303" s="133" t="s">
        <v>129</v>
      </c>
      <c r="J1303" s="134">
        <v>0.5</v>
      </c>
      <c r="K1303" s="133"/>
      <c r="L1303" s="133" t="s">
        <v>54</v>
      </c>
      <c r="M1303" s="133" t="s">
        <v>55</v>
      </c>
      <c r="N1303" s="133">
        <v>1</v>
      </c>
      <c r="O1303" s="133">
        <v>26</v>
      </c>
      <c r="P1303" s="133">
        <v>7.5</v>
      </c>
      <c r="Q1303" s="135">
        <v>80</v>
      </c>
      <c r="R1303" s="135">
        <f>(J1303*O1303*P1303)/60</f>
        <v>1.625</v>
      </c>
      <c r="S1303" s="135">
        <f t="shared" si="145"/>
        <v>130</v>
      </c>
      <c r="T1303" s="135">
        <v>0</v>
      </c>
      <c r="U1303" s="135">
        <f t="shared" si="141"/>
        <v>130</v>
      </c>
      <c r="V1303" s="135">
        <f t="shared" si="142"/>
        <v>130000</v>
      </c>
      <c r="W1303" s="135">
        <f t="shared" si="143"/>
        <v>10833.333333333334</v>
      </c>
      <c r="X1303" s="133" t="s">
        <v>124</v>
      </c>
      <c r="Y1303" s="133" t="s">
        <v>130</v>
      </c>
      <c r="Z1303" s="133">
        <v>3093</v>
      </c>
      <c r="AA1303" s="133">
        <v>3094</v>
      </c>
      <c r="AB1303" s="133" t="s">
        <v>42</v>
      </c>
      <c r="AC1303" s="133" t="s">
        <v>42</v>
      </c>
      <c r="AD1303" s="133" t="s">
        <v>42</v>
      </c>
      <c r="AE1303" s="133" t="s">
        <v>42</v>
      </c>
      <c r="AF1303" s="133">
        <v>117</v>
      </c>
      <c r="AG1303" s="133"/>
      <c r="AH1303" s="133">
        <v>2024</v>
      </c>
      <c r="AI1303" s="133"/>
      <c r="AJ1303" s="133"/>
      <c r="AK1303" s="133"/>
      <c r="AL1303" s="133" t="s">
        <v>43</v>
      </c>
      <c r="AM1303" s="133"/>
    </row>
    <row r="1304" spans="1:39" x14ac:dyDescent="0.35">
      <c r="A1304" s="130" t="s">
        <v>50</v>
      </c>
      <c r="B1304" s="130" t="s">
        <v>40</v>
      </c>
      <c r="C1304" s="130" t="s">
        <v>121</v>
      </c>
      <c r="D1304" s="130" t="s">
        <v>121</v>
      </c>
      <c r="E1304" s="130" t="s">
        <v>51</v>
      </c>
      <c r="F1304" s="130"/>
      <c r="G1304" s="130" t="s">
        <v>43</v>
      </c>
      <c r="H1304" s="130" t="s">
        <v>131</v>
      </c>
      <c r="I1304" s="130" t="s">
        <v>132</v>
      </c>
      <c r="J1304" s="131">
        <v>0.5</v>
      </c>
      <c r="K1304" s="130"/>
      <c r="L1304" s="130" t="s">
        <v>54</v>
      </c>
      <c r="M1304" s="130" t="s">
        <v>55</v>
      </c>
      <c r="N1304" s="130">
        <v>1</v>
      </c>
      <c r="O1304" s="130">
        <v>26</v>
      </c>
      <c r="P1304" s="130">
        <v>7.5</v>
      </c>
      <c r="Q1304" s="132">
        <v>80</v>
      </c>
      <c r="R1304" s="132">
        <f>(J1304*O1304*P1304)/60</f>
        <v>1.625</v>
      </c>
      <c r="S1304" s="132">
        <f t="shared" si="145"/>
        <v>130</v>
      </c>
      <c r="T1304" s="132">
        <v>0</v>
      </c>
      <c r="U1304" s="132">
        <f t="shared" si="141"/>
        <v>130</v>
      </c>
      <c r="V1304" s="132">
        <f t="shared" si="142"/>
        <v>130000</v>
      </c>
      <c r="W1304" s="132">
        <f t="shared" si="143"/>
        <v>10833.333333333334</v>
      </c>
      <c r="X1304" s="130" t="s">
        <v>124</v>
      </c>
      <c r="Y1304" s="130" t="s">
        <v>124</v>
      </c>
      <c r="Z1304" s="130">
        <v>3093</v>
      </c>
      <c r="AA1304" s="130">
        <v>3094</v>
      </c>
      <c r="AB1304" s="130" t="s">
        <v>42</v>
      </c>
      <c r="AC1304" s="130" t="s">
        <v>42</v>
      </c>
      <c r="AD1304" s="130" t="s">
        <v>42</v>
      </c>
      <c r="AE1304" s="130" t="s">
        <v>42</v>
      </c>
      <c r="AF1304" s="130">
        <v>117</v>
      </c>
      <c r="AG1304" s="130"/>
      <c r="AH1304" s="130">
        <v>2024</v>
      </c>
      <c r="AI1304" s="130"/>
      <c r="AJ1304" s="130"/>
      <c r="AK1304" s="130"/>
      <c r="AL1304" s="130" t="s">
        <v>43</v>
      </c>
      <c r="AM1304" s="130"/>
    </row>
    <row r="1305" spans="1:39" x14ac:dyDescent="0.35">
      <c r="A1305" s="133" t="s">
        <v>50</v>
      </c>
      <c r="B1305" s="133" t="s">
        <v>40</v>
      </c>
      <c r="C1305" s="133" t="s">
        <v>121</v>
      </c>
      <c r="D1305" s="133" t="s">
        <v>121</v>
      </c>
      <c r="E1305" s="133" t="s">
        <v>51</v>
      </c>
      <c r="F1305" s="133"/>
      <c r="G1305" s="133" t="s">
        <v>43</v>
      </c>
      <c r="H1305" s="133" t="s">
        <v>133</v>
      </c>
      <c r="I1305" s="133" t="s">
        <v>134</v>
      </c>
      <c r="J1305" s="134">
        <v>1</v>
      </c>
      <c r="K1305" s="133"/>
      <c r="L1305" s="133" t="s">
        <v>54</v>
      </c>
      <c r="M1305" s="133" t="s">
        <v>69</v>
      </c>
      <c r="N1305" s="133">
        <v>2</v>
      </c>
      <c r="O1305" s="133">
        <v>22</v>
      </c>
      <c r="P1305" s="133">
        <v>10</v>
      </c>
      <c r="Q1305" s="135">
        <v>88</v>
      </c>
      <c r="R1305" s="135">
        <f t="shared" si="144"/>
        <v>3.6666666666666665</v>
      </c>
      <c r="S1305" s="135">
        <f t="shared" si="145"/>
        <v>322.66666666666663</v>
      </c>
      <c r="T1305" s="135"/>
      <c r="U1305" s="135">
        <f t="shared" si="141"/>
        <v>322.66666666666663</v>
      </c>
      <c r="V1305" s="135">
        <f t="shared" si="142"/>
        <v>322666.66666666663</v>
      </c>
      <c r="W1305" s="135">
        <f t="shared" si="143"/>
        <v>26888.888888888887</v>
      </c>
      <c r="X1305" s="133" t="s">
        <v>124</v>
      </c>
      <c r="Y1305" s="133" t="s">
        <v>124</v>
      </c>
      <c r="Z1305" s="133">
        <v>3093</v>
      </c>
      <c r="AA1305" s="133">
        <v>3094</v>
      </c>
      <c r="AB1305" s="133"/>
      <c r="AC1305" s="133"/>
      <c r="AD1305" s="133"/>
      <c r="AE1305" s="133"/>
      <c r="AF1305" s="133">
        <v>117</v>
      </c>
      <c r="AG1305" s="133"/>
      <c r="AH1305" s="133">
        <v>2024</v>
      </c>
      <c r="AI1305" s="133"/>
      <c r="AJ1305" s="133"/>
      <c r="AK1305" s="133"/>
      <c r="AL1305" s="133" t="s">
        <v>43</v>
      </c>
      <c r="AM1305" s="133"/>
    </row>
    <row r="1306" spans="1:39" x14ac:dyDescent="0.35">
      <c r="A1306" s="130" t="s">
        <v>50</v>
      </c>
      <c r="B1306" s="130" t="s">
        <v>40</v>
      </c>
      <c r="C1306" s="130" t="s">
        <v>121</v>
      </c>
      <c r="D1306" s="130" t="s">
        <v>121</v>
      </c>
      <c r="E1306" s="130" t="s">
        <v>51</v>
      </c>
      <c r="F1306" s="130"/>
      <c r="G1306" s="130" t="s">
        <v>43</v>
      </c>
      <c r="H1306" s="130" t="s">
        <v>135</v>
      </c>
      <c r="I1306" s="130" t="s">
        <v>136</v>
      </c>
      <c r="J1306" s="131">
        <v>1</v>
      </c>
      <c r="K1306" s="130"/>
      <c r="L1306" s="130" t="s">
        <v>54</v>
      </c>
      <c r="M1306" s="130" t="s">
        <v>69</v>
      </c>
      <c r="N1306" s="130">
        <v>2</v>
      </c>
      <c r="O1306" s="130">
        <v>22</v>
      </c>
      <c r="P1306" s="130">
        <v>5</v>
      </c>
      <c r="Q1306" s="132">
        <v>88</v>
      </c>
      <c r="R1306" s="132">
        <f t="shared" si="144"/>
        <v>1.8333333333333333</v>
      </c>
      <c r="S1306" s="132">
        <f t="shared" si="145"/>
        <v>161.33333333333331</v>
      </c>
      <c r="T1306" s="132"/>
      <c r="U1306" s="132">
        <f t="shared" si="141"/>
        <v>161.33333333333331</v>
      </c>
      <c r="V1306" s="132">
        <f t="shared" si="142"/>
        <v>161333.33333333331</v>
      </c>
      <c r="W1306" s="132">
        <f t="shared" si="143"/>
        <v>13444.444444444443</v>
      </c>
      <c r="X1306" s="130" t="s">
        <v>124</v>
      </c>
      <c r="Y1306" s="130" t="s">
        <v>124</v>
      </c>
      <c r="Z1306" s="130">
        <v>3093</v>
      </c>
      <c r="AA1306" s="130">
        <v>3094</v>
      </c>
      <c r="AB1306" s="130"/>
      <c r="AC1306" s="130"/>
      <c r="AD1306" s="130"/>
      <c r="AE1306" s="130"/>
      <c r="AF1306" s="130">
        <v>117</v>
      </c>
      <c r="AG1306" s="130"/>
      <c r="AH1306" s="130">
        <v>2024</v>
      </c>
      <c r="AI1306" s="130"/>
      <c r="AJ1306" s="130"/>
      <c r="AK1306" s="130"/>
      <c r="AL1306" s="130" t="s">
        <v>43</v>
      </c>
      <c r="AM1306" s="130"/>
    </row>
    <row r="1307" spans="1:39" x14ac:dyDescent="0.35">
      <c r="A1307" s="133" t="s">
        <v>50</v>
      </c>
      <c r="B1307" s="133" t="s">
        <v>40</v>
      </c>
      <c r="C1307" s="133" t="s">
        <v>121</v>
      </c>
      <c r="D1307" s="133" t="s">
        <v>121</v>
      </c>
      <c r="E1307" s="133" t="s">
        <v>51</v>
      </c>
      <c r="F1307" s="133"/>
      <c r="G1307" s="133" t="s">
        <v>43</v>
      </c>
      <c r="H1307" s="133" t="s">
        <v>137</v>
      </c>
      <c r="I1307" s="133" t="s">
        <v>138</v>
      </c>
      <c r="J1307" s="134">
        <v>1</v>
      </c>
      <c r="K1307" s="133"/>
      <c r="L1307" s="133" t="s">
        <v>54</v>
      </c>
      <c r="M1307" s="133" t="s">
        <v>69</v>
      </c>
      <c r="N1307" s="133">
        <v>2</v>
      </c>
      <c r="O1307" s="133">
        <v>22</v>
      </c>
      <c r="P1307" s="133">
        <v>7.5</v>
      </c>
      <c r="Q1307" s="135">
        <v>88</v>
      </c>
      <c r="R1307" s="135">
        <f t="shared" si="144"/>
        <v>2.75</v>
      </c>
      <c r="S1307" s="135">
        <f t="shared" si="145"/>
        <v>242</v>
      </c>
      <c r="T1307" s="135"/>
      <c r="U1307" s="135">
        <f t="shared" si="141"/>
        <v>242</v>
      </c>
      <c r="V1307" s="135">
        <f t="shared" si="142"/>
        <v>242000</v>
      </c>
      <c r="W1307" s="135">
        <f t="shared" si="143"/>
        <v>20166.666666666668</v>
      </c>
      <c r="X1307" s="133" t="s">
        <v>124</v>
      </c>
      <c r="Y1307" s="133" t="s">
        <v>124</v>
      </c>
      <c r="Z1307" s="133">
        <v>3093</v>
      </c>
      <c r="AA1307" s="133">
        <v>3094</v>
      </c>
      <c r="AB1307" s="133"/>
      <c r="AC1307" s="133"/>
      <c r="AD1307" s="133"/>
      <c r="AE1307" s="133"/>
      <c r="AF1307" s="133">
        <v>117</v>
      </c>
      <c r="AG1307" s="133"/>
      <c r="AH1307" s="133">
        <v>2024</v>
      </c>
      <c r="AI1307" s="133"/>
      <c r="AJ1307" s="133"/>
      <c r="AK1307" s="133"/>
      <c r="AL1307" s="133" t="s">
        <v>43</v>
      </c>
      <c r="AM1307" s="133"/>
    </row>
    <row r="1308" spans="1:39" x14ac:dyDescent="0.35">
      <c r="A1308" s="130" t="s">
        <v>50</v>
      </c>
      <c r="B1308" s="130" t="s">
        <v>40</v>
      </c>
      <c r="C1308" s="130" t="s">
        <v>121</v>
      </c>
      <c r="D1308" s="130" t="s">
        <v>121</v>
      </c>
      <c r="E1308" s="130" t="s">
        <v>51</v>
      </c>
      <c r="F1308" s="130"/>
      <c r="G1308" s="130" t="s">
        <v>43</v>
      </c>
      <c r="H1308" s="130" t="s">
        <v>139</v>
      </c>
      <c r="I1308" s="130" t="s">
        <v>140</v>
      </c>
      <c r="J1308" s="131">
        <v>1</v>
      </c>
      <c r="K1308" s="130"/>
      <c r="L1308" s="130" t="s">
        <v>54</v>
      </c>
      <c r="M1308" s="130" t="s">
        <v>55</v>
      </c>
      <c r="N1308" s="130">
        <v>3</v>
      </c>
      <c r="O1308" s="130">
        <v>22</v>
      </c>
      <c r="P1308" s="130">
        <v>15</v>
      </c>
      <c r="Q1308" s="132">
        <v>80</v>
      </c>
      <c r="R1308" s="132">
        <f t="shared" si="144"/>
        <v>5.5</v>
      </c>
      <c r="S1308" s="132">
        <f t="shared" si="145"/>
        <v>440</v>
      </c>
      <c r="T1308" s="132"/>
      <c r="U1308" s="132">
        <f t="shared" si="141"/>
        <v>440</v>
      </c>
      <c r="V1308" s="132">
        <f t="shared" si="142"/>
        <v>440000</v>
      </c>
      <c r="W1308" s="132">
        <f t="shared" si="143"/>
        <v>36666.666666666664</v>
      </c>
      <c r="X1308" s="130" t="s">
        <v>124</v>
      </c>
      <c r="Y1308" s="130" t="s">
        <v>124</v>
      </c>
      <c r="Z1308" s="130">
        <v>3093</v>
      </c>
      <c r="AA1308" s="130">
        <v>3094</v>
      </c>
      <c r="AB1308" s="130"/>
      <c r="AC1308" s="130"/>
      <c r="AD1308" s="130"/>
      <c r="AE1308" s="130"/>
      <c r="AF1308" s="130">
        <v>117</v>
      </c>
      <c r="AG1308" s="130"/>
      <c r="AH1308" s="130">
        <v>2024</v>
      </c>
      <c r="AI1308" s="130"/>
      <c r="AJ1308" s="130"/>
      <c r="AK1308" s="130"/>
      <c r="AL1308" s="130" t="s">
        <v>43</v>
      </c>
      <c r="AM1308" s="130"/>
    </row>
    <row r="1309" spans="1:39" x14ac:dyDescent="0.35">
      <c r="A1309" s="133" t="s">
        <v>50</v>
      </c>
      <c r="B1309" s="133" t="s">
        <v>40</v>
      </c>
      <c r="C1309" s="133" t="s">
        <v>121</v>
      </c>
      <c r="D1309" s="133" t="s">
        <v>121</v>
      </c>
      <c r="E1309" s="133" t="s">
        <v>51</v>
      </c>
      <c r="F1309" s="133"/>
      <c r="G1309" s="133" t="s">
        <v>43</v>
      </c>
      <c r="H1309" s="133" t="s">
        <v>141</v>
      </c>
      <c r="I1309" s="133" t="s">
        <v>142</v>
      </c>
      <c r="J1309" s="134">
        <v>1</v>
      </c>
      <c r="K1309" s="133"/>
      <c r="L1309" s="133" t="s">
        <v>54</v>
      </c>
      <c r="M1309" s="133" t="s">
        <v>69</v>
      </c>
      <c r="N1309" s="133">
        <v>4</v>
      </c>
      <c r="O1309" s="133">
        <v>11</v>
      </c>
      <c r="P1309" s="133">
        <v>30</v>
      </c>
      <c r="Q1309" s="135">
        <v>100</v>
      </c>
      <c r="R1309" s="135">
        <f t="shared" si="144"/>
        <v>5.5</v>
      </c>
      <c r="S1309" s="135">
        <f t="shared" si="145"/>
        <v>550</v>
      </c>
      <c r="T1309" s="135">
        <v>0</v>
      </c>
      <c r="U1309" s="135">
        <f t="shared" si="141"/>
        <v>550</v>
      </c>
      <c r="V1309" s="135">
        <f t="shared" si="142"/>
        <v>550000</v>
      </c>
      <c r="W1309" s="135">
        <f t="shared" si="143"/>
        <v>45833.333333333336</v>
      </c>
      <c r="X1309" s="133" t="s">
        <v>124</v>
      </c>
      <c r="Y1309" s="133" t="s">
        <v>124</v>
      </c>
      <c r="Z1309" s="133">
        <v>3093</v>
      </c>
      <c r="AA1309" s="133">
        <v>3094</v>
      </c>
      <c r="AB1309" s="133" t="s">
        <v>42</v>
      </c>
      <c r="AC1309" s="133" t="s">
        <v>42</v>
      </c>
      <c r="AD1309" s="133" t="s">
        <v>42</v>
      </c>
      <c r="AE1309" s="133" t="s">
        <v>42</v>
      </c>
      <c r="AF1309" s="133">
        <v>117</v>
      </c>
      <c r="AG1309" s="133"/>
      <c r="AH1309" s="133">
        <v>2024</v>
      </c>
      <c r="AI1309" s="133"/>
      <c r="AJ1309" s="133"/>
      <c r="AK1309" s="133"/>
      <c r="AL1309" s="133" t="s">
        <v>43</v>
      </c>
      <c r="AM1309" s="133"/>
    </row>
    <row r="1310" spans="1:39" x14ac:dyDescent="0.35">
      <c r="A1310" s="130" t="s">
        <v>50</v>
      </c>
      <c r="B1310" s="130" t="s">
        <v>40</v>
      </c>
      <c r="C1310" s="130" t="s">
        <v>121</v>
      </c>
      <c r="D1310" s="130" t="s">
        <v>121</v>
      </c>
      <c r="E1310" s="130" t="s">
        <v>51</v>
      </c>
      <c r="F1310" s="130"/>
      <c r="G1310" s="130" t="s">
        <v>43</v>
      </c>
      <c r="H1310" s="130" t="s">
        <v>84</v>
      </c>
      <c r="I1310" s="130" t="s">
        <v>42</v>
      </c>
      <c r="J1310" s="131">
        <v>1</v>
      </c>
      <c r="K1310" s="130"/>
      <c r="L1310" s="130" t="s">
        <v>68</v>
      </c>
      <c r="M1310" s="130" t="s">
        <v>42</v>
      </c>
      <c r="N1310" s="130"/>
      <c r="O1310" s="130"/>
      <c r="P1310" s="130">
        <v>60</v>
      </c>
      <c r="Q1310" s="132">
        <v>82</v>
      </c>
      <c r="R1310" s="132">
        <f t="shared" si="144"/>
        <v>0</v>
      </c>
      <c r="S1310" s="132">
        <f t="shared" si="145"/>
        <v>0</v>
      </c>
      <c r="T1310" s="132">
        <v>0</v>
      </c>
      <c r="U1310" s="132">
        <f t="shared" si="141"/>
        <v>0</v>
      </c>
      <c r="V1310" s="132">
        <f t="shared" si="142"/>
        <v>0</v>
      </c>
      <c r="W1310" s="132">
        <f t="shared" si="143"/>
        <v>0</v>
      </c>
      <c r="X1310" s="130" t="s">
        <v>124</v>
      </c>
      <c r="Y1310" s="130" t="s">
        <v>124</v>
      </c>
      <c r="Z1310" s="130">
        <v>3093</v>
      </c>
      <c r="AA1310" s="130">
        <v>3094</v>
      </c>
      <c r="AB1310" s="130" t="s">
        <v>42</v>
      </c>
      <c r="AC1310" s="130" t="s">
        <v>42</v>
      </c>
      <c r="AD1310" s="130" t="s">
        <v>42</v>
      </c>
      <c r="AE1310" s="130" t="s">
        <v>42</v>
      </c>
      <c r="AF1310" s="130">
        <v>117</v>
      </c>
      <c r="AG1310" s="130"/>
      <c r="AH1310" s="130">
        <v>2024</v>
      </c>
      <c r="AI1310" s="130"/>
      <c r="AJ1310" s="130"/>
      <c r="AK1310" s="130"/>
      <c r="AL1310" s="130" t="s">
        <v>43</v>
      </c>
      <c r="AM1310" s="130"/>
    </row>
    <row r="1311" spans="1:39" x14ac:dyDescent="0.35">
      <c r="A1311" s="133" t="s">
        <v>50</v>
      </c>
      <c r="B1311" s="133" t="s">
        <v>40</v>
      </c>
      <c r="C1311" s="133" t="s">
        <v>121</v>
      </c>
      <c r="D1311" s="133" t="s">
        <v>121</v>
      </c>
      <c r="E1311" s="133" t="s">
        <v>85</v>
      </c>
      <c r="F1311" s="133"/>
      <c r="G1311" s="133" t="s">
        <v>43</v>
      </c>
      <c r="H1311" s="133" t="s">
        <v>122</v>
      </c>
      <c r="I1311" s="133" t="s">
        <v>123</v>
      </c>
      <c r="J1311" s="134">
        <v>1</v>
      </c>
      <c r="K1311" s="133"/>
      <c r="L1311" s="133" t="s">
        <v>54</v>
      </c>
      <c r="M1311" s="133" t="s">
        <v>55</v>
      </c>
      <c r="N1311" s="133">
        <v>1</v>
      </c>
      <c r="O1311" s="133">
        <v>16</v>
      </c>
      <c r="P1311" s="133">
        <v>5</v>
      </c>
      <c r="Q1311" s="135">
        <v>88</v>
      </c>
      <c r="R1311" s="135">
        <f t="shared" si="144"/>
        <v>1.3333333333333333</v>
      </c>
      <c r="S1311" s="135">
        <f t="shared" si="145"/>
        <v>117.33333333333333</v>
      </c>
      <c r="T1311" s="135"/>
      <c r="U1311" s="135">
        <f t="shared" si="141"/>
        <v>117.33333333333333</v>
      </c>
      <c r="V1311" s="135">
        <f t="shared" si="142"/>
        <v>117333.33333333333</v>
      </c>
      <c r="W1311" s="135">
        <f t="shared" si="143"/>
        <v>9777.7777777777774</v>
      </c>
      <c r="X1311" s="133" t="s">
        <v>124</v>
      </c>
      <c r="Y1311" s="133" t="s">
        <v>124</v>
      </c>
      <c r="Z1311" s="133">
        <v>3093</v>
      </c>
      <c r="AA1311" s="133">
        <v>3094</v>
      </c>
      <c r="AB1311" s="133" t="s">
        <v>42</v>
      </c>
      <c r="AC1311" s="133" t="s">
        <v>42</v>
      </c>
      <c r="AD1311" s="133" t="s">
        <v>42</v>
      </c>
      <c r="AE1311" s="133" t="s">
        <v>42</v>
      </c>
      <c r="AF1311" s="133">
        <v>117</v>
      </c>
      <c r="AG1311" s="133"/>
      <c r="AH1311" s="133">
        <v>2024</v>
      </c>
      <c r="AI1311" s="133"/>
      <c r="AJ1311" s="133"/>
      <c r="AK1311" s="133"/>
      <c r="AL1311" s="133" t="s">
        <v>43</v>
      </c>
      <c r="AM1311" s="133"/>
    </row>
    <row r="1312" spans="1:39" x14ac:dyDescent="0.35">
      <c r="A1312" s="130" t="s">
        <v>50</v>
      </c>
      <c r="B1312" s="130" t="s">
        <v>40</v>
      </c>
      <c r="C1312" s="130" t="s">
        <v>121</v>
      </c>
      <c r="D1312" s="130" t="s">
        <v>121</v>
      </c>
      <c r="E1312" s="130" t="s">
        <v>85</v>
      </c>
      <c r="F1312" s="130"/>
      <c r="G1312" s="130" t="s">
        <v>43</v>
      </c>
      <c r="H1312" s="130" t="s">
        <v>125</v>
      </c>
      <c r="I1312" s="130" t="s">
        <v>126</v>
      </c>
      <c r="J1312" s="131">
        <v>1</v>
      </c>
      <c r="K1312" s="130"/>
      <c r="L1312" s="130" t="s">
        <v>54</v>
      </c>
      <c r="M1312" s="130" t="s">
        <v>55</v>
      </c>
      <c r="N1312" s="130">
        <v>1</v>
      </c>
      <c r="O1312" s="130">
        <v>16</v>
      </c>
      <c r="P1312" s="130">
        <v>10</v>
      </c>
      <c r="Q1312" s="132">
        <v>88</v>
      </c>
      <c r="R1312" s="132">
        <f t="shared" si="144"/>
        <v>2.6666666666666665</v>
      </c>
      <c r="S1312" s="132">
        <f t="shared" si="145"/>
        <v>234.66666666666666</v>
      </c>
      <c r="T1312" s="132"/>
      <c r="U1312" s="132">
        <f t="shared" si="141"/>
        <v>234.66666666666666</v>
      </c>
      <c r="V1312" s="132">
        <f t="shared" si="142"/>
        <v>234666.66666666666</v>
      </c>
      <c r="W1312" s="132">
        <f t="shared" si="143"/>
        <v>19555.555555555555</v>
      </c>
      <c r="X1312" s="130" t="s">
        <v>124</v>
      </c>
      <c r="Y1312" s="130" t="s">
        <v>124</v>
      </c>
      <c r="Z1312" s="130">
        <v>3093</v>
      </c>
      <c r="AA1312" s="130">
        <v>3094</v>
      </c>
      <c r="AB1312" s="130" t="s">
        <v>42</v>
      </c>
      <c r="AC1312" s="130" t="s">
        <v>42</v>
      </c>
      <c r="AD1312" s="130" t="s">
        <v>42</v>
      </c>
      <c r="AE1312" s="130" t="s">
        <v>42</v>
      </c>
      <c r="AF1312" s="130">
        <v>117</v>
      </c>
      <c r="AG1312" s="130"/>
      <c r="AH1312" s="130">
        <v>2024</v>
      </c>
      <c r="AI1312" s="130"/>
      <c r="AJ1312" s="130"/>
      <c r="AK1312" s="130"/>
      <c r="AL1312" s="130" t="s">
        <v>43</v>
      </c>
      <c r="AM1312" s="130"/>
    </row>
    <row r="1313" spans="1:39" x14ac:dyDescent="0.35">
      <c r="A1313" s="133" t="s">
        <v>50</v>
      </c>
      <c r="B1313" s="133" t="s">
        <v>40</v>
      </c>
      <c r="C1313" s="133" t="s">
        <v>121</v>
      </c>
      <c r="D1313" s="133" t="s">
        <v>121</v>
      </c>
      <c r="E1313" s="133" t="s">
        <v>85</v>
      </c>
      <c r="F1313" s="133"/>
      <c r="G1313" s="133" t="s">
        <v>127</v>
      </c>
      <c r="H1313" s="133" t="s">
        <v>128</v>
      </c>
      <c r="I1313" s="133" t="s">
        <v>129</v>
      </c>
      <c r="J1313" s="134">
        <v>0.5</v>
      </c>
      <c r="K1313" s="133"/>
      <c r="L1313" s="133" t="s">
        <v>54</v>
      </c>
      <c r="M1313" s="133" t="s">
        <v>55</v>
      </c>
      <c r="N1313" s="133">
        <v>1</v>
      </c>
      <c r="O1313" s="133">
        <v>16</v>
      </c>
      <c r="P1313" s="133">
        <v>7.5</v>
      </c>
      <c r="Q1313" s="135">
        <v>80</v>
      </c>
      <c r="R1313" s="135">
        <f>(J1313*O1313*P1313)/60</f>
        <v>1</v>
      </c>
      <c r="S1313" s="135">
        <f t="shared" si="145"/>
        <v>80</v>
      </c>
      <c r="T1313" s="135"/>
      <c r="U1313" s="135">
        <f t="shared" si="141"/>
        <v>80</v>
      </c>
      <c r="V1313" s="135">
        <f t="shared" si="142"/>
        <v>80000</v>
      </c>
      <c r="W1313" s="135">
        <f t="shared" si="143"/>
        <v>6666.666666666667</v>
      </c>
      <c r="X1313" s="133" t="s">
        <v>124</v>
      </c>
      <c r="Y1313" s="133" t="s">
        <v>130</v>
      </c>
      <c r="Z1313" s="133">
        <v>3093</v>
      </c>
      <c r="AA1313" s="133">
        <v>3094</v>
      </c>
      <c r="AB1313" s="133" t="s">
        <v>42</v>
      </c>
      <c r="AC1313" s="133" t="s">
        <v>42</v>
      </c>
      <c r="AD1313" s="133" t="s">
        <v>42</v>
      </c>
      <c r="AE1313" s="133" t="s">
        <v>42</v>
      </c>
      <c r="AF1313" s="133">
        <v>117</v>
      </c>
      <c r="AG1313" s="133"/>
      <c r="AH1313" s="133">
        <v>2024</v>
      </c>
      <c r="AI1313" s="133"/>
      <c r="AJ1313" s="133"/>
      <c r="AK1313" s="133"/>
      <c r="AL1313" s="133" t="s">
        <v>43</v>
      </c>
      <c r="AM1313" s="133"/>
    </row>
    <row r="1314" spans="1:39" x14ac:dyDescent="0.35">
      <c r="A1314" s="130" t="s">
        <v>50</v>
      </c>
      <c r="B1314" s="130" t="s">
        <v>40</v>
      </c>
      <c r="C1314" s="130" t="s">
        <v>121</v>
      </c>
      <c r="D1314" s="130" t="s">
        <v>121</v>
      </c>
      <c r="E1314" s="130" t="s">
        <v>85</v>
      </c>
      <c r="F1314" s="130"/>
      <c r="G1314" s="130" t="s">
        <v>43</v>
      </c>
      <c r="H1314" s="130" t="s">
        <v>131</v>
      </c>
      <c r="I1314" s="130" t="s">
        <v>132</v>
      </c>
      <c r="J1314" s="131">
        <v>0.5</v>
      </c>
      <c r="K1314" s="130"/>
      <c r="L1314" s="130" t="s">
        <v>54</v>
      </c>
      <c r="M1314" s="130" t="s">
        <v>55</v>
      </c>
      <c r="N1314" s="130">
        <v>1</v>
      </c>
      <c r="O1314" s="130">
        <v>16</v>
      </c>
      <c r="P1314" s="130">
        <v>7.5</v>
      </c>
      <c r="Q1314" s="132">
        <v>80</v>
      </c>
      <c r="R1314" s="132">
        <f>(J1314*O1314*P1314)/60</f>
        <v>1</v>
      </c>
      <c r="S1314" s="132">
        <f t="shared" si="145"/>
        <v>80</v>
      </c>
      <c r="T1314" s="132"/>
      <c r="U1314" s="132">
        <f t="shared" si="141"/>
        <v>80</v>
      </c>
      <c r="V1314" s="132">
        <f t="shared" si="142"/>
        <v>80000</v>
      </c>
      <c r="W1314" s="132">
        <f t="shared" si="143"/>
        <v>6666.666666666667</v>
      </c>
      <c r="X1314" s="130" t="s">
        <v>124</v>
      </c>
      <c r="Y1314" s="130" t="s">
        <v>124</v>
      </c>
      <c r="Z1314" s="130">
        <v>3093</v>
      </c>
      <c r="AA1314" s="130">
        <v>3094</v>
      </c>
      <c r="AB1314" s="130" t="s">
        <v>42</v>
      </c>
      <c r="AC1314" s="130" t="s">
        <v>42</v>
      </c>
      <c r="AD1314" s="130" t="s">
        <v>42</v>
      </c>
      <c r="AE1314" s="130" t="s">
        <v>42</v>
      </c>
      <c r="AF1314" s="130">
        <v>117</v>
      </c>
      <c r="AG1314" s="130"/>
      <c r="AH1314" s="130">
        <v>2024</v>
      </c>
      <c r="AI1314" s="130"/>
      <c r="AJ1314" s="130"/>
      <c r="AK1314" s="130"/>
      <c r="AL1314" s="130" t="s">
        <v>43</v>
      </c>
      <c r="AM1314" s="130"/>
    </row>
    <row r="1315" spans="1:39" x14ac:dyDescent="0.35">
      <c r="A1315" s="133" t="s">
        <v>50</v>
      </c>
      <c r="B1315" s="133" t="s">
        <v>40</v>
      </c>
      <c r="C1315" s="133" t="s">
        <v>121</v>
      </c>
      <c r="D1315" s="133" t="s">
        <v>121</v>
      </c>
      <c r="E1315" s="133" t="s">
        <v>85</v>
      </c>
      <c r="F1315" s="133"/>
      <c r="G1315" s="133" t="s">
        <v>43</v>
      </c>
      <c r="H1315" s="133" t="s">
        <v>133</v>
      </c>
      <c r="I1315" s="133" t="s">
        <v>134</v>
      </c>
      <c r="J1315" s="134">
        <v>1</v>
      </c>
      <c r="K1315" s="133"/>
      <c r="L1315" s="133" t="s">
        <v>54</v>
      </c>
      <c r="M1315" s="133" t="s">
        <v>69</v>
      </c>
      <c r="N1315" s="133">
        <v>2</v>
      </c>
      <c r="O1315" s="133">
        <v>20</v>
      </c>
      <c r="P1315" s="133">
        <v>10</v>
      </c>
      <c r="Q1315" s="135">
        <v>88</v>
      </c>
      <c r="R1315" s="135">
        <f t="shared" si="144"/>
        <v>3.3333333333333335</v>
      </c>
      <c r="S1315" s="135">
        <f t="shared" si="145"/>
        <v>293.33333333333337</v>
      </c>
      <c r="T1315" s="135"/>
      <c r="U1315" s="135">
        <f t="shared" si="141"/>
        <v>293.33333333333337</v>
      </c>
      <c r="V1315" s="135">
        <f t="shared" si="142"/>
        <v>293333.33333333337</v>
      </c>
      <c r="W1315" s="135">
        <f t="shared" si="143"/>
        <v>24444.444444444449</v>
      </c>
      <c r="X1315" s="133" t="s">
        <v>124</v>
      </c>
      <c r="Y1315" s="133" t="s">
        <v>124</v>
      </c>
      <c r="Z1315" s="133">
        <v>3093</v>
      </c>
      <c r="AA1315" s="133">
        <v>3094</v>
      </c>
      <c r="AB1315" s="133"/>
      <c r="AC1315" s="133"/>
      <c r="AD1315" s="133"/>
      <c r="AE1315" s="133"/>
      <c r="AF1315" s="133">
        <v>117</v>
      </c>
      <c r="AG1315" s="133"/>
      <c r="AH1315" s="133">
        <v>2024</v>
      </c>
      <c r="AI1315" s="133"/>
      <c r="AJ1315" s="133"/>
      <c r="AK1315" s="133"/>
      <c r="AL1315" s="133" t="s">
        <v>43</v>
      </c>
      <c r="AM1315" s="133"/>
    </row>
    <row r="1316" spans="1:39" x14ac:dyDescent="0.35">
      <c r="A1316" s="130" t="s">
        <v>50</v>
      </c>
      <c r="B1316" s="130" t="s">
        <v>40</v>
      </c>
      <c r="C1316" s="130" t="s">
        <v>121</v>
      </c>
      <c r="D1316" s="130" t="s">
        <v>121</v>
      </c>
      <c r="E1316" s="130" t="s">
        <v>85</v>
      </c>
      <c r="F1316" s="130"/>
      <c r="G1316" s="130" t="s">
        <v>43</v>
      </c>
      <c r="H1316" s="130" t="s">
        <v>135</v>
      </c>
      <c r="I1316" s="130" t="s">
        <v>136</v>
      </c>
      <c r="J1316" s="131">
        <v>1</v>
      </c>
      <c r="K1316" s="130"/>
      <c r="L1316" s="130" t="s">
        <v>54</v>
      </c>
      <c r="M1316" s="130" t="s">
        <v>69</v>
      </c>
      <c r="N1316" s="130">
        <v>2</v>
      </c>
      <c r="O1316" s="130">
        <v>20</v>
      </c>
      <c r="P1316" s="130">
        <v>5</v>
      </c>
      <c r="Q1316" s="132">
        <v>88</v>
      </c>
      <c r="R1316" s="132">
        <f t="shared" si="144"/>
        <v>1.6666666666666667</v>
      </c>
      <c r="S1316" s="132">
        <f t="shared" si="145"/>
        <v>146.66666666666669</v>
      </c>
      <c r="T1316" s="132"/>
      <c r="U1316" s="132">
        <f t="shared" si="141"/>
        <v>146.66666666666669</v>
      </c>
      <c r="V1316" s="132">
        <f t="shared" si="142"/>
        <v>146666.66666666669</v>
      </c>
      <c r="W1316" s="132">
        <f t="shared" si="143"/>
        <v>12222.222222222224</v>
      </c>
      <c r="X1316" s="130" t="s">
        <v>124</v>
      </c>
      <c r="Y1316" s="130" t="s">
        <v>124</v>
      </c>
      <c r="Z1316" s="130">
        <v>3093</v>
      </c>
      <c r="AA1316" s="130">
        <v>3094</v>
      </c>
      <c r="AB1316" s="130"/>
      <c r="AC1316" s="130"/>
      <c r="AD1316" s="130"/>
      <c r="AE1316" s="130"/>
      <c r="AF1316" s="130">
        <v>117</v>
      </c>
      <c r="AG1316" s="130"/>
      <c r="AH1316" s="130">
        <v>2024</v>
      </c>
      <c r="AI1316" s="130"/>
      <c r="AJ1316" s="130"/>
      <c r="AK1316" s="130"/>
      <c r="AL1316" s="130" t="s">
        <v>43</v>
      </c>
      <c r="AM1316" s="130"/>
    </row>
    <row r="1317" spans="1:39" x14ac:dyDescent="0.35">
      <c r="A1317" s="133" t="s">
        <v>50</v>
      </c>
      <c r="B1317" s="133" t="s">
        <v>40</v>
      </c>
      <c r="C1317" s="133" t="s">
        <v>121</v>
      </c>
      <c r="D1317" s="133" t="s">
        <v>121</v>
      </c>
      <c r="E1317" s="133" t="s">
        <v>85</v>
      </c>
      <c r="F1317" s="133"/>
      <c r="G1317" s="133" t="s">
        <v>43</v>
      </c>
      <c r="H1317" s="133" t="s">
        <v>137</v>
      </c>
      <c r="I1317" s="133" t="s">
        <v>138</v>
      </c>
      <c r="J1317" s="134">
        <v>1</v>
      </c>
      <c r="K1317" s="133"/>
      <c r="L1317" s="133" t="s">
        <v>54</v>
      </c>
      <c r="M1317" s="133" t="s">
        <v>69</v>
      </c>
      <c r="N1317" s="133">
        <v>2</v>
      </c>
      <c r="O1317" s="133">
        <v>20</v>
      </c>
      <c r="P1317" s="133">
        <v>7.5</v>
      </c>
      <c r="Q1317" s="135">
        <v>88</v>
      </c>
      <c r="R1317" s="135">
        <f t="shared" si="144"/>
        <v>2.5</v>
      </c>
      <c r="S1317" s="135">
        <f t="shared" si="145"/>
        <v>220</v>
      </c>
      <c r="T1317" s="135"/>
      <c r="U1317" s="135">
        <f t="shared" si="141"/>
        <v>220</v>
      </c>
      <c r="V1317" s="135">
        <f t="shared" si="142"/>
        <v>220000</v>
      </c>
      <c r="W1317" s="135">
        <f t="shared" si="143"/>
        <v>18333.333333333332</v>
      </c>
      <c r="X1317" s="133" t="s">
        <v>124</v>
      </c>
      <c r="Y1317" s="133" t="s">
        <v>124</v>
      </c>
      <c r="Z1317" s="133">
        <v>3093</v>
      </c>
      <c r="AA1317" s="133">
        <v>3094</v>
      </c>
      <c r="AB1317" s="133"/>
      <c r="AC1317" s="133"/>
      <c r="AD1317" s="133"/>
      <c r="AE1317" s="133"/>
      <c r="AF1317" s="133">
        <v>117</v>
      </c>
      <c r="AG1317" s="133"/>
      <c r="AH1317" s="133">
        <v>2024</v>
      </c>
      <c r="AI1317" s="133"/>
      <c r="AJ1317" s="133"/>
      <c r="AK1317" s="133"/>
      <c r="AL1317" s="133" t="s">
        <v>43</v>
      </c>
      <c r="AM1317" s="133"/>
    </row>
    <row r="1318" spans="1:39" x14ac:dyDescent="0.35">
      <c r="A1318" s="130" t="s">
        <v>50</v>
      </c>
      <c r="B1318" s="130" t="s">
        <v>40</v>
      </c>
      <c r="C1318" s="130" t="s">
        <v>121</v>
      </c>
      <c r="D1318" s="130" t="s">
        <v>121</v>
      </c>
      <c r="E1318" s="130" t="s">
        <v>85</v>
      </c>
      <c r="F1318" s="130"/>
      <c r="G1318" s="130" t="s">
        <v>43</v>
      </c>
      <c r="H1318" s="130" t="s">
        <v>139</v>
      </c>
      <c r="I1318" s="130" t="s">
        <v>140</v>
      </c>
      <c r="J1318" s="131">
        <v>1</v>
      </c>
      <c r="K1318" s="130"/>
      <c r="L1318" s="130" t="s">
        <v>54</v>
      </c>
      <c r="M1318" s="130" t="s">
        <v>55</v>
      </c>
      <c r="N1318" s="130">
        <v>3</v>
      </c>
      <c r="O1318" s="130">
        <v>20</v>
      </c>
      <c r="P1318" s="130">
        <v>15</v>
      </c>
      <c r="Q1318" s="132">
        <v>80</v>
      </c>
      <c r="R1318" s="132">
        <f t="shared" si="144"/>
        <v>5</v>
      </c>
      <c r="S1318" s="132">
        <f t="shared" si="145"/>
        <v>400</v>
      </c>
      <c r="T1318" s="132"/>
      <c r="U1318" s="132">
        <f t="shared" si="141"/>
        <v>400</v>
      </c>
      <c r="V1318" s="132">
        <f t="shared" si="142"/>
        <v>400000</v>
      </c>
      <c r="W1318" s="132">
        <f t="shared" si="143"/>
        <v>33333.333333333336</v>
      </c>
      <c r="X1318" s="130" t="s">
        <v>124</v>
      </c>
      <c r="Y1318" s="130" t="s">
        <v>124</v>
      </c>
      <c r="Z1318" s="130">
        <v>3093</v>
      </c>
      <c r="AA1318" s="130">
        <v>3094</v>
      </c>
      <c r="AB1318" s="130"/>
      <c r="AC1318" s="130"/>
      <c r="AD1318" s="130"/>
      <c r="AE1318" s="130"/>
      <c r="AF1318" s="130">
        <v>117</v>
      </c>
      <c r="AG1318" s="130"/>
      <c r="AH1318" s="130">
        <v>2024</v>
      </c>
      <c r="AI1318" s="130"/>
      <c r="AJ1318" s="130"/>
      <c r="AK1318" s="130"/>
      <c r="AL1318" s="130" t="s">
        <v>43</v>
      </c>
      <c r="AM1318" s="130"/>
    </row>
    <row r="1319" spans="1:39" x14ac:dyDescent="0.35">
      <c r="A1319" s="133" t="s">
        <v>50</v>
      </c>
      <c r="B1319" s="133" t="s">
        <v>40</v>
      </c>
      <c r="C1319" s="133" t="s">
        <v>121</v>
      </c>
      <c r="D1319" s="133" t="s">
        <v>121</v>
      </c>
      <c r="E1319" s="133" t="s">
        <v>85</v>
      </c>
      <c r="F1319" s="133"/>
      <c r="G1319" s="133" t="s">
        <v>43</v>
      </c>
      <c r="H1319" s="133" t="s">
        <v>141</v>
      </c>
      <c r="I1319" s="133" t="s">
        <v>142</v>
      </c>
      <c r="J1319" s="134">
        <v>1</v>
      </c>
      <c r="K1319" s="133"/>
      <c r="L1319" s="133" t="s">
        <v>54</v>
      </c>
      <c r="M1319" s="133" t="s">
        <v>69</v>
      </c>
      <c r="N1319" s="133">
        <v>4</v>
      </c>
      <c r="O1319" s="133">
        <v>5</v>
      </c>
      <c r="P1319" s="133">
        <v>30</v>
      </c>
      <c r="Q1319" s="135">
        <v>100</v>
      </c>
      <c r="R1319" s="135">
        <f t="shared" si="144"/>
        <v>2.5</v>
      </c>
      <c r="S1319" s="135">
        <f t="shared" si="145"/>
        <v>250</v>
      </c>
      <c r="T1319" s="135"/>
      <c r="U1319" s="135">
        <f t="shared" si="141"/>
        <v>250</v>
      </c>
      <c r="V1319" s="135">
        <f t="shared" si="142"/>
        <v>250000</v>
      </c>
      <c r="W1319" s="135">
        <f t="shared" si="143"/>
        <v>20833.333333333332</v>
      </c>
      <c r="X1319" s="133" t="s">
        <v>124</v>
      </c>
      <c r="Y1319" s="133" t="s">
        <v>124</v>
      </c>
      <c r="Z1319" s="133">
        <v>3093</v>
      </c>
      <c r="AA1319" s="133">
        <v>3094</v>
      </c>
      <c r="AB1319" s="133" t="s">
        <v>42</v>
      </c>
      <c r="AC1319" s="133" t="s">
        <v>42</v>
      </c>
      <c r="AD1319" s="133" t="s">
        <v>42</v>
      </c>
      <c r="AE1319" s="133" t="s">
        <v>42</v>
      </c>
      <c r="AF1319" s="133">
        <v>117</v>
      </c>
      <c r="AG1319" s="133"/>
      <c r="AH1319" s="133">
        <v>2024</v>
      </c>
      <c r="AI1319" s="133"/>
      <c r="AJ1319" s="133"/>
      <c r="AK1319" s="133"/>
      <c r="AL1319" s="133" t="s">
        <v>43</v>
      </c>
      <c r="AM1319" s="133"/>
    </row>
    <row r="1320" spans="1:39" x14ac:dyDescent="0.35">
      <c r="A1320" s="130" t="s">
        <v>50</v>
      </c>
      <c r="B1320" s="130" t="s">
        <v>40</v>
      </c>
      <c r="C1320" s="130" t="s">
        <v>121</v>
      </c>
      <c r="D1320" s="130" t="s">
        <v>121</v>
      </c>
      <c r="E1320" s="130" t="s">
        <v>85</v>
      </c>
      <c r="F1320" s="130"/>
      <c r="G1320" s="130" t="s">
        <v>43</v>
      </c>
      <c r="H1320" s="130" t="s">
        <v>143</v>
      </c>
      <c r="I1320" s="130" t="s">
        <v>42</v>
      </c>
      <c r="J1320" s="131">
        <v>1</v>
      </c>
      <c r="K1320" s="130"/>
      <c r="L1320" s="130" t="s">
        <v>45</v>
      </c>
      <c r="M1320" s="130"/>
      <c r="N1320" s="130"/>
      <c r="O1320" s="130"/>
      <c r="P1320" s="130"/>
      <c r="Q1320" s="132"/>
      <c r="R1320" s="132"/>
      <c r="S1320" s="132">
        <f t="shared" si="145"/>
        <v>0</v>
      </c>
      <c r="T1320" s="132">
        <v>0</v>
      </c>
      <c r="U1320" s="132">
        <f t="shared" si="141"/>
        <v>0</v>
      </c>
      <c r="V1320" s="132">
        <f t="shared" si="142"/>
        <v>0</v>
      </c>
      <c r="W1320" s="132">
        <f t="shared" si="143"/>
        <v>0</v>
      </c>
      <c r="X1320" s="130" t="s">
        <v>124</v>
      </c>
      <c r="Y1320" s="130" t="s">
        <v>124</v>
      </c>
      <c r="Z1320" s="130">
        <v>3093</v>
      </c>
      <c r="AA1320" s="130">
        <v>3094</v>
      </c>
      <c r="AB1320" s="130" t="s">
        <v>42</v>
      </c>
      <c r="AC1320" s="130" t="s">
        <v>42</v>
      </c>
      <c r="AD1320" s="130" t="s">
        <v>42</v>
      </c>
      <c r="AE1320" s="130" t="s">
        <v>42</v>
      </c>
      <c r="AF1320" s="130">
        <v>117</v>
      </c>
      <c r="AG1320" s="130"/>
      <c r="AH1320" s="130">
        <v>2024</v>
      </c>
      <c r="AI1320" s="130"/>
      <c r="AJ1320" s="130"/>
      <c r="AK1320" s="130"/>
      <c r="AL1320" s="130" t="s">
        <v>43</v>
      </c>
      <c r="AM1320" s="130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911C-B5B1-4B94-A6AE-7B959D019357}">
  <sheetPr>
    <pageSetUpPr fitToPage="1"/>
  </sheetPr>
  <dimension ref="A1:P1308"/>
  <sheetViews>
    <sheetView zoomScaleNormal="100" zoomScaleSheetLayoutView="100" workbookViewId="0"/>
  </sheetViews>
  <sheetFormatPr defaultRowHeight="14.5" x14ac:dyDescent="0.35"/>
  <cols>
    <col min="1" max="1" width="22.1796875" style="1" customWidth="1"/>
    <col min="2" max="2" width="19.7265625" style="3" customWidth="1"/>
    <col min="3" max="3" width="11.36328125" style="3" customWidth="1"/>
    <col min="4" max="4" width="8.81640625" style="3" customWidth="1"/>
    <col min="5" max="5" width="11.81640625" style="7" customWidth="1"/>
    <col min="6" max="6" width="11" style="1" customWidth="1"/>
    <col min="7" max="7" width="8.54296875" style="1" customWidth="1"/>
    <col min="8" max="8" width="10.08984375" style="4" customWidth="1"/>
    <col min="9" max="9" width="9.6328125" style="1" customWidth="1"/>
    <col min="10" max="10" width="8.81640625" style="1" customWidth="1"/>
    <col min="11" max="11" width="15.1796875" style="1" customWidth="1"/>
    <col min="12" max="12" width="17.1796875" style="1" customWidth="1"/>
    <col min="13" max="13" width="3.1796875" style="1" customWidth="1"/>
    <col min="14" max="14" width="12.453125" style="1" customWidth="1"/>
  </cols>
  <sheetData>
    <row r="1" spans="1:16" ht="15.5" x14ac:dyDescent="0.35">
      <c r="A1" s="2" t="s">
        <v>1548</v>
      </c>
      <c r="C1" s="1"/>
      <c r="E1" s="20"/>
    </row>
    <row r="2" spans="1:16" ht="15.5" x14ac:dyDescent="0.35">
      <c r="A2" s="2"/>
      <c r="C2" s="1"/>
      <c r="E2" s="20"/>
    </row>
    <row r="3" spans="1:16" x14ac:dyDescent="0.35">
      <c r="A3" s="5" t="s">
        <v>1039</v>
      </c>
      <c r="C3" s="87">
        <v>10221.489</v>
      </c>
      <c r="D3" s="3" t="s">
        <v>150</v>
      </c>
      <c r="E3" s="75"/>
    </row>
    <row r="4" spans="1:16" ht="15.5" x14ac:dyDescent="0.35">
      <c r="A4" s="2"/>
      <c r="C4" s="1"/>
    </row>
    <row r="5" spans="1:16" x14ac:dyDescent="0.35">
      <c r="A5" s="5" t="s">
        <v>1549</v>
      </c>
      <c r="B5" s="1"/>
      <c r="C5" s="7"/>
    </row>
    <row r="6" spans="1:16" x14ac:dyDescent="0.35">
      <c r="A6" s="1" t="s">
        <v>178</v>
      </c>
      <c r="B6" s="1"/>
      <c r="C6" s="86">
        <v>671</v>
      </c>
      <c r="D6" s="9" t="s">
        <v>147</v>
      </c>
      <c r="E6" s="5" t="s">
        <v>1550</v>
      </c>
      <c r="G6" s="87">
        <f>C9-GETPIVOTDATA(" Total ers tkr",$A$19,"Program","Läkarprogrammet (330 hp)")</f>
        <v>-0.1724022231210256</v>
      </c>
      <c r="O6" s="6"/>
      <c r="P6" s="6"/>
    </row>
    <row r="7" spans="1:16" x14ac:dyDescent="0.35">
      <c r="A7" s="1" t="s">
        <v>1044</v>
      </c>
      <c r="B7" s="1"/>
      <c r="C7" s="87">
        <f>-C3/(C8+C14)*C8</f>
        <v>-4010.8881742231038</v>
      </c>
      <c r="D7" s="9" t="s">
        <v>150</v>
      </c>
      <c r="E7" s="5"/>
      <c r="G7"/>
      <c r="O7" s="6"/>
    </row>
    <row r="8" spans="1:16" x14ac:dyDescent="0.35">
      <c r="A8" s="1" t="s">
        <v>149</v>
      </c>
      <c r="B8" s="1"/>
      <c r="C8" s="87">
        <v>82316</v>
      </c>
      <c r="D8" s="9" t="s">
        <v>150</v>
      </c>
      <c r="H8" s="54"/>
    </row>
    <row r="9" spans="1:16" x14ac:dyDescent="0.35">
      <c r="A9" s="1" t="s">
        <v>157</v>
      </c>
      <c r="B9" s="1"/>
      <c r="C9" s="87">
        <f>C8+C7</f>
        <v>78305.111825776898</v>
      </c>
      <c r="D9" s="9" t="s">
        <v>150</v>
      </c>
      <c r="E9" s="1"/>
      <c r="G9" s="26"/>
      <c r="H9" s="54"/>
    </row>
    <row r="10" spans="1:16" x14ac:dyDescent="0.35">
      <c r="E10" s="1"/>
      <c r="G10" s="4"/>
      <c r="H10" s="54"/>
    </row>
    <row r="11" spans="1:16" x14ac:dyDescent="0.35">
      <c r="A11" s="5" t="s">
        <v>1551</v>
      </c>
      <c r="B11" s="1"/>
      <c r="C11" s="7"/>
      <c r="E11" s="1"/>
      <c r="G11" s="4"/>
      <c r="H11" s="54"/>
    </row>
    <row r="12" spans="1:16" x14ac:dyDescent="0.35">
      <c r="A12" s="1" t="s">
        <v>178</v>
      </c>
      <c r="B12" s="1"/>
      <c r="C12" s="86">
        <v>1039</v>
      </c>
      <c r="D12" s="9" t="s">
        <v>147</v>
      </c>
      <c r="E12" s="5" t="s">
        <v>1552</v>
      </c>
      <c r="G12" s="87">
        <f>C15-GETPIVOTDATA(" Total ers tkr",$A$19,"Program","Läkarprogrammet (360 hp)")</f>
        <v>0.31617422307317611</v>
      </c>
      <c r="H12" s="54"/>
    </row>
    <row r="13" spans="1:16" x14ac:dyDescent="0.35">
      <c r="A13" s="1" t="s">
        <v>1044</v>
      </c>
      <c r="B13" s="1"/>
      <c r="C13" s="87">
        <f>-C3/(C8+C14)*C14</f>
        <v>-6210.6008257768963</v>
      </c>
      <c r="D13" s="9" t="s">
        <v>150</v>
      </c>
      <c r="E13" s="1"/>
      <c r="G13" s="4"/>
      <c r="H13" s="54"/>
    </row>
    <row r="14" spans="1:16" x14ac:dyDescent="0.35">
      <c r="A14" s="1" t="s">
        <v>149</v>
      </c>
      <c r="B14" s="1"/>
      <c r="C14" s="87">
        <v>127461</v>
      </c>
      <c r="D14" s="9" t="s">
        <v>150</v>
      </c>
      <c r="E14" s="1"/>
      <c r="G14" s="4"/>
      <c r="H14" s="54"/>
    </row>
    <row r="15" spans="1:16" x14ac:dyDescent="0.35">
      <c r="A15" s="1" t="s">
        <v>157</v>
      </c>
      <c r="B15" s="1"/>
      <c r="C15" s="87">
        <f>C14+C13</f>
        <v>121250.3991742231</v>
      </c>
      <c r="D15" s="9" t="s">
        <v>150</v>
      </c>
      <c r="E15" s="1"/>
      <c r="G15" s="4"/>
      <c r="H15" s="54"/>
    </row>
    <row r="16" spans="1:16" x14ac:dyDescent="0.35">
      <c r="C16" s="4"/>
      <c r="E16" s="20"/>
    </row>
    <row r="17" spans="1:14" x14ac:dyDescent="0.35">
      <c r="A17" s="11" t="s">
        <v>1</v>
      </c>
      <c r="B17" s="1" t="s">
        <v>1553</v>
      </c>
      <c r="C17" s="1"/>
      <c r="D17" s="1"/>
      <c r="E17" s="20"/>
      <c r="F17" s="4"/>
    </row>
    <row r="19" spans="1:14" x14ac:dyDescent="0.35">
      <c r="A19" s="149"/>
      <c r="B19" s="150"/>
      <c r="C19" s="150"/>
      <c r="D19" s="150"/>
      <c r="E19" s="150"/>
      <c r="F19" s="150"/>
      <c r="G19" s="150" t="s">
        <v>158</v>
      </c>
      <c r="H19" s="150"/>
      <c r="I19" s="151"/>
      <c r="J19"/>
      <c r="K19"/>
    </row>
    <row r="20" spans="1:14" ht="26.5" x14ac:dyDescent="0.35">
      <c r="A20" s="152" t="s">
        <v>2</v>
      </c>
      <c r="B20" s="153" t="s">
        <v>0</v>
      </c>
      <c r="C20" s="154" t="s">
        <v>1708</v>
      </c>
      <c r="D20" s="154" t="s">
        <v>1554</v>
      </c>
      <c r="E20" s="155" t="s">
        <v>8</v>
      </c>
      <c r="F20" s="154" t="s">
        <v>7</v>
      </c>
      <c r="G20" s="154" t="s">
        <v>160</v>
      </c>
      <c r="H20" s="153" t="s">
        <v>161</v>
      </c>
      <c r="I20" s="319" t="s">
        <v>162</v>
      </c>
      <c r="J20"/>
      <c r="K20"/>
      <c r="L20" s="3"/>
      <c r="M20" s="3"/>
      <c r="N20" s="3"/>
    </row>
    <row r="21" spans="1:14" ht="39" x14ac:dyDescent="0.35">
      <c r="A21" s="311" t="s">
        <v>1549</v>
      </c>
      <c r="B21" s="297" t="s">
        <v>39</v>
      </c>
      <c r="C21" s="110" t="s">
        <v>42</v>
      </c>
      <c r="D21" s="214" t="s">
        <v>656</v>
      </c>
      <c r="E21" s="116" t="s">
        <v>42</v>
      </c>
      <c r="F21" s="111" t="s">
        <v>1555</v>
      </c>
      <c r="G21" s="117">
        <v>0</v>
      </c>
      <c r="H21" s="117">
        <v>0</v>
      </c>
      <c r="I21" s="113">
        <v>36</v>
      </c>
      <c r="J21"/>
      <c r="K21"/>
    </row>
    <row r="22" spans="1:14" x14ac:dyDescent="0.35">
      <c r="A22" s="289"/>
      <c r="B22" s="298"/>
      <c r="C22" s="110"/>
      <c r="D22" s="315" t="s">
        <v>1556</v>
      </c>
      <c r="E22" s="316"/>
      <c r="F22" s="316"/>
      <c r="G22" s="317">
        <v>0</v>
      </c>
      <c r="H22" s="317">
        <v>0</v>
      </c>
      <c r="I22" s="318">
        <v>36</v>
      </c>
      <c r="J22"/>
      <c r="K22"/>
    </row>
    <row r="23" spans="1:14" ht="65" x14ac:dyDescent="0.35">
      <c r="A23" s="289"/>
      <c r="B23" s="298"/>
      <c r="C23" s="110"/>
      <c r="D23" s="214" t="s">
        <v>45</v>
      </c>
      <c r="E23" s="116" t="s">
        <v>42</v>
      </c>
      <c r="F23" s="111" t="s">
        <v>47</v>
      </c>
      <c r="G23" s="117">
        <v>0</v>
      </c>
      <c r="H23" s="117">
        <v>0</v>
      </c>
      <c r="I23" s="113">
        <v>492</v>
      </c>
      <c r="J23"/>
      <c r="K23"/>
    </row>
    <row r="24" spans="1:14" x14ac:dyDescent="0.35">
      <c r="A24" s="289"/>
      <c r="B24" s="298"/>
      <c r="C24" s="110"/>
      <c r="D24" s="214"/>
      <c r="E24" s="116"/>
      <c r="F24" s="111" t="s">
        <v>44</v>
      </c>
      <c r="G24" s="117">
        <v>0</v>
      </c>
      <c r="H24" s="117">
        <v>0</v>
      </c>
      <c r="I24" s="113">
        <v>768</v>
      </c>
      <c r="J24"/>
      <c r="K24"/>
    </row>
    <row r="25" spans="1:14" ht="65" x14ac:dyDescent="0.35">
      <c r="A25" s="289"/>
      <c r="B25" s="298"/>
      <c r="C25" s="110"/>
      <c r="D25" s="214"/>
      <c r="E25" s="116"/>
      <c r="F25" s="111" t="s">
        <v>1559</v>
      </c>
      <c r="G25" s="117">
        <v>0</v>
      </c>
      <c r="H25" s="117">
        <v>0</v>
      </c>
      <c r="I25" s="113">
        <v>1200</v>
      </c>
      <c r="J25"/>
      <c r="K25"/>
    </row>
    <row r="26" spans="1:14" ht="26" x14ac:dyDescent="0.35">
      <c r="A26" s="289"/>
      <c r="B26" s="298"/>
      <c r="C26" s="110"/>
      <c r="D26" s="214"/>
      <c r="E26" s="116"/>
      <c r="F26" s="111" t="s">
        <v>1513</v>
      </c>
      <c r="G26" s="117">
        <v>0</v>
      </c>
      <c r="H26" s="117">
        <v>0</v>
      </c>
      <c r="I26" s="113">
        <v>80</v>
      </c>
      <c r="J26"/>
      <c r="K26"/>
    </row>
    <row r="27" spans="1:14" ht="39" x14ac:dyDescent="0.35">
      <c r="A27" s="289"/>
      <c r="B27" s="298"/>
      <c r="C27" s="110"/>
      <c r="D27" s="214"/>
      <c r="E27" s="116"/>
      <c r="F27" s="111" t="s">
        <v>1560</v>
      </c>
      <c r="G27" s="117">
        <v>0</v>
      </c>
      <c r="H27" s="117">
        <v>0</v>
      </c>
      <c r="I27" s="113">
        <v>960</v>
      </c>
      <c r="J27"/>
      <c r="K27"/>
    </row>
    <row r="28" spans="1:14" ht="26" x14ac:dyDescent="0.35">
      <c r="A28" s="289"/>
      <c r="B28" s="298"/>
      <c r="C28" s="110"/>
      <c r="D28" s="214"/>
      <c r="E28" s="116"/>
      <c r="F28" s="111" t="s">
        <v>1562</v>
      </c>
      <c r="G28" s="117">
        <v>0</v>
      </c>
      <c r="H28" s="117">
        <v>0</v>
      </c>
      <c r="I28" s="113">
        <v>1500</v>
      </c>
      <c r="J28"/>
      <c r="K28"/>
    </row>
    <row r="29" spans="1:14" ht="39" x14ac:dyDescent="0.35">
      <c r="A29" s="289"/>
      <c r="B29" s="298"/>
      <c r="C29" s="110"/>
      <c r="D29" s="214"/>
      <c r="E29" s="116"/>
      <c r="F29" s="111" t="s">
        <v>1563</v>
      </c>
      <c r="G29" s="117">
        <v>0</v>
      </c>
      <c r="H29" s="117">
        <v>0</v>
      </c>
      <c r="I29" s="113">
        <v>634</v>
      </c>
      <c r="J29"/>
      <c r="K29"/>
    </row>
    <row r="30" spans="1:14" ht="39" x14ac:dyDescent="0.35">
      <c r="A30" s="289"/>
      <c r="B30" s="298"/>
      <c r="C30" s="110"/>
      <c r="D30" s="214"/>
      <c r="E30" s="116" t="s">
        <v>171</v>
      </c>
      <c r="F30" s="111" t="s">
        <v>1565</v>
      </c>
      <c r="G30" s="117">
        <v>0</v>
      </c>
      <c r="H30" s="117">
        <v>0</v>
      </c>
      <c r="I30" s="113">
        <v>800</v>
      </c>
      <c r="J30"/>
      <c r="K30"/>
    </row>
    <row r="31" spans="1:14" x14ac:dyDescent="0.35">
      <c r="A31" s="289"/>
      <c r="B31" s="298"/>
      <c r="C31" s="110"/>
      <c r="D31" s="315" t="s">
        <v>1053</v>
      </c>
      <c r="E31" s="316"/>
      <c r="F31" s="316"/>
      <c r="G31" s="317">
        <v>0</v>
      </c>
      <c r="H31" s="317">
        <v>0</v>
      </c>
      <c r="I31" s="318">
        <v>6434</v>
      </c>
      <c r="J31"/>
      <c r="K31"/>
    </row>
    <row r="32" spans="1:14" x14ac:dyDescent="0.35">
      <c r="A32" s="289"/>
      <c r="B32" s="298"/>
      <c r="C32" s="110" t="s">
        <v>164</v>
      </c>
      <c r="D32" s="110"/>
      <c r="E32" s="110"/>
      <c r="F32" s="110"/>
      <c r="G32" s="117">
        <v>0</v>
      </c>
      <c r="H32" s="117">
        <v>0</v>
      </c>
      <c r="I32" s="113">
        <v>6470</v>
      </c>
      <c r="J32"/>
      <c r="K32"/>
    </row>
    <row r="33" spans="1:11" ht="65" x14ac:dyDescent="0.35">
      <c r="A33" s="289"/>
      <c r="B33" s="298"/>
      <c r="C33" s="110" t="s">
        <v>51</v>
      </c>
      <c r="D33" s="214" t="s">
        <v>45</v>
      </c>
      <c r="E33" s="116" t="s">
        <v>42</v>
      </c>
      <c r="F33" s="111" t="s">
        <v>1557</v>
      </c>
      <c r="G33" s="117">
        <v>0</v>
      </c>
      <c r="H33" s="117">
        <v>0</v>
      </c>
      <c r="I33" s="113">
        <v>850</v>
      </c>
      <c r="J33"/>
      <c r="K33"/>
    </row>
    <row r="34" spans="1:11" ht="39" x14ac:dyDescent="0.35">
      <c r="A34" s="289"/>
      <c r="B34" s="298"/>
      <c r="C34" s="110"/>
      <c r="D34" s="214"/>
      <c r="E34" s="116"/>
      <c r="F34" s="111" t="s">
        <v>1558</v>
      </c>
      <c r="G34" s="117">
        <v>0</v>
      </c>
      <c r="H34" s="117">
        <v>0</v>
      </c>
      <c r="I34" s="113">
        <v>300</v>
      </c>
      <c r="J34"/>
      <c r="K34"/>
    </row>
    <row r="35" spans="1:11" ht="15" customHeight="1" x14ac:dyDescent="0.35">
      <c r="A35" s="289"/>
      <c r="B35" s="298"/>
      <c r="C35" s="110"/>
      <c r="D35" s="214"/>
      <c r="E35" s="116"/>
      <c r="F35" s="111" t="s">
        <v>1561</v>
      </c>
      <c r="G35" s="117">
        <v>0</v>
      </c>
      <c r="H35" s="117">
        <v>0</v>
      </c>
      <c r="I35" s="113">
        <v>250</v>
      </c>
      <c r="J35"/>
      <c r="K35"/>
    </row>
    <row r="36" spans="1:11" ht="78" x14ac:dyDescent="0.35">
      <c r="A36" s="289"/>
      <c r="B36" s="298"/>
      <c r="C36" s="110"/>
      <c r="D36" s="214"/>
      <c r="E36" s="116"/>
      <c r="F36" s="111" t="s">
        <v>1564</v>
      </c>
      <c r="G36" s="117">
        <v>0</v>
      </c>
      <c r="H36" s="117">
        <v>0</v>
      </c>
      <c r="I36" s="113">
        <v>678</v>
      </c>
      <c r="J36"/>
      <c r="K36"/>
    </row>
    <row r="37" spans="1:11" x14ac:dyDescent="0.35">
      <c r="A37" s="289"/>
      <c r="B37" s="298"/>
      <c r="C37" s="110"/>
      <c r="D37" s="315" t="s">
        <v>1053</v>
      </c>
      <c r="E37" s="316"/>
      <c r="F37" s="316"/>
      <c r="G37" s="317">
        <v>0</v>
      </c>
      <c r="H37" s="317">
        <v>0</v>
      </c>
      <c r="I37" s="318">
        <v>2078</v>
      </c>
      <c r="J37"/>
      <c r="K37"/>
    </row>
    <row r="38" spans="1:11" x14ac:dyDescent="0.35">
      <c r="A38" s="289"/>
      <c r="B38" s="314"/>
      <c r="C38" s="110" t="s">
        <v>166</v>
      </c>
      <c r="D38" s="110"/>
      <c r="E38" s="110"/>
      <c r="F38" s="110"/>
      <c r="G38" s="117">
        <v>0</v>
      </c>
      <c r="H38" s="117">
        <v>0</v>
      </c>
      <c r="I38" s="113">
        <v>2078</v>
      </c>
      <c r="J38"/>
      <c r="K38"/>
    </row>
    <row r="39" spans="1:11" x14ac:dyDescent="0.35">
      <c r="A39" s="289"/>
      <c r="B39" s="315" t="s">
        <v>165</v>
      </c>
      <c r="C39" s="316"/>
      <c r="D39" s="316"/>
      <c r="E39" s="316"/>
      <c r="F39" s="316"/>
      <c r="G39" s="317">
        <v>0</v>
      </c>
      <c r="H39" s="317">
        <v>0</v>
      </c>
      <c r="I39" s="318">
        <v>8548</v>
      </c>
      <c r="J39"/>
      <c r="K39"/>
    </row>
    <row r="40" spans="1:11" ht="39" x14ac:dyDescent="0.35">
      <c r="A40" s="289"/>
      <c r="B40" s="297" t="s">
        <v>50</v>
      </c>
      <c r="C40" s="110" t="s">
        <v>51</v>
      </c>
      <c r="D40" s="214" t="s">
        <v>127</v>
      </c>
      <c r="E40" s="116" t="s">
        <v>1566</v>
      </c>
      <c r="F40" s="111" t="s">
        <v>1567</v>
      </c>
      <c r="G40" s="117">
        <v>1.4962500000000001</v>
      </c>
      <c r="H40" s="117">
        <v>106.4817</v>
      </c>
      <c r="I40" s="113">
        <v>159.323243625</v>
      </c>
      <c r="J40"/>
      <c r="K40"/>
    </row>
    <row r="41" spans="1:11" x14ac:dyDescent="0.35">
      <c r="A41" s="289"/>
      <c r="B41" s="298"/>
      <c r="C41" s="110"/>
      <c r="D41" s="315" t="s">
        <v>172</v>
      </c>
      <c r="E41" s="316"/>
      <c r="F41" s="316"/>
      <c r="G41" s="317">
        <v>1.4962500000000001</v>
      </c>
      <c r="H41" s="317">
        <v>106.4817</v>
      </c>
      <c r="I41" s="318">
        <v>159.323243625</v>
      </c>
      <c r="J41"/>
      <c r="K41"/>
    </row>
    <row r="42" spans="1:11" ht="39" x14ac:dyDescent="0.35">
      <c r="A42" s="289"/>
      <c r="B42" s="298"/>
      <c r="C42" s="110"/>
      <c r="D42" s="214" t="s">
        <v>595</v>
      </c>
      <c r="E42" s="116" t="s">
        <v>1568</v>
      </c>
      <c r="F42" s="111" t="s">
        <v>1569</v>
      </c>
      <c r="G42" s="117">
        <v>26.32</v>
      </c>
      <c r="H42" s="117">
        <v>106.4817</v>
      </c>
      <c r="I42" s="113">
        <v>2802.598344</v>
      </c>
      <c r="J42"/>
      <c r="K42"/>
    </row>
    <row r="43" spans="1:11" x14ac:dyDescent="0.35">
      <c r="A43" s="289"/>
      <c r="B43" s="298"/>
      <c r="C43" s="110"/>
      <c r="D43" s="315" t="s">
        <v>596</v>
      </c>
      <c r="E43" s="316"/>
      <c r="F43" s="316"/>
      <c r="G43" s="317">
        <v>26.32</v>
      </c>
      <c r="H43" s="317">
        <v>106.4817</v>
      </c>
      <c r="I43" s="318">
        <v>2802.598344</v>
      </c>
      <c r="J43"/>
      <c r="K43"/>
    </row>
    <row r="44" spans="1:11" ht="26" x14ac:dyDescent="0.35">
      <c r="A44" s="289"/>
      <c r="B44" s="298"/>
      <c r="C44" s="110"/>
      <c r="D44" s="214" t="s">
        <v>1128</v>
      </c>
      <c r="E44" s="116" t="s">
        <v>1570</v>
      </c>
      <c r="F44" s="111" t="s">
        <v>1571</v>
      </c>
      <c r="G44" s="117">
        <v>134.14499999999998</v>
      </c>
      <c r="H44" s="117">
        <v>106.4817</v>
      </c>
      <c r="I44" s="113">
        <v>14283.987646499998</v>
      </c>
      <c r="J44"/>
      <c r="K44"/>
    </row>
    <row r="45" spans="1:11" x14ac:dyDescent="0.35">
      <c r="A45" s="289"/>
      <c r="B45" s="298"/>
      <c r="C45" s="110"/>
      <c r="D45" s="315" t="s">
        <v>1131</v>
      </c>
      <c r="E45" s="316"/>
      <c r="F45" s="316"/>
      <c r="G45" s="317">
        <v>134.14499999999998</v>
      </c>
      <c r="H45" s="317">
        <v>106.4817</v>
      </c>
      <c r="I45" s="318">
        <v>14283.987646499998</v>
      </c>
      <c r="J45"/>
      <c r="K45"/>
    </row>
    <row r="46" spans="1:11" ht="65" x14ac:dyDescent="0.35">
      <c r="A46" s="289"/>
      <c r="B46" s="298"/>
      <c r="C46" s="110"/>
      <c r="D46" s="214" t="s">
        <v>783</v>
      </c>
      <c r="E46" s="116" t="s">
        <v>1572</v>
      </c>
      <c r="F46" s="111" t="s">
        <v>1573</v>
      </c>
      <c r="G46" s="117">
        <v>12.579999999999998</v>
      </c>
      <c r="H46" s="117">
        <v>106.4817</v>
      </c>
      <c r="I46" s="113">
        <v>1339.5397859999998</v>
      </c>
      <c r="J46"/>
      <c r="K46"/>
    </row>
    <row r="47" spans="1:11" ht="39" x14ac:dyDescent="0.35">
      <c r="A47" s="289"/>
      <c r="B47" s="298"/>
      <c r="C47" s="110"/>
      <c r="D47" s="214"/>
      <c r="E47" s="116" t="s">
        <v>1574</v>
      </c>
      <c r="F47" s="111" t="s">
        <v>1567</v>
      </c>
      <c r="G47" s="117">
        <v>12.590666666666666</v>
      </c>
      <c r="H47" s="117">
        <v>106.4817</v>
      </c>
      <c r="I47" s="113">
        <v>1340.6755908</v>
      </c>
      <c r="J47"/>
      <c r="K47"/>
    </row>
    <row r="48" spans="1:11" x14ac:dyDescent="0.35">
      <c r="A48" s="289"/>
      <c r="B48" s="298"/>
      <c r="C48" s="110"/>
      <c r="D48" s="315" t="s">
        <v>786</v>
      </c>
      <c r="E48" s="316"/>
      <c r="F48" s="316"/>
      <c r="G48" s="317">
        <v>25.170666666666662</v>
      </c>
      <c r="H48" s="317">
        <v>106.4817</v>
      </c>
      <c r="I48" s="318">
        <v>2680.2153767999998</v>
      </c>
      <c r="J48"/>
      <c r="K48"/>
    </row>
    <row r="49" spans="1:11" ht="39" x14ac:dyDescent="0.35">
      <c r="A49" s="289"/>
      <c r="B49" s="298"/>
      <c r="C49" s="110"/>
      <c r="D49" s="214" t="s">
        <v>312</v>
      </c>
      <c r="E49" s="116" t="s">
        <v>1575</v>
      </c>
      <c r="F49" s="111" t="s">
        <v>1576</v>
      </c>
      <c r="G49" s="117">
        <v>14.805</v>
      </c>
      <c r="H49" s="117">
        <v>138.4273</v>
      </c>
      <c r="I49" s="113">
        <v>2049.4161765000003</v>
      </c>
      <c r="J49"/>
      <c r="K49"/>
    </row>
    <row r="50" spans="1:11" ht="26" x14ac:dyDescent="0.35">
      <c r="A50" s="289"/>
      <c r="B50" s="298"/>
      <c r="C50" s="110"/>
      <c r="D50" s="214"/>
      <c r="E50" s="116" t="s">
        <v>1577</v>
      </c>
      <c r="F50" s="111" t="s">
        <v>1578</v>
      </c>
      <c r="G50" s="117">
        <v>6.7750000000000004</v>
      </c>
      <c r="H50" s="117">
        <v>106.4817</v>
      </c>
      <c r="I50" s="113">
        <v>721.41351750000013</v>
      </c>
      <c r="J50"/>
      <c r="K50"/>
    </row>
    <row r="51" spans="1:11" ht="39" x14ac:dyDescent="0.35">
      <c r="A51" s="289"/>
      <c r="B51" s="298"/>
      <c r="C51" s="110"/>
      <c r="D51" s="214"/>
      <c r="E51" s="116" t="s">
        <v>1568</v>
      </c>
      <c r="F51" s="111" t="s">
        <v>1569</v>
      </c>
      <c r="G51" s="117">
        <v>16.450000000000003</v>
      </c>
      <c r="H51" s="117">
        <v>106.4817</v>
      </c>
      <c r="I51" s="113">
        <v>1751.6239650000002</v>
      </c>
      <c r="J51"/>
      <c r="K51"/>
    </row>
    <row r="52" spans="1:11" ht="39" x14ac:dyDescent="0.35">
      <c r="A52" s="289"/>
      <c r="B52" s="298"/>
      <c r="C52" s="110"/>
      <c r="D52" s="214"/>
      <c r="E52" s="116" t="s">
        <v>1566</v>
      </c>
      <c r="F52" s="111" t="s">
        <v>1567</v>
      </c>
      <c r="G52" s="117">
        <v>0.83125000000000004</v>
      </c>
      <c r="H52" s="117">
        <v>106.4817</v>
      </c>
      <c r="I52" s="113">
        <v>88.512913125000011</v>
      </c>
      <c r="J52"/>
      <c r="K52"/>
    </row>
    <row r="53" spans="1:11" ht="39" x14ac:dyDescent="0.35">
      <c r="A53" s="289"/>
      <c r="B53" s="298"/>
      <c r="C53" s="110"/>
      <c r="D53" s="214"/>
      <c r="E53" s="116" t="s">
        <v>1574</v>
      </c>
      <c r="F53" s="111" t="s">
        <v>1567</v>
      </c>
      <c r="G53" s="117">
        <v>0.83125000000000004</v>
      </c>
      <c r="H53" s="117">
        <v>106.4817</v>
      </c>
      <c r="I53" s="113">
        <v>88.512913125000011</v>
      </c>
      <c r="J53"/>
      <c r="K53"/>
    </row>
    <row r="54" spans="1:11" ht="39" x14ac:dyDescent="0.35">
      <c r="A54" s="289"/>
      <c r="B54" s="298"/>
      <c r="C54" s="110"/>
      <c r="D54" s="214"/>
      <c r="E54" s="116" t="s">
        <v>1579</v>
      </c>
      <c r="F54" s="111" t="s">
        <v>1567</v>
      </c>
      <c r="G54" s="117">
        <v>0.83125000000000004</v>
      </c>
      <c r="H54" s="117">
        <v>106.4817</v>
      </c>
      <c r="I54" s="113">
        <v>88.512913125000011</v>
      </c>
      <c r="J54"/>
      <c r="K54"/>
    </row>
    <row r="55" spans="1:11" ht="39" x14ac:dyDescent="0.35">
      <c r="A55" s="289"/>
      <c r="B55" s="298"/>
      <c r="C55" s="110"/>
      <c r="D55" s="214"/>
      <c r="E55" s="116" t="s">
        <v>1580</v>
      </c>
      <c r="F55" s="111" t="s">
        <v>1567</v>
      </c>
      <c r="G55" s="117">
        <v>0.83125000000000004</v>
      </c>
      <c r="H55" s="117">
        <v>106.4817</v>
      </c>
      <c r="I55" s="113">
        <v>88.512913125000011</v>
      </c>
      <c r="J55"/>
      <c r="K55"/>
    </row>
    <row r="56" spans="1:11" x14ac:dyDescent="0.35">
      <c r="A56" s="289"/>
      <c r="B56" s="298"/>
      <c r="C56" s="110"/>
      <c r="D56" s="315" t="s">
        <v>315</v>
      </c>
      <c r="E56" s="316"/>
      <c r="F56" s="316"/>
      <c r="G56" s="317">
        <v>41.35499999999999</v>
      </c>
      <c r="H56" s="317">
        <v>112.87082000000002</v>
      </c>
      <c r="I56" s="318">
        <v>4876.5053114999992</v>
      </c>
      <c r="J56"/>
      <c r="K56"/>
    </row>
    <row r="57" spans="1:11" ht="26" x14ac:dyDescent="0.35">
      <c r="A57" s="289"/>
      <c r="B57" s="298"/>
      <c r="C57" s="110"/>
      <c r="D57" s="214" t="s">
        <v>181</v>
      </c>
      <c r="E57" s="116" t="s">
        <v>1570</v>
      </c>
      <c r="F57" s="111" t="s">
        <v>1571</v>
      </c>
      <c r="G57" s="117">
        <v>1.355</v>
      </c>
      <c r="H57" s="117">
        <v>106.4817</v>
      </c>
      <c r="I57" s="113">
        <v>144.28270349999997</v>
      </c>
      <c r="J57"/>
      <c r="K57"/>
    </row>
    <row r="58" spans="1:11" ht="39" x14ac:dyDescent="0.35">
      <c r="A58" s="289"/>
      <c r="B58" s="298"/>
      <c r="C58" s="110"/>
      <c r="D58" s="214"/>
      <c r="E58" s="116" t="s">
        <v>1575</v>
      </c>
      <c r="F58" s="111" t="s">
        <v>1576</v>
      </c>
      <c r="G58" s="117">
        <v>1.645</v>
      </c>
      <c r="H58" s="117">
        <v>106.4817</v>
      </c>
      <c r="I58" s="113">
        <v>175.1623965</v>
      </c>
      <c r="J58"/>
      <c r="K58"/>
    </row>
    <row r="59" spans="1:11" ht="26" x14ac:dyDescent="0.35">
      <c r="A59" s="289"/>
      <c r="B59" s="298"/>
      <c r="C59" s="110"/>
      <c r="D59" s="214"/>
      <c r="E59" s="116" t="s">
        <v>1577</v>
      </c>
      <c r="F59" s="111" t="s">
        <v>1578</v>
      </c>
      <c r="G59" s="117">
        <v>21.68</v>
      </c>
      <c r="H59" s="117">
        <v>106.4817</v>
      </c>
      <c r="I59" s="113">
        <v>2308.5232559999995</v>
      </c>
      <c r="J59"/>
      <c r="K59"/>
    </row>
    <row r="60" spans="1:11" ht="39" x14ac:dyDescent="0.35">
      <c r="A60" s="289"/>
      <c r="B60" s="298"/>
      <c r="C60" s="110"/>
      <c r="D60" s="214"/>
      <c r="E60" s="116" t="s">
        <v>1568</v>
      </c>
      <c r="F60" s="111" t="s">
        <v>1569</v>
      </c>
      <c r="G60" s="117">
        <v>8.2250000000000014</v>
      </c>
      <c r="H60" s="117">
        <v>106.4817</v>
      </c>
      <c r="I60" s="113">
        <v>875.81198250000011</v>
      </c>
      <c r="J60"/>
      <c r="K60"/>
    </row>
    <row r="61" spans="1:11" ht="65" x14ac:dyDescent="0.35">
      <c r="A61" s="289"/>
      <c r="B61" s="298"/>
      <c r="C61" s="110"/>
      <c r="D61" s="214"/>
      <c r="E61" s="116" t="s">
        <v>1572</v>
      </c>
      <c r="F61" s="111" t="s">
        <v>1573</v>
      </c>
      <c r="G61" s="117">
        <v>28.61333333333333</v>
      </c>
      <c r="H61" s="117">
        <v>106.4817</v>
      </c>
      <c r="I61" s="113">
        <v>3046.7963759999998</v>
      </c>
      <c r="J61"/>
      <c r="K61"/>
    </row>
    <row r="62" spans="1:11" ht="39" x14ac:dyDescent="0.35">
      <c r="A62" s="289"/>
      <c r="B62" s="298"/>
      <c r="C62" s="110"/>
      <c r="D62" s="214"/>
      <c r="E62" s="116" t="s">
        <v>1566</v>
      </c>
      <c r="F62" s="111" t="s">
        <v>1567</v>
      </c>
      <c r="G62" s="117">
        <v>0.16624999999999998</v>
      </c>
      <c r="H62" s="117">
        <v>106.4817</v>
      </c>
      <c r="I62" s="113">
        <v>17.702582624999998</v>
      </c>
      <c r="J62"/>
    </row>
    <row r="63" spans="1:11" ht="39" x14ac:dyDescent="0.35">
      <c r="A63" s="289"/>
      <c r="B63" s="298"/>
      <c r="C63" s="110"/>
      <c r="D63" s="214"/>
      <c r="E63" s="116" t="s">
        <v>1574</v>
      </c>
      <c r="F63" s="111" t="s">
        <v>1567</v>
      </c>
      <c r="G63" s="117">
        <v>0.16624999999999998</v>
      </c>
      <c r="H63" s="117">
        <v>106.4817</v>
      </c>
      <c r="I63" s="113">
        <v>17.702582624999998</v>
      </c>
      <c r="J63"/>
    </row>
    <row r="64" spans="1:11" ht="39" x14ac:dyDescent="0.35">
      <c r="A64" s="289"/>
      <c r="B64" s="298"/>
      <c r="C64" s="110"/>
      <c r="D64" s="214"/>
      <c r="E64" s="116" t="s">
        <v>1579</v>
      </c>
      <c r="F64" s="111" t="s">
        <v>1567</v>
      </c>
      <c r="G64" s="117">
        <v>0.16624999999999998</v>
      </c>
      <c r="H64" s="117">
        <v>106.4817</v>
      </c>
      <c r="I64" s="113">
        <v>17.702582624999998</v>
      </c>
      <c r="J64"/>
    </row>
    <row r="65" spans="1:10" ht="39" x14ac:dyDescent="0.35">
      <c r="A65" s="289"/>
      <c r="B65" s="298"/>
      <c r="C65" s="110"/>
      <c r="D65" s="214"/>
      <c r="E65" s="116" t="s">
        <v>1580</v>
      </c>
      <c r="F65" s="111" t="s">
        <v>1567</v>
      </c>
      <c r="G65" s="117">
        <v>12.756916666666665</v>
      </c>
      <c r="H65" s="117">
        <v>106.4817</v>
      </c>
      <c r="I65" s="113">
        <v>1358.3781734249999</v>
      </c>
      <c r="J65"/>
    </row>
    <row r="66" spans="1:10" x14ac:dyDescent="0.35">
      <c r="A66" s="289"/>
      <c r="B66" s="298"/>
      <c r="C66" s="110"/>
      <c r="D66" s="315" t="s">
        <v>183</v>
      </c>
      <c r="E66" s="316"/>
      <c r="F66" s="316"/>
      <c r="G66" s="317">
        <v>74.774000000000001</v>
      </c>
      <c r="H66" s="317">
        <v>106.48170000000003</v>
      </c>
      <c r="I66" s="318">
        <v>7962.062635799999</v>
      </c>
      <c r="J66"/>
    </row>
    <row r="67" spans="1:10" ht="65" x14ac:dyDescent="0.35">
      <c r="A67" s="289"/>
      <c r="B67" s="298"/>
      <c r="C67" s="110"/>
      <c r="D67" s="214" t="s">
        <v>817</v>
      </c>
      <c r="E67" s="116" t="s">
        <v>1572</v>
      </c>
      <c r="F67" s="111" t="s">
        <v>1573</v>
      </c>
      <c r="G67" s="117">
        <v>7.4</v>
      </c>
      <c r="H67" s="117">
        <v>106.4817</v>
      </c>
      <c r="I67" s="113">
        <v>787.96458000000007</v>
      </c>
      <c r="J67"/>
    </row>
    <row r="68" spans="1:10" ht="39" x14ac:dyDescent="0.35">
      <c r="A68" s="289"/>
      <c r="B68" s="298"/>
      <c r="C68" s="110"/>
      <c r="D68" s="214"/>
      <c r="E68" s="116" t="s">
        <v>1566</v>
      </c>
      <c r="F68" s="111" t="s">
        <v>1567</v>
      </c>
      <c r="G68" s="117">
        <v>11.094416666666666</v>
      </c>
      <c r="H68" s="117">
        <v>106.4817</v>
      </c>
      <c r="I68" s="113">
        <v>1181.352347175</v>
      </c>
      <c r="J68"/>
    </row>
    <row r="69" spans="1:10" x14ac:dyDescent="0.35">
      <c r="A69" s="289"/>
      <c r="B69" s="298"/>
      <c r="C69" s="110"/>
      <c r="D69" s="315" t="s">
        <v>820</v>
      </c>
      <c r="E69" s="316"/>
      <c r="F69" s="316"/>
      <c r="G69" s="317">
        <v>18.494416666666666</v>
      </c>
      <c r="H69" s="317">
        <v>106.4817</v>
      </c>
      <c r="I69" s="318">
        <v>1969.316927175</v>
      </c>
      <c r="J69"/>
    </row>
    <row r="70" spans="1:10" ht="65" x14ac:dyDescent="0.35">
      <c r="A70" s="289"/>
      <c r="B70" s="298"/>
      <c r="C70" s="110"/>
      <c r="D70" s="214" t="s">
        <v>656</v>
      </c>
      <c r="E70" s="116" t="s">
        <v>1572</v>
      </c>
      <c r="F70" s="111" t="s">
        <v>1573</v>
      </c>
      <c r="G70" s="117">
        <v>31.573333333333331</v>
      </c>
      <c r="H70" s="117">
        <v>106.4817</v>
      </c>
      <c r="I70" s="113">
        <v>3361.9822079999994</v>
      </c>
      <c r="J70"/>
    </row>
    <row r="71" spans="1:10" x14ac:dyDescent="0.35">
      <c r="A71" s="289"/>
      <c r="B71" s="298"/>
      <c r="C71" s="110"/>
      <c r="D71" s="315" t="s">
        <v>1556</v>
      </c>
      <c r="E71" s="316"/>
      <c r="F71" s="316"/>
      <c r="G71" s="317">
        <v>31.573333333333331</v>
      </c>
      <c r="H71" s="317">
        <v>106.4817</v>
      </c>
      <c r="I71" s="318">
        <v>3361.9822079999994</v>
      </c>
      <c r="J71"/>
    </row>
    <row r="72" spans="1:10" ht="39" x14ac:dyDescent="0.35">
      <c r="A72" s="289"/>
      <c r="B72" s="298"/>
      <c r="C72" s="110"/>
      <c r="D72" s="214" t="s">
        <v>1089</v>
      </c>
      <c r="E72" s="116" t="s">
        <v>1566</v>
      </c>
      <c r="F72" s="111" t="s">
        <v>1567</v>
      </c>
      <c r="G72" s="117">
        <v>1.3743333333333332</v>
      </c>
      <c r="H72" s="117">
        <v>106.4817</v>
      </c>
      <c r="I72" s="113">
        <v>146.34134969999999</v>
      </c>
      <c r="J72"/>
    </row>
    <row r="73" spans="1:10" ht="39" x14ac:dyDescent="0.35">
      <c r="A73" s="289"/>
      <c r="B73" s="298"/>
      <c r="C73" s="110"/>
      <c r="D73" s="214"/>
      <c r="E73" s="116" t="s">
        <v>1574</v>
      </c>
      <c r="F73" s="111" t="s">
        <v>1567</v>
      </c>
      <c r="G73" s="117">
        <v>1.3743333333333332</v>
      </c>
      <c r="H73" s="117">
        <v>106.4817</v>
      </c>
      <c r="I73" s="113">
        <v>146.34134969999999</v>
      </c>
      <c r="J73"/>
    </row>
    <row r="74" spans="1:10" ht="39" x14ac:dyDescent="0.35">
      <c r="A74" s="289"/>
      <c r="B74" s="298"/>
      <c r="C74" s="110"/>
      <c r="D74" s="214"/>
      <c r="E74" s="116" t="s">
        <v>1579</v>
      </c>
      <c r="F74" s="111" t="s">
        <v>1567</v>
      </c>
      <c r="G74" s="117">
        <v>1.3743333333333332</v>
      </c>
      <c r="H74" s="117">
        <v>106.4817</v>
      </c>
      <c r="I74" s="113">
        <v>146.34134969999999</v>
      </c>
      <c r="J74"/>
    </row>
    <row r="75" spans="1:10" ht="39" x14ac:dyDescent="0.35">
      <c r="A75" s="289"/>
      <c r="B75" s="298"/>
      <c r="C75" s="110"/>
      <c r="D75" s="214"/>
      <c r="E75" s="116" t="s">
        <v>1580</v>
      </c>
      <c r="F75" s="111" t="s">
        <v>1567</v>
      </c>
      <c r="G75" s="117">
        <v>1.3743333333333332</v>
      </c>
      <c r="H75" s="117">
        <v>106.4817</v>
      </c>
      <c r="I75" s="113">
        <v>146.34134969999999</v>
      </c>
      <c r="J75"/>
    </row>
    <row r="76" spans="1:10" x14ac:dyDescent="0.35">
      <c r="A76" s="289"/>
      <c r="B76" s="298"/>
      <c r="C76" s="110"/>
      <c r="D76" s="315" t="s">
        <v>1092</v>
      </c>
      <c r="E76" s="316"/>
      <c r="F76" s="316"/>
      <c r="G76" s="317">
        <v>5.4973333333333327</v>
      </c>
      <c r="H76" s="317">
        <v>106.4817</v>
      </c>
      <c r="I76" s="318">
        <v>585.36539879999998</v>
      </c>
      <c r="J76"/>
    </row>
    <row r="77" spans="1:10" ht="26" x14ac:dyDescent="0.35">
      <c r="A77" s="289"/>
      <c r="B77" s="298"/>
      <c r="C77" s="110"/>
      <c r="D77" s="214" t="s">
        <v>770</v>
      </c>
      <c r="E77" s="116" t="s">
        <v>1577</v>
      </c>
      <c r="F77" s="111" t="s">
        <v>1578</v>
      </c>
      <c r="G77" s="117">
        <v>105.21574999999999</v>
      </c>
      <c r="H77" s="117">
        <v>106.4817</v>
      </c>
      <c r="I77" s="113">
        <v>11203.551926775001</v>
      </c>
      <c r="J77"/>
    </row>
    <row r="78" spans="1:10" ht="65" x14ac:dyDescent="0.35">
      <c r="A78" s="289"/>
      <c r="B78" s="298"/>
      <c r="C78" s="110"/>
      <c r="D78" s="214"/>
      <c r="E78" s="116" t="s">
        <v>1572</v>
      </c>
      <c r="F78" s="111" t="s">
        <v>1573</v>
      </c>
      <c r="G78" s="117">
        <v>5.18</v>
      </c>
      <c r="H78" s="117">
        <v>106.4817</v>
      </c>
      <c r="I78" s="113">
        <v>551.57520599999998</v>
      </c>
      <c r="J78"/>
    </row>
    <row r="79" spans="1:10" x14ac:dyDescent="0.35">
      <c r="A79" s="289"/>
      <c r="B79" s="298"/>
      <c r="C79" s="110"/>
      <c r="D79" s="315" t="s">
        <v>772</v>
      </c>
      <c r="E79" s="316"/>
      <c r="F79" s="316"/>
      <c r="G79" s="317">
        <v>110.39574999999999</v>
      </c>
      <c r="H79" s="317">
        <v>106.4817</v>
      </c>
      <c r="I79" s="318">
        <v>11755.127132775</v>
      </c>
      <c r="J79"/>
    </row>
    <row r="80" spans="1:10" ht="39" x14ac:dyDescent="0.35">
      <c r="A80" s="289"/>
      <c r="B80" s="298"/>
      <c r="C80" s="110"/>
      <c r="D80" s="214" t="s">
        <v>1330</v>
      </c>
      <c r="E80" s="116" t="s">
        <v>1568</v>
      </c>
      <c r="F80" s="111" t="s">
        <v>1569</v>
      </c>
      <c r="G80" s="117">
        <v>14.805</v>
      </c>
      <c r="H80" s="117">
        <v>106.4817</v>
      </c>
      <c r="I80" s="113">
        <v>1576.4615685000001</v>
      </c>
      <c r="J80"/>
    </row>
    <row r="81" spans="1:10" x14ac:dyDescent="0.35">
      <c r="A81" s="289"/>
      <c r="B81" s="298"/>
      <c r="C81" s="110"/>
      <c r="D81" s="315" t="s">
        <v>1387</v>
      </c>
      <c r="E81" s="316"/>
      <c r="F81" s="316"/>
      <c r="G81" s="317">
        <v>14.805</v>
      </c>
      <c r="H81" s="317">
        <v>106.4817</v>
      </c>
      <c r="I81" s="318">
        <v>1576.4615685000001</v>
      </c>
      <c r="J81"/>
    </row>
    <row r="82" spans="1:10" ht="26" x14ac:dyDescent="0.35">
      <c r="A82" s="289"/>
      <c r="B82" s="298"/>
      <c r="C82" s="110"/>
      <c r="D82" s="214" t="s">
        <v>862</v>
      </c>
      <c r="E82" s="116" t="s">
        <v>1577</v>
      </c>
      <c r="F82" s="111" t="s">
        <v>1578</v>
      </c>
      <c r="G82" s="117">
        <v>1.82925</v>
      </c>
      <c r="H82" s="117">
        <v>106.4817</v>
      </c>
      <c r="I82" s="113">
        <v>194.78164972500002</v>
      </c>
      <c r="J82"/>
    </row>
    <row r="83" spans="1:10" ht="65" x14ac:dyDescent="0.35">
      <c r="A83" s="289"/>
      <c r="B83" s="298"/>
      <c r="C83" s="110"/>
      <c r="D83" s="214"/>
      <c r="E83" s="116" t="s">
        <v>1572</v>
      </c>
      <c r="F83" s="111" t="s">
        <v>1573</v>
      </c>
      <c r="G83" s="117">
        <v>25.653333333333332</v>
      </c>
      <c r="H83" s="117">
        <v>106.4817</v>
      </c>
      <c r="I83" s="113">
        <v>2731.6105440000001</v>
      </c>
      <c r="J83"/>
    </row>
    <row r="84" spans="1:10" ht="39" x14ac:dyDescent="0.35">
      <c r="A84" s="289"/>
      <c r="B84" s="298"/>
      <c r="C84" s="110"/>
      <c r="D84" s="214"/>
      <c r="E84" s="116" t="s">
        <v>1579</v>
      </c>
      <c r="F84" s="111" t="s">
        <v>1567</v>
      </c>
      <c r="G84" s="117">
        <v>12.590666666666666</v>
      </c>
      <c r="H84" s="117">
        <v>106.4817</v>
      </c>
      <c r="I84" s="113">
        <v>1340.6755908</v>
      </c>
      <c r="J84"/>
    </row>
    <row r="85" spans="1:10" x14ac:dyDescent="0.35">
      <c r="A85" s="289"/>
      <c r="B85" s="298"/>
      <c r="C85" s="110"/>
      <c r="D85" s="315" t="s">
        <v>1581</v>
      </c>
      <c r="E85" s="316"/>
      <c r="F85" s="316"/>
      <c r="G85" s="317">
        <v>40.073249999999994</v>
      </c>
      <c r="H85" s="317">
        <v>106.48170000000002</v>
      </c>
      <c r="I85" s="318">
        <v>4267.0677845250002</v>
      </c>
      <c r="J85"/>
    </row>
    <row r="86" spans="1:10" ht="39" x14ac:dyDescent="0.35">
      <c r="A86" s="289"/>
      <c r="B86" s="298"/>
      <c r="C86" s="110"/>
      <c r="D86" s="214" t="s">
        <v>45</v>
      </c>
      <c r="E86" s="116" t="s">
        <v>42</v>
      </c>
      <c r="F86" s="111" t="s">
        <v>84</v>
      </c>
      <c r="G86" s="117">
        <v>21</v>
      </c>
      <c r="H86" s="117">
        <v>80</v>
      </c>
      <c r="I86" s="113">
        <v>1680</v>
      </c>
      <c r="J86"/>
    </row>
    <row r="87" spans="1:10" ht="26" x14ac:dyDescent="0.35">
      <c r="A87" s="289"/>
      <c r="B87" s="298"/>
      <c r="C87" s="110"/>
      <c r="D87" s="214"/>
      <c r="E87" s="116"/>
      <c r="F87" s="111" t="s">
        <v>1582</v>
      </c>
      <c r="G87" s="117">
        <v>125.9</v>
      </c>
      <c r="H87" s="117">
        <v>93.703500000000005</v>
      </c>
      <c r="I87" s="113">
        <v>11797.270649999999</v>
      </c>
      <c r="J87"/>
    </row>
    <row r="88" spans="1:10" x14ac:dyDescent="0.35">
      <c r="A88" s="289"/>
      <c r="B88" s="298"/>
      <c r="C88" s="110"/>
      <c r="D88" s="315" t="s">
        <v>1053</v>
      </c>
      <c r="E88" s="316"/>
      <c r="F88" s="316"/>
      <c r="G88" s="317">
        <v>146.9</v>
      </c>
      <c r="H88" s="317">
        <v>91.419583333333335</v>
      </c>
      <c r="I88" s="318">
        <v>13477.270649999999</v>
      </c>
      <c r="J88"/>
    </row>
    <row r="89" spans="1:10" x14ac:dyDescent="0.35">
      <c r="A89" s="289"/>
      <c r="B89" s="314"/>
      <c r="C89" s="110" t="s">
        <v>166</v>
      </c>
      <c r="D89" s="110"/>
      <c r="E89" s="110"/>
      <c r="F89" s="110"/>
      <c r="G89" s="117">
        <v>670.99999999999977</v>
      </c>
      <c r="H89" s="117">
        <v>106.10339285714289</v>
      </c>
      <c r="I89" s="113">
        <v>69757.284228000004</v>
      </c>
      <c r="J89"/>
    </row>
    <row r="90" spans="1:10" x14ac:dyDescent="0.35">
      <c r="A90" s="313"/>
      <c r="B90" s="315" t="s">
        <v>168</v>
      </c>
      <c r="C90" s="316"/>
      <c r="D90" s="316"/>
      <c r="E90" s="316"/>
      <c r="F90" s="316"/>
      <c r="G90" s="317">
        <v>670.99999999999977</v>
      </c>
      <c r="H90" s="317">
        <v>106.10339285714289</v>
      </c>
      <c r="I90" s="318">
        <v>69757.284228000004</v>
      </c>
      <c r="J90"/>
    </row>
    <row r="91" spans="1:10" x14ac:dyDescent="0.35">
      <c r="A91" s="266" t="s">
        <v>1583</v>
      </c>
      <c r="B91" s="266"/>
      <c r="C91" s="266"/>
      <c r="D91" s="266"/>
      <c r="E91" s="266"/>
      <c r="F91" s="266"/>
      <c r="G91" s="320">
        <v>670.99999999999977</v>
      </c>
      <c r="H91" s="320">
        <v>100.36807432432437</v>
      </c>
      <c r="I91" s="268">
        <v>78305.284228000019</v>
      </c>
      <c r="J91"/>
    </row>
    <row r="92" spans="1:10" ht="65" x14ac:dyDescent="0.35">
      <c r="A92" s="287" t="s">
        <v>1551</v>
      </c>
      <c r="B92" s="312" t="s">
        <v>39</v>
      </c>
      <c r="C92" s="110" t="s">
        <v>42</v>
      </c>
      <c r="D92" s="214" t="s">
        <v>1057</v>
      </c>
      <c r="E92" s="116" t="s">
        <v>42</v>
      </c>
      <c r="F92" s="111" t="s">
        <v>1584</v>
      </c>
      <c r="G92" s="117">
        <v>0</v>
      </c>
      <c r="H92" s="117">
        <v>0</v>
      </c>
      <c r="I92" s="113">
        <v>20</v>
      </c>
      <c r="J92"/>
    </row>
    <row r="93" spans="1:10" x14ac:dyDescent="0.35">
      <c r="A93" s="289"/>
      <c r="B93" s="298"/>
      <c r="C93" s="110"/>
      <c r="D93" s="315" t="s">
        <v>1066</v>
      </c>
      <c r="E93" s="316"/>
      <c r="F93" s="316"/>
      <c r="G93" s="317">
        <v>0</v>
      </c>
      <c r="H93" s="317">
        <v>0</v>
      </c>
      <c r="I93" s="318">
        <v>20</v>
      </c>
      <c r="J93"/>
    </row>
    <row r="94" spans="1:10" ht="65" x14ac:dyDescent="0.35">
      <c r="A94" s="289"/>
      <c r="B94" s="298"/>
      <c r="C94" s="110"/>
      <c r="D94" s="214" t="s">
        <v>127</v>
      </c>
      <c r="E94" s="116" t="s">
        <v>42</v>
      </c>
      <c r="F94" s="111" t="s">
        <v>1584</v>
      </c>
      <c r="G94" s="117">
        <v>0</v>
      </c>
      <c r="H94" s="117">
        <v>0</v>
      </c>
      <c r="I94" s="113">
        <v>80</v>
      </c>
      <c r="J94"/>
    </row>
    <row r="95" spans="1:10" x14ac:dyDescent="0.35">
      <c r="A95" s="289"/>
      <c r="B95" s="298"/>
      <c r="C95" s="110"/>
      <c r="D95" s="315" t="s">
        <v>172</v>
      </c>
      <c r="E95" s="316"/>
      <c r="F95" s="316"/>
      <c r="G95" s="317">
        <v>0</v>
      </c>
      <c r="H95" s="317">
        <v>0</v>
      </c>
      <c r="I95" s="318">
        <v>80</v>
      </c>
      <c r="J95"/>
    </row>
    <row r="96" spans="1:10" ht="39" x14ac:dyDescent="0.35">
      <c r="A96" s="289"/>
      <c r="B96" s="298"/>
      <c r="C96" s="110"/>
      <c r="D96" s="214" t="s">
        <v>656</v>
      </c>
      <c r="E96" s="116" t="s">
        <v>42</v>
      </c>
      <c r="F96" s="111" t="s">
        <v>1555</v>
      </c>
      <c r="G96" s="117">
        <v>0</v>
      </c>
      <c r="H96" s="117">
        <v>0</v>
      </c>
      <c r="I96" s="113">
        <v>54</v>
      </c>
      <c r="J96"/>
    </row>
    <row r="97" spans="1:10" x14ac:dyDescent="0.35">
      <c r="A97" s="289"/>
      <c r="B97" s="298"/>
      <c r="C97" s="110"/>
      <c r="D97" s="315" t="s">
        <v>1556</v>
      </c>
      <c r="E97" s="316"/>
      <c r="F97" s="316"/>
      <c r="G97" s="317">
        <v>0</v>
      </c>
      <c r="H97" s="317">
        <v>0</v>
      </c>
      <c r="I97" s="318">
        <v>54</v>
      </c>
      <c r="J97"/>
    </row>
    <row r="98" spans="1:10" ht="65" x14ac:dyDescent="0.35">
      <c r="A98" s="289"/>
      <c r="B98" s="298"/>
      <c r="C98" s="110"/>
      <c r="D98" s="214" t="s">
        <v>45</v>
      </c>
      <c r="E98" s="116" t="s">
        <v>42</v>
      </c>
      <c r="F98" s="111" t="s">
        <v>47</v>
      </c>
      <c r="G98" s="117">
        <v>0</v>
      </c>
      <c r="H98" s="117">
        <v>0</v>
      </c>
      <c r="I98" s="113">
        <v>738</v>
      </c>
      <c r="J98"/>
    </row>
    <row r="99" spans="1:10" x14ac:dyDescent="0.35">
      <c r="A99" s="289"/>
      <c r="B99" s="298"/>
      <c r="C99" s="110"/>
      <c r="D99" s="214"/>
      <c r="E99" s="116"/>
      <c r="F99" s="111" t="s">
        <v>44</v>
      </c>
      <c r="G99" s="117">
        <v>0</v>
      </c>
      <c r="H99" s="117">
        <v>0</v>
      </c>
      <c r="I99" s="113">
        <v>1252</v>
      </c>
      <c r="J99"/>
    </row>
    <row r="100" spans="1:10" ht="39" x14ac:dyDescent="0.35">
      <c r="A100" s="289"/>
      <c r="B100" s="298"/>
      <c r="C100" s="110"/>
      <c r="D100" s="214"/>
      <c r="E100" s="116"/>
      <c r="F100" s="111" t="s">
        <v>1586</v>
      </c>
      <c r="G100" s="117">
        <v>0</v>
      </c>
      <c r="H100" s="117">
        <v>0</v>
      </c>
      <c r="I100" s="113">
        <v>180</v>
      </c>
      <c r="J100"/>
    </row>
    <row r="101" spans="1:10" ht="65" x14ac:dyDescent="0.35">
      <c r="A101" s="289"/>
      <c r="B101" s="298"/>
      <c r="C101" s="110"/>
      <c r="D101" s="214"/>
      <c r="E101" s="116"/>
      <c r="F101" s="111" t="s">
        <v>1559</v>
      </c>
      <c r="G101" s="117">
        <v>0</v>
      </c>
      <c r="H101" s="117">
        <v>0</v>
      </c>
      <c r="I101" s="113">
        <v>1800</v>
      </c>
      <c r="J101"/>
    </row>
    <row r="102" spans="1:10" ht="26" x14ac:dyDescent="0.35">
      <c r="A102" s="289"/>
      <c r="B102" s="298"/>
      <c r="C102" s="110"/>
      <c r="D102" s="214"/>
      <c r="E102" s="116"/>
      <c r="F102" s="111" t="s">
        <v>1513</v>
      </c>
      <c r="G102" s="117">
        <v>0</v>
      </c>
      <c r="H102" s="117">
        <v>0</v>
      </c>
      <c r="I102" s="113">
        <v>120</v>
      </c>
      <c r="J102"/>
    </row>
    <row r="103" spans="1:10" ht="39" x14ac:dyDescent="0.35">
      <c r="A103" s="289"/>
      <c r="B103" s="298"/>
      <c r="C103" s="110"/>
      <c r="D103" s="214"/>
      <c r="E103" s="116"/>
      <c r="F103" s="111" t="s">
        <v>1560</v>
      </c>
      <c r="G103" s="117">
        <v>0</v>
      </c>
      <c r="H103" s="117">
        <v>0</v>
      </c>
      <c r="I103" s="113">
        <v>1440</v>
      </c>
      <c r="J103"/>
    </row>
    <row r="104" spans="1:10" ht="26" x14ac:dyDescent="0.35">
      <c r="A104" s="289"/>
      <c r="B104" s="298"/>
      <c r="C104" s="110"/>
      <c r="D104" s="214"/>
      <c r="E104" s="116"/>
      <c r="F104" s="111" t="s">
        <v>1587</v>
      </c>
      <c r="G104" s="117">
        <v>0</v>
      </c>
      <c r="H104" s="117">
        <v>0</v>
      </c>
      <c r="I104" s="113">
        <v>1300</v>
      </c>
      <c r="J104"/>
    </row>
    <row r="105" spans="1:10" ht="15" customHeight="1" x14ac:dyDescent="0.35">
      <c r="A105" s="289"/>
      <c r="B105" s="298"/>
      <c r="C105" s="110"/>
      <c r="D105" s="214"/>
      <c r="E105" s="116"/>
      <c r="F105" s="111" t="s">
        <v>1563</v>
      </c>
      <c r="G105" s="117">
        <v>0</v>
      </c>
      <c r="H105" s="117">
        <v>0</v>
      </c>
      <c r="I105" s="113">
        <v>2618</v>
      </c>
      <c r="J105"/>
    </row>
    <row r="106" spans="1:10" ht="39" x14ac:dyDescent="0.35">
      <c r="A106" s="289"/>
      <c r="B106" s="298"/>
      <c r="C106" s="110"/>
      <c r="D106" s="214"/>
      <c r="E106" s="116" t="s">
        <v>171</v>
      </c>
      <c r="F106" s="111" t="s">
        <v>1565</v>
      </c>
      <c r="G106" s="117">
        <v>0</v>
      </c>
      <c r="H106" s="117">
        <v>0</v>
      </c>
      <c r="I106" s="113">
        <v>1200</v>
      </c>
      <c r="J106"/>
    </row>
    <row r="107" spans="1:10" x14ac:dyDescent="0.35">
      <c r="A107" s="289"/>
      <c r="B107" s="298"/>
      <c r="C107" s="110"/>
      <c r="D107" s="315" t="s">
        <v>1053</v>
      </c>
      <c r="E107" s="316"/>
      <c r="F107" s="316"/>
      <c r="G107" s="317">
        <v>0</v>
      </c>
      <c r="H107" s="317">
        <v>0</v>
      </c>
      <c r="I107" s="318">
        <v>10648</v>
      </c>
      <c r="J107"/>
    </row>
    <row r="108" spans="1:10" x14ac:dyDescent="0.35">
      <c r="A108" s="289"/>
      <c r="B108" s="298"/>
      <c r="C108" s="110" t="s">
        <v>164</v>
      </c>
      <c r="D108" s="110"/>
      <c r="E108" s="110"/>
      <c r="F108" s="110"/>
      <c r="G108" s="117">
        <v>0</v>
      </c>
      <c r="H108" s="117">
        <v>0</v>
      </c>
      <c r="I108" s="113">
        <v>10802</v>
      </c>
      <c r="J108"/>
    </row>
    <row r="109" spans="1:10" ht="78" x14ac:dyDescent="0.35">
      <c r="A109" s="289"/>
      <c r="B109" s="298"/>
      <c r="C109" s="110" t="s">
        <v>51</v>
      </c>
      <c r="D109" s="214" t="s">
        <v>45</v>
      </c>
      <c r="E109" s="116" t="s">
        <v>42</v>
      </c>
      <c r="F109" s="111" t="s">
        <v>1585</v>
      </c>
      <c r="G109" s="117">
        <v>0</v>
      </c>
      <c r="H109" s="117">
        <v>0</v>
      </c>
      <c r="I109" s="113">
        <v>1800</v>
      </c>
      <c r="J109"/>
    </row>
    <row r="110" spans="1:10" ht="78" x14ac:dyDescent="0.35">
      <c r="A110" s="289"/>
      <c r="B110" s="298"/>
      <c r="C110" s="110"/>
      <c r="D110" s="214"/>
      <c r="E110" s="116"/>
      <c r="F110" s="111" t="s">
        <v>1564</v>
      </c>
      <c r="G110" s="117">
        <v>0</v>
      </c>
      <c r="H110" s="117">
        <v>0</v>
      </c>
      <c r="I110" s="113">
        <v>3509.1979999999999</v>
      </c>
      <c r="J110"/>
    </row>
    <row r="111" spans="1:10" x14ac:dyDescent="0.35">
      <c r="A111" s="289"/>
      <c r="B111" s="298"/>
      <c r="C111" s="110"/>
      <c r="D111" s="315" t="s">
        <v>1053</v>
      </c>
      <c r="E111" s="316"/>
      <c r="F111" s="316"/>
      <c r="G111" s="317">
        <v>0</v>
      </c>
      <c r="H111" s="317">
        <v>0</v>
      </c>
      <c r="I111" s="318">
        <v>5309.1980000000003</v>
      </c>
      <c r="J111"/>
    </row>
    <row r="112" spans="1:10" x14ac:dyDescent="0.35">
      <c r="A112" s="289"/>
      <c r="B112" s="314"/>
      <c r="C112" s="110" t="s">
        <v>166</v>
      </c>
      <c r="D112" s="110"/>
      <c r="E112" s="110"/>
      <c r="F112" s="110"/>
      <c r="G112" s="117">
        <v>0</v>
      </c>
      <c r="H112" s="117">
        <v>0</v>
      </c>
      <c r="I112" s="113">
        <v>5309.1980000000003</v>
      </c>
      <c r="J112"/>
    </row>
    <row r="113" spans="1:10" x14ac:dyDescent="0.35">
      <c r="A113" s="289"/>
      <c r="B113" s="315" t="s">
        <v>165</v>
      </c>
      <c r="C113" s="316"/>
      <c r="D113" s="316"/>
      <c r="E113" s="316"/>
      <c r="F113" s="316"/>
      <c r="G113" s="317">
        <v>0</v>
      </c>
      <c r="H113" s="317">
        <v>0</v>
      </c>
      <c r="I113" s="318">
        <v>16111.198</v>
      </c>
      <c r="J113"/>
    </row>
    <row r="114" spans="1:10" ht="78" x14ac:dyDescent="0.35">
      <c r="A114" s="289"/>
      <c r="B114" s="297" t="s">
        <v>50</v>
      </c>
      <c r="C114" s="110" t="s">
        <v>51</v>
      </c>
      <c r="D114" s="214" t="s">
        <v>1051</v>
      </c>
      <c r="E114" s="116" t="s">
        <v>1588</v>
      </c>
      <c r="F114" s="111" t="s">
        <v>1589</v>
      </c>
      <c r="G114" s="117">
        <v>40.25</v>
      </c>
      <c r="H114" s="117">
        <v>100</v>
      </c>
      <c r="I114" s="113">
        <v>4025</v>
      </c>
      <c r="J114"/>
    </row>
    <row r="115" spans="1:10" x14ac:dyDescent="0.35">
      <c r="A115" s="289"/>
      <c r="B115" s="298"/>
      <c r="C115" s="110"/>
      <c r="D115" s="315" t="s">
        <v>1052</v>
      </c>
      <c r="E115" s="316"/>
      <c r="F115" s="316"/>
      <c r="G115" s="317">
        <v>40.25</v>
      </c>
      <c r="H115" s="317">
        <v>100</v>
      </c>
      <c r="I115" s="318">
        <v>4025</v>
      </c>
      <c r="J115"/>
    </row>
    <row r="116" spans="1:10" ht="91" x14ac:dyDescent="0.35">
      <c r="A116" s="289"/>
      <c r="B116" s="298"/>
      <c r="C116" s="110"/>
      <c r="D116" s="214" t="s">
        <v>1057</v>
      </c>
      <c r="E116" s="116" t="s">
        <v>1590</v>
      </c>
      <c r="F116" s="111" t="s">
        <v>1591</v>
      </c>
      <c r="G116" s="117">
        <v>111.6</v>
      </c>
      <c r="H116" s="117">
        <v>100.25</v>
      </c>
      <c r="I116" s="113">
        <v>11187.9</v>
      </c>
      <c r="J116"/>
    </row>
    <row r="117" spans="1:10" x14ac:dyDescent="0.35">
      <c r="A117" s="289"/>
      <c r="B117" s="298"/>
      <c r="C117" s="110"/>
      <c r="D117" s="315" t="s">
        <v>1066</v>
      </c>
      <c r="E117" s="316"/>
      <c r="F117" s="316"/>
      <c r="G117" s="317">
        <v>111.6</v>
      </c>
      <c r="H117" s="317">
        <v>100.25</v>
      </c>
      <c r="I117" s="318">
        <v>11187.9</v>
      </c>
      <c r="J117"/>
    </row>
    <row r="118" spans="1:10" ht="91" x14ac:dyDescent="0.35">
      <c r="A118" s="289"/>
      <c r="B118" s="298"/>
      <c r="C118" s="110"/>
      <c r="D118" s="214" t="s">
        <v>127</v>
      </c>
      <c r="E118" s="116" t="s">
        <v>1592</v>
      </c>
      <c r="F118" s="111" t="s">
        <v>1593</v>
      </c>
      <c r="G118" s="117">
        <v>74.400000000000006</v>
      </c>
      <c r="H118" s="117">
        <v>100.2</v>
      </c>
      <c r="I118" s="113">
        <v>7454.880000000001</v>
      </c>
      <c r="J118"/>
    </row>
    <row r="119" spans="1:10" ht="52" x14ac:dyDescent="0.35">
      <c r="A119" s="289"/>
      <c r="B119" s="298"/>
      <c r="C119" s="110"/>
      <c r="D119" s="214"/>
      <c r="E119" s="116" t="s">
        <v>1594</v>
      </c>
      <c r="F119" s="111" t="s">
        <v>1595</v>
      </c>
      <c r="G119" s="117">
        <v>162</v>
      </c>
      <c r="H119" s="117">
        <v>100.95</v>
      </c>
      <c r="I119" s="113">
        <v>16353.9</v>
      </c>
      <c r="J119"/>
    </row>
    <row r="120" spans="1:10" x14ac:dyDescent="0.35">
      <c r="A120" s="289"/>
      <c r="B120" s="298"/>
      <c r="C120" s="110"/>
      <c r="D120" s="315" t="s">
        <v>172</v>
      </c>
      <c r="E120" s="316"/>
      <c r="F120" s="316"/>
      <c r="G120" s="317">
        <v>236.4</v>
      </c>
      <c r="H120" s="317">
        <v>100.575</v>
      </c>
      <c r="I120" s="318">
        <v>23808.78</v>
      </c>
      <c r="J120"/>
    </row>
    <row r="121" spans="1:10" ht="117" x14ac:dyDescent="0.35">
      <c r="A121" s="289"/>
      <c r="B121" s="298"/>
      <c r="C121" s="110"/>
      <c r="D121" s="214" t="s">
        <v>448</v>
      </c>
      <c r="E121" s="116" t="s">
        <v>1596</v>
      </c>
      <c r="F121" s="111" t="s">
        <v>1597</v>
      </c>
      <c r="G121" s="117">
        <v>102</v>
      </c>
      <c r="H121" s="117">
        <v>100.75</v>
      </c>
      <c r="I121" s="113">
        <v>10276.5</v>
      </c>
      <c r="J121"/>
    </row>
    <row r="122" spans="1:10" ht="104" x14ac:dyDescent="0.35">
      <c r="A122" s="289"/>
      <c r="B122" s="298"/>
      <c r="C122" s="110"/>
      <c r="D122" s="214"/>
      <c r="E122" s="116" t="s">
        <v>1598</v>
      </c>
      <c r="F122" s="111" t="s">
        <v>1599</v>
      </c>
      <c r="G122" s="117">
        <v>68</v>
      </c>
      <c r="H122" s="117">
        <v>100.2</v>
      </c>
      <c r="I122" s="113">
        <v>6813.6</v>
      </c>
      <c r="J122"/>
    </row>
    <row r="123" spans="1:10" x14ac:dyDescent="0.35">
      <c r="A123" s="289"/>
      <c r="B123" s="298"/>
      <c r="C123" s="110"/>
      <c r="D123" s="315" t="s">
        <v>451</v>
      </c>
      <c r="E123" s="316"/>
      <c r="F123" s="316"/>
      <c r="G123" s="317">
        <v>170</v>
      </c>
      <c r="H123" s="317">
        <v>100.47499999999999</v>
      </c>
      <c r="I123" s="318">
        <v>17090.099999999999</v>
      </c>
      <c r="J123"/>
    </row>
    <row r="124" spans="1:10" ht="52" x14ac:dyDescent="0.35">
      <c r="A124" s="289"/>
      <c r="B124" s="298"/>
      <c r="C124" s="110"/>
      <c r="D124" s="214" t="s">
        <v>1128</v>
      </c>
      <c r="E124" s="116" t="s">
        <v>1600</v>
      </c>
      <c r="F124" s="111" t="s">
        <v>1601</v>
      </c>
      <c r="G124" s="117">
        <v>20.85</v>
      </c>
      <c r="H124" s="117">
        <v>100</v>
      </c>
      <c r="I124" s="113">
        <v>2085</v>
      </c>
      <c r="J124"/>
    </row>
    <row r="125" spans="1:10" x14ac:dyDescent="0.35">
      <c r="A125" s="289"/>
      <c r="B125" s="298"/>
      <c r="C125" s="110"/>
      <c r="D125" s="315" t="s">
        <v>1131</v>
      </c>
      <c r="E125" s="316"/>
      <c r="F125" s="316"/>
      <c r="G125" s="317">
        <v>20.85</v>
      </c>
      <c r="H125" s="317">
        <v>100</v>
      </c>
      <c r="I125" s="318">
        <v>2085</v>
      </c>
      <c r="J125"/>
    </row>
    <row r="126" spans="1:10" ht="52" x14ac:dyDescent="0.35">
      <c r="A126" s="289"/>
      <c r="B126" s="298"/>
      <c r="C126" s="110"/>
      <c r="D126" s="214" t="s">
        <v>783</v>
      </c>
      <c r="E126" s="116" t="s">
        <v>1129</v>
      </c>
      <c r="F126" s="111" t="s">
        <v>1608</v>
      </c>
      <c r="G126" s="117">
        <v>16.75</v>
      </c>
      <c r="H126" s="117">
        <v>101.45</v>
      </c>
      <c r="I126" s="113">
        <v>1699.2875000000001</v>
      </c>
      <c r="J126"/>
    </row>
    <row r="127" spans="1:10" ht="78" x14ac:dyDescent="0.35">
      <c r="A127" s="289"/>
      <c r="B127" s="298"/>
      <c r="C127" s="110"/>
      <c r="D127" s="214"/>
      <c r="E127" s="116" t="s">
        <v>1602</v>
      </c>
      <c r="F127" s="111" t="s">
        <v>1603</v>
      </c>
      <c r="G127" s="117">
        <v>120.75</v>
      </c>
      <c r="H127" s="117">
        <v>104.45</v>
      </c>
      <c r="I127" s="113">
        <v>12612.337500000001</v>
      </c>
      <c r="J127"/>
    </row>
    <row r="128" spans="1:10" ht="65" x14ac:dyDescent="0.35">
      <c r="A128" s="289"/>
      <c r="B128" s="298"/>
      <c r="C128" s="110"/>
      <c r="D128" s="214"/>
      <c r="E128" s="116" t="s">
        <v>1604</v>
      </c>
      <c r="F128" s="111" t="s">
        <v>1605</v>
      </c>
      <c r="G128" s="117">
        <v>38.5</v>
      </c>
      <c r="H128" s="117">
        <v>100.95</v>
      </c>
      <c r="I128" s="113">
        <v>3886.5750000000003</v>
      </c>
      <c r="J128"/>
    </row>
    <row r="129" spans="1:10" ht="91" x14ac:dyDescent="0.35">
      <c r="A129" s="289"/>
      <c r="B129" s="298"/>
      <c r="C129" s="110"/>
      <c r="D129" s="214"/>
      <c r="E129" s="116" t="s">
        <v>1606</v>
      </c>
      <c r="F129" s="111" t="s">
        <v>1607</v>
      </c>
      <c r="G129" s="117">
        <v>29.537500000000001</v>
      </c>
      <c r="H129" s="117">
        <v>101.45</v>
      </c>
      <c r="I129" s="113">
        <v>2996.5793750000003</v>
      </c>
      <c r="J129"/>
    </row>
    <row r="130" spans="1:10" x14ac:dyDescent="0.35">
      <c r="A130" s="289"/>
      <c r="B130" s="298"/>
      <c r="C130" s="110"/>
      <c r="D130" s="315" t="s">
        <v>786</v>
      </c>
      <c r="E130" s="316"/>
      <c r="F130" s="316"/>
      <c r="G130" s="317">
        <v>205.53750000000002</v>
      </c>
      <c r="H130" s="317">
        <v>102.16428571428573</v>
      </c>
      <c r="I130" s="318">
        <v>21194.779375000002</v>
      </c>
      <c r="J130"/>
    </row>
    <row r="131" spans="1:10" ht="65" x14ac:dyDescent="0.35">
      <c r="A131" s="289"/>
      <c r="B131" s="298"/>
      <c r="C131" s="110"/>
      <c r="D131" s="214" t="s">
        <v>460</v>
      </c>
      <c r="E131" s="116" t="s">
        <v>1609</v>
      </c>
      <c r="F131" s="111" t="s">
        <v>1605</v>
      </c>
      <c r="G131" s="117">
        <v>38.5</v>
      </c>
      <c r="H131" s="117">
        <v>100.95</v>
      </c>
      <c r="I131" s="113">
        <v>3886.5750000000003</v>
      </c>
      <c r="J131"/>
    </row>
    <row r="132" spans="1:10" ht="91" x14ac:dyDescent="0.35">
      <c r="A132" s="289"/>
      <c r="B132" s="298"/>
      <c r="C132" s="110"/>
      <c r="D132" s="214"/>
      <c r="E132" s="116" t="s">
        <v>1610</v>
      </c>
      <c r="F132" s="111" t="s">
        <v>1607</v>
      </c>
      <c r="G132" s="117">
        <v>29.537500000000001</v>
      </c>
      <c r="H132" s="117">
        <v>101.45</v>
      </c>
      <c r="I132" s="113">
        <v>2996.5793750000003</v>
      </c>
      <c r="J132"/>
    </row>
    <row r="133" spans="1:10" x14ac:dyDescent="0.35">
      <c r="A133" s="289"/>
      <c r="B133" s="298"/>
      <c r="C133" s="110"/>
      <c r="D133" s="315" t="s">
        <v>463</v>
      </c>
      <c r="E133" s="316"/>
      <c r="F133" s="316"/>
      <c r="G133" s="317">
        <v>68.037499999999994</v>
      </c>
      <c r="H133" s="317">
        <v>101.2</v>
      </c>
      <c r="I133" s="318">
        <v>6883.154375000001</v>
      </c>
      <c r="J133"/>
    </row>
    <row r="134" spans="1:10" ht="52" x14ac:dyDescent="0.35">
      <c r="A134" s="289"/>
      <c r="B134" s="298"/>
      <c r="C134" s="110"/>
      <c r="D134" s="214" t="s">
        <v>181</v>
      </c>
      <c r="E134" s="116" t="s">
        <v>1129</v>
      </c>
      <c r="F134" s="111" t="s">
        <v>1608</v>
      </c>
      <c r="G134" s="117">
        <v>16.75</v>
      </c>
      <c r="H134" s="117">
        <v>101.45</v>
      </c>
      <c r="I134" s="113">
        <v>1699.2875000000001</v>
      </c>
      <c r="J134"/>
    </row>
    <row r="135" spans="1:10" x14ac:dyDescent="0.35">
      <c r="A135" s="289"/>
      <c r="B135" s="298"/>
      <c r="C135" s="110"/>
      <c r="D135" s="315" t="s">
        <v>183</v>
      </c>
      <c r="E135" s="316"/>
      <c r="F135" s="316"/>
      <c r="G135" s="317">
        <v>16.75</v>
      </c>
      <c r="H135" s="317">
        <v>101.45</v>
      </c>
      <c r="I135" s="318">
        <v>1699.2875000000001</v>
      </c>
      <c r="J135"/>
    </row>
    <row r="136" spans="1:10" ht="52" x14ac:dyDescent="0.35">
      <c r="A136" s="289"/>
      <c r="B136" s="298"/>
      <c r="C136" s="110"/>
      <c r="D136" s="214" t="s">
        <v>817</v>
      </c>
      <c r="E136" s="116" t="s">
        <v>1129</v>
      </c>
      <c r="F136" s="111" t="s">
        <v>1608</v>
      </c>
      <c r="G136" s="117">
        <v>16.75</v>
      </c>
      <c r="H136" s="117">
        <v>101.45</v>
      </c>
      <c r="I136" s="113">
        <v>1699.2875000000001</v>
      </c>
      <c r="J136"/>
    </row>
    <row r="137" spans="1:10" x14ac:dyDescent="0.35">
      <c r="A137" s="289"/>
      <c r="B137" s="298"/>
      <c r="C137" s="110"/>
      <c r="D137" s="315" t="s">
        <v>820</v>
      </c>
      <c r="E137" s="316"/>
      <c r="F137" s="316"/>
      <c r="G137" s="317">
        <v>16.75</v>
      </c>
      <c r="H137" s="317">
        <v>101.45</v>
      </c>
      <c r="I137" s="318">
        <v>1699.2875000000001</v>
      </c>
      <c r="J137"/>
    </row>
    <row r="138" spans="1:10" ht="65" x14ac:dyDescent="0.35">
      <c r="A138" s="289"/>
      <c r="B138" s="298"/>
      <c r="C138" s="110"/>
      <c r="D138" s="214" t="s">
        <v>1085</v>
      </c>
      <c r="E138" s="116" t="s">
        <v>1611</v>
      </c>
      <c r="F138" s="111" t="s">
        <v>1605</v>
      </c>
      <c r="G138" s="117">
        <v>38.5</v>
      </c>
      <c r="H138" s="117">
        <v>100.95</v>
      </c>
      <c r="I138" s="113">
        <v>3886.5750000000003</v>
      </c>
      <c r="J138"/>
    </row>
    <row r="139" spans="1:10" ht="91" x14ac:dyDescent="0.35">
      <c r="A139" s="289"/>
      <c r="B139" s="298"/>
      <c r="C139" s="110"/>
      <c r="D139" s="214"/>
      <c r="E139" s="116" t="s">
        <v>1612</v>
      </c>
      <c r="F139" s="111" t="s">
        <v>1607</v>
      </c>
      <c r="G139" s="117">
        <v>29.537500000000001</v>
      </c>
      <c r="H139" s="117">
        <v>101.45</v>
      </c>
      <c r="I139" s="113">
        <v>2996.5793750000003</v>
      </c>
      <c r="J139"/>
    </row>
    <row r="140" spans="1:10" x14ac:dyDescent="0.35">
      <c r="A140" s="289"/>
      <c r="B140" s="298"/>
      <c r="C140" s="110"/>
      <c r="D140" s="315" t="s">
        <v>1088</v>
      </c>
      <c r="E140" s="316"/>
      <c r="F140" s="316"/>
      <c r="G140" s="317">
        <v>68.037499999999994</v>
      </c>
      <c r="H140" s="317">
        <v>101.2</v>
      </c>
      <c r="I140" s="318">
        <v>6883.154375000001</v>
      </c>
      <c r="J140"/>
    </row>
    <row r="141" spans="1:10" ht="52" x14ac:dyDescent="0.35">
      <c r="A141" s="289"/>
      <c r="B141" s="298"/>
      <c r="C141" s="110"/>
      <c r="D141" s="214" t="s">
        <v>862</v>
      </c>
      <c r="E141" s="116" t="s">
        <v>1129</v>
      </c>
      <c r="F141" s="111" t="s">
        <v>1608</v>
      </c>
      <c r="G141" s="117">
        <v>16.75</v>
      </c>
      <c r="H141" s="117">
        <v>101.45</v>
      </c>
      <c r="I141" s="113">
        <v>1699.2875000000001</v>
      </c>
      <c r="J141"/>
    </row>
    <row r="142" spans="1:10" ht="65" x14ac:dyDescent="0.35">
      <c r="A142" s="289"/>
      <c r="B142" s="298"/>
      <c r="C142" s="110"/>
      <c r="D142" s="214"/>
      <c r="E142" s="116" t="s">
        <v>1613</v>
      </c>
      <c r="F142" s="111" t="s">
        <v>1605</v>
      </c>
      <c r="G142" s="117">
        <v>38.5</v>
      </c>
      <c r="H142" s="117">
        <v>100.95</v>
      </c>
      <c r="I142" s="113">
        <v>3886.5750000000003</v>
      </c>
      <c r="J142"/>
    </row>
    <row r="143" spans="1:10" ht="91" x14ac:dyDescent="0.35">
      <c r="A143" s="289"/>
      <c r="B143" s="298"/>
      <c r="C143" s="110"/>
      <c r="D143" s="214"/>
      <c r="E143" s="116" t="s">
        <v>1614</v>
      </c>
      <c r="F143" s="111" t="s">
        <v>1607</v>
      </c>
      <c r="G143" s="117">
        <v>29.537500000000001</v>
      </c>
      <c r="H143" s="117">
        <v>101.45</v>
      </c>
      <c r="I143" s="113">
        <v>2996.5793750000003</v>
      </c>
      <c r="J143"/>
    </row>
    <row r="144" spans="1:10" x14ac:dyDescent="0.35">
      <c r="A144" s="289"/>
      <c r="B144" s="298"/>
      <c r="C144" s="110"/>
      <c r="D144" s="315" t="s">
        <v>1581</v>
      </c>
      <c r="E144" s="316"/>
      <c r="F144" s="316"/>
      <c r="G144" s="317">
        <v>84.787499999999994</v>
      </c>
      <c r="H144" s="317">
        <v>101.25</v>
      </c>
      <c r="I144" s="318">
        <v>8582.4418750000004</v>
      </c>
      <c r="J144"/>
    </row>
    <row r="145" spans="1:10" x14ac:dyDescent="0.35">
      <c r="A145" s="289"/>
      <c r="B145" s="314"/>
      <c r="C145" s="110" t="s">
        <v>166</v>
      </c>
      <c r="D145" s="110"/>
      <c r="E145" s="110"/>
      <c r="F145" s="110"/>
      <c r="G145" s="117">
        <v>1038.9999999999995</v>
      </c>
      <c r="H145" s="117">
        <v>101.07222222222215</v>
      </c>
      <c r="I145" s="113">
        <v>105138.88500000002</v>
      </c>
      <c r="J145"/>
    </row>
    <row r="146" spans="1:10" x14ac:dyDescent="0.35">
      <c r="A146" s="313"/>
      <c r="B146" s="315" t="s">
        <v>168</v>
      </c>
      <c r="C146" s="316"/>
      <c r="D146" s="316"/>
      <c r="E146" s="316"/>
      <c r="F146" s="316"/>
      <c r="G146" s="317">
        <v>1038.9999999999995</v>
      </c>
      <c r="H146" s="317">
        <v>101.07222222222215</v>
      </c>
      <c r="I146" s="318">
        <v>105138.88500000002</v>
      </c>
      <c r="J146"/>
    </row>
    <row r="147" spans="1:10" x14ac:dyDescent="0.35">
      <c r="A147" s="266" t="s">
        <v>1615</v>
      </c>
      <c r="B147" s="266"/>
      <c r="C147" s="266"/>
      <c r="D147" s="266"/>
      <c r="E147" s="266"/>
      <c r="F147" s="266"/>
      <c r="G147" s="320">
        <v>1038.9999999999995</v>
      </c>
      <c r="H147" s="320">
        <v>95.752631578947302</v>
      </c>
      <c r="I147" s="268">
        <v>121250.08300000003</v>
      </c>
      <c r="J147"/>
    </row>
    <row r="148" spans="1:10" x14ac:dyDescent="0.35">
      <c r="A148" s="257" t="s">
        <v>174</v>
      </c>
      <c r="B148" s="257"/>
      <c r="C148" s="257"/>
      <c r="D148" s="257"/>
      <c r="E148" s="257"/>
      <c r="F148" s="257"/>
      <c r="G148" s="117">
        <v>1709.9999999999993</v>
      </c>
      <c r="H148" s="117">
        <v>98.802120535714465</v>
      </c>
      <c r="I148" s="113">
        <v>199555.36722800005</v>
      </c>
      <c r="J148"/>
    </row>
    <row r="149" spans="1:10" x14ac:dyDescent="0.35">
      <c r="A149"/>
      <c r="B149"/>
      <c r="C149"/>
      <c r="D149"/>
      <c r="E149"/>
      <c r="F149"/>
      <c r="G149"/>
      <c r="H149"/>
      <c r="I149"/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 s="6"/>
      <c r="I183"/>
      <c r="J183"/>
    </row>
    <row r="184" spans="1:10" x14ac:dyDescent="0.35">
      <c r="A184"/>
      <c r="B184"/>
      <c r="C184"/>
      <c r="D184"/>
      <c r="E184"/>
      <c r="F184"/>
      <c r="G184"/>
      <c r="H184" s="6"/>
      <c r="I184"/>
      <c r="J184"/>
    </row>
    <row r="185" spans="1:10" x14ac:dyDescent="0.35">
      <c r="A185"/>
      <c r="B185"/>
      <c r="C185"/>
      <c r="D185"/>
      <c r="E185"/>
      <c r="F185"/>
      <c r="G185"/>
      <c r="H185" s="6"/>
      <c r="I185"/>
      <c r="J185"/>
    </row>
    <row r="186" spans="1:10" x14ac:dyDescent="0.35">
      <c r="A186"/>
      <c r="B186"/>
      <c r="C186"/>
      <c r="D186"/>
      <c r="E186"/>
      <c r="F186"/>
      <c r="G186"/>
      <c r="H186" s="6"/>
      <c r="I186"/>
      <c r="J186"/>
    </row>
    <row r="187" spans="1:10" x14ac:dyDescent="0.35">
      <c r="A187"/>
      <c r="B187"/>
      <c r="C187"/>
      <c r="D187"/>
      <c r="E187"/>
      <c r="F187"/>
      <c r="G187"/>
      <c r="H187" s="6"/>
      <c r="I187"/>
      <c r="J187"/>
    </row>
    <row r="188" spans="1:10" x14ac:dyDescent="0.35">
      <c r="A188"/>
      <c r="B188"/>
      <c r="C188"/>
      <c r="D188"/>
      <c r="E188"/>
      <c r="F188"/>
      <c r="G188"/>
      <c r="H188" s="6"/>
      <c r="I188"/>
      <c r="J188"/>
    </row>
    <row r="189" spans="1:10" x14ac:dyDescent="0.35">
      <c r="A189"/>
      <c r="B189"/>
      <c r="C189"/>
      <c r="D189"/>
      <c r="E189"/>
      <c r="F189"/>
      <c r="G189"/>
      <c r="H189" s="6"/>
      <c r="I189"/>
      <c r="J189"/>
    </row>
    <row r="190" spans="1:10" x14ac:dyDescent="0.35">
      <c r="A190"/>
      <c r="B190"/>
      <c r="C190"/>
      <c r="D190"/>
      <c r="E190"/>
      <c r="F190"/>
      <c r="G190"/>
      <c r="H190" s="6"/>
      <c r="I190"/>
      <c r="J190"/>
    </row>
    <row r="191" spans="1:10" x14ac:dyDescent="0.35">
      <c r="A191"/>
      <c r="B191"/>
      <c r="C191"/>
      <c r="D191"/>
      <c r="E191"/>
      <c r="F191"/>
      <c r="G191"/>
      <c r="H191" s="6"/>
      <c r="I191"/>
      <c r="J191"/>
    </row>
    <row r="192" spans="1:10" x14ac:dyDescent="0.35">
      <c r="A192"/>
      <c r="B192"/>
      <c r="C192"/>
      <c r="D192"/>
      <c r="E192"/>
      <c r="F192"/>
      <c r="G192"/>
      <c r="H192" s="6"/>
      <c r="I192"/>
      <c r="J192"/>
    </row>
    <row r="193" spans="1:10" x14ac:dyDescent="0.35">
      <c r="A193"/>
      <c r="B193"/>
      <c r="C193"/>
      <c r="D193"/>
      <c r="E193"/>
      <c r="F193"/>
      <c r="G193"/>
      <c r="H193" s="6"/>
      <c r="I193"/>
      <c r="J193"/>
    </row>
    <row r="194" spans="1:10" x14ac:dyDescent="0.35">
      <c r="A194"/>
      <c r="B194"/>
      <c r="C194"/>
      <c r="D194"/>
      <c r="E194"/>
      <c r="F194"/>
      <c r="G194"/>
      <c r="H194" s="6"/>
      <c r="I194"/>
      <c r="J194"/>
    </row>
    <row r="195" spans="1:10" x14ac:dyDescent="0.35">
      <c r="A195"/>
      <c r="B195"/>
      <c r="C195"/>
      <c r="D195"/>
      <c r="E195"/>
      <c r="F195"/>
      <c r="G195"/>
      <c r="H195" s="6"/>
      <c r="I195"/>
      <c r="J195"/>
    </row>
    <row r="196" spans="1:10" x14ac:dyDescent="0.35">
      <c r="A196"/>
      <c r="B196"/>
      <c r="C196"/>
      <c r="D196"/>
      <c r="E196"/>
      <c r="F196"/>
      <c r="G196"/>
      <c r="H196" s="6"/>
      <c r="I196"/>
      <c r="J196"/>
    </row>
    <row r="197" spans="1:10" x14ac:dyDescent="0.35">
      <c r="A197"/>
      <c r="B197"/>
      <c r="C197"/>
      <c r="D197"/>
      <c r="E197"/>
      <c r="F197"/>
      <c r="G197"/>
      <c r="H197" s="6"/>
      <c r="I197"/>
      <c r="J197"/>
    </row>
    <row r="198" spans="1:10" x14ac:dyDescent="0.35">
      <c r="A198"/>
      <c r="B198"/>
      <c r="C198"/>
      <c r="D198"/>
      <c r="E198"/>
      <c r="F198"/>
      <c r="G198"/>
      <c r="H198" s="6"/>
      <c r="I198"/>
      <c r="J198"/>
    </row>
    <row r="199" spans="1:10" x14ac:dyDescent="0.35">
      <c r="A199"/>
      <c r="B199"/>
      <c r="C199"/>
      <c r="D199"/>
      <c r="E199"/>
      <c r="F199"/>
      <c r="G199"/>
      <c r="H199" s="6"/>
      <c r="I199"/>
      <c r="J199"/>
    </row>
    <row r="200" spans="1:10" x14ac:dyDescent="0.35">
      <c r="A200"/>
      <c r="B200"/>
      <c r="C200"/>
      <c r="D200"/>
      <c r="E200"/>
      <c r="F200"/>
      <c r="G200"/>
      <c r="H200" s="6"/>
      <c r="I200"/>
      <c r="J200"/>
    </row>
    <row r="201" spans="1:10" x14ac:dyDescent="0.35">
      <c r="A201"/>
      <c r="B201"/>
      <c r="C201"/>
      <c r="D201"/>
      <c r="E201"/>
      <c r="F201"/>
      <c r="G201"/>
      <c r="H201" s="6"/>
      <c r="I201"/>
      <c r="J201"/>
    </row>
    <row r="202" spans="1:10" x14ac:dyDescent="0.35">
      <c r="A202"/>
      <c r="B202"/>
      <c r="C202"/>
      <c r="D202"/>
      <c r="E202"/>
      <c r="F202"/>
      <c r="G202"/>
      <c r="H202" s="6"/>
      <c r="I202"/>
      <c r="J202"/>
    </row>
    <row r="203" spans="1:10" x14ac:dyDescent="0.35">
      <c r="A203"/>
      <c r="B203"/>
      <c r="C203"/>
      <c r="D203"/>
      <c r="E203"/>
      <c r="F203"/>
      <c r="G203"/>
      <c r="H203" s="6"/>
      <c r="I203"/>
      <c r="J203"/>
    </row>
    <row r="204" spans="1:10" x14ac:dyDescent="0.35">
      <c r="A204"/>
      <c r="B204"/>
      <c r="C204"/>
      <c r="D204"/>
      <c r="E204"/>
      <c r="F204"/>
      <c r="G204"/>
      <c r="H204" s="6"/>
      <c r="I204"/>
      <c r="J204"/>
    </row>
    <row r="205" spans="1:10" x14ac:dyDescent="0.35">
      <c r="A205"/>
      <c r="B205"/>
      <c r="C205"/>
      <c r="D205"/>
      <c r="E205"/>
      <c r="F205"/>
      <c r="G205"/>
      <c r="H205" s="6"/>
      <c r="I205"/>
      <c r="J205"/>
    </row>
    <row r="206" spans="1:10" x14ac:dyDescent="0.35">
      <c r="A206"/>
      <c r="B206"/>
      <c r="C206"/>
      <c r="D206"/>
      <c r="E206"/>
      <c r="F206"/>
      <c r="G206"/>
      <c r="H206" s="6"/>
      <c r="I206"/>
      <c r="J206"/>
    </row>
    <row r="207" spans="1:10" x14ac:dyDescent="0.35">
      <c r="A207"/>
      <c r="B207"/>
      <c r="C207"/>
      <c r="D207"/>
      <c r="E207"/>
      <c r="F207"/>
      <c r="G207"/>
      <c r="H207" s="6"/>
      <c r="I207"/>
      <c r="J207"/>
    </row>
    <row r="208" spans="1:10" x14ac:dyDescent="0.35">
      <c r="A208"/>
      <c r="B208"/>
      <c r="C208"/>
      <c r="D208"/>
      <c r="E208"/>
      <c r="F208"/>
      <c r="G208"/>
      <c r="H208" s="6"/>
      <c r="I208"/>
      <c r="J208"/>
    </row>
    <row r="209" spans="1:10" x14ac:dyDescent="0.35">
      <c r="A209"/>
      <c r="B209"/>
      <c r="C209"/>
      <c r="D209"/>
      <c r="E209"/>
      <c r="F209"/>
      <c r="G209"/>
      <c r="H209" s="6"/>
      <c r="I209"/>
      <c r="J209"/>
    </row>
    <row r="210" spans="1:10" x14ac:dyDescent="0.35">
      <c r="A210"/>
      <c r="B210"/>
      <c r="C210"/>
      <c r="D210"/>
      <c r="E210"/>
      <c r="F210"/>
      <c r="G210"/>
      <c r="H210" s="6"/>
      <c r="I210"/>
      <c r="J210"/>
    </row>
    <row r="211" spans="1:10" x14ac:dyDescent="0.35">
      <c r="A211"/>
      <c r="B211"/>
      <c r="C211"/>
      <c r="D211"/>
      <c r="E211"/>
      <c r="F211"/>
      <c r="G211"/>
      <c r="H211" s="6"/>
      <c r="I211"/>
      <c r="J211"/>
    </row>
    <row r="212" spans="1:10" x14ac:dyDescent="0.35">
      <c r="A212"/>
      <c r="B212"/>
      <c r="C212"/>
      <c r="D212"/>
      <c r="E212"/>
      <c r="F212"/>
      <c r="G212"/>
      <c r="H212" s="6"/>
      <c r="I212"/>
      <c r="J212"/>
    </row>
    <row r="213" spans="1:10" x14ac:dyDescent="0.35">
      <c r="A213"/>
      <c r="B213"/>
      <c r="C213"/>
      <c r="D213"/>
      <c r="E213"/>
      <c r="F213"/>
      <c r="G213"/>
      <c r="H213" s="6"/>
      <c r="I213"/>
      <c r="J213"/>
    </row>
    <row r="214" spans="1:10" x14ac:dyDescent="0.35">
      <c r="A214"/>
      <c r="B214"/>
      <c r="C214"/>
      <c r="D214"/>
      <c r="E214"/>
      <c r="F214"/>
      <c r="G214"/>
      <c r="H214" s="6"/>
      <c r="I214"/>
      <c r="J214"/>
    </row>
    <row r="215" spans="1:10" x14ac:dyDescent="0.35">
      <c r="A215"/>
      <c r="B215"/>
      <c r="C215"/>
      <c r="D215"/>
      <c r="E215"/>
      <c r="F215"/>
      <c r="G215"/>
      <c r="H215" s="6"/>
      <c r="I215"/>
      <c r="J215"/>
    </row>
    <row r="216" spans="1:10" x14ac:dyDescent="0.35">
      <c r="A216"/>
      <c r="B216"/>
      <c r="C216"/>
      <c r="D216"/>
      <c r="E216"/>
      <c r="F216"/>
      <c r="G216"/>
      <c r="H216" s="6"/>
      <c r="I216"/>
      <c r="J216"/>
    </row>
    <row r="217" spans="1:10" x14ac:dyDescent="0.35">
      <c r="A217"/>
      <c r="B217"/>
      <c r="C217"/>
      <c r="D217"/>
      <c r="E217"/>
      <c r="F217"/>
      <c r="G217"/>
      <c r="H217" s="6"/>
      <c r="I217"/>
      <c r="J217"/>
    </row>
    <row r="218" spans="1:10" x14ac:dyDescent="0.35">
      <c r="A218"/>
      <c r="B218"/>
      <c r="C218"/>
      <c r="D218"/>
      <c r="E218"/>
      <c r="F218"/>
      <c r="G218"/>
      <c r="H218" s="6"/>
      <c r="I218"/>
      <c r="J218"/>
    </row>
    <row r="219" spans="1:10" x14ac:dyDescent="0.35">
      <c r="A219"/>
      <c r="B219"/>
      <c r="C219"/>
      <c r="D219"/>
      <c r="E219"/>
      <c r="F219"/>
      <c r="G219"/>
      <c r="H219" s="6"/>
      <c r="I219"/>
      <c r="J219"/>
    </row>
    <row r="220" spans="1:10" x14ac:dyDescent="0.35">
      <c r="A220"/>
      <c r="B220"/>
      <c r="C220"/>
      <c r="D220"/>
      <c r="E220"/>
      <c r="F220"/>
      <c r="G220"/>
      <c r="H220" s="6"/>
      <c r="I220"/>
      <c r="J220"/>
    </row>
    <row r="221" spans="1:10" x14ac:dyDescent="0.35">
      <c r="A221"/>
      <c r="B221"/>
      <c r="C221"/>
      <c r="D221"/>
      <c r="E221"/>
      <c r="F221"/>
      <c r="G221"/>
      <c r="H221" s="6"/>
      <c r="I221"/>
      <c r="J221"/>
    </row>
    <row r="222" spans="1:10" x14ac:dyDescent="0.35">
      <c r="A222"/>
      <c r="B222"/>
      <c r="C222"/>
      <c r="D222"/>
      <c r="E222"/>
      <c r="F222"/>
      <c r="G222"/>
      <c r="H222" s="6"/>
      <c r="I222"/>
      <c r="J222"/>
    </row>
    <row r="223" spans="1:10" x14ac:dyDescent="0.35">
      <c r="A223"/>
      <c r="B223"/>
      <c r="C223"/>
      <c r="D223"/>
      <c r="E223"/>
      <c r="F223"/>
      <c r="G223"/>
      <c r="H223" s="6"/>
      <c r="I223"/>
      <c r="J223"/>
    </row>
    <row r="224" spans="1:10" x14ac:dyDescent="0.35">
      <c r="A224"/>
      <c r="B224"/>
      <c r="C224"/>
      <c r="D224"/>
      <c r="E224"/>
      <c r="F224"/>
      <c r="G224"/>
      <c r="H224" s="6"/>
      <c r="I224"/>
      <c r="J224"/>
    </row>
    <row r="225" spans="1:10" x14ac:dyDescent="0.35">
      <c r="A225"/>
      <c r="B225"/>
      <c r="C225"/>
      <c r="D225"/>
      <c r="E225"/>
      <c r="F225"/>
      <c r="G225"/>
      <c r="H225" s="6"/>
      <c r="I225"/>
      <c r="J225"/>
    </row>
    <row r="226" spans="1:10" x14ac:dyDescent="0.35">
      <c r="A226"/>
      <c r="B226"/>
      <c r="C226"/>
      <c r="D226"/>
      <c r="E226"/>
      <c r="F226"/>
      <c r="G226"/>
      <c r="H226" s="6"/>
      <c r="I226"/>
      <c r="J226"/>
    </row>
    <row r="227" spans="1:10" x14ac:dyDescent="0.35">
      <c r="A227"/>
      <c r="B227"/>
      <c r="C227"/>
      <c r="D227"/>
      <c r="E227"/>
      <c r="F227"/>
      <c r="G227"/>
      <c r="H227" s="6"/>
      <c r="I227"/>
      <c r="J227"/>
    </row>
    <row r="228" spans="1:10" x14ac:dyDescent="0.35">
      <c r="A228"/>
      <c r="B228"/>
      <c r="C228"/>
      <c r="D228"/>
      <c r="E228"/>
      <c r="F228"/>
      <c r="G228"/>
      <c r="H228" s="6"/>
      <c r="I228"/>
      <c r="J228"/>
    </row>
    <row r="229" spans="1:10" x14ac:dyDescent="0.35">
      <c r="A229"/>
      <c r="B229"/>
      <c r="C229"/>
      <c r="D229"/>
      <c r="E229"/>
      <c r="F229"/>
      <c r="G229"/>
      <c r="H229" s="6"/>
      <c r="I229"/>
      <c r="J229"/>
    </row>
    <row r="230" spans="1:10" x14ac:dyDescent="0.35">
      <c r="A230"/>
      <c r="B230"/>
      <c r="C230"/>
      <c r="D230"/>
      <c r="E230"/>
      <c r="F230"/>
      <c r="G230"/>
      <c r="H230" s="6"/>
      <c r="I230"/>
      <c r="J230"/>
    </row>
    <row r="231" spans="1:10" x14ac:dyDescent="0.35">
      <c r="A231"/>
      <c r="B231"/>
      <c r="C231"/>
      <c r="D231"/>
      <c r="E231"/>
      <c r="F231"/>
      <c r="G231"/>
      <c r="H231" s="6"/>
      <c r="I231"/>
      <c r="J231"/>
    </row>
    <row r="232" spans="1:10" x14ac:dyDescent="0.35">
      <c r="A232"/>
      <c r="B232"/>
      <c r="C232"/>
      <c r="D232"/>
      <c r="E232"/>
      <c r="F232"/>
      <c r="G232"/>
      <c r="H232" s="6"/>
      <c r="I232"/>
      <c r="J232"/>
    </row>
    <row r="233" spans="1:10" x14ac:dyDescent="0.35">
      <c r="A233"/>
      <c r="B233"/>
      <c r="C233"/>
      <c r="D233"/>
      <c r="E233"/>
      <c r="F233"/>
      <c r="G233"/>
      <c r="H233" s="6"/>
      <c r="I233"/>
      <c r="J233"/>
    </row>
    <row r="234" spans="1:10" x14ac:dyDescent="0.35">
      <c r="A234"/>
      <c r="B234"/>
      <c r="C234"/>
      <c r="D234"/>
      <c r="E234"/>
      <c r="F234"/>
      <c r="G234"/>
      <c r="H234" s="6"/>
      <c r="I234"/>
      <c r="J234"/>
    </row>
    <row r="235" spans="1:10" x14ac:dyDescent="0.35">
      <c r="A235"/>
      <c r="B235"/>
      <c r="C235"/>
      <c r="D235"/>
      <c r="E235"/>
      <c r="F235"/>
      <c r="G235"/>
      <c r="H235" s="6"/>
      <c r="I235"/>
      <c r="J235"/>
    </row>
    <row r="236" spans="1:10" x14ac:dyDescent="0.35">
      <c r="A236"/>
      <c r="B236"/>
      <c r="C236"/>
      <c r="D236"/>
      <c r="E236"/>
      <c r="F236"/>
      <c r="G236"/>
      <c r="H236" s="6"/>
      <c r="I236"/>
      <c r="J236"/>
    </row>
    <row r="237" spans="1:10" x14ac:dyDescent="0.35">
      <c r="A237"/>
      <c r="B237"/>
      <c r="C237"/>
      <c r="D237"/>
      <c r="E237"/>
      <c r="F237"/>
      <c r="G237"/>
      <c r="H237" s="6"/>
      <c r="I237"/>
      <c r="J237"/>
    </row>
    <row r="238" spans="1:10" x14ac:dyDescent="0.35">
      <c r="A238"/>
      <c r="B238"/>
      <c r="C238"/>
      <c r="D238"/>
      <c r="E238"/>
      <c r="F238"/>
      <c r="G238"/>
      <c r="H238" s="6"/>
      <c r="I238"/>
      <c r="J238"/>
    </row>
    <row r="239" spans="1:10" x14ac:dyDescent="0.35">
      <c r="A239"/>
      <c r="B239"/>
      <c r="C239"/>
      <c r="D239"/>
      <c r="E239"/>
      <c r="F239"/>
      <c r="G239"/>
      <c r="H239" s="6"/>
      <c r="I239"/>
      <c r="J239"/>
    </row>
    <row r="240" spans="1:10" x14ac:dyDescent="0.35">
      <c r="A240"/>
      <c r="B240"/>
      <c r="C240"/>
      <c r="D240"/>
      <c r="E240"/>
      <c r="F240"/>
      <c r="G240"/>
      <c r="H240" s="6"/>
      <c r="I240"/>
      <c r="J240"/>
    </row>
    <row r="241" spans="1:10" x14ac:dyDescent="0.35">
      <c r="A241"/>
      <c r="B241"/>
      <c r="C241"/>
      <c r="D241"/>
      <c r="E241"/>
      <c r="F241"/>
      <c r="G241"/>
      <c r="H241" s="6"/>
      <c r="I241"/>
      <c r="J241"/>
    </row>
    <row r="242" spans="1:10" x14ac:dyDescent="0.35">
      <c r="A242"/>
      <c r="B242"/>
      <c r="C242"/>
      <c r="D242"/>
      <c r="E242"/>
      <c r="F242"/>
      <c r="G242"/>
      <c r="H242" s="6"/>
      <c r="I242"/>
      <c r="J242"/>
    </row>
    <row r="243" spans="1:10" x14ac:dyDescent="0.35">
      <c r="A243"/>
      <c r="B243"/>
      <c r="C243"/>
      <c r="D243"/>
      <c r="E243"/>
      <c r="F243"/>
      <c r="G243"/>
      <c r="H243" s="6"/>
      <c r="I243"/>
      <c r="J243"/>
    </row>
    <row r="244" spans="1:10" x14ac:dyDescent="0.35">
      <c r="A244"/>
      <c r="B244"/>
      <c r="C244"/>
      <c r="D244"/>
      <c r="E244"/>
      <c r="F244"/>
      <c r="G244"/>
      <c r="H244" s="6"/>
      <c r="I244"/>
      <c r="J244"/>
    </row>
    <row r="245" spans="1:10" x14ac:dyDescent="0.35">
      <c r="A245"/>
      <c r="B245"/>
      <c r="C245"/>
      <c r="D245"/>
      <c r="E245"/>
      <c r="F245"/>
      <c r="G245"/>
      <c r="H245" s="6"/>
      <c r="I245"/>
      <c r="J245"/>
    </row>
    <row r="246" spans="1:10" x14ac:dyDescent="0.35">
      <c r="A246"/>
      <c r="B246"/>
      <c r="C246"/>
      <c r="D246"/>
      <c r="E246"/>
      <c r="F246"/>
      <c r="G246"/>
      <c r="H246" s="6"/>
      <c r="I246"/>
      <c r="J246"/>
    </row>
    <row r="247" spans="1:10" x14ac:dyDescent="0.35">
      <c r="A247"/>
      <c r="B247"/>
      <c r="C247"/>
      <c r="D247"/>
      <c r="E247"/>
      <c r="F247"/>
      <c r="G247"/>
      <c r="H247" s="6"/>
      <c r="I247"/>
      <c r="J247"/>
    </row>
    <row r="248" spans="1:10" x14ac:dyDescent="0.35">
      <c r="A248"/>
      <c r="B248"/>
      <c r="C248"/>
      <c r="D248"/>
      <c r="E248"/>
      <c r="F248"/>
      <c r="G248"/>
      <c r="H248" s="6"/>
      <c r="I248"/>
      <c r="J248"/>
    </row>
    <row r="249" spans="1:10" x14ac:dyDescent="0.35">
      <c r="A249"/>
      <c r="B249"/>
      <c r="C249"/>
      <c r="D249"/>
      <c r="E249"/>
      <c r="F249"/>
      <c r="G249"/>
      <c r="H249" s="6"/>
      <c r="I249"/>
      <c r="J249"/>
    </row>
    <row r="250" spans="1:10" x14ac:dyDescent="0.35">
      <c r="A250"/>
      <c r="B250"/>
      <c r="C250"/>
      <c r="D250"/>
      <c r="E250"/>
      <c r="F250"/>
      <c r="G250"/>
      <c r="H250" s="6"/>
      <c r="I250"/>
      <c r="J250"/>
    </row>
    <row r="251" spans="1:10" x14ac:dyDescent="0.35">
      <c r="A251"/>
      <c r="B251"/>
      <c r="C251"/>
      <c r="D251"/>
      <c r="E251"/>
      <c r="F251"/>
      <c r="G251"/>
      <c r="H251" s="6"/>
      <c r="I251"/>
      <c r="J251"/>
    </row>
    <row r="252" spans="1:10" x14ac:dyDescent="0.35">
      <c r="A252"/>
      <c r="B252"/>
      <c r="C252"/>
      <c r="D252"/>
      <c r="E252"/>
      <c r="F252"/>
      <c r="G252"/>
      <c r="H252" s="6"/>
      <c r="I252"/>
      <c r="J252"/>
    </row>
    <row r="253" spans="1:10" x14ac:dyDescent="0.35">
      <c r="A253"/>
      <c r="B253"/>
      <c r="C253"/>
      <c r="D253"/>
      <c r="E253"/>
      <c r="F253"/>
      <c r="G253"/>
      <c r="H253" s="6"/>
      <c r="I253"/>
      <c r="J253"/>
    </row>
    <row r="254" spans="1:10" x14ac:dyDescent="0.35">
      <c r="A254"/>
      <c r="B254"/>
      <c r="C254"/>
      <c r="D254"/>
      <c r="E254"/>
      <c r="F254"/>
      <c r="G254"/>
      <c r="H254" s="6"/>
      <c r="I254"/>
      <c r="J254"/>
    </row>
    <row r="255" spans="1:10" x14ac:dyDescent="0.35">
      <c r="A255"/>
      <c r="B255"/>
      <c r="C255"/>
      <c r="D255"/>
      <c r="E255"/>
      <c r="F255"/>
      <c r="G255"/>
      <c r="H255" s="6"/>
      <c r="I255"/>
      <c r="J255"/>
    </row>
    <row r="256" spans="1:10" x14ac:dyDescent="0.35">
      <c r="A256"/>
      <c r="B256"/>
      <c r="C256"/>
      <c r="D256"/>
      <c r="E256"/>
      <c r="F256"/>
      <c r="G256"/>
      <c r="H256" s="6"/>
      <c r="I256"/>
      <c r="J256"/>
    </row>
    <row r="257" spans="1:10" x14ac:dyDescent="0.35">
      <c r="A257"/>
      <c r="B257"/>
      <c r="C257"/>
      <c r="D257"/>
      <c r="E257"/>
      <c r="F257"/>
      <c r="G257"/>
      <c r="H257" s="6"/>
      <c r="I257"/>
      <c r="J257"/>
    </row>
    <row r="258" spans="1:10" x14ac:dyDescent="0.35">
      <c r="A258"/>
      <c r="B258"/>
      <c r="C258"/>
      <c r="D258"/>
      <c r="E258"/>
      <c r="F258"/>
      <c r="G258"/>
      <c r="H258" s="6"/>
      <c r="I258"/>
      <c r="J258"/>
    </row>
    <row r="259" spans="1:10" x14ac:dyDescent="0.35">
      <c r="A259"/>
      <c r="B259"/>
      <c r="C259"/>
      <c r="D259"/>
      <c r="E259"/>
      <c r="F259"/>
      <c r="G259"/>
      <c r="H259" s="6"/>
      <c r="I259"/>
      <c r="J259"/>
    </row>
    <row r="260" spans="1:10" x14ac:dyDescent="0.35">
      <c r="A260"/>
      <c r="B260"/>
      <c r="C260"/>
      <c r="D260"/>
      <c r="E260"/>
      <c r="F260"/>
      <c r="G260"/>
      <c r="H260" s="6"/>
      <c r="I260"/>
      <c r="J260"/>
    </row>
    <row r="261" spans="1:10" x14ac:dyDescent="0.35">
      <c r="A261"/>
      <c r="B261"/>
      <c r="C261"/>
      <c r="D261"/>
      <c r="E261"/>
      <c r="F261"/>
      <c r="G261"/>
      <c r="H261" s="6"/>
      <c r="I261"/>
      <c r="J261"/>
    </row>
    <row r="262" spans="1:10" x14ac:dyDescent="0.35">
      <c r="A262"/>
      <c r="B262"/>
      <c r="C262"/>
      <c r="D262"/>
      <c r="E262"/>
      <c r="F262"/>
      <c r="G262"/>
      <c r="H262" s="6"/>
      <c r="I262"/>
      <c r="J262"/>
    </row>
    <row r="263" spans="1:10" x14ac:dyDescent="0.35">
      <c r="A263"/>
      <c r="B263"/>
      <c r="C263"/>
      <c r="D263"/>
      <c r="E263"/>
      <c r="F263"/>
      <c r="G263"/>
      <c r="H263" s="6"/>
      <c r="I263"/>
      <c r="J263"/>
    </row>
    <row r="264" spans="1:10" x14ac:dyDescent="0.35">
      <c r="A264"/>
      <c r="B264"/>
      <c r="C264"/>
      <c r="D264"/>
      <c r="E264"/>
      <c r="F264"/>
      <c r="G264"/>
      <c r="H264" s="6"/>
      <c r="I264"/>
      <c r="J264"/>
    </row>
    <row r="265" spans="1:10" x14ac:dyDescent="0.35">
      <c r="A265"/>
      <c r="B265"/>
      <c r="C265"/>
      <c r="D265"/>
      <c r="E265"/>
      <c r="F265"/>
      <c r="G265"/>
      <c r="H265" s="6"/>
      <c r="I265"/>
      <c r="J265"/>
    </row>
    <row r="266" spans="1:10" x14ac:dyDescent="0.35">
      <c r="A266"/>
      <c r="B266"/>
      <c r="C266"/>
      <c r="D266"/>
      <c r="E266"/>
      <c r="F266"/>
      <c r="G266"/>
      <c r="H266" s="6"/>
      <c r="I266"/>
      <c r="J266"/>
    </row>
    <row r="267" spans="1:10" x14ac:dyDescent="0.35">
      <c r="A267"/>
      <c r="B267"/>
      <c r="C267"/>
      <c r="D267"/>
      <c r="E267"/>
      <c r="F267"/>
      <c r="G267"/>
      <c r="H267" s="6"/>
      <c r="I267"/>
      <c r="J267"/>
    </row>
    <row r="268" spans="1:10" x14ac:dyDescent="0.35">
      <c r="A268"/>
      <c r="B268"/>
      <c r="C268"/>
      <c r="D268"/>
      <c r="E268"/>
      <c r="F268"/>
      <c r="G268"/>
      <c r="H268" s="6"/>
      <c r="I268"/>
      <c r="J268"/>
    </row>
    <row r="269" spans="1:10" x14ac:dyDescent="0.35">
      <c r="A269"/>
      <c r="B269"/>
      <c r="C269"/>
      <c r="D269"/>
      <c r="E269"/>
      <c r="F269"/>
      <c r="G269"/>
      <c r="H269" s="6"/>
      <c r="I269"/>
      <c r="J269"/>
    </row>
    <row r="270" spans="1:10" x14ac:dyDescent="0.35">
      <c r="A270"/>
      <c r="B270"/>
      <c r="C270"/>
      <c r="D270"/>
      <c r="E270"/>
      <c r="F270"/>
      <c r="G270"/>
      <c r="H270" s="6"/>
      <c r="I270"/>
      <c r="J270"/>
    </row>
    <row r="271" spans="1:10" x14ac:dyDescent="0.35">
      <c r="A271"/>
      <c r="B271"/>
      <c r="C271"/>
      <c r="D271"/>
      <c r="E271"/>
      <c r="F271"/>
      <c r="G271"/>
      <c r="H271" s="6"/>
      <c r="I271"/>
      <c r="J271"/>
    </row>
    <row r="272" spans="1:10" x14ac:dyDescent="0.35">
      <c r="A272"/>
      <c r="B272"/>
      <c r="C272"/>
      <c r="D272"/>
      <c r="E272"/>
      <c r="F272"/>
      <c r="G272"/>
      <c r="H272" s="6"/>
      <c r="I272"/>
      <c r="J272"/>
    </row>
    <row r="273" spans="1:10" x14ac:dyDescent="0.35">
      <c r="A273"/>
      <c r="B273"/>
      <c r="C273"/>
      <c r="D273"/>
      <c r="E273"/>
      <c r="F273"/>
      <c r="G273"/>
      <c r="H273" s="6"/>
      <c r="I273"/>
      <c r="J273"/>
    </row>
    <row r="274" spans="1:10" x14ac:dyDescent="0.35">
      <c r="A274"/>
      <c r="B274"/>
      <c r="C274"/>
      <c r="D274"/>
      <c r="E274"/>
      <c r="F274"/>
      <c r="G274"/>
      <c r="H274" s="6"/>
      <c r="I274"/>
      <c r="J274"/>
    </row>
    <row r="275" spans="1:10" x14ac:dyDescent="0.35">
      <c r="A275"/>
      <c r="B275"/>
      <c r="C275"/>
      <c r="D275"/>
      <c r="E275"/>
      <c r="F275"/>
      <c r="G275"/>
      <c r="H275" s="6"/>
      <c r="I275"/>
      <c r="J275"/>
    </row>
    <row r="276" spans="1:10" x14ac:dyDescent="0.35">
      <c r="A276"/>
      <c r="B276"/>
      <c r="C276"/>
      <c r="D276"/>
      <c r="E276"/>
      <c r="F276"/>
      <c r="G276"/>
      <c r="H276" s="6"/>
      <c r="I276"/>
      <c r="J276"/>
    </row>
    <row r="277" spans="1:10" x14ac:dyDescent="0.35">
      <c r="A277"/>
      <c r="B277"/>
      <c r="C277"/>
      <c r="D277"/>
      <c r="E277"/>
      <c r="F277"/>
      <c r="G277"/>
      <c r="H277" s="6"/>
      <c r="I277"/>
      <c r="J277"/>
    </row>
    <row r="278" spans="1:10" x14ac:dyDescent="0.35">
      <c r="A278"/>
      <c r="B278"/>
      <c r="C278"/>
      <c r="D278"/>
      <c r="E278"/>
      <c r="F278"/>
      <c r="G278"/>
      <c r="H278" s="6"/>
      <c r="I278"/>
      <c r="J278"/>
    </row>
    <row r="279" spans="1:10" x14ac:dyDescent="0.35">
      <c r="A279"/>
      <c r="B279"/>
      <c r="C279"/>
      <c r="D279"/>
      <c r="E279"/>
      <c r="F279"/>
      <c r="G279"/>
      <c r="H279" s="6"/>
      <c r="I279"/>
      <c r="J279"/>
    </row>
    <row r="280" spans="1:10" x14ac:dyDescent="0.35">
      <c r="A280"/>
      <c r="B280"/>
      <c r="C280"/>
      <c r="D280"/>
      <c r="E280"/>
      <c r="F280"/>
      <c r="G280"/>
      <c r="H280" s="6"/>
      <c r="I280"/>
      <c r="J280"/>
    </row>
    <row r="281" spans="1:10" x14ac:dyDescent="0.35">
      <c r="A281"/>
      <c r="B281"/>
      <c r="C281"/>
      <c r="D281"/>
      <c r="E281"/>
      <c r="F281"/>
      <c r="G281"/>
      <c r="H281" s="6"/>
      <c r="I281"/>
      <c r="J281"/>
    </row>
    <row r="282" spans="1:10" x14ac:dyDescent="0.35">
      <c r="A282"/>
      <c r="B282"/>
      <c r="C282"/>
      <c r="D282"/>
      <c r="E282"/>
      <c r="F282"/>
      <c r="G282"/>
      <c r="H282" s="6"/>
      <c r="I282"/>
      <c r="J282"/>
    </row>
    <row r="283" spans="1:10" x14ac:dyDescent="0.35">
      <c r="A283"/>
      <c r="B283"/>
      <c r="C283"/>
      <c r="D283"/>
      <c r="E283"/>
      <c r="F283"/>
      <c r="G283"/>
      <c r="H283" s="6"/>
      <c r="I283"/>
      <c r="J283"/>
    </row>
    <row r="284" spans="1:10" x14ac:dyDescent="0.35">
      <c r="A284"/>
      <c r="B284"/>
      <c r="C284"/>
      <c r="D284"/>
      <c r="E284"/>
      <c r="F284"/>
      <c r="G284"/>
      <c r="H284" s="6"/>
      <c r="I284"/>
      <c r="J284"/>
    </row>
    <row r="285" spans="1:10" x14ac:dyDescent="0.35">
      <c r="A285"/>
      <c r="B285"/>
      <c r="C285"/>
      <c r="D285"/>
      <c r="E285"/>
      <c r="F285"/>
      <c r="G285"/>
      <c r="H285" s="6"/>
      <c r="I285"/>
      <c r="J285"/>
    </row>
    <row r="286" spans="1:10" x14ac:dyDescent="0.35">
      <c r="A286"/>
      <c r="B286"/>
      <c r="C286"/>
      <c r="D286"/>
      <c r="E286"/>
      <c r="F286"/>
      <c r="G286"/>
      <c r="H286" s="6"/>
      <c r="I286"/>
      <c r="J286"/>
    </row>
    <row r="287" spans="1:10" x14ac:dyDescent="0.35">
      <c r="A287"/>
      <c r="B287"/>
      <c r="C287"/>
      <c r="D287"/>
      <c r="E287"/>
      <c r="F287"/>
      <c r="G287"/>
      <c r="H287" s="6"/>
      <c r="I287"/>
      <c r="J287"/>
    </row>
    <row r="288" spans="1:10" x14ac:dyDescent="0.35">
      <c r="A288"/>
      <c r="B288"/>
      <c r="C288"/>
      <c r="D288"/>
      <c r="E288"/>
      <c r="F288"/>
      <c r="G288"/>
      <c r="H288" s="6"/>
      <c r="I288"/>
      <c r="J288"/>
    </row>
    <row r="289" spans="1:10" x14ac:dyDescent="0.35">
      <c r="A289"/>
      <c r="B289"/>
      <c r="C289"/>
      <c r="D289"/>
      <c r="E289"/>
      <c r="F289"/>
      <c r="G289"/>
      <c r="H289" s="6"/>
      <c r="I289"/>
      <c r="J289"/>
    </row>
    <row r="290" spans="1:10" x14ac:dyDescent="0.35">
      <c r="A290"/>
      <c r="B290"/>
      <c r="C290"/>
      <c r="D290"/>
      <c r="E290"/>
      <c r="F290"/>
      <c r="G290"/>
      <c r="H290" s="6"/>
      <c r="I290"/>
      <c r="J290"/>
    </row>
    <row r="291" spans="1:10" x14ac:dyDescent="0.35">
      <c r="A291"/>
      <c r="B291"/>
      <c r="C291"/>
      <c r="D291"/>
      <c r="E291"/>
      <c r="F291"/>
      <c r="G291"/>
      <c r="H291" s="6"/>
      <c r="I291"/>
      <c r="J291"/>
    </row>
    <row r="292" spans="1:10" x14ac:dyDescent="0.35">
      <c r="A292"/>
      <c r="B292"/>
      <c r="C292"/>
      <c r="D292"/>
      <c r="E292"/>
      <c r="F292"/>
      <c r="G292"/>
      <c r="H292" s="6"/>
      <c r="I292"/>
      <c r="J292"/>
    </row>
    <row r="293" spans="1:10" x14ac:dyDescent="0.35">
      <c r="A293"/>
      <c r="B293"/>
      <c r="C293"/>
      <c r="D293"/>
      <c r="E293"/>
      <c r="F293"/>
      <c r="G293"/>
      <c r="H293" s="6"/>
      <c r="I293"/>
      <c r="J293"/>
    </row>
    <row r="294" spans="1:10" x14ac:dyDescent="0.35">
      <c r="A294"/>
      <c r="B294"/>
      <c r="C294"/>
      <c r="D294"/>
      <c r="E294"/>
      <c r="F294"/>
      <c r="G294"/>
      <c r="H294" s="6"/>
      <c r="I294"/>
      <c r="J294"/>
    </row>
    <row r="295" spans="1:10" x14ac:dyDescent="0.35">
      <c r="A295"/>
      <c r="B295"/>
      <c r="C295"/>
      <c r="D295"/>
      <c r="E295"/>
      <c r="F295"/>
      <c r="G295"/>
      <c r="H295" s="6"/>
      <c r="I295"/>
      <c r="J295"/>
    </row>
    <row r="296" spans="1:10" x14ac:dyDescent="0.35">
      <c r="A296"/>
      <c r="B296"/>
      <c r="C296"/>
      <c r="D296"/>
      <c r="E296"/>
      <c r="F296"/>
      <c r="G296"/>
      <c r="H296" s="6"/>
      <c r="I296"/>
      <c r="J296"/>
    </row>
    <row r="297" spans="1:10" x14ac:dyDescent="0.35">
      <c r="A297"/>
      <c r="B297"/>
      <c r="C297"/>
      <c r="D297"/>
      <c r="E297"/>
      <c r="F297"/>
      <c r="G297"/>
      <c r="H297" s="6"/>
      <c r="I297"/>
      <c r="J297"/>
    </row>
    <row r="298" spans="1:10" x14ac:dyDescent="0.35">
      <c r="A298"/>
      <c r="B298"/>
      <c r="C298"/>
      <c r="D298"/>
      <c r="E298"/>
      <c r="F298"/>
      <c r="G298"/>
      <c r="H298" s="6"/>
      <c r="I298"/>
      <c r="J298"/>
    </row>
    <row r="299" spans="1:10" x14ac:dyDescent="0.35">
      <c r="A299"/>
      <c r="B299"/>
      <c r="C299"/>
      <c r="D299"/>
      <c r="E299"/>
      <c r="F299"/>
      <c r="G299"/>
      <c r="H299" s="6"/>
      <c r="I299"/>
      <c r="J299"/>
    </row>
    <row r="300" spans="1:10" x14ac:dyDescent="0.35">
      <c r="A300"/>
      <c r="B300"/>
      <c r="C300"/>
      <c r="D300"/>
      <c r="E300"/>
      <c r="F300"/>
      <c r="G300"/>
      <c r="H300" s="6"/>
      <c r="I300"/>
      <c r="J300"/>
    </row>
    <row r="301" spans="1:10" x14ac:dyDescent="0.35">
      <c r="A301"/>
      <c r="B301"/>
      <c r="C301"/>
      <c r="D301"/>
      <c r="E301"/>
      <c r="F301"/>
      <c r="G301"/>
      <c r="H301" s="6"/>
      <c r="I301"/>
      <c r="J301"/>
    </row>
    <row r="302" spans="1:10" x14ac:dyDescent="0.35">
      <c r="A302"/>
      <c r="B302"/>
      <c r="C302"/>
      <c r="D302"/>
      <c r="E302"/>
      <c r="F302"/>
      <c r="G302"/>
      <c r="H302" s="6"/>
      <c r="I302"/>
      <c r="J302"/>
    </row>
    <row r="303" spans="1:10" x14ac:dyDescent="0.35">
      <c r="A303"/>
      <c r="B303"/>
      <c r="C303"/>
      <c r="D303"/>
      <c r="E303"/>
      <c r="F303"/>
      <c r="G303"/>
      <c r="H303" s="6"/>
      <c r="I303"/>
      <c r="J303"/>
    </row>
    <row r="304" spans="1:10" x14ac:dyDescent="0.35">
      <c r="A304"/>
      <c r="B304"/>
      <c r="C304"/>
      <c r="D304"/>
      <c r="E304"/>
      <c r="F304"/>
      <c r="G304"/>
      <c r="H304" s="6"/>
      <c r="I304"/>
      <c r="J304"/>
    </row>
    <row r="305" spans="1:10" x14ac:dyDescent="0.35">
      <c r="A305"/>
      <c r="B305"/>
      <c r="C305"/>
      <c r="D305"/>
      <c r="E305"/>
      <c r="F305"/>
      <c r="G305"/>
      <c r="H305" s="6"/>
      <c r="I305"/>
      <c r="J305"/>
    </row>
    <row r="306" spans="1:10" x14ac:dyDescent="0.35">
      <c r="A306"/>
      <c r="B306"/>
      <c r="C306"/>
      <c r="D306"/>
      <c r="E306"/>
      <c r="F306"/>
      <c r="G306"/>
      <c r="H306" s="6"/>
      <c r="I306"/>
      <c r="J306"/>
    </row>
    <row r="307" spans="1:10" x14ac:dyDescent="0.35">
      <c r="A307"/>
      <c r="B307"/>
      <c r="C307"/>
      <c r="D307"/>
      <c r="E307"/>
      <c r="F307"/>
      <c r="G307"/>
      <c r="H307" s="6"/>
      <c r="I307"/>
      <c r="J307"/>
    </row>
    <row r="308" spans="1:10" x14ac:dyDescent="0.35">
      <c r="A308"/>
      <c r="B308"/>
      <c r="C308"/>
      <c r="D308"/>
      <c r="E308"/>
      <c r="F308"/>
      <c r="G308"/>
      <c r="H308" s="6"/>
      <c r="I308"/>
      <c r="J308"/>
    </row>
    <row r="309" spans="1:10" x14ac:dyDescent="0.35">
      <c r="A309"/>
      <c r="B309"/>
      <c r="C309"/>
      <c r="D309"/>
      <c r="E309"/>
      <c r="F309"/>
      <c r="G309"/>
      <c r="H309" s="6"/>
      <c r="I309"/>
      <c r="J309"/>
    </row>
    <row r="310" spans="1:10" x14ac:dyDescent="0.35">
      <c r="A310"/>
      <c r="B310"/>
      <c r="C310"/>
      <c r="D310"/>
      <c r="E310"/>
      <c r="F310"/>
      <c r="G310"/>
      <c r="H310" s="6"/>
      <c r="I310"/>
      <c r="J310"/>
    </row>
    <row r="311" spans="1:10" x14ac:dyDescent="0.35">
      <c r="A311"/>
      <c r="B311"/>
      <c r="C311"/>
      <c r="D311"/>
      <c r="E311"/>
      <c r="F311"/>
      <c r="G311"/>
      <c r="H311" s="6"/>
      <c r="I311"/>
      <c r="J311"/>
    </row>
    <row r="312" spans="1:10" x14ac:dyDescent="0.35">
      <c r="A312"/>
      <c r="B312"/>
      <c r="C312"/>
      <c r="D312"/>
      <c r="E312"/>
      <c r="F312"/>
      <c r="G312"/>
      <c r="H312" s="6"/>
      <c r="I312"/>
      <c r="J312"/>
    </row>
    <row r="313" spans="1:10" x14ac:dyDescent="0.35">
      <c r="A313"/>
      <c r="B313"/>
      <c r="C313"/>
      <c r="D313"/>
      <c r="E313"/>
      <c r="F313"/>
      <c r="G313"/>
      <c r="H313" s="6"/>
      <c r="I313"/>
      <c r="J313"/>
    </row>
    <row r="314" spans="1:10" x14ac:dyDescent="0.35">
      <c r="A314"/>
      <c r="B314"/>
      <c r="C314"/>
      <c r="D314"/>
      <c r="E314"/>
      <c r="F314"/>
      <c r="G314"/>
      <c r="H314" s="6"/>
      <c r="I314"/>
      <c r="J314"/>
    </row>
    <row r="315" spans="1:10" x14ac:dyDescent="0.35">
      <c r="A315"/>
      <c r="B315"/>
      <c r="C315"/>
      <c r="D315"/>
      <c r="E315"/>
      <c r="F315"/>
      <c r="G315"/>
      <c r="H315" s="6"/>
      <c r="I315"/>
      <c r="J315"/>
    </row>
    <row r="316" spans="1:10" x14ac:dyDescent="0.35">
      <c r="A316"/>
      <c r="B316"/>
      <c r="C316"/>
      <c r="D316"/>
      <c r="E316"/>
      <c r="F316"/>
      <c r="G316"/>
      <c r="H316" s="6"/>
      <c r="I316"/>
      <c r="J316"/>
    </row>
    <row r="317" spans="1:10" x14ac:dyDescent="0.35">
      <c r="A317"/>
      <c r="B317"/>
      <c r="C317"/>
      <c r="D317"/>
      <c r="E317"/>
      <c r="F317"/>
      <c r="G317"/>
      <c r="H317" s="6"/>
      <c r="I317"/>
      <c r="J317"/>
    </row>
    <row r="318" spans="1:10" x14ac:dyDescent="0.35">
      <c r="A318"/>
      <c r="B318"/>
      <c r="C318"/>
      <c r="D318"/>
      <c r="E318"/>
      <c r="F318"/>
      <c r="G318"/>
      <c r="H318" s="6"/>
      <c r="I318"/>
      <c r="J318"/>
    </row>
    <row r="319" spans="1:10" x14ac:dyDescent="0.35">
      <c r="A319"/>
      <c r="B319"/>
      <c r="C319"/>
      <c r="D319"/>
      <c r="E319"/>
      <c r="F319"/>
      <c r="G319"/>
      <c r="H319" s="6"/>
      <c r="I319"/>
      <c r="J319"/>
    </row>
    <row r="320" spans="1:10" x14ac:dyDescent="0.35">
      <c r="A320"/>
      <c r="B320"/>
      <c r="C320"/>
      <c r="D320"/>
      <c r="E320"/>
      <c r="F320"/>
      <c r="G320"/>
      <c r="H320" s="6"/>
      <c r="I320"/>
      <c r="J320"/>
    </row>
    <row r="321" spans="1:10" x14ac:dyDescent="0.35">
      <c r="A321"/>
      <c r="B321"/>
      <c r="C321"/>
      <c r="D321"/>
      <c r="E321"/>
      <c r="F321"/>
      <c r="G321"/>
      <c r="H321" s="6"/>
      <c r="I321"/>
      <c r="J321"/>
    </row>
    <row r="322" spans="1:10" x14ac:dyDescent="0.35">
      <c r="A322"/>
      <c r="B322"/>
      <c r="C322"/>
      <c r="D322"/>
      <c r="E322"/>
      <c r="F322"/>
      <c r="G322"/>
      <c r="H322" s="6"/>
      <c r="I322"/>
      <c r="J322"/>
    </row>
    <row r="323" spans="1:10" x14ac:dyDescent="0.35">
      <c r="A323"/>
      <c r="B323"/>
      <c r="C323"/>
      <c r="D323"/>
      <c r="E323"/>
      <c r="F323"/>
      <c r="G323"/>
      <c r="H323" s="6"/>
      <c r="I323"/>
      <c r="J323"/>
    </row>
    <row r="324" spans="1:10" x14ac:dyDescent="0.35">
      <c r="A324"/>
      <c r="B324"/>
      <c r="C324"/>
      <c r="D324"/>
      <c r="E324"/>
      <c r="F324"/>
      <c r="G324"/>
      <c r="H324" s="6"/>
      <c r="I324"/>
      <c r="J324"/>
    </row>
    <row r="325" spans="1:10" x14ac:dyDescent="0.35">
      <c r="A325"/>
      <c r="B325"/>
      <c r="C325"/>
      <c r="D325"/>
      <c r="E325"/>
      <c r="F325"/>
      <c r="G325"/>
      <c r="H325" s="6"/>
      <c r="I325"/>
      <c r="J325"/>
    </row>
    <row r="326" spans="1:10" x14ac:dyDescent="0.35">
      <c r="A326"/>
      <c r="B326"/>
      <c r="C326"/>
      <c r="D326"/>
      <c r="E326"/>
      <c r="F326"/>
      <c r="G326"/>
      <c r="H326" s="6"/>
      <c r="I326"/>
      <c r="J326"/>
    </row>
    <row r="327" spans="1:10" x14ac:dyDescent="0.35">
      <c r="A327"/>
      <c r="B327"/>
      <c r="C327"/>
      <c r="D327"/>
      <c r="E327"/>
      <c r="F327"/>
      <c r="G327"/>
      <c r="H327" s="6"/>
      <c r="I327"/>
      <c r="J327"/>
    </row>
    <row r="328" spans="1:10" x14ac:dyDescent="0.35">
      <c r="A328"/>
      <c r="B328"/>
      <c r="C328"/>
      <c r="D328"/>
      <c r="E328"/>
      <c r="F328"/>
      <c r="G328"/>
      <c r="H328" s="6"/>
      <c r="I328"/>
      <c r="J328"/>
    </row>
    <row r="329" spans="1:10" x14ac:dyDescent="0.35">
      <c r="A329"/>
      <c r="B329"/>
      <c r="C329"/>
      <c r="D329"/>
      <c r="E329"/>
      <c r="F329"/>
      <c r="G329"/>
      <c r="H329" s="6"/>
      <c r="I329"/>
      <c r="J329"/>
    </row>
    <row r="330" spans="1:10" x14ac:dyDescent="0.35">
      <c r="A330"/>
      <c r="B330"/>
      <c r="C330"/>
      <c r="D330"/>
      <c r="E330"/>
      <c r="F330"/>
      <c r="G330"/>
      <c r="H330" s="6"/>
      <c r="I330"/>
      <c r="J330"/>
    </row>
    <row r="331" spans="1:10" x14ac:dyDescent="0.35">
      <c r="A331"/>
      <c r="B331"/>
      <c r="C331"/>
      <c r="D331"/>
      <c r="E331"/>
      <c r="F331"/>
      <c r="G331"/>
      <c r="H331" s="6"/>
      <c r="I331"/>
      <c r="J331"/>
    </row>
    <row r="332" spans="1:10" x14ac:dyDescent="0.35">
      <c r="A332"/>
      <c r="B332"/>
      <c r="C332"/>
      <c r="D332"/>
      <c r="E332"/>
      <c r="F332"/>
      <c r="G332"/>
      <c r="H332" s="6"/>
      <c r="I332"/>
      <c r="J332"/>
    </row>
    <row r="333" spans="1:10" x14ac:dyDescent="0.35">
      <c r="A333"/>
      <c r="B333"/>
      <c r="C333"/>
      <c r="D333"/>
      <c r="E333"/>
      <c r="F333"/>
      <c r="G333"/>
      <c r="H333" s="6"/>
      <c r="I333"/>
      <c r="J333"/>
    </row>
    <row r="334" spans="1:10" x14ac:dyDescent="0.35">
      <c r="A334"/>
      <c r="B334"/>
      <c r="C334"/>
      <c r="D334"/>
      <c r="E334"/>
      <c r="F334"/>
      <c r="G334"/>
      <c r="H334" s="6"/>
      <c r="I334"/>
      <c r="J334"/>
    </row>
    <row r="335" spans="1:10" x14ac:dyDescent="0.35">
      <c r="A335"/>
      <c r="B335"/>
      <c r="C335"/>
      <c r="D335"/>
      <c r="E335"/>
      <c r="F335"/>
      <c r="G335"/>
      <c r="H335" s="6"/>
      <c r="I335"/>
      <c r="J335"/>
    </row>
    <row r="336" spans="1:10" x14ac:dyDescent="0.35">
      <c r="A336"/>
      <c r="B336"/>
      <c r="C336"/>
      <c r="D336"/>
      <c r="E336"/>
      <c r="F336"/>
      <c r="G336"/>
      <c r="H336" s="6"/>
      <c r="I336"/>
      <c r="J336"/>
    </row>
    <row r="337" spans="1:10" x14ac:dyDescent="0.35">
      <c r="A337"/>
      <c r="B337"/>
      <c r="C337"/>
      <c r="D337"/>
      <c r="E337"/>
      <c r="F337"/>
      <c r="G337"/>
      <c r="H337" s="6"/>
      <c r="I337"/>
      <c r="J337"/>
    </row>
    <row r="338" spans="1:10" x14ac:dyDescent="0.35">
      <c r="A338"/>
      <c r="B338"/>
      <c r="C338"/>
      <c r="D338"/>
      <c r="E338"/>
      <c r="F338"/>
      <c r="G338"/>
      <c r="H338" s="6"/>
      <c r="I338"/>
      <c r="J338"/>
    </row>
    <row r="339" spans="1:10" x14ac:dyDescent="0.35">
      <c r="A339"/>
      <c r="B339"/>
      <c r="C339"/>
      <c r="D339"/>
      <c r="E339"/>
      <c r="F339"/>
      <c r="G339"/>
      <c r="H339" s="6"/>
      <c r="I339"/>
      <c r="J339"/>
    </row>
    <row r="340" spans="1:10" x14ac:dyDescent="0.35">
      <c r="A340"/>
      <c r="B340"/>
      <c r="C340"/>
      <c r="D340"/>
      <c r="E340"/>
      <c r="F340"/>
      <c r="G340"/>
      <c r="H340" s="6"/>
      <c r="I340"/>
      <c r="J340"/>
    </row>
    <row r="341" spans="1:10" x14ac:dyDescent="0.35">
      <c r="A341"/>
      <c r="B341"/>
      <c r="C341"/>
      <c r="D341"/>
      <c r="E341"/>
      <c r="F341"/>
      <c r="G341"/>
      <c r="H341" s="6"/>
      <c r="I341"/>
      <c r="J341"/>
    </row>
    <row r="342" spans="1:10" x14ac:dyDescent="0.35">
      <c r="A342"/>
      <c r="B342"/>
      <c r="C342"/>
      <c r="D342"/>
      <c r="E342"/>
      <c r="F342"/>
      <c r="G342"/>
      <c r="H342" s="6"/>
      <c r="I342"/>
      <c r="J342"/>
    </row>
    <row r="343" spans="1:10" x14ac:dyDescent="0.35">
      <c r="A343"/>
      <c r="B343"/>
      <c r="C343"/>
      <c r="D343"/>
      <c r="E343"/>
      <c r="F343"/>
      <c r="G343"/>
      <c r="H343" s="6"/>
      <c r="I343"/>
      <c r="J343"/>
    </row>
    <row r="344" spans="1:10" x14ac:dyDescent="0.35">
      <c r="A344"/>
      <c r="B344"/>
      <c r="C344"/>
      <c r="D344"/>
      <c r="E344"/>
      <c r="F344"/>
      <c r="G344"/>
      <c r="H344" s="6"/>
      <c r="I344"/>
      <c r="J344"/>
    </row>
    <row r="345" spans="1:10" x14ac:dyDescent="0.35">
      <c r="A345"/>
      <c r="B345"/>
      <c r="C345"/>
      <c r="D345"/>
      <c r="E345"/>
      <c r="F345"/>
      <c r="G345"/>
      <c r="H345" s="6"/>
      <c r="I345"/>
      <c r="J345"/>
    </row>
    <row r="346" spans="1:10" x14ac:dyDescent="0.35">
      <c r="A346"/>
      <c r="B346"/>
      <c r="C346"/>
      <c r="D346"/>
      <c r="E346"/>
      <c r="F346"/>
      <c r="G346"/>
      <c r="H346" s="6"/>
      <c r="I346"/>
      <c r="J346"/>
    </row>
    <row r="347" spans="1:10" x14ac:dyDescent="0.35">
      <c r="A347"/>
      <c r="B347"/>
      <c r="C347"/>
      <c r="D347"/>
      <c r="E347"/>
      <c r="F347"/>
      <c r="G347"/>
      <c r="H347" s="6"/>
      <c r="I347"/>
      <c r="J347"/>
    </row>
    <row r="348" spans="1:10" x14ac:dyDescent="0.35">
      <c r="A348"/>
      <c r="B348"/>
      <c r="C348"/>
      <c r="D348"/>
      <c r="E348"/>
      <c r="F348"/>
      <c r="G348"/>
      <c r="H348" s="6"/>
      <c r="I348"/>
      <c r="J348"/>
    </row>
    <row r="349" spans="1:10" x14ac:dyDescent="0.35">
      <c r="A349"/>
      <c r="B349"/>
      <c r="C349"/>
      <c r="D349"/>
      <c r="E349"/>
      <c r="F349"/>
      <c r="G349"/>
      <c r="H349" s="6"/>
      <c r="I349"/>
      <c r="J349"/>
    </row>
    <row r="350" spans="1:10" x14ac:dyDescent="0.35">
      <c r="A350"/>
      <c r="B350"/>
      <c r="C350"/>
      <c r="D350"/>
      <c r="E350"/>
      <c r="F350"/>
      <c r="G350"/>
      <c r="H350" s="6"/>
      <c r="I350"/>
      <c r="J350"/>
    </row>
    <row r="351" spans="1:10" x14ac:dyDescent="0.35">
      <c r="A351"/>
      <c r="B351"/>
      <c r="C351"/>
      <c r="D351"/>
      <c r="E351"/>
      <c r="F351"/>
      <c r="G351"/>
      <c r="H351" s="6"/>
      <c r="I351"/>
      <c r="J351"/>
    </row>
    <row r="352" spans="1:10" x14ac:dyDescent="0.35">
      <c r="A352"/>
      <c r="B352"/>
      <c r="C352"/>
      <c r="D352"/>
      <c r="E352"/>
      <c r="F352"/>
      <c r="G352"/>
      <c r="H352" s="6"/>
      <c r="I352"/>
      <c r="J352"/>
    </row>
    <row r="353" spans="1:10" x14ac:dyDescent="0.35">
      <c r="A353"/>
      <c r="B353"/>
      <c r="C353"/>
      <c r="D353"/>
      <c r="E353"/>
      <c r="F353"/>
      <c r="G353"/>
      <c r="H353" s="6"/>
      <c r="I353"/>
      <c r="J353"/>
    </row>
    <row r="354" spans="1:10" x14ac:dyDescent="0.35">
      <c r="A354"/>
      <c r="B354"/>
      <c r="C354"/>
      <c r="D354"/>
      <c r="E354"/>
      <c r="F354"/>
      <c r="G354"/>
      <c r="H354" s="6"/>
      <c r="I354"/>
      <c r="J354"/>
    </row>
    <row r="355" spans="1:10" x14ac:dyDescent="0.35">
      <c r="A355"/>
      <c r="B355"/>
      <c r="C355"/>
      <c r="D355"/>
      <c r="E355"/>
      <c r="F355"/>
      <c r="G355"/>
      <c r="H355" s="6"/>
      <c r="I355"/>
      <c r="J355"/>
    </row>
    <row r="356" spans="1:10" x14ac:dyDescent="0.35">
      <c r="A356"/>
      <c r="B356"/>
      <c r="C356"/>
      <c r="D356"/>
      <c r="E356"/>
      <c r="F356"/>
      <c r="G356"/>
      <c r="H356" s="6"/>
      <c r="I356"/>
      <c r="J356"/>
    </row>
    <row r="357" spans="1:10" x14ac:dyDescent="0.35">
      <c r="A357"/>
      <c r="B357"/>
      <c r="C357"/>
      <c r="D357"/>
      <c r="E357"/>
      <c r="F357"/>
      <c r="G357"/>
      <c r="H357" s="6"/>
      <c r="I357"/>
      <c r="J357"/>
    </row>
    <row r="358" spans="1:10" x14ac:dyDescent="0.35">
      <c r="A358"/>
      <c r="B358"/>
      <c r="C358"/>
      <c r="D358"/>
      <c r="E358"/>
      <c r="F358"/>
      <c r="G358"/>
      <c r="H358" s="6"/>
      <c r="I358"/>
      <c r="J358"/>
    </row>
    <row r="359" spans="1:10" x14ac:dyDescent="0.35">
      <c r="A359"/>
      <c r="B359"/>
      <c r="C359"/>
      <c r="D359"/>
      <c r="E359"/>
      <c r="F359"/>
      <c r="G359"/>
      <c r="H359" s="6"/>
      <c r="I359"/>
      <c r="J359"/>
    </row>
    <row r="360" spans="1:10" x14ac:dyDescent="0.35">
      <c r="A360"/>
      <c r="B360"/>
      <c r="C360"/>
      <c r="D360"/>
      <c r="E360"/>
      <c r="F360"/>
      <c r="G360"/>
      <c r="H360" s="6"/>
      <c r="I360"/>
      <c r="J360"/>
    </row>
    <row r="361" spans="1:10" x14ac:dyDescent="0.35">
      <c r="A361"/>
      <c r="B361"/>
      <c r="C361"/>
      <c r="D361"/>
      <c r="E361"/>
      <c r="F361"/>
      <c r="G361"/>
      <c r="H361" s="6"/>
      <c r="I361"/>
      <c r="J361"/>
    </row>
    <row r="362" spans="1:10" x14ac:dyDescent="0.35">
      <c r="A362"/>
      <c r="B362"/>
      <c r="C362"/>
      <c r="D362"/>
      <c r="E362"/>
      <c r="F362"/>
      <c r="G362"/>
      <c r="H362" s="6"/>
      <c r="I362"/>
      <c r="J362"/>
    </row>
    <row r="363" spans="1:10" x14ac:dyDescent="0.35">
      <c r="A363"/>
      <c r="B363"/>
      <c r="C363"/>
      <c r="D363"/>
      <c r="E363"/>
      <c r="F363"/>
      <c r="G363"/>
      <c r="H363" s="6"/>
      <c r="I363"/>
      <c r="J363"/>
    </row>
    <row r="364" spans="1:10" x14ac:dyDescent="0.35">
      <c r="A364"/>
      <c r="B364"/>
      <c r="C364"/>
      <c r="D364"/>
      <c r="E364"/>
      <c r="F364"/>
      <c r="G364"/>
      <c r="H364" s="6"/>
      <c r="I364"/>
      <c r="J364"/>
    </row>
    <row r="365" spans="1:10" x14ac:dyDescent="0.35">
      <c r="A365"/>
      <c r="B365"/>
      <c r="C365"/>
      <c r="D365"/>
      <c r="E365"/>
      <c r="F365"/>
      <c r="G365"/>
      <c r="H365" s="6"/>
      <c r="I365"/>
      <c r="J365"/>
    </row>
    <row r="366" spans="1:10" x14ac:dyDescent="0.35">
      <c r="A366"/>
      <c r="B366"/>
      <c r="C366"/>
      <c r="D366"/>
      <c r="E366"/>
      <c r="F366"/>
      <c r="G366"/>
      <c r="H366" s="6"/>
      <c r="I366"/>
      <c r="J366"/>
    </row>
    <row r="367" spans="1:10" x14ac:dyDescent="0.35">
      <c r="A367"/>
      <c r="B367"/>
      <c r="C367"/>
      <c r="D367"/>
      <c r="E367"/>
      <c r="F367"/>
      <c r="G367"/>
      <c r="H367" s="6"/>
      <c r="I367"/>
      <c r="J367"/>
    </row>
    <row r="368" spans="1:10" x14ac:dyDescent="0.35">
      <c r="A368"/>
      <c r="B368"/>
      <c r="C368"/>
      <c r="D368"/>
      <c r="E368"/>
      <c r="F368"/>
      <c r="G368"/>
      <c r="H368" s="6"/>
      <c r="I368"/>
      <c r="J368"/>
    </row>
    <row r="369" spans="1:10" x14ac:dyDescent="0.35">
      <c r="A369"/>
      <c r="B369"/>
      <c r="C369"/>
      <c r="D369"/>
      <c r="E369"/>
      <c r="F369"/>
      <c r="G369"/>
      <c r="H369" s="6"/>
      <c r="I369"/>
      <c r="J369"/>
    </row>
    <row r="370" spans="1:10" x14ac:dyDescent="0.35">
      <c r="A370"/>
      <c r="B370"/>
      <c r="C370"/>
      <c r="D370"/>
      <c r="E370"/>
      <c r="F370"/>
      <c r="G370"/>
      <c r="H370" s="6"/>
      <c r="I370"/>
      <c r="J370"/>
    </row>
    <row r="371" spans="1:10" x14ac:dyDescent="0.35">
      <c r="A371"/>
      <c r="B371"/>
      <c r="C371"/>
      <c r="D371"/>
      <c r="E371"/>
      <c r="F371"/>
      <c r="G371"/>
      <c r="H371" s="6"/>
      <c r="I371"/>
      <c r="J371"/>
    </row>
    <row r="372" spans="1:10" x14ac:dyDescent="0.35">
      <c r="A372"/>
      <c r="B372"/>
      <c r="C372"/>
      <c r="D372"/>
      <c r="E372"/>
      <c r="F372"/>
      <c r="G372"/>
      <c r="H372" s="6"/>
      <c r="I372"/>
      <c r="J372"/>
    </row>
    <row r="373" spans="1:10" x14ac:dyDescent="0.35">
      <c r="A373"/>
      <c r="B373"/>
      <c r="C373"/>
      <c r="D373"/>
      <c r="E373"/>
      <c r="F373"/>
      <c r="G373"/>
      <c r="H373" s="6"/>
      <c r="I373"/>
      <c r="J373"/>
    </row>
    <row r="374" spans="1:10" x14ac:dyDescent="0.35">
      <c r="A374"/>
      <c r="B374"/>
      <c r="C374"/>
      <c r="D374"/>
      <c r="E374"/>
      <c r="F374"/>
      <c r="G374"/>
      <c r="H374" s="6"/>
      <c r="I374"/>
      <c r="J374"/>
    </row>
    <row r="375" spans="1:10" x14ac:dyDescent="0.35">
      <c r="A375"/>
      <c r="B375"/>
      <c r="C375"/>
      <c r="D375"/>
      <c r="E375"/>
      <c r="F375"/>
      <c r="G375"/>
      <c r="H375" s="6"/>
      <c r="I375"/>
      <c r="J375"/>
    </row>
    <row r="376" spans="1:10" x14ac:dyDescent="0.35">
      <c r="A376"/>
      <c r="B376"/>
      <c r="C376"/>
      <c r="D376"/>
      <c r="E376"/>
      <c r="F376"/>
      <c r="G376"/>
      <c r="H376" s="6"/>
      <c r="I376"/>
      <c r="J376"/>
    </row>
    <row r="377" spans="1:10" x14ac:dyDescent="0.35">
      <c r="A377"/>
      <c r="B377"/>
      <c r="C377"/>
      <c r="D377"/>
      <c r="E377"/>
      <c r="F377"/>
      <c r="G377"/>
      <c r="H377" s="6"/>
      <c r="I377"/>
      <c r="J377"/>
    </row>
    <row r="378" spans="1:10" x14ac:dyDescent="0.35">
      <c r="A378"/>
      <c r="B378"/>
      <c r="C378"/>
      <c r="D378"/>
      <c r="E378"/>
      <c r="F378"/>
      <c r="G378"/>
      <c r="H378" s="6"/>
      <c r="I378"/>
      <c r="J378"/>
    </row>
    <row r="379" spans="1:10" x14ac:dyDescent="0.35">
      <c r="A379"/>
      <c r="B379"/>
      <c r="C379"/>
      <c r="D379"/>
      <c r="E379"/>
      <c r="F379"/>
      <c r="G379"/>
      <c r="H379" s="6"/>
      <c r="I379"/>
      <c r="J379"/>
    </row>
    <row r="380" spans="1:10" x14ac:dyDescent="0.35">
      <c r="A380"/>
      <c r="B380"/>
      <c r="C380"/>
      <c r="D380"/>
      <c r="E380"/>
      <c r="F380"/>
      <c r="G380"/>
      <c r="H380" s="6"/>
      <c r="I380"/>
      <c r="J380"/>
    </row>
    <row r="381" spans="1:10" x14ac:dyDescent="0.35">
      <c r="A381"/>
      <c r="B381"/>
      <c r="C381"/>
      <c r="D381"/>
      <c r="E381"/>
      <c r="F381"/>
      <c r="G381"/>
      <c r="H381" s="6"/>
      <c r="I381"/>
      <c r="J381"/>
    </row>
    <row r="382" spans="1:10" x14ac:dyDescent="0.35">
      <c r="A382"/>
      <c r="B382"/>
      <c r="C382"/>
      <c r="D382"/>
      <c r="E382"/>
      <c r="F382"/>
      <c r="G382"/>
      <c r="H382" s="6"/>
      <c r="I382"/>
      <c r="J382"/>
    </row>
    <row r="383" spans="1:10" x14ac:dyDescent="0.35">
      <c r="A383"/>
      <c r="B383"/>
      <c r="C383"/>
      <c r="D383"/>
      <c r="E383"/>
      <c r="F383"/>
      <c r="G383"/>
      <c r="H383" s="6"/>
      <c r="I383"/>
      <c r="J383"/>
    </row>
    <row r="384" spans="1:10" x14ac:dyDescent="0.35">
      <c r="A384"/>
      <c r="B384"/>
      <c r="C384"/>
      <c r="D384"/>
      <c r="E384"/>
      <c r="F384"/>
      <c r="G384"/>
      <c r="H384" s="6"/>
      <c r="I384"/>
      <c r="J384"/>
    </row>
    <row r="385" spans="1:10" x14ac:dyDescent="0.35">
      <c r="A385"/>
      <c r="B385"/>
      <c r="C385"/>
      <c r="D385"/>
      <c r="E385"/>
      <c r="F385"/>
      <c r="G385"/>
      <c r="H385" s="6"/>
      <c r="I385"/>
      <c r="J385"/>
    </row>
    <row r="386" spans="1:10" x14ac:dyDescent="0.35">
      <c r="A386"/>
      <c r="B386"/>
      <c r="C386"/>
      <c r="D386"/>
      <c r="E386"/>
      <c r="F386"/>
      <c r="G386"/>
      <c r="H386" s="6"/>
      <c r="I386"/>
      <c r="J386"/>
    </row>
    <row r="387" spans="1:10" x14ac:dyDescent="0.35">
      <c r="A387"/>
      <c r="B387"/>
      <c r="C387"/>
      <c r="D387"/>
      <c r="E387"/>
      <c r="F387"/>
      <c r="G387"/>
      <c r="H387" s="6"/>
      <c r="I387"/>
      <c r="J387"/>
    </row>
    <row r="388" spans="1:10" x14ac:dyDescent="0.35">
      <c r="A388"/>
      <c r="B388"/>
      <c r="C388"/>
      <c r="D388"/>
      <c r="E388"/>
      <c r="F388"/>
      <c r="G388"/>
      <c r="H388" s="6"/>
      <c r="I388"/>
      <c r="J388"/>
    </row>
    <row r="389" spans="1:10" x14ac:dyDescent="0.35">
      <c r="A389"/>
      <c r="B389"/>
      <c r="C389"/>
      <c r="D389"/>
      <c r="E389"/>
      <c r="F389"/>
      <c r="G389"/>
      <c r="H389" s="6"/>
      <c r="I389"/>
      <c r="J389"/>
    </row>
    <row r="390" spans="1:10" x14ac:dyDescent="0.35">
      <c r="A390"/>
      <c r="B390"/>
      <c r="C390"/>
      <c r="D390"/>
      <c r="E390"/>
      <c r="F390"/>
      <c r="G390"/>
      <c r="H390" s="6"/>
      <c r="I390"/>
      <c r="J390"/>
    </row>
    <row r="391" spans="1:10" x14ac:dyDescent="0.35">
      <c r="A391"/>
      <c r="B391"/>
      <c r="C391"/>
      <c r="D391"/>
      <c r="E391"/>
      <c r="F391"/>
      <c r="G391"/>
      <c r="H391" s="6"/>
      <c r="I391"/>
      <c r="J391"/>
    </row>
    <row r="392" spans="1:10" x14ac:dyDescent="0.35">
      <c r="A392"/>
      <c r="B392"/>
      <c r="C392"/>
      <c r="D392"/>
      <c r="E392"/>
      <c r="F392"/>
      <c r="G392"/>
      <c r="H392" s="6"/>
      <c r="I392"/>
      <c r="J392"/>
    </row>
    <row r="393" spans="1:10" x14ac:dyDescent="0.35">
      <c r="A393"/>
      <c r="B393"/>
      <c r="C393"/>
      <c r="D393"/>
      <c r="E393"/>
      <c r="F393"/>
      <c r="G393"/>
      <c r="H393" s="6"/>
      <c r="I393"/>
      <c r="J393"/>
    </row>
    <row r="394" spans="1:10" x14ac:dyDescent="0.35">
      <c r="A394"/>
      <c r="B394"/>
      <c r="C394"/>
      <c r="D394"/>
      <c r="E394"/>
      <c r="F394"/>
      <c r="G394"/>
      <c r="H394" s="6"/>
      <c r="I394"/>
      <c r="J394"/>
    </row>
    <row r="395" spans="1:10" x14ac:dyDescent="0.35">
      <c r="A395"/>
      <c r="B395"/>
      <c r="C395"/>
      <c r="D395"/>
      <c r="E395"/>
      <c r="F395"/>
      <c r="G395"/>
      <c r="H395" s="6"/>
      <c r="I395"/>
      <c r="J395"/>
    </row>
    <row r="396" spans="1:10" x14ac:dyDescent="0.35">
      <c r="A396"/>
      <c r="B396"/>
      <c r="C396"/>
      <c r="D396"/>
      <c r="E396"/>
      <c r="F396"/>
      <c r="G396"/>
      <c r="H396" s="6"/>
      <c r="I396"/>
      <c r="J396"/>
    </row>
    <row r="397" spans="1:10" x14ac:dyDescent="0.35">
      <c r="A397"/>
      <c r="B397"/>
      <c r="C397"/>
      <c r="D397"/>
      <c r="E397"/>
      <c r="F397"/>
      <c r="G397"/>
      <c r="H397" s="6"/>
      <c r="I397"/>
      <c r="J397"/>
    </row>
    <row r="398" spans="1:10" x14ac:dyDescent="0.35">
      <c r="A398"/>
      <c r="B398"/>
      <c r="C398"/>
      <c r="D398"/>
      <c r="E398"/>
      <c r="F398"/>
      <c r="G398"/>
      <c r="H398" s="6"/>
      <c r="I398"/>
      <c r="J398"/>
    </row>
    <row r="399" spans="1:10" x14ac:dyDescent="0.35">
      <c r="A399"/>
      <c r="B399"/>
      <c r="C399"/>
      <c r="D399"/>
      <c r="E399"/>
      <c r="F399"/>
      <c r="G399"/>
      <c r="H399" s="6"/>
      <c r="I399"/>
      <c r="J399"/>
    </row>
    <row r="400" spans="1:10" x14ac:dyDescent="0.35">
      <c r="A400"/>
      <c r="B400"/>
      <c r="C400"/>
      <c r="D400"/>
      <c r="E400"/>
      <c r="F400"/>
      <c r="G400"/>
      <c r="H400" s="6"/>
      <c r="I400"/>
      <c r="J400"/>
    </row>
    <row r="401" spans="1:10" x14ac:dyDescent="0.35">
      <c r="A401"/>
      <c r="B401"/>
      <c r="C401"/>
      <c r="D401"/>
      <c r="E401"/>
      <c r="F401"/>
      <c r="G401"/>
      <c r="H401" s="6"/>
      <c r="I401"/>
      <c r="J401"/>
    </row>
    <row r="402" spans="1:10" x14ac:dyDescent="0.35">
      <c r="A402"/>
      <c r="B402"/>
      <c r="C402"/>
      <c r="D402"/>
      <c r="E402"/>
      <c r="F402"/>
      <c r="G402"/>
      <c r="H402" s="6"/>
      <c r="I402"/>
      <c r="J402"/>
    </row>
    <row r="403" spans="1:10" x14ac:dyDescent="0.35">
      <c r="A403"/>
      <c r="B403"/>
      <c r="C403"/>
      <c r="D403"/>
      <c r="E403"/>
      <c r="F403"/>
      <c r="G403"/>
      <c r="H403" s="6"/>
      <c r="I403"/>
      <c r="J403"/>
    </row>
    <row r="404" spans="1:10" x14ac:dyDescent="0.35">
      <c r="A404"/>
      <c r="B404"/>
      <c r="C404"/>
      <c r="D404"/>
      <c r="E404"/>
      <c r="F404"/>
      <c r="G404"/>
      <c r="H404" s="6"/>
      <c r="I404"/>
      <c r="J404"/>
    </row>
    <row r="405" spans="1:10" x14ac:dyDescent="0.35">
      <c r="A405"/>
      <c r="B405"/>
      <c r="C405"/>
      <c r="D405"/>
      <c r="E405"/>
      <c r="F405"/>
      <c r="G405"/>
      <c r="H405" s="6"/>
      <c r="I405"/>
      <c r="J405"/>
    </row>
    <row r="406" spans="1:10" x14ac:dyDescent="0.35">
      <c r="A406"/>
      <c r="B406"/>
      <c r="C406"/>
      <c r="D406"/>
      <c r="E406"/>
      <c r="F406"/>
      <c r="G406"/>
      <c r="H406" s="6"/>
      <c r="I406"/>
      <c r="J406"/>
    </row>
    <row r="407" spans="1:10" x14ac:dyDescent="0.35">
      <c r="A407"/>
      <c r="B407"/>
      <c r="C407"/>
      <c r="D407"/>
      <c r="E407"/>
      <c r="F407"/>
      <c r="G407"/>
      <c r="H407" s="6"/>
      <c r="I407"/>
      <c r="J407"/>
    </row>
    <row r="408" spans="1:10" x14ac:dyDescent="0.35">
      <c r="A408"/>
      <c r="B408"/>
      <c r="C408"/>
      <c r="D408"/>
      <c r="E408"/>
      <c r="F408"/>
      <c r="G408"/>
      <c r="H408" s="6"/>
      <c r="I408"/>
      <c r="J408"/>
    </row>
    <row r="409" spans="1:10" x14ac:dyDescent="0.35">
      <c r="A409"/>
      <c r="B409"/>
      <c r="C409"/>
      <c r="D409"/>
      <c r="E409"/>
      <c r="F409"/>
      <c r="G409"/>
      <c r="H409" s="6"/>
      <c r="I409"/>
      <c r="J409"/>
    </row>
    <row r="410" spans="1:10" x14ac:dyDescent="0.35">
      <c r="A410"/>
      <c r="B410"/>
      <c r="C410"/>
      <c r="D410"/>
      <c r="E410"/>
      <c r="F410"/>
      <c r="G410"/>
      <c r="H410" s="6"/>
      <c r="I410"/>
      <c r="J410"/>
    </row>
    <row r="411" spans="1:10" x14ac:dyDescent="0.35">
      <c r="A411"/>
      <c r="B411"/>
      <c r="C411"/>
      <c r="D411"/>
      <c r="E411"/>
      <c r="F411"/>
      <c r="G411"/>
      <c r="H411" s="6"/>
      <c r="I411"/>
      <c r="J411"/>
    </row>
    <row r="412" spans="1:10" x14ac:dyDescent="0.35">
      <c r="A412"/>
      <c r="B412"/>
      <c r="C412"/>
      <c r="D412"/>
      <c r="E412"/>
      <c r="F412"/>
      <c r="G412"/>
      <c r="H412" s="6"/>
      <c r="I412"/>
      <c r="J412"/>
    </row>
    <row r="413" spans="1:10" x14ac:dyDescent="0.35">
      <c r="A413"/>
      <c r="B413"/>
      <c r="C413"/>
      <c r="D413"/>
      <c r="E413"/>
      <c r="F413"/>
      <c r="G413"/>
      <c r="H413" s="6"/>
      <c r="I413"/>
      <c r="J413"/>
    </row>
    <row r="414" spans="1:10" x14ac:dyDescent="0.35">
      <c r="A414"/>
      <c r="B414"/>
      <c r="C414"/>
      <c r="D414"/>
      <c r="E414"/>
      <c r="F414"/>
      <c r="G414"/>
      <c r="H414" s="6"/>
      <c r="I414"/>
      <c r="J414"/>
    </row>
    <row r="415" spans="1:10" x14ac:dyDescent="0.35">
      <c r="A415"/>
      <c r="B415"/>
      <c r="C415"/>
      <c r="D415"/>
      <c r="E415"/>
      <c r="F415"/>
      <c r="G415"/>
      <c r="H415" s="6"/>
      <c r="I415"/>
      <c r="J415"/>
    </row>
    <row r="416" spans="1:10" x14ac:dyDescent="0.35">
      <c r="A416"/>
      <c r="B416"/>
      <c r="C416"/>
      <c r="D416"/>
      <c r="E416"/>
      <c r="F416"/>
      <c r="G416"/>
      <c r="H416" s="6"/>
      <c r="I416"/>
      <c r="J416"/>
    </row>
    <row r="417" spans="1:10" x14ac:dyDescent="0.35">
      <c r="A417"/>
      <c r="B417"/>
      <c r="C417"/>
      <c r="D417"/>
      <c r="E417"/>
      <c r="F417"/>
      <c r="G417"/>
      <c r="H417" s="6"/>
      <c r="I417"/>
      <c r="J417"/>
    </row>
    <row r="418" spans="1:10" x14ac:dyDescent="0.35">
      <c r="A418"/>
      <c r="B418"/>
      <c r="C418"/>
      <c r="D418"/>
      <c r="E418"/>
      <c r="F418"/>
      <c r="G418"/>
      <c r="H418" s="6"/>
      <c r="I418"/>
      <c r="J418"/>
    </row>
    <row r="419" spans="1:10" x14ac:dyDescent="0.35">
      <c r="A419"/>
      <c r="B419"/>
      <c r="C419"/>
      <c r="D419"/>
      <c r="E419"/>
      <c r="F419"/>
      <c r="G419"/>
      <c r="H419" s="6"/>
      <c r="I419"/>
      <c r="J419"/>
    </row>
    <row r="420" spans="1:10" x14ac:dyDescent="0.35">
      <c r="A420"/>
      <c r="B420"/>
      <c r="C420"/>
      <c r="D420"/>
      <c r="E420"/>
      <c r="F420"/>
      <c r="G420"/>
      <c r="H420" s="6"/>
      <c r="I420"/>
      <c r="J420"/>
    </row>
    <row r="421" spans="1:10" x14ac:dyDescent="0.35">
      <c r="A421"/>
      <c r="B421"/>
      <c r="C421"/>
      <c r="D421"/>
      <c r="E421"/>
      <c r="F421"/>
      <c r="G421"/>
      <c r="H421" s="6"/>
      <c r="I421"/>
      <c r="J421"/>
    </row>
    <row r="422" spans="1:10" x14ac:dyDescent="0.35">
      <c r="A422"/>
      <c r="B422"/>
      <c r="C422"/>
      <c r="D422"/>
      <c r="E422"/>
      <c r="F422"/>
      <c r="G422"/>
      <c r="H422" s="6"/>
      <c r="I422"/>
      <c r="J422"/>
    </row>
    <row r="423" spans="1:10" x14ac:dyDescent="0.35">
      <c r="A423"/>
      <c r="B423"/>
      <c r="C423"/>
      <c r="D423"/>
      <c r="E423"/>
      <c r="F423"/>
      <c r="G423"/>
      <c r="H423" s="6"/>
      <c r="I423"/>
      <c r="J423"/>
    </row>
    <row r="424" spans="1:10" x14ac:dyDescent="0.35">
      <c r="A424"/>
      <c r="B424"/>
      <c r="C424"/>
      <c r="D424"/>
      <c r="E424"/>
      <c r="F424"/>
      <c r="G424"/>
      <c r="H424" s="6"/>
      <c r="I424"/>
      <c r="J424"/>
    </row>
    <row r="425" spans="1:10" x14ac:dyDescent="0.35">
      <c r="A425"/>
      <c r="B425"/>
      <c r="C425"/>
      <c r="D425"/>
      <c r="E425"/>
      <c r="F425"/>
      <c r="G425"/>
      <c r="H425" s="6"/>
      <c r="I425"/>
      <c r="J425"/>
    </row>
    <row r="426" spans="1:10" x14ac:dyDescent="0.35">
      <c r="A426"/>
      <c r="B426"/>
      <c r="C426"/>
      <c r="D426"/>
      <c r="E426"/>
      <c r="F426"/>
      <c r="G426"/>
      <c r="H426" s="6"/>
      <c r="I426"/>
      <c r="J426"/>
    </row>
    <row r="427" spans="1:10" x14ac:dyDescent="0.35">
      <c r="A427"/>
      <c r="B427"/>
      <c r="C427"/>
      <c r="D427"/>
      <c r="E427"/>
      <c r="F427"/>
      <c r="G427"/>
      <c r="H427" s="6"/>
      <c r="I427"/>
      <c r="J427"/>
    </row>
    <row r="428" spans="1:10" x14ac:dyDescent="0.35">
      <c r="A428"/>
      <c r="B428"/>
      <c r="C428"/>
      <c r="D428"/>
      <c r="E428"/>
      <c r="F428"/>
      <c r="G428"/>
      <c r="H428" s="6"/>
      <c r="I428"/>
      <c r="J428"/>
    </row>
    <row r="429" spans="1:10" x14ac:dyDescent="0.35">
      <c r="A429"/>
      <c r="B429"/>
      <c r="C429"/>
      <c r="D429"/>
      <c r="E429"/>
      <c r="F429"/>
      <c r="G429"/>
      <c r="H429" s="6"/>
      <c r="I429"/>
      <c r="J429"/>
    </row>
    <row r="430" spans="1:10" x14ac:dyDescent="0.35">
      <c r="A430"/>
      <c r="B430"/>
      <c r="C430"/>
      <c r="D430"/>
      <c r="E430"/>
      <c r="F430"/>
      <c r="G430"/>
      <c r="H430" s="6"/>
      <c r="I430"/>
      <c r="J430"/>
    </row>
    <row r="431" spans="1:10" x14ac:dyDescent="0.35">
      <c r="A431"/>
      <c r="B431"/>
      <c r="C431"/>
      <c r="D431"/>
      <c r="E431"/>
      <c r="F431"/>
      <c r="G431"/>
      <c r="H431" s="6"/>
      <c r="I431"/>
      <c r="J431"/>
    </row>
    <row r="432" spans="1:10" x14ac:dyDescent="0.35">
      <c r="A432"/>
      <c r="B432"/>
      <c r="C432"/>
      <c r="D432"/>
      <c r="E432"/>
      <c r="F432"/>
      <c r="G432"/>
      <c r="H432" s="6"/>
      <c r="I432"/>
      <c r="J432"/>
    </row>
    <row r="433" spans="1:10" x14ac:dyDescent="0.35">
      <c r="A433"/>
      <c r="B433"/>
      <c r="C433"/>
      <c r="D433"/>
      <c r="E433"/>
      <c r="F433"/>
      <c r="G433"/>
      <c r="H433" s="6"/>
      <c r="I433"/>
      <c r="J433"/>
    </row>
    <row r="434" spans="1:10" x14ac:dyDescent="0.35">
      <c r="A434"/>
      <c r="B434"/>
      <c r="C434"/>
      <c r="D434"/>
      <c r="E434"/>
      <c r="F434"/>
      <c r="G434"/>
      <c r="H434" s="6"/>
      <c r="I434"/>
      <c r="J434"/>
    </row>
    <row r="435" spans="1:10" x14ac:dyDescent="0.35">
      <c r="A435"/>
      <c r="B435"/>
      <c r="C435"/>
      <c r="D435"/>
      <c r="E435"/>
      <c r="F435"/>
      <c r="G435"/>
      <c r="H435" s="6"/>
      <c r="I435"/>
      <c r="J435"/>
    </row>
    <row r="436" spans="1:10" x14ac:dyDescent="0.35">
      <c r="A436"/>
      <c r="B436"/>
      <c r="C436"/>
      <c r="D436"/>
      <c r="E436"/>
      <c r="F436"/>
      <c r="G436"/>
      <c r="H436" s="6"/>
      <c r="I436"/>
      <c r="J436"/>
    </row>
    <row r="437" spans="1:10" x14ac:dyDescent="0.35">
      <c r="A437"/>
      <c r="B437"/>
      <c r="C437"/>
      <c r="D437"/>
      <c r="E437"/>
      <c r="F437"/>
      <c r="G437"/>
      <c r="H437" s="6"/>
      <c r="I437"/>
      <c r="J437"/>
    </row>
    <row r="438" spans="1:10" x14ac:dyDescent="0.35">
      <c r="A438"/>
      <c r="B438"/>
      <c r="C438"/>
      <c r="D438"/>
      <c r="E438"/>
      <c r="F438"/>
      <c r="G438"/>
      <c r="H438" s="6"/>
      <c r="I438"/>
      <c r="J438"/>
    </row>
    <row r="439" spans="1:10" x14ac:dyDescent="0.35">
      <c r="A439"/>
      <c r="B439"/>
      <c r="C439"/>
      <c r="D439"/>
      <c r="E439"/>
      <c r="F439"/>
      <c r="G439"/>
      <c r="H439" s="6"/>
      <c r="I439"/>
      <c r="J439"/>
    </row>
    <row r="440" spans="1:10" x14ac:dyDescent="0.35">
      <c r="A440"/>
      <c r="B440"/>
      <c r="C440"/>
      <c r="D440"/>
      <c r="E440"/>
      <c r="F440"/>
      <c r="G440"/>
      <c r="H440" s="6"/>
      <c r="I440"/>
      <c r="J440"/>
    </row>
    <row r="441" spans="1:10" x14ac:dyDescent="0.35">
      <c r="A441"/>
      <c r="B441"/>
      <c r="C441"/>
      <c r="D441"/>
      <c r="E441"/>
      <c r="F441"/>
      <c r="G441"/>
      <c r="H441" s="6"/>
      <c r="I441"/>
      <c r="J441"/>
    </row>
    <row r="442" spans="1:10" x14ac:dyDescent="0.35">
      <c r="A442"/>
      <c r="B442"/>
      <c r="C442"/>
      <c r="D442"/>
      <c r="E442"/>
      <c r="F442"/>
      <c r="G442"/>
      <c r="H442" s="6"/>
      <c r="I442"/>
      <c r="J442"/>
    </row>
    <row r="443" spans="1:10" x14ac:dyDescent="0.35">
      <c r="A443"/>
      <c r="B443"/>
      <c r="C443"/>
      <c r="D443"/>
      <c r="E443"/>
      <c r="F443"/>
      <c r="G443"/>
      <c r="H443" s="6"/>
      <c r="I443"/>
      <c r="J443"/>
    </row>
    <row r="444" spans="1:10" x14ac:dyDescent="0.35">
      <c r="A444"/>
      <c r="B444"/>
      <c r="C444"/>
      <c r="D444"/>
      <c r="E444"/>
      <c r="F444"/>
      <c r="G444"/>
      <c r="H444" s="6"/>
      <c r="I444"/>
      <c r="J444"/>
    </row>
    <row r="445" spans="1:10" x14ac:dyDescent="0.35">
      <c r="A445"/>
      <c r="B445"/>
      <c r="C445"/>
      <c r="D445"/>
      <c r="E445"/>
      <c r="F445"/>
      <c r="G445"/>
      <c r="H445" s="6"/>
      <c r="I445"/>
      <c r="J445"/>
    </row>
    <row r="446" spans="1:10" x14ac:dyDescent="0.35">
      <c r="A446"/>
      <c r="B446"/>
      <c r="C446"/>
      <c r="D446"/>
      <c r="E446"/>
      <c r="F446"/>
      <c r="G446"/>
      <c r="H446" s="6"/>
      <c r="I446"/>
      <c r="J446"/>
    </row>
    <row r="447" spans="1:10" x14ac:dyDescent="0.35">
      <c r="A447"/>
      <c r="B447"/>
      <c r="C447"/>
      <c r="D447"/>
      <c r="E447"/>
      <c r="F447"/>
      <c r="G447"/>
      <c r="H447" s="6"/>
      <c r="I447"/>
      <c r="J447"/>
    </row>
    <row r="448" spans="1:10" x14ac:dyDescent="0.35">
      <c r="A448"/>
      <c r="B448"/>
      <c r="C448"/>
      <c r="D448"/>
      <c r="E448"/>
      <c r="F448"/>
      <c r="G448"/>
      <c r="H448" s="6"/>
      <c r="I448"/>
      <c r="J448"/>
    </row>
    <row r="449" spans="1:10" x14ac:dyDescent="0.35">
      <c r="A449"/>
      <c r="B449"/>
      <c r="C449"/>
      <c r="D449"/>
      <c r="E449"/>
      <c r="F449"/>
      <c r="G449"/>
      <c r="H449" s="6"/>
      <c r="I449"/>
      <c r="J449"/>
    </row>
    <row r="450" spans="1:10" x14ac:dyDescent="0.35">
      <c r="A450"/>
      <c r="B450"/>
      <c r="C450"/>
      <c r="D450"/>
      <c r="E450"/>
      <c r="F450"/>
      <c r="G450"/>
      <c r="H450" s="6"/>
      <c r="I450"/>
      <c r="J450"/>
    </row>
    <row r="451" spans="1:10" x14ac:dyDescent="0.35">
      <c r="A451"/>
      <c r="B451"/>
      <c r="C451"/>
      <c r="D451"/>
      <c r="E451"/>
      <c r="F451"/>
      <c r="G451"/>
      <c r="H451" s="6"/>
      <c r="I451"/>
      <c r="J451"/>
    </row>
    <row r="452" spans="1:10" x14ac:dyDescent="0.35">
      <c r="A452"/>
      <c r="B452"/>
      <c r="C452"/>
      <c r="D452"/>
      <c r="E452"/>
      <c r="F452"/>
      <c r="G452"/>
      <c r="H452" s="6"/>
      <c r="I452"/>
      <c r="J452"/>
    </row>
    <row r="453" spans="1:10" x14ac:dyDescent="0.35">
      <c r="A453"/>
      <c r="B453"/>
      <c r="C453"/>
      <c r="D453"/>
      <c r="E453"/>
      <c r="F453"/>
      <c r="G453"/>
      <c r="H453" s="6"/>
      <c r="I453"/>
      <c r="J453"/>
    </row>
    <row r="454" spans="1:10" x14ac:dyDescent="0.35">
      <c r="A454"/>
      <c r="B454"/>
      <c r="C454"/>
      <c r="D454"/>
      <c r="E454"/>
      <c r="F454"/>
      <c r="G454"/>
      <c r="H454" s="6"/>
      <c r="I454"/>
      <c r="J454"/>
    </row>
    <row r="455" spans="1:10" x14ac:dyDescent="0.35">
      <c r="A455"/>
      <c r="B455"/>
      <c r="C455"/>
      <c r="D455"/>
      <c r="E455"/>
      <c r="F455"/>
      <c r="G455"/>
      <c r="H455" s="6"/>
      <c r="I455"/>
      <c r="J455"/>
    </row>
    <row r="456" spans="1:10" x14ac:dyDescent="0.35">
      <c r="A456"/>
      <c r="B456"/>
      <c r="C456"/>
      <c r="D456"/>
      <c r="E456"/>
      <c r="F456"/>
      <c r="G456"/>
      <c r="H456" s="6"/>
      <c r="I456"/>
      <c r="J456"/>
    </row>
    <row r="457" spans="1:10" x14ac:dyDescent="0.35">
      <c r="A457"/>
      <c r="B457"/>
      <c r="C457"/>
      <c r="D457"/>
      <c r="E457"/>
      <c r="F457"/>
      <c r="G457"/>
      <c r="H457" s="6"/>
      <c r="I457"/>
      <c r="J457"/>
    </row>
    <row r="458" spans="1:10" x14ac:dyDescent="0.35">
      <c r="A458"/>
      <c r="B458"/>
      <c r="C458"/>
      <c r="D458"/>
      <c r="E458"/>
      <c r="F458"/>
      <c r="G458"/>
      <c r="H458" s="6"/>
      <c r="I458"/>
      <c r="J458"/>
    </row>
    <row r="459" spans="1:10" x14ac:dyDescent="0.35">
      <c r="A459"/>
      <c r="B459"/>
      <c r="C459"/>
      <c r="D459"/>
      <c r="E459"/>
      <c r="F459"/>
      <c r="G459"/>
      <c r="H459" s="6"/>
      <c r="I459"/>
      <c r="J459"/>
    </row>
    <row r="460" spans="1:10" x14ac:dyDescent="0.35">
      <c r="A460"/>
      <c r="B460"/>
      <c r="C460"/>
      <c r="D460"/>
      <c r="E460"/>
      <c r="F460"/>
      <c r="G460"/>
      <c r="H460" s="6"/>
      <c r="I460"/>
      <c r="J460"/>
    </row>
    <row r="461" spans="1:10" x14ac:dyDescent="0.35">
      <c r="A461"/>
      <c r="B461"/>
      <c r="C461"/>
      <c r="D461"/>
      <c r="E461"/>
      <c r="F461"/>
      <c r="G461"/>
      <c r="H461" s="6"/>
      <c r="I461"/>
      <c r="J461"/>
    </row>
    <row r="462" spans="1:10" x14ac:dyDescent="0.35">
      <c r="A462"/>
      <c r="B462"/>
      <c r="C462"/>
      <c r="D462"/>
      <c r="E462"/>
      <c r="F462"/>
      <c r="G462"/>
      <c r="H462" s="6"/>
      <c r="I462"/>
      <c r="J462"/>
    </row>
    <row r="463" spans="1:10" x14ac:dyDescent="0.35">
      <c r="A463"/>
      <c r="B463"/>
      <c r="C463"/>
      <c r="D463"/>
      <c r="E463"/>
      <c r="F463"/>
      <c r="G463"/>
      <c r="H463" s="6"/>
      <c r="I463"/>
      <c r="J463"/>
    </row>
    <row r="464" spans="1:10" x14ac:dyDescent="0.35">
      <c r="A464"/>
      <c r="B464"/>
      <c r="C464"/>
      <c r="D464"/>
      <c r="E464"/>
      <c r="F464"/>
      <c r="G464"/>
      <c r="H464" s="6"/>
      <c r="I464"/>
      <c r="J464"/>
    </row>
    <row r="465" spans="1:10" x14ac:dyDescent="0.35">
      <c r="A465"/>
      <c r="B465"/>
      <c r="C465"/>
      <c r="D465"/>
      <c r="E465"/>
      <c r="F465"/>
      <c r="G465"/>
      <c r="H465" s="6"/>
      <c r="I465"/>
      <c r="J465"/>
    </row>
    <row r="466" spans="1:10" x14ac:dyDescent="0.35">
      <c r="A466"/>
      <c r="B466"/>
      <c r="C466"/>
      <c r="D466"/>
      <c r="E466"/>
      <c r="F466"/>
      <c r="G466"/>
      <c r="H466" s="6"/>
      <c r="I466"/>
      <c r="J466"/>
    </row>
    <row r="467" spans="1:10" x14ac:dyDescent="0.35">
      <c r="A467"/>
      <c r="B467"/>
      <c r="C467"/>
      <c r="D467"/>
      <c r="E467"/>
      <c r="F467"/>
      <c r="G467"/>
      <c r="H467" s="6"/>
      <c r="I467"/>
      <c r="J467"/>
    </row>
    <row r="468" spans="1:10" x14ac:dyDescent="0.35">
      <c r="A468"/>
      <c r="B468"/>
      <c r="C468"/>
      <c r="D468"/>
      <c r="E468"/>
      <c r="F468"/>
      <c r="G468"/>
      <c r="H468" s="6"/>
      <c r="I468"/>
      <c r="J468"/>
    </row>
    <row r="469" spans="1:10" x14ac:dyDescent="0.35">
      <c r="A469"/>
      <c r="B469"/>
      <c r="C469"/>
      <c r="D469"/>
      <c r="E469"/>
      <c r="F469"/>
      <c r="G469"/>
      <c r="H469" s="6"/>
      <c r="I469"/>
      <c r="J469"/>
    </row>
    <row r="470" spans="1:10" x14ac:dyDescent="0.35">
      <c r="A470"/>
      <c r="B470"/>
      <c r="C470"/>
      <c r="D470"/>
      <c r="E470"/>
      <c r="F470"/>
      <c r="G470"/>
      <c r="H470" s="6"/>
      <c r="I470"/>
      <c r="J470"/>
    </row>
    <row r="471" spans="1:10" x14ac:dyDescent="0.35">
      <c r="A471"/>
      <c r="B471"/>
      <c r="C471"/>
      <c r="D471"/>
      <c r="E471"/>
      <c r="F471"/>
      <c r="G471"/>
      <c r="H471" s="6"/>
      <c r="I471"/>
      <c r="J471"/>
    </row>
    <row r="472" spans="1:10" x14ac:dyDescent="0.35">
      <c r="A472"/>
      <c r="B472"/>
      <c r="C472"/>
      <c r="D472"/>
      <c r="E472"/>
      <c r="F472"/>
      <c r="G472"/>
      <c r="H472" s="6"/>
      <c r="I472"/>
      <c r="J472"/>
    </row>
    <row r="473" spans="1:10" x14ac:dyDescent="0.35">
      <c r="A473"/>
      <c r="B473"/>
      <c r="C473"/>
      <c r="D473"/>
      <c r="E473"/>
      <c r="F473"/>
      <c r="G473"/>
      <c r="H473" s="6"/>
      <c r="I473"/>
      <c r="J473"/>
    </row>
    <row r="474" spans="1:10" x14ac:dyDescent="0.35">
      <c r="A474"/>
      <c r="B474"/>
      <c r="C474"/>
      <c r="D474"/>
      <c r="E474"/>
      <c r="F474"/>
      <c r="G474"/>
      <c r="H474" s="6"/>
      <c r="I474"/>
      <c r="J474"/>
    </row>
    <row r="475" spans="1:10" x14ac:dyDescent="0.35">
      <c r="A475"/>
      <c r="B475"/>
      <c r="C475"/>
      <c r="D475"/>
      <c r="E475"/>
      <c r="F475"/>
      <c r="G475"/>
      <c r="H475" s="6"/>
      <c r="I475"/>
      <c r="J475"/>
    </row>
    <row r="476" spans="1:10" x14ac:dyDescent="0.35">
      <c r="A476"/>
      <c r="B476"/>
      <c r="C476"/>
      <c r="D476"/>
      <c r="E476"/>
      <c r="F476"/>
      <c r="G476"/>
      <c r="H476" s="6"/>
      <c r="I476"/>
      <c r="J476"/>
    </row>
    <row r="477" spans="1:10" x14ac:dyDescent="0.35">
      <c r="A477"/>
      <c r="B477"/>
      <c r="C477"/>
      <c r="D477"/>
      <c r="E477"/>
      <c r="F477"/>
      <c r="G477"/>
      <c r="H477" s="6"/>
      <c r="I477"/>
      <c r="J477"/>
    </row>
    <row r="478" spans="1:10" x14ac:dyDescent="0.35">
      <c r="A478"/>
      <c r="B478"/>
      <c r="C478"/>
      <c r="D478"/>
      <c r="E478"/>
      <c r="F478"/>
      <c r="G478"/>
      <c r="H478" s="6"/>
      <c r="I478"/>
      <c r="J478"/>
    </row>
    <row r="479" spans="1:10" x14ac:dyDescent="0.35">
      <c r="A479"/>
      <c r="B479"/>
      <c r="C479"/>
      <c r="D479"/>
      <c r="E479"/>
      <c r="F479"/>
      <c r="G479"/>
      <c r="H479" s="6"/>
      <c r="I479"/>
      <c r="J479"/>
    </row>
    <row r="480" spans="1:10" x14ac:dyDescent="0.35">
      <c r="A480"/>
      <c r="B480"/>
      <c r="C480"/>
      <c r="D480"/>
      <c r="E480"/>
      <c r="F480"/>
      <c r="G480"/>
      <c r="H480" s="6"/>
      <c r="I480"/>
      <c r="J480"/>
    </row>
    <row r="481" spans="1:10" x14ac:dyDescent="0.35">
      <c r="A481"/>
      <c r="B481"/>
      <c r="C481"/>
      <c r="D481"/>
      <c r="E481"/>
      <c r="F481"/>
      <c r="G481"/>
      <c r="H481" s="6"/>
      <c r="I481"/>
      <c r="J481"/>
    </row>
    <row r="482" spans="1:10" x14ac:dyDescent="0.35">
      <c r="A482"/>
      <c r="B482"/>
      <c r="C482"/>
      <c r="D482"/>
      <c r="E482"/>
      <c r="F482"/>
      <c r="G482"/>
      <c r="H482" s="6"/>
      <c r="I482"/>
      <c r="J482"/>
    </row>
    <row r="483" spans="1:10" x14ac:dyDescent="0.35">
      <c r="A483"/>
      <c r="B483"/>
      <c r="C483"/>
      <c r="D483"/>
      <c r="E483"/>
      <c r="F483"/>
      <c r="G483"/>
      <c r="H483" s="6"/>
      <c r="I483"/>
      <c r="J483"/>
    </row>
    <row r="484" spans="1:10" x14ac:dyDescent="0.35">
      <c r="A484"/>
      <c r="B484"/>
      <c r="C484"/>
      <c r="D484"/>
      <c r="E484"/>
      <c r="F484"/>
      <c r="G484"/>
      <c r="H484" s="6"/>
      <c r="I484"/>
      <c r="J484"/>
    </row>
    <row r="485" spans="1:10" x14ac:dyDescent="0.35">
      <c r="A485"/>
      <c r="B485"/>
      <c r="C485"/>
      <c r="D485"/>
      <c r="E485"/>
      <c r="F485"/>
      <c r="G485"/>
      <c r="H485" s="6"/>
      <c r="I485"/>
      <c r="J485"/>
    </row>
    <row r="486" spans="1:10" x14ac:dyDescent="0.35">
      <c r="A486"/>
      <c r="B486"/>
      <c r="C486"/>
      <c r="D486"/>
      <c r="E486"/>
      <c r="F486"/>
      <c r="G486"/>
      <c r="H486" s="6"/>
      <c r="I486"/>
      <c r="J486"/>
    </row>
    <row r="487" spans="1:10" x14ac:dyDescent="0.35">
      <c r="A487"/>
      <c r="B487"/>
      <c r="C487"/>
      <c r="D487"/>
      <c r="E487"/>
      <c r="F487"/>
      <c r="G487"/>
      <c r="H487" s="6"/>
      <c r="I487"/>
      <c r="J487"/>
    </row>
    <row r="488" spans="1:10" x14ac:dyDescent="0.35">
      <c r="A488"/>
      <c r="B488"/>
      <c r="C488"/>
      <c r="D488"/>
      <c r="E488"/>
      <c r="F488"/>
      <c r="G488"/>
      <c r="H488" s="6"/>
      <c r="I488"/>
      <c r="J488"/>
    </row>
    <row r="489" spans="1:10" x14ac:dyDescent="0.35">
      <c r="A489"/>
      <c r="B489"/>
      <c r="C489"/>
      <c r="D489"/>
      <c r="E489"/>
      <c r="F489"/>
      <c r="G489"/>
      <c r="H489" s="6"/>
      <c r="I489"/>
      <c r="J489"/>
    </row>
    <row r="490" spans="1:10" x14ac:dyDescent="0.35">
      <c r="A490"/>
      <c r="B490"/>
      <c r="C490"/>
      <c r="D490"/>
      <c r="E490"/>
      <c r="F490"/>
      <c r="G490"/>
      <c r="H490" s="6"/>
      <c r="I490"/>
      <c r="J490"/>
    </row>
    <row r="491" spans="1:10" x14ac:dyDescent="0.35">
      <c r="A491"/>
      <c r="B491"/>
      <c r="C491"/>
      <c r="D491"/>
      <c r="E491"/>
      <c r="F491"/>
      <c r="G491"/>
      <c r="H491" s="6"/>
      <c r="I491"/>
      <c r="J491"/>
    </row>
    <row r="492" spans="1:10" x14ac:dyDescent="0.35">
      <c r="A492"/>
      <c r="B492"/>
      <c r="C492"/>
      <c r="D492"/>
      <c r="E492"/>
      <c r="F492"/>
      <c r="G492"/>
      <c r="H492" s="6"/>
      <c r="I492"/>
      <c r="J492"/>
    </row>
    <row r="493" spans="1:10" x14ac:dyDescent="0.35">
      <c r="A493"/>
      <c r="B493"/>
      <c r="C493"/>
      <c r="D493"/>
      <c r="E493"/>
      <c r="F493"/>
      <c r="G493"/>
      <c r="H493" s="6"/>
      <c r="I493"/>
      <c r="J493"/>
    </row>
    <row r="494" spans="1:10" x14ac:dyDescent="0.35">
      <c r="A494"/>
      <c r="B494"/>
      <c r="C494"/>
      <c r="D494"/>
      <c r="E494"/>
      <c r="F494"/>
      <c r="G494"/>
      <c r="H494" s="6"/>
      <c r="I494"/>
      <c r="J494"/>
    </row>
    <row r="495" spans="1:10" x14ac:dyDescent="0.35">
      <c r="A495"/>
      <c r="B495"/>
      <c r="C495"/>
      <c r="D495"/>
      <c r="E495"/>
      <c r="F495"/>
      <c r="G495"/>
      <c r="H495" s="6"/>
      <c r="I495"/>
      <c r="J495"/>
    </row>
    <row r="496" spans="1:10" x14ac:dyDescent="0.35">
      <c r="A496"/>
      <c r="B496"/>
      <c r="C496"/>
      <c r="D496"/>
      <c r="E496"/>
      <c r="F496"/>
      <c r="G496"/>
      <c r="H496" s="6"/>
      <c r="I496"/>
      <c r="J496"/>
    </row>
    <row r="497" spans="1:10" x14ac:dyDescent="0.35">
      <c r="A497"/>
      <c r="B497"/>
      <c r="C497"/>
      <c r="D497"/>
      <c r="E497"/>
      <c r="F497"/>
      <c r="G497"/>
      <c r="H497" s="6"/>
      <c r="I497"/>
      <c r="J497"/>
    </row>
    <row r="498" spans="1:10" x14ac:dyDescent="0.35">
      <c r="A498"/>
      <c r="B498"/>
      <c r="C498"/>
      <c r="D498"/>
      <c r="E498"/>
      <c r="F498"/>
      <c r="G498"/>
      <c r="H498" s="6"/>
      <c r="I498"/>
      <c r="J498"/>
    </row>
    <row r="499" spans="1:10" x14ac:dyDescent="0.35">
      <c r="A499"/>
      <c r="B499"/>
      <c r="C499"/>
      <c r="D499"/>
      <c r="E499"/>
      <c r="F499"/>
      <c r="G499"/>
      <c r="H499" s="6"/>
      <c r="I499"/>
      <c r="J499"/>
    </row>
    <row r="500" spans="1:10" x14ac:dyDescent="0.35">
      <c r="A500"/>
      <c r="B500"/>
      <c r="C500"/>
      <c r="D500"/>
      <c r="E500"/>
      <c r="F500"/>
      <c r="G500"/>
      <c r="H500" s="6"/>
      <c r="I500"/>
      <c r="J500"/>
    </row>
    <row r="501" spans="1:10" x14ac:dyDescent="0.35">
      <c r="A501"/>
      <c r="B501"/>
      <c r="C501"/>
      <c r="D501"/>
      <c r="E501"/>
      <c r="F501"/>
      <c r="G501"/>
      <c r="H501" s="6"/>
      <c r="I501"/>
      <c r="J501"/>
    </row>
    <row r="502" spans="1:10" x14ac:dyDescent="0.35">
      <c r="A502"/>
      <c r="B502"/>
      <c r="C502"/>
      <c r="D502"/>
      <c r="E502"/>
      <c r="F502"/>
      <c r="G502"/>
      <c r="H502" s="6"/>
      <c r="I502"/>
      <c r="J502"/>
    </row>
    <row r="503" spans="1:10" x14ac:dyDescent="0.35">
      <c r="A503"/>
      <c r="B503"/>
      <c r="C503"/>
      <c r="D503"/>
      <c r="E503"/>
      <c r="F503"/>
      <c r="G503"/>
      <c r="H503" s="6"/>
      <c r="I503"/>
      <c r="J503"/>
    </row>
    <row r="504" spans="1:10" x14ac:dyDescent="0.35">
      <c r="A504"/>
      <c r="B504"/>
      <c r="C504"/>
      <c r="D504"/>
      <c r="E504"/>
      <c r="F504"/>
      <c r="G504"/>
      <c r="H504" s="6"/>
      <c r="I504"/>
      <c r="J504"/>
    </row>
    <row r="505" spans="1:10" x14ac:dyDescent="0.35">
      <c r="A505"/>
      <c r="B505"/>
      <c r="C505"/>
      <c r="D505"/>
      <c r="E505"/>
      <c r="F505"/>
      <c r="G505"/>
      <c r="H505" s="6"/>
      <c r="I505"/>
      <c r="J505"/>
    </row>
    <row r="506" spans="1:10" x14ac:dyDescent="0.35">
      <c r="A506"/>
      <c r="B506"/>
      <c r="C506"/>
      <c r="D506"/>
      <c r="E506"/>
      <c r="F506"/>
      <c r="G506"/>
      <c r="H506" s="6"/>
      <c r="I506"/>
      <c r="J506"/>
    </row>
    <row r="507" spans="1:10" x14ac:dyDescent="0.35">
      <c r="A507"/>
      <c r="B507"/>
      <c r="C507"/>
      <c r="D507"/>
      <c r="E507"/>
      <c r="F507"/>
      <c r="G507"/>
      <c r="H507" s="6"/>
      <c r="I507"/>
      <c r="J507"/>
    </row>
    <row r="508" spans="1:10" x14ac:dyDescent="0.35">
      <c r="A508"/>
      <c r="B508"/>
      <c r="C508"/>
      <c r="D508"/>
      <c r="E508"/>
      <c r="F508"/>
      <c r="G508"/>
      <c r="H508" s="6"/>
      <c r="I508"/>
      <c r="J508"/>
    </row>
    <row r="509" spans="1:10" x14ac:dyDescent="0.35">
      <c r="A509"/>
      <c r="B509"/>
      <c r="C509"/>
      <c r="D509"/>
      <c r="E509"/>
      <c r="F509"/>
      <c r="G509"/>
      <c r="H509" s="6"/>
      <c r="I509"/>
      <c r="J509"/>
    </row>
    <row r="510" spans="1:10" x14ac:dyDescent="0.35">
      <c r="A510"/>
      <c r="B510"/>
      <c r="C510"/>
      <c r="D510"/>
      <c r="E510"/>
      <c r="F510"/>
      <c r="G510"/>
      <c r="H510" s="6"/>
      <c r="I510"/>
      <c r="J510"/>
    </row>
    <row r="511" spans="1:10" x14ac:dyDescent="0.35">
      <c r="A511"/>
      <c r="B511"/>
      <c r="C511"/>
      <c r="D511"/>
      <c r="E511"/>
      <c r="F511"/>
      <c r="G511"/>
      <c r="H511" s="6"/>
      <c r="I511"/>
      <c r="J511"/>
    </row>
    <row r="512" spans="1:10" x14ac:dyDescent="0.35">
      <c r="A512"/>
      <c r="B512"/>
      <c r="C512"/>
      <c r="D512"/>
      <c r="E512"/>
      <c r="F512"/>
      <c r="G512"/>
      <c r="H512" s="6"/>
      <c r="I512"/>
      <c r="J512"/>
    </row>
    <row r="513" spans="1:10" x14ac:dyDescent="0.35">
      <c r="A513"/>
      <c r="B513"/>
      <c r="C513"/>
      <c r="D513"/>
      <c r="E513"/>
      <c r="F513"/>
      <c r="G513"/>
      <c r="H513" s="6"/>
      <c r="I513"/>
      <c r="J513"/>
    </row>
    <row r="514" spans="1:10" x14ac:dyDescent="0.35">
      <c r="A514"/>
      <c r="B514"/>
      <c r="C514"/>
      <c r="D514"/>
      <c r="E514"/>
      <c r="F514"/>
      <c r="G514"/>
      <c r="H514" s="6"/>
      <c r="I514"/>
      <c r="J514"/>
    </row>
    <row r="515" spans="1:10" x14ac:dyDescent="0.35">
      <c r="A515"/>
      <c r="B515"/>
      <c r="C515"/>
      <c r="D515"/>
      <c r="E515"/>
      <c r="F515"/>
      <c r="G515"/>
      <c r="H515" s="6"/>
      <c r="I515"/>
      <c r="J515"/>
    </row>
    <row r="516" spans="1:10" x14ac:dyDescent="0.35">
      <c r="A516"/>
      <c r="B516"/>
      <c r="C516"/>
      <c r="D516"/>
      <c r="E516"/>
      <c r="F516"/>
      <c r="G516"/>
      <c r="H516" s="6"/>
      <c r="I516"/>
      <c r="J516"/>
    </row>
    <row r="517" spans="1:10" x14ac:dyDescent="0.35">
      <c r="A517"/>
      <c r="B517"/>
      <c r="C517"/>
      <c r="D517"/>
      <c r="E517"/>
      <c r="F517"/>
      <c r="G517"/>
      <c r="H517" s="6"/>
      <c r="I517"/>
      <c r="J517"/>
    </row>
    <row r="518" spans="1:10" x14ac:dyDescent="0.35">
      <c r="A518"/>
      <c r="B518"/>
      <c r="C518"/>
      <c r="D518"/>
      <c r="E518"/>
      <c r="F518"/>
      <c r="G518"/>
      <c r="H518" s="6"/>
      <c r="I518"/>
      <c r="J518"/>
    </row>
    <row r="519" spans="1:10" x14ac:dyDescent="0.35">
      <c r="A519"/>
      <c r="B519"/>
      <c r="C519"/>
      <c r="D519"/>
      <c r="E519"/>
      <c r="F519"/>
      <c r="G519"/>
      <c r="H519" s="6"/>
      <c r="I519"/>
      <c r="J519"/>
    </row>
    <row r="520" spans="1:10" x14ac:dyDescent="0.35">
      <c r="A520"/>
      <c r="B520"/>
      <c r="C520"/>
      <c r="D520"/>
      <c r="E520"/>
      <c r="F520"/>
      <c r="G520"/>
      <c r="H520" s="6"/>
      <c r="I520"/>
      <c r="J520"/>
    </row>
    <row r="521" spans="1:10" x14ac:dyDescent="0.35">
      <c r="A521"/>
      <c r="B521"/>
      <c r="C521"/>
      <c r="D521"/>
      <c r="E521"/>
      <c r="F521"/>
      <c r="G521"/>
      <c r="H521" s="6"/>
      <c r="I521"/>
      <c r="J521"/>
    </row>
    <row r="522" spans="1:10" x14ac:dyDescent="0.35">
      <c r="A522"/>
      <c r="B522"/>
      <c r="C522"/>
      <c r="D522"/>
      <c r="E522"/>
      <c r="F522"/>
      <c r="G522"/>
      <c r="H522" s="6"/>
      <c r="I522"/>
      <c r="J522"/>
    </row>
    <row r="523" spans="1:10" x14ac:dyDescent="0.35">
      <c r="A523"/>
      <c r="B523"/>
      <c r="C523"/>
      <c r="D523"/>
      <c r="E523"/>
      <c r="F523"/>
      <c r="G523"/>
      <c r="H523" s="6"/>
      <c r="I523"/>
      <c r="J523"/>
    </row>
    <row r="524" spans="1:10" x14ac:dyDescent="0.35">
      <c r="A524"/>
      <c r="B524"/>
      <c r="C524"/>
      <c r="D524"/>
      <c r="E524"/>
      <c r="F524"/>
      <c r="G524"/>
      <c r="H524" s="6"/>
      <c r="I524"/>
      <c r="J524"/>
    </row>
    <row r="525" spans="1:10" x14ac:dyDescent="0.35">
      <c r="A525"/>
      <c r="B525"/>
      <c r="C525"/>
      <c r="D525"/>
      <c r="E525"/>
      <c r="F525"/>
      <c r="G525"/>
      <c r="H525" s="6"/>
      <c r="I525"/>
      <c r="J525"/>
    </row>
    <row r="526" spans="1:10" x14ac:dyDescent="0.35">
      <c r="A526"/>
      <c r="B526"/>
      <c r="C526"/>
      <c r="D526"/>
      <c r="E526"/>
      <c r="F526"/>
      <c r="G526"/>
      <c r="H526" s="6"/>
      <c r="I526"/>
      <c r="J526"/>
    </row>
    <row r="527" spans="1:10" x14ac:dyDescent="0.35">
      <c r="A527"/>
      <c r="B527"/>
      <c r="C527"/>
      <c r="D527"/>
      <c r="E527"/>
      <c r="F527"/>
      <c r="G527"/>
      <c r="H527" s="6"/>
      <c r="I527"/>
      <c r="J527"/>
    </row>
    <row r="528" spans="1:10" x14ac:dyDescent="0.35">
      <c r="A528"/>
      <c r="B528"/>
      <c r="C528"/>
      <c r="D528"/>
      <c r="E528"/>
      <c r="F528"/>
      <c r="G528"/>
      <c r="H528" s="6"/>
      <c r="I528"/>
      <c r="J528"/>
    </row>
    <row r="529" spans="1:10" x14ac:dyDescent="0.35">
      <c r="A529"/>
      <c r="B529"/>
      <c r="C529"/>
      <c r="D529"/>
      <c r="E529"/>
      <c r="F529"/>
      <c r="G529"/>
      <c r="H529" s="6"/>
      <c r="I529"/>
      <c r="J529"/>
    </row>
    <row r="530" spans="1:10" x14ac:dyDescent="0.35">
      <c r="A530"/>
      <c r="B530"/>
      <c r="C530"/>
      <c r="D530"/>
      <c r="E530"/>
      <c r="F530"/>
      <c r="G530"/>
      <c r="H530" s="6"/>
      <c r="I530"/>
      <c r="J530"/>
    </row>
    <row r="531" spans="1:10" x14ac:dyDescent="0.35">
      <c r="A531"/>
      <c r="B531"/>
      <c r="C531"/>
      <c r="D531"/>
      <c r="E531"/>
      <c r="F531"/>
      <c r="G531"/>
      <c r="H531" s="6"/>
      <c r="I531"/>
      <c r="J531"/>
    </row>
    <row r="532" spans="1:10" x14ac:dyDescent="0.35">
      <c r="A532"/>
      <c r="B532"/>
      <c r="C532"/>
      <c r="D532"/>
      <c r="E532"/>
      <c r="F532"/>
      <c r="G532"/>
      <c r="H532" s="6"/>
      <c r="I532"/>
      <c r="J532"/>
    </row>
    <row r="533" spans="1:10" x14ac:dyDescent="0.35">
      <c r="A533"/>
      <c r="B533"/>
      <c r="C533"/>
      <c r="D533"/>
      <c r="E533"/>
      <c r="F533"/>
      <c r="G533"/>
      <c r="H533" s="6"/>
      <c r="I533"/>
      <c r="J533"/>
    </row>
    <row r="534" spans="1:10" x14ac:dyDescent="0.35">
      <c r="A534"/>
      <c r="B534"/>
      <c r="C534"/>
      <c r="D534"/>
      <c r="E534"/>
      <c r="F534"/>
      <c r="G534"/>
      <c r="H534" s="6"/>
      <c r="I534"/>
      <c r="J534"/>
    </row>
    <row r="535" spans="1:10" x14ac:dyDescent="0.35">
      <c r="A535"/>
      <c r="B535"/>
      <c r="C535"/>
      <c r="D535"/>
      <c r="E535"/>
      <c r="F535"/>
      <c r="G535"/>
      <c r="H535" s="6"/>
      <c r="I535"/>
      <c r="J535"/>
    </row>
    <row r="536" spans="1:10" x14ac:dyDescent="0.35">
      <c r="A536"/>
      <c r="B536"/>
      <c r="C536"/>
      <c r="D536"/>
      <c r="E536"/>
      <c r="F536"/>
      <c r="G536"/>
      <c r="H536" s="6"/>
      <c r="I536"/>
      <c r="J536"/>
    </row>
    <row r="537" spans="1:10" x14ac:dyDescent="0.35">
      <c r="A537"/>
      <c r="B537"/>
      <c r="C537"/>
      <c r="D537"/>
      <c r="E537"/>
      <c r="F537"/>
      <c r="G537"/>
      <c r="H537" s="6"/>
      <c r="I537"/>
      <c r="J537"/>
    </row>
    <row r="538" spans="1:10" x14ac:dyDescent="0.35">
      <c r="A538"/>
      <c r="B538"/>
      <c r="C538"/>
      <c r="D538"/>
      <c r="E538"/>
      <c r="F538"/>
      <c r="G538"/>
      <c r="H538" s="6"/>
      <c r="I538"/>
      <c r="J538"/>
    </row>
    <row r="539" spans="1:10" x14ac:dyDescent="0.35">
      <c r="A539"/>
      <c r="B539"/>
      <c r="C539"/>
      <c r="D539"/>
      <c r="E539"/>
      <c r="F539"/>
      <c r="G539"/>
      <c r="H539" s="6"/>
      <c r="I539"/>
      <c r="J539"/>
    </row>
    <row r="540" spans="1:10" x14ac:dyDescent="0.35">
      <c r="A540"/>
      <c r="B540"/>
      <c r="C540"/>
      <c r="D540"/>
      <c r="E540"/>
      <c r="F540"/>
      <c r="G540"/>
      <c r="H540" s="6"/>
      <c r="I540"/>
      <c r="J540"/>
    </row>
    <row r="541" spans="1:10" x14ac:dyDescent="0.35">
      <c r="A541"/>
      <c r="B541"/>
      <c r="C541"/>
      <c r="D541"/>
      <c r="E541"/>
      <c r="F541"/>
      <c r="G541"/>
      <c r="H541" s="6"/>
      <c r="I541"/>
      <c r="J541"/>
    </row>
    <row r="542" spans="1:10" x14ac:dyDescent="0.35">
      <c r="A542"/>
      <c r="B542"/>
      <c r="C542"/>
      <c r="D542"/>
      <c r="E542"/>
      <c r="F542"/>
      <c r="G542"/>
      <c r="H542" s="6"/>
      <c r="I542"/>
      <c r="J542"/>
    </row>
    <row r="543" spans="1:10" x14ac:dyDescent="0.35">
      <c r="A543"/>
      <c r="B543"/>
      <c r="C543"/>
      <c r="D543"/>
      <c r="E543"/>
      <c r="F543"/>
      <c r="G543"/>
      <c r="H543" s="6"/>
      <c r="I543"/>
      <c r="J543"/>
    </row>
    <row r="544" spans="1:10" x14ac:dyDescent="0.35">
      <c r="A544"/>
      <c r="B544"/>
      <c r="C544"/>
      <c r="D544"/>
      <c r="E544"/>
      <c r="F544"/>
      <c r="G544"/>
      <c r="H544" s="6"/>
      <c r="I544"/>
      <c r="J544"/>
    </row>
    <row r="545" spans="1:10" x14ac:dyDescent="0.35">
      <c r="A545"/>
      <c r="B545"/>
      <c r="C545"/>
      <c r="D545"/>
      <c r="E545"/>
      <c r="F545"/>
      <c r="G545"/>
      <c r="H545" s="6"/>
      <c r="I545"/>
      <c r="J545"/>
    </row>
    <row r="546" spans="1:10" x14ac:dyDescent="0.35">
      <c r="A546"/>
      <c r="B546"/>
      <c r="C546"/>
      <c r="D546"/>
      <c r="E546"/>
      <c r="F546"/>
      <c r="G546"/>
      <c r="H546" s="6"/>
      <c r="I546"/>
      <c r="J546"/>
    </row>
    <row r="547" spans="1:10" x14ac:dyDescent="0.35">
      <c r="A547"/>
      <c r="B547"/>
      <c r="C547"/>
      <c r="D547"/>
      <c r="E547"/>
      <c r="F547"/>
      <c r="G547"/>
      <c r="H547" s="6"/>
      <c r="I547"/>
      <c r="J547"/>
    </row>
    <row r="548" spans="1:10" x14ac:dyDescent="0.35">
      <c r="A548"/>
      <c r="B548"/>
      <c r="C548"/>
      <c r="D548"/>
      <c r="E548"/>
      <c r="F548"/>
      <c r="G548"/>
      <c r="H548" s="6"/>
      <c r="I548"/>
      <c r="J548"/>
    </row>
    <row r="549" spans="1:10" x14ac:dyDescent="0.35">
      <c r="A549"/>
      <c r="B549"/>
      <c r="C549"/>
      <c r="D549"/>
      <c r="E549"/>
      <c r="F549"/>
      <c r="G549"/>
      <c r="H549" s="6"/>
      <c r="I549"/>
      <c r="J549"/>
    </row>
    <row r="550" spans="1:10" x14ac:dyDescent="0.35">
      <c r="A550"/>
      <c r="B550"/>
      <c r="C550"/>
      <c r="D550"/>
      <c r="E550"/>
      <c r="F550"/>
      <c r="G550"/>
      <c r="H550" s="6"/>
      <c r="I550"/>
      <c r="J550"/>
    </row>
    <row r="551" spans="1:10" x14ac:dyDescent="0.35">
      <c r="A551"/>
      <c r="B551"/>
      <c r="C551"/>
      <c r="D551"/>
      <c r="E551"/>
      <c r="F551"/>
      <c r="G551"/>
      <c r="H551" s="6"/>
      <c r="I551"/>
      <c r="J551"/>
    </row>
    <row r="552" spans="1:10" x14ac:dyDescent="0.35">
      <c r="A552"/>
      <c r="B552"/>
      <c r="C552"/>
      <c r="D552"/>
      <c r="E552"/>
      <c r="F552"/>
      <c r="G552"/>
      <c r="H552" s="6"/>
      <c r="I552"/>
      <c r="J552"/>
    </row>
    <row r="553" spans="1:10" x14ac:dyDescent="0.35">
      <c r="A553"/>
      <c r="B553"/>
      <c r="C553"/>
      <c r="D553"/>
      <c r="E553"/>
      <c r="F553"/>
      <c r="G553"/>
      <c r="H553" s="6"/>
      <c r="I553"/>
      <c r="J553"/>
    </row>
    <row r="554" spans="1:10" x14ac:dyDescent="0.35">
      <c r="A554"/>
      <c r="B554"/>
      <c r="C554"/>
      <c r="D554"/>
      <c r="E554"/>
      <c r="F554"/>
      <c r="G554"/>
      <c r="H554" s="6"/>
      <c r="I554"/>
      <c r="J554"/>
    </row>
    <row r="555" spans="1:10" x14ac:dyDescent="0.35">
      <c r="A555"/>
      <c r="B555"/>
      <c r="C555"/>
      <c r="D555"/>
      <c r="E555"/>
      <c r="F555"/>
      <c r="G555"/>
      <c r="H555" s="6"/>
      <c r="I555"/>
      <c r="J555"/>
    </row>
    <row r="556" spans="1:10" x14ac:dyDescent="0.35">
      <c r="A556"/>
      <c r="B556"/>
      <c r="C556"/>
      <c r="D556"/>
      <c r="E556"/>
      <c r="F556"/>
      <c r="G556"/>
      <c r="H556" s="6"/>
      <c r="I556"/>
      <c r="J556"/>
    </row>
    <row r="557" spans="1:10" x14ac:dyDescent="0.35">
      <c r="A557"/>
      <c r="B557"/>
      <c r="C557"/>
      <c r="D557"/>
      <c r="E557"/>
      <c r="F557"/>
      <c r="G557"/>
      <c r="H557" s="6"/>
      <c r="I557"/>
      <c r="J557"/>
    </row>
    <row r="558" spans="1:10" x14ac:dyDescent="0.35">
      <c r="A558"/>
      <c r="B558"/>
      <c r="C558"/>
      <c r="D558"/>
      <c r="E558"/>
      <c r="F558"/>
      <c r="G558"/>
      <c r="H558" s="6"/>
      <c r="I558"/>
      <c r="J558"/>
    </row>
    <row r="559" spans="1:10" x14ac:dyDescent="0.35">
      <c r="A559"/>
      <c r="B559"/>
      <c r="C559"/>
      <c r="D559"/>
      <c r="E559"/>
      <c r="F559"/>
      <c r="G559"/>
      <c r="H559" s="6"/>
      <c r="I559"/>
      <c r="J559"/>
    </row>
    <row r="560" spans="1:10" x14ac:dyDescent="0.35">
      <c r="A560"/>
      <c r="B560"/>
      <c r="C560"/>
      <c r="D560"/>
      <c r="E560"/>
      <c r="F560"/>
      <c r="G560"/>
      <c r="H560" s="6"/>
      <c r="I560"/>
      <c r="J560"/>
    </row>
    <row r="561" spans="1:10" x14ac:dyDescent="0.35">
      <c r="A561"/>
      <c r="B561"/>
      <c r="C561"/>
      <c r="D561"/>
      <c r="E561"/>
      <c r="F561"/>
      <c r="G561"/>
      <c r="H561" s="6"/>
      <c r="I561"/>
      <c r="J561"/>
    </row>
    <row r="562" spans="1:10" x14ac:dyDescent="0.35">
      <c r="A562"/>
      <c r="B562"/>
      <c r="C562"/>
      <c r="D562"/>
      <c r="E562"/>
      <c r="F562"/>
      <c r="G562"/>
      <c r="H562" s="6"/>
      <c r="I562"/>
      <c r="J562"/>
    </row>
    <row r="563" spans="1:10" x14ac:dyDescent="0.35">
      <c r="A563"/>
      <c r="B563"/>
      <c r="C563"/>
      <c r="D563"/>
      <c r="E563"/>
      <c r="F563"/>
      <c r="G563"/>
      <c r="H563" s="6"/>
      <c r="I563"/>
      <c r="J563"/>
    </row>
    <row r="564" spans="1:10" x14ac:dyDescent="0.35">
      <c r="A564"/>
      <c r="B564"/>
      <c r="C564"/>
      <c r="D564"/>
      <c r="E564"/>
      <c r="F564"/>
      <c r="G564"/>
      <c r="H564" s="6"/>
      <c r="I564"/>
      <c r="J564"/>
    </row>
    <row r="565" spans="1:10" x14ac:dyDescent="0.35">
      <c r="A565"/>
      <c r="B565"/>
      <c r="C565"/>
      <c r="D565"/>
      <c r="E565"/>
      <c r="F565"/>
      <c r="G565"/>
      <c r="H565" s="6"/>
      <c r="I565"/>
      <c r="J565"/>
    </row>
    <row r="566" spans="1:10" x14ac:dyDescent="0.35">
      <c r="A566"/>
      <c r="B566"/>
      <c r="C566"/>
      <c r="D566"/>
      <c r="E566"/>
      <c r="F566"/>
      <c r="G566"/>
      <c r="H566" s="6"/>
      <c r="I566"/>
      <c r="J566"/>
    </row>
    <row r="567" spans="1:10" x14ac:dyDescent="0.35">
      <c r="A567"/>
      <c r="B567"/>
      <c r="C567"/>
      <c r="D567"/>
      <c r="E567"/>
      <c r="F567"/>
      <c r="G567"/>
      <c r="H567" s="6"/>
      <c r="I567"/>
      <c r="J567"/>
    </row>
    <row r="568" spans="1:10" x14ac:dyDescent="0.35">
      <c r="A568"/>
      <c r="B568"/>
      <c r="C568"/>
      <c r="D568"/>
      <c r="E568"/>
      <c r="F568"/>
      <c r="G568"/>
      <c r="H568" s="6"/>
      <c r="I568"/>
      <c r="J568"/>
    </row>
    <row r="569" spans="1:10" x14ac:dyDescent="0.35">
      <c r="A569"/>
      <c r="B569"/>
      <c r="C569"/>
      <c r="D569"/>
      <c r="E569"/>
      <c r="F569"/>
      <c r="G569"/>
      <c r="H569" s="6"/>
      <c r="I569"/>
      <c r="J569"/>
    </row>
    <row r="570" spans="1:10" x14ac:dyDescent="0.35">
      <c r="A570"/>
      <c r="B570"/>
      <c r="C570"/>
      <c r="D570"/>
      <c r="E570"/>
      <c r="F570"/>
      <c r="G570"/>
      <c r="H570" s="6"/>
      <c r="I570"/>
      <c r="J570"/>
    </row>
    <row r="571" spans="1:10" x14ac:dyDescent="0.35">
      <c r="A571"/>
      <c r="B571"/>
      <c r="C571"/>
      <c r="D571"/>
      <c r="E571"/>
      <c r="F571"/>
      <c r="G571"/>
      <c r="H571" s="6"/>
      <c r="I571"/>
      <c r="J571"/>
    </row>
    <row r="572" spans="1:10" x14ac:dyDescent="0.35">
      <c r="A572"/>
      <c r="B572"/>
      <c r="C572"/>
      <c r="D572"/>
      <c r="E572"/>
      <c r="F572"/>
      <c r="G572"/>
      <c r="H572" s="6"/>
      <c r="I572"/>
      <c r="J572"/>
    </row>
    <row r="573" spans="1:10" x14ac:dyDescent="0.35">
      <c r="A573"/>
      <c r="B573"/>
      <c r="C573"/>
      <c r="D573"/>
      <c r="E573"/>
      <c r="F573"/>
      <c r="G573"/>
      <c r="H573" s="6"/>
      <c r="I573"/>
      <c r="J573"/>
    </row>
    <row r="574" spans="1:10" x14ac:dyDescent="0.35">
      <c r="A574"/>
      <c r="B574"/>
      <c r="C574"/>
      <c r="D574"/>
      <c r="E574"/>
      <c r="F574"/>
      <c r="G574"/>
      <c r="H574" s="6"/>
      <c r="I574"/>
      <c r="J574"/>
    </row>
    <row r="575" spans="1:10" x14ac:dyDescent="0.35">
      <c r="A575"/>
      <c r="B575"/>
      <c r="C575"/>
      <c r="D575"/>
      <c r="E575"/>
      <c r="F575"/>
      <c r="G575"/>
      <c r="H575" s="6"/>
      <c r="I575"/>
      <c r="J575"/>
    </row>
    <row r="576" spans="1:10" x14ac:dyDescent="0.35">
      <c r="A576"/>
      <c r="B576"/>
      <c r="C576"/>
      <c r="D576"/>
      <c r="E576"/>
      <c r="F576"/>
      <c r="G576"/>
      <c r="H576" s="6"/>
      <c r="I576"/>
      <c r="J576"/>
    </row>
    <row r="577" spans="1:10" x14ac:dyDescent="0.35">
      <c r="A577"/>
      <c r="B577"/>
      <c r="C577"/>
      <c r="D577"/>
      <c r="E577"/>
      <c r="F577"/>
      <c r="G577"/>
      <c r="H577" s="6"/>
      <c r="I577"/>
      <c r="J577"/>
    </row>
    <row r="578" spans="1:10" x14ac:dyDescent="0.35">
      <c r="A578"/>
      <c r="B578"/>
      <c r="C578"/>
      <c r="D578"/>
      <c r="E578"/>
      <c r="F578"/>
      <c r="G578"/>
      <c r="H578" s="6"/>
      <c r="I578"/>
      <c r="J578"/>
    </row>
    <row r="579" spans="1:10" x14ac:dyDescent="0.35">
      <c r="A579"/>
      <c r="B579"/>
      <c r="C579"/>
      <c r="D579"/>
      <c r="E579"/>
      <c r="F579"/>
      <c r="G579"/>
      <c r="H579" s="6"/>
      <c r="I579"/>
      <c r="J579"/>
    </row>
    <row r="580" spans="1:10" x14ac:dyDescent="0.35">
      <c r="A580"/>
      <c r="B580"/>
      <c r="C580"/>
      <c r="D580"/>
      <c r="E580"/>
      <c r="F580"/>
      <c r="G580"/>
      <c r="H580" s="6"/>
      <c r="I580"/>
      <c r="J580"/>
    </row>
    <row r="581" spans="1:10" x14ac:dyDescent="0.35">
      <c r="A581"/>
      <c r="B581"/>
      <c r="C581"/>
      <c r="D581"/>
      <c r="E581"/>
      <c r="F581"/>
      <c r="G581"/>
      <c r="H581" s="6"/>
      <c r="I581"/>
      <c r="J581"/>
    </row>
    <row r="582" spans="1:10" x14ac:dyDescent="0.35">
      <c r="A582"/>
      <c r="B582"/>
      <c r="C582"/>
      <c r="D582"/>
      <c r="E582"/>
      <c r="F582"/>
      <c r="G582"/>
      <c r="H582" s="6"/>
      <c r="I582"/>
      <c r="J582"/>
    </row>
    <row r="583" spans="1:10" x14ac:dyDescent="0.35">
      <c r="A583"/>
      <c r="B583"/>
      <c r="C583"/>
      <c r="D583"/>
      <c r="E583"/>
      <c r="F583"/>
      <c r="G583"/>
      <c r="H583" s="6"/>
      <c r="I583"/>
      <c r="J583"/>
    </row>
    <row r="584" spans="1:10" x14ac:dyDescent="0.35">
      <c r="A584"/>
      <c r="B584"/>
      <c r="C584"/>
      <c r="D584"/>
      <c r="E584"/>
      <c r="F584"/>
      <c r="G584"/>
      <c r="H584" s="6"/>
      <c r="I584"/>
      <c r="J584"/>
    </row>
    <row r="585" spans="1:10" x14ac:dyDescent="0.35">
      <c r="A585"/>
      <c r="B585"/>
      <c r="C585"/>
      <c r="D585"/>
      <c r="E585"/>
      <c r="F585"/>
      <c r="G585"/>
      <c r="H585" s="6"/>
      <c r="I585"/>
      <c r="J585"/>
    </row>
    <row r="586" spans="1:10" x14ac:dyDescent="0.35">
      <c r="A586"/>
      <c r="B586"/>
      <c r="C586"/>
      <c r="D586"/>
      <c r="E586"/>
      <c r="F586"/>
      <c r="G586"/>
      <c r="H586" s="6"/>
      <c r="I586"/>
      <c r="J586"/>
    </row>
    <row r="587" spans="1:10" x14ac:dyDescent="0.35">
      <c r="A587"/>
      <c r="B587"/>
      <c r="C587"/>
      <c r="D587"/>
      <c r="E587"/>
      <c r="F587"/>
      <c r="G587"/>
      <c r="H587" s="6"/>
      <c r="I587"/>
      <c r="J587"/>
    </row>
    <row r="588" spans="1:10" x14ac:dyDescent="0.35">
      <c r="A588"/>
      <c r="B588"/>
      <c r="C588"/>
      <c r="D588"/>
      <c r="E588"/>
      <c r="F588"/>
      <c r="G588"/>
      <c r="H588" s="6"/>
      <c r="I588"/>
      <c r="J588"/>
    </row>
    <row r="589" spans="1:10" x14ac:dyDescent="0.35">
      <c r="A589"/>
      <c r="B589"/>
      <c r="C589"/>
      <c r="D589"/>
      <c r="E589"/>
      <c r="F589"/>
      <c r="G589"/>
      <c r="H589" s="6"/>
      <c r="I589"/>
      <c r="J589"/>
    </row>
    <row r="590" spans="1:10" x14ac:dyDescent="0.35">
      <c r="A590"/>
      <c r="B590"/>
      <c r="C590"/>
      <c r="D590"/>
      <c r="E590"/>
      <c r="F590"/>
      <c r="G590"/>
      <c r="H590" s="6"/>
      <c r="I590"/>
      <c r="J590"/>
    </row>
    <row r="591" spans="1:10" x14ac:dyDescent="0.35">
      <c r="A591"/>
      <c r="B591"/>
      <c r="C591"/>
      <c r="D591"/>
      <c r="E591"/>
      <c r="F591"/>
      <c r="G591"/>
      <c r="H591" s="6"/>
      <c r="I591"/>
      <c r="J591"/>
    </row>
    <row r="592" spans="1:10" x14ac:dyDescent="0.35">
      <c r="A592"/>
      <c r="B592"/>
      <c r="C592"/>
      <c r="D592"/>
      <c r="E592"/>
      <c r="F592"/>
      <c r="G592"/>
      <c r="H592" s="6"/>
      <c r="I592"/>
      <c r="J592"/>
    </row>
    <row r="593" spans="1:10" x14ac:dyDescent="0.35">
      <c r="A593"/>
      <c r="B593"/>
      <c r="C593"/>
      <c r="D593"/>
      <c r="E593"/>
      <c r="F593"/>
      <c r="G593"/>
      <c r="H593" s="6"/>
      <c r="I593"/>
      <c r="J593"/>
    </row>
    <row r="594" spans="1:10" x14ac:dyDescent="0.35">
      <c r="A594"/>
      <c r="B594"/>
      <c r="C594"/>
      <c r="D594"/>
      <c r="E594"/>
      <c r="F594"/>
      <c r="G594"/>
      <c r="H594" s="6"/>
      <c r="I594"/>
      <c r="J594"/>
    </row>
    <row r="595" spans="1:10" x14ac:dyDescent="0.35">
      <c r="A595"/>
      <c r="B595"/>
      <c r="C595"/>
      <c r="D595"/>
      <c r="E595"/>
      <c r="F595"/>
      <c r="G595"/>
      <c r="H595" s="6"/>
      <c r="I595"/>
      <c r="J595"/>
    </row>
    <row r="596" spans="1:10" x14ac:dyDescent="0.35">
      <c r="A596"/>
      <c r="B596"/>
      <c r="C596"/>
      <c r="D596"/>
      <c r="E596"/>
      <c r="F596"/>
      <c r="G596"/>
      <c r="H596" s="6"/>
      <c r="I596"/>
      <c r="J596"/>
    </row>
    <row r="597" spans="1:10" x14ac:dyDescent="0.35">
      <c r="A597"/>
      <c r="B597"/>
      <c r="C597"/>
      <c r="D597"/>
      <c r="E597"/>
      <c r="F597"/>
      <c r="G597"/>
      <c r="H597" s="6"/>
      <c r="I597"/>
      <c r="J597"/>
    </row>
    <row r="598" spans="1:10" x14ac:dyDescent="0.35">
      <c r="A598"/>
      <c r="B598"/>
      <c r="C598"/>
      <c r="D598"/>
      <c r="E598"/>
      <c r="F598"/>
      <c r="G598"/>
      <c r="H598" s="6"/>
      <c r="I598"/>
      <c r="J598"/>
    </row>
    <row r="599" spans="1:10" x14ac:dyDescent="0.35">
      <c r="A599"/>
      <c r="B599"/>
      <c r="C599"/>
      <c r="D599"/>
      <c r="E599"/>
      <c r="F599"/>
      <c r="G599"/>
      <c r="H599" s="6"/>
      <c r="I599"/>
      <c r="J599"/>
    </row>
    <row r="600" spans="1:10" x14ac:dyDescent="0.35">
      <c r="A600"/>
      <c r="B600"/>
      <c r="C600"/>
      <c r="D600"/>
      <c r="E600"/>
      <c r="F600"/>
      <c r="G600"/>
      <c r="H600" s="6"/>
      <c r="I600"/>
      <c r="J600"/>
    </row>
    <row r="601" spans="1:10" x14ac:dyDescent="0.35">
      <c r="A601"/>
      <c r="B601"/>
      <c r="C601"/>
      <c r="D601"/>
      <c r="E601"/>
      <c r="F601"/>
      <c r="G601"/>
      <c r="H601" s="6"/>
      <c r="I601"/>
      <c r="J601"/>
    </row>
    <row r="602" spans="1:10" x14ac:dyDescent="0.35">
      <c r="A602"/>
      <c r="B602"/>
      <c r="C602"/>
      <c r="D602"/>
      <c r="E602"/>
      <c r="F602"/>
      <c r="G602"/>
      <c r="H602" s="6"/>
      <c r="I602"/>
      <c r="J602"/>
    </row>
    <row r="603" spans="1:10" x14ac:dyDescent="0.35">
      <c r="A603"/>
      <c r="B603"/>
      <c r="C603"/>
      <c r="D603"/>
      <c r="E603"/>
      <c r="F603"/>
      <c r="G603"/>
      <c r="H603" s="6"/>
      <c r="I603"/>
      <c r="J603"/>
    </row>
    <row r="604" spans="1:10" x14ac:dyDescent="0.35">
      <c r="A604"/>
      <c r="B604"/>
      <c r="C604"/>
      <c r="D604"/>
      <c r="E604"/>
      <c r="F604"/>
      <c r="G604"/>
      <c r="H604" s="6"/>
      <c r="I604"/>
      <c r="J604"/>
    </row>
    <row r="605" spans="1:10" x14ac:dyDescent="0.35">
      <c r="A605"/>
      <c r="B605"/>
      <c r="C605"/>
      <c r="D605"/>
      <c r="E605"/>
      <c r="F605"/>
      <c r="G605"/>
      <c r="H605" s="6"/>
      <c r="I605"/>
      <c r="J605"/>
    </row>
    <row r="606" spans="1:10" x14ac:dyDescent="0.35">
      <c r="A606"/>
      <c r="B606"/>
      <c r="C606"/>
      <c r="D606"/>
      <c r="E606"/>
      <c r="F606"/>
      <c r="G606"/>
      <c r="H606" s="6"/>
      <c r="I606"/>
      <c r="J606"/>
    </row>
    <row r="607" spans="1:10" x14ac:dyDescent="0.35">
      <c r="A607"/>
      <c r="B607"/>
      <c r="C607"/>
      <c r="D607"/>
      <c r="E607"/>
      <c r="F607"/>
      <c r="G607"/>
      <c r="H607" s="6"/>
      <c r="I607"/>
      <c r="J607"/>
    </row>
    <row r="608" spans="1:10" x14ac:dyDescent="0.35">
      <c r="A608"/>
      <c r="B608"/>
      <c r="C608"/>
      <c r="D608"/>
      <c r="E608"/>
      <c r="F608"/>
      <c r="G608"/>
      <c r="H608" s="6"/>
      <c r="I608"/>
      <c r="J608"/>
    </row>
    <row r="609" spans="1:10" x14ac:dyDescent="0.35">
      <c r="A609"/>
      <c r="B609"/>
      <c r="C609"/>
      <c r="D609"/>
      <c r="E609"/>
      <c r="F609"/>
      <c r="G609"/>
      <c r="H609" s="6"/>
      <c r="I609"/>
      <c r="J609"/>
    </row>
    <row r="610" spans="1:10" x14ac:dyDescent="0.35">
      <c r="A610"/>
      <c r="B610"/>
      <c r="C610"/>
      <c r="D610"/>
      <c r="E610"/>
      <c r="F610"/>
      <c r="G610"/>
      <c r="H610" s="6"/>
      <c r="I610"/>
      <c r="J610"/>
    </row>
    <row r="611" spans="1:10" x14ac:dyDescent="0.35">
      <c r="A611"/>
      <c r="B611"/>
      <c r="C611"/>
      <c r="D611"/>
      <c r="E611"/>
      <c r="F611"/>
      <c r="G611"/>
      <c r="H611" s="6"/>
      <c r="I611"/>
      <c r="J611"/>
    </row>
    <row r="612" spans="1:10" x14ac:dyDescent="0.35">
      <c r="A612"/>
      <c r="B612"/>
      <c r="C612"/>
      <c r="D612"/>
      <c r="E612"/>
      <c r="F612"/>
      <c r="G612"/>
      <c r="H612" s="6"/>
      <c r="I612"/>
      <c r="J612"/>
    </row>
    <row r="613" spans="1:10" x14ac:dyDescent="0.35">
      <c r="A613"/>
      <c r="B613"/>
      <c r="C613"/>
      <c r="D613"/>
      <c r="E613"/>
      <c r="F613"/>
      <c r="G613"/>
      <c r="H613" s="6"/>
      <c r="I613"/>
      <c r="J613"/>
    </row>
    <row r="614" spans="1:10" x14ac:dyDescent="0.35">
      <c r="A614"/>
      <c r="B614"/>
      <c r="C614"/>
      <c r="D614"/>
      <c r="E614"/>
      <c r="F614"/>
      <c r="G614"/>
      <c r="H614" s="6"/>
      <c r="I614"/>
      <c r="J614"/>
    </row>
    <row r="615" spans="1:10" x14ac:dyDescent="0.35">
      <c r="A615"/>
      <c r="B615"/>
      <c r="C615"/>
      <c r="D615"/>
      <c r="E615"/>
      <c r="F615"/>
      <c r="G615"/>
      <c r="H615" s="6"/>
      <c r="I615"/>
      <c r="J615"/>
    </row>
    <row r="616" spans="1:10" x14ac:dyDescent="0.35">
      <c r="A616"/>
      <c r="B616"/>
      <c r="C616"/>
      <c r="D616"/>
      <c r="E616"/>
      <c r="F616"/>
      <c r="G616"/>
      <c r="H616" s="6"/>
      <c r="I616"/>
      <c r="J616"/>
    </row>
    <row r="617" spans="1:10" x14ac:dyDescent="0.35">
      <c r="A617"/>
      <c r="B617"/>
      <c r="C617"/>
      <c r="D617"/>
      <c r="E617"/>
      <c r="F617"/>
      <c r="G617"/>
      <c r="H617" s="6"/>
      <c r="I617"/>
      <c r="J617"/>
    </row>
    <row r="618" spans="1:10" x14ac:dyDescent="0.35">
      <c r="A618"/>
      <c r="B618"/>
      <c r="C618"/>
      <c r="D618"/>
      <c r="E618"/>
      <c r="F618"/>
      <c r="G618"/>
      <c r="H618" s="6"/>
      <c r="I618"/>
      <c r="J618"/>
    </row>
    <row r="619" spans="1:10" x14ac:dyDescent="0.35">
      <c r="A619"/>
      <c r="B619"/>
      <c r="C619"/>
      <c r="D619"/>
      <c r="E619"/>
      <c r="F619"/>
      <c r="G619"/>
      <c r="H619" s="6"/>
      <c r="I619"/>
      <c r="J619"/>
    </row>
    <row r="620" spans="1:10" x14ac:dyDescent="0.35">
      <c r="A620"/>
      <c r="B620"/>
      <c r="C620"/>
      <c r="D620"/>
      <c r="E620"/>
      <c r="F620"/>
      <c r="G620"/>
      <c r="H620" s="6"/>
      <c r="I620"/>
      <c r="J620"/>
    </row>
    <row r="621" spans="1:10" x14ac:dyDescent="0.35">
      <c r="A621"/>
      <c r="B621"/>
      <c r="C621"/>
      <c r="D621"/>
      <c r="E621"/>
      <c r="F621"/>
      <c r="G621"/>
      <c r="H621" s="6"/>
      <c r="I621"/>
      <c r="J621"/>
    </row>
    <row r="622" spans="1:10" x14ac:dyDescent="0.35">
      <c r="A622"/>
      <c r="B622"/>
      <c r="C622"/>
      <c r="D622"/>
      <c r="E622"/>
      <c r="F622"/>
      <c r="G622"/>
      <c r="H622" s="6"/>
      <c r="I622"/>
      <c r="J622"/>
    </row>
    <row r="623" spans="1:10" x14ac:dyDescent="0.35">
      <c r="A623"/>
      <c r="B623"/>
      <c r="C623"/>
      <c r="D623"/>
      <c r="E623"/>
      <c r="F623"/>
      <c r="G623"/>
      <c r="H623" s="6"/>
      <c r="I623"/>
      <c r="J623"/>
    </row>
    <row r="624" spans="1:10" x14ac:dyDescent="0.35">
      <c r="A624"/>
      <c r="B624"/>
      <c r="C624"/>
      <c r="D624"/>
      <c r="E624"/>
      <c r="F624"/>
      <c r="G624"/>
      <c r="H624" s="6"/>
      <c r="I624"/>
      <c r="J624"/>
    </row>
    <row r="625" spans="1:10" x14ac:dyDescent="0.35">
      <c r="A625"/>
      <c r="B625"/>
      <c r="C625"/>
      <c r="D625"/>
      <c r="E625"/>
      <c r="F625"/>
      <c r="G625"/>
      <c r="H625" s="6"/>
      <c r="I625"/>
      <c r="J625"/>
    </row>
    <row r="626" spans="1:10" x14ac:dyDescent="0.35">
      <c r="A626"/>
      <c r="B626"/>
      <c r="C626"/>
      <c r="D626"/>
      <c r="E626"/>
      <c r="F626"/>
      <c r="G626"/>
      <c r="H626" s="6"/>
      <c r="I626"/>
      <c r="J626"/>
    </row>
    <row r="627" spans="1:10" x14ac:dyDescent="0.35">
      <c r="A627"/>
      <c r="B627"/>
      <c r="C627"/>
      <c r="D627"/>
      <c r="E627"/>
      <c r="F627"/>
      <c r="G627"/>
      <c r="H627" s="6"/>
      <c r="I627"/>
      <c r="J627"/>
    </row>
    <row r="628" spans="1:10" x14ac:dyDescent="0.35">
      <c r="A628"/>
      <c r="B628"/>
      <c r="C628"/>
      <c r="D628"/>
      <c r="E628"/>
      <c r="F628"/>
      <c r="G628"/>
      <c r="H628" s="6"/>
      <c r="I628"/>
      <c r="J628"/>
    </row>
    <row r="629" spans="1:10" x14ac:dyDescent="0.35">
      <c r="A629"/>
      <c r="B629"/>
      <c r="C629"/>
      <c r="D629"/>
      <c r="E629"/>
      <c r="F629"/>
      <c r="G629"/>
      <c r="H629" s="6"/>
      <c r="I629"/>
      <c r="J629"/>
    </row>
    <row r="630" spans="1:10" x14ac:dyDescent="0.35">
      <c r="A630"/>
      <c r="B630"/>
      <c r="C630"/>
      <c r="D630"/>
      <c r="E630"/>
      <c r="F630"/>
      <c r="G630"/>
      <c r="H630" s="6"/>
      <c r="I630"/>
      <c r="J630"/>
    </row>
    <row r="631" spans="1:10" x14ac:dyDescent="0.35">
      <c r="A631"/>
      <c r="B631"/>
      <c r="C631"/>
      <c r="D631"/>
      <c r="E631"/>
      <c r="F631"/>
      <c r="G631"/>
      <c r="H631" s="6"/>
      <c r="I631"/>
      <c r="J631"/>
    </row>
    <row r="632" spans="1:10" x14ac:dyDescent="0.35">
      <c r="A632"/>
      <c r="B632"/>
      <c r="C632"/>
      <c r="D632"/>
      <c r="E632"/>
      <c r="F632"/>
      <c r="G632"/>
      <c r="H632" s="6"/>
      <c r="I632"/>
      <c r="J632"/>
    </row>
    <row r="633" spans="1:10" x14ac:dyDescent="0.35">
      <c r="A633"/>
      <c r="B633"/>
      <c r="C633"/>
      <c r="D633"/>
      <c r="E633"/>
      <c r="F633"/>
      <c r="G633"/>
      <c r="H633" s="6"/>
      <c r="I633"/>
      <c r="J633"/>
    </row>
    <row r="634" spans="1:10" x14ac:dyDescent="0.35">
      <c r="A634"/>
      <c r="B634"/>
      <c r="C634"/>
      <c r="D634"/>
      <c r="E634"/>
      <c r="F634"/>
      <c r="G634"/>
      <c r="H634" s="6"/>
      <c r="I634"/>
      <c r="J634"/>
    </row>
    <row r="635" spans="1:10" x14ac:dyDescent="0.35">
      <c r="A635"/>
      <c r="B635"/>
      <c r="C635"/>
      <c r="D635"/>
      <c r="E635"/>
      <c r="F635"/>
      <c r="G635"/>
      <c r="H635" s="6"/>
      <c r="I635"/>
      <c r="J635"/>
    </row>
    <row r="636" spans="1:10" x14ac:dyDescent="0.35">
      <c r="A636"/>
      <c r="B636"/>
      <c r="C636"/>
      <c r="D636"/>
      <c r="E636"/>
      <c r="F636"/>
      <c r="G636"/>
      <c r="H636" s="6"/>
      <c r="I636"/>
      <c r="J636"/>
    </row>
    <row r="637" spans="1:10" x14ac:dyDescent="0.35">
      <c r="A637"/>
      <c r="B637"/>
      <c r="C637"/>
      <c r="D637"/>
      <c r="E637"/>
      <c r="F637"/>
      <c r="G637"/>
      <c r="H637" s="6"/>
      <c r="I637"/>
      <c r="J637"/>
    </row>
    <row r="638" spans="1:10" x14ac:dyDescent="0.35">
      <c r="A638"/>
      <c r="B638"/>
      <c r="C638"/>
      <c r="D638"/>
      <c r="E638"/>
      <c r="F638"/>
      <c r="G638"/>
      <c r="H638" s="6"/>
      <c r="I638"/>
      <c r="J638"/>
    </row>
    <row r="639" spans="1:10" x14ac:dyDescent="0.35">
      <c r="A639"/>
      <c r="B639"/>
      <c r="C639"/>
      <c r="D639"/>
      <c r="E639"/>
      <c r="F639"/>
      <c r="G639"/>
      <c r="H639" s="6"/>
      <c r="I639"/>
      <c r="J639"/>
    </row>
    <row r="640" spans="1:10" x14ac:dyDescent="0.35">
      <c r="A640"/>
      <c r="B640"/>
      <c r="C640"/>
      <c r="D640"/>
      <c r="E640"/>
      <c r="F640"/>
      <c r="G640"/>
      <c r="H640" s="6"/>
      <c r="I640"/>
      <c r="J640"/>
    </row>
    <row r="641" spans="1:10" x14ac:dyDescent="0.35">
      <c r="A641"/>
      <c r="B641"/>
      <c r="C641"/>
      <c r="D641"/>
      <c r="E641"/>
      <c r="F641"/>
      <c r="G641"/>
      <c r="H641" s="6"/>
      <c r="I641"/>
      <c r="J641"/>
    </row>
    <row r="642" spans="1:10" x14ac:dyDescent="0.35">
      <c r="A642"/>
      <c r="B642"/>
      <c r="C642"/>
      <c r="D642"/>
      <c r="E642"/>
      <c r="F642"/>
      <c r="G642"/>
      <c r="H642" s="6"/>
      <c r="I642"/>
      <c r="J642"/>
    </row>
    <row r="643" spans="1:10" x14ac:dyDescent="0.35">
      <c r="A643"/>
      <c r="B643"/>
      <c r="C643"/>
      <c r="D643"/>
      <c r="E643"/>
      <c r="F643"/>
      <c r="G643"/>
      <c r="H643" s="6"/>
      <c r="I643"/>
      <c r="J643"/>
    </row>
    <row r="644" spans="1:10" x14ac:dyDescent="0.35">
      <c r="A644"/>
      <c r="B644"/>
      <c r="C644"/>
      <c r="D644"/>
      <c r="E644"/>
      <c r="F644"/>
      <c r="G644"/>
      <c r="H644" s="6"/>
      <c r="I644"/>
      <c r="J644"/>
    </row>
    <row r="645" spans="1:10" x14ac:dyDescent="0.35">
      <c r="A645"/>
      <c r="B645"/>
      <c r="C645"/>
      <c r="D645"/>
      <c r="E645"/>
      <c r="F645"/>
      <c r="G645"/>
      <c r="H645" s="6"/>
      <c r="I645"/>
      <c r="J645"/>
    </row>
    <row r="646" spans="1:10" x14ac:dyDescent="0.35">
      <c r="A646"/>
      <c r="B646"/>
      <c r="C646"/>
      <c r="D646"/>
      <c r="E646"/>
      <c r="F646"/>
      <c r="G646"/>
      <c r="H646" s="6"/>
      <c r="I646"/>
      <c r="J646"/>
    </row>
    <row r="647" spans="1:10" x14ac:dyDescent="0.35">
      <c r="A647"/>
      <c r="B647"/>
      <c r="C647"/>
      <c r="D647"/>
      <c r="E647"/>
      <c r="F647"/>
      <c r="G647"/>
      <c r="H647" s="6"/>
      <c r="I647"/>
      <c r="J647"/>
    </row>
    <row r="648" spans="1:10" x14ac:dyDescent="0.35">
      <c r="A648"/>
      <c r="B648"/>
      <c r="C648"/>
      <c r="D648"/>
      <c r="E648"/>
      <c r="F648"/>
      <c r="G648"/>
      <c r="H648" s="6"/>
      <c r="I648"/>
      <c r="J648"/>
    </row>
    <row r="649" spans="1:10" x14ac:dyDescent="0.35">
      <c r="A649"/>
      <c r="B649"/>
      <c r="C649"/>
      <c r="D649"/>
      <c r="E649"/>
      <c r="F649"/>
      <c r="G649"/>
      <c r="H649" s="6"/>
      <c r="I649"/>
      <c r="J649"/>
    </row>
    <row r="650" spans="1:10" x14ac:dyDescent="0.35">
      <c r="A650"/>
      <c r="B650"/>
      <c r="C650"/>
      <c r="D650"/>
      <c r="E650"/>
      <c r="F650"/>
      <c r="G650"/>
      <c r="H650" s="6"/>
      <c r="I650"/>
      <c r="J650"/>
    </row>
    <row r="651" spans="1:10" x14ac:dyDescent="0.35">
      <c r="A651"/>
      <c r="B651"/>
      <c r="C651"/>
      <c r="D651"/>
      <c r="E651"/>
      <c r="F651"/>
      <c r="G651"/>
      <c r="H651" s="6"/>
      <c r="I651"/>
      <c r="J651"/>
    </row>
    <row r="652" spans="1:10" x14ac:dyDescent="0.35">
      <c r="A652"/>
      <c r="B652"/>
      <c r="C652"/>
      <c r="D652"/>
      <c r="E652"/>
      <c r="F652"/>
      <c r="G652"/>
      <c r="H652" s="6"/>
      <c r="I652"/>
      <c r="J652"/>
    </row>
    <row r="653" spans="1:10" x14ac:dyDescent="0.35">
      <c r="A653"/>
      <c r="B653"/>
      <c r="C653"/>
      <c r="D653"/>
      <c r="E653"/>
      <c r="F653"/>
      <c r="G653"/>
      <c r="H653" s="6"/>
      <c r="I653"/>
      <c r="J653"/>
    </row>
    <row r="654" spans="1:10" x14ac:dyDescent="0.35">
      <c r="A654"/>
      <c r="B654"/>
      <c r="C654"/>
      <c r="D654"/>
      <c r="E654"/>
      <c r="F654"/>
      <c r="G654"/>
      <c r="H654" s="6"/>
      <c r="I654"/>
      <c r="J654"/>
    </row>
    <row r="655" spans="1:10" x14ac:dyDescent="0.35">
      <c r="A655"/>
      <c r="B655"/>
      <c r="C655"/>
      <c r="D655"/>
      <c r="E655"/>
      <c r="F655"/>
      <c r="G655"/>
      <c r="H655" s="6"/>
      <c r="I655"/>
      <c r="J655"/>
    </row>
    <row r="656" spans="1:10" x14ac:dyDescent="0.35">
      <c r="A656"/>
      <c r="B656"/>
      <c r="C656"/>
      <c r="D656"/>
      <c r="E656"/>
      <c r="F656"/>
      <c r="G656"/>
      <c r="H656" s="6"/>
      <c r="I656"/>
      <c r="J656"/>
    </row>
    <row r="657" spans="1:10" x14ac:dyDescent="0.35">
      <c r="A657"/>
      <c r="B657"/>
      <c r="C657"/>
      <c r="D657"/>
      <c r="E657"/>
      <c r="F657"/>
      <c r="G657"/>
      <c r="H657" s="6"/>
      <c r="I657"/>
      <c r="J657"/>
    </row>
    <row r="658" spans="1:10" x14ac:dyDescent="0.35">
      <c r="A658"/>
      <c r="B658"/>
      <c r="C658"/>
      <c r="D658"/>
      <c r="E658"/>
      <c r="F658"/>
      <c r="G658"/>
      <c r="H658" s="6"/>
      <c r="I658"/>
      <c r="J658"/>
    </row>
    <row r="659" spans="1:10" x14ac:dyDescent="0.35">
      <c r="A659"/>
      <c r="B659"/>
      <c r="C659"/>
      <c r="D659"/>
      <c r="E659"/>
      <c r="F659"/>
      <c r="G659"/>
      <c r="H659" s="6"/>
      <c r="I659"/>
      <c r="J659"/>
    </row>
    <row r="660" spans="1:10" x14ac:dyDescent="0.35">
      <c r="A660"/>
      <c r="B660"/>
      <c r="C660"/>
      <c r="D660"/>
      <c r="E660"/>
      <c r="F660"/>
      <c r="G660"/>
      <c r="H660" s="6"/>
      <c r="I660"/>
      <c r="J660"/>
    </row>
    <row r="661" spans="1:10" x14ac:dyDescent="0.35">
      <c r="A661"/>
      <c r="B661"/>
      <c r="C661"/>
      <c r="D661"/>
      <c r="E661"/>
      <c r="F661"/>
      <c r="G661"/>
      <c r="H661" s="6"/>
      <c r="I661"/>
      <c r="J661"/>
    </row>
    <row r="662" spans="1:10" x14ac:dyDescent="0.35">
      <c r="A662"/>
      <c r="B662"/>
      <c r="C662"/>
      <c r="D662"/>
      <c r="E662"/>
      <c r="F662"/>
      <c r="G662"/>
      <c r="H662" s="6"/>
      <c r="I662"/>
      <c r="J662"/>
    </row>
    <row r="663" spans="1:10" x14ac:dyDescent="0.35">
      <c r="A663"/>
      <c r="B663"/>
      <c r="C663"/>
      <c r="D663"/>
      <c r="E663"/>
      <c r="F663"/>
      <c r="G663"/>
      <c r="H663" s="6"/>
      <c r="I663"/>
      <c r="J663"/>
    </row>
    <row r="664" spans="1:10" x14ac:dyDescent="0.35">
      <c r="A664"/>
      <c r="B664"/>
      <c r="C664"/>
      <c r="D664"/>
      <c r="E664"/>
      <c r="F664"/>
      <c r="G664"/>
      <c r="H664" s="6"/>
      <c r="I664"/>
      <c r="J664"/>
    </row>
    <row r="665" spans="1:10" x14ac:dyDescent="0.35">
      <c r="A665"/>
      <c r="B665"/>
      <c r="C665"/>
      <c r="D665"/>
      <c r="E665"/>
      <c r="F665"/>
      <c r="G665"/>
      <c r="H665" s="6"/>
      <c r="I665"/>
      <c r="J665"/>
    </row>
    <row r="666" spans="1:10" x14ac:dyDescent="0.35">
      <c r="A666"/>
      <c r="B666"/>
      <c r="C666"/>
      <c r="D666"/>
      <c r="E666"/>
      <c r="F666"/>
      <c r="G666"/>
      <c r="H666" s="6"/>
      <c r="I666"/>
      <c r="J666"/>
    </row>
    <row r="667" spans="1:10" x14ac:dyDescent="0.35">
      <c r="A667"/>
      <c r="B667"/>
      <c r="C667"/>
      <c r="D667"/>
      <c r="E667"/>
      <c r="F667"/>
      <c r="G667"/>
      <c r="H667" s="6"/>
      <c r="I667"/>
      <c r="J667"/>
    </row>
    <row r="668" spans="1:10" x14ac:dyDescent="0.35">
      <c r="A668"/>
      <c r="B668"/>
      <c r="C668"/>
      <c r="D668"/>
      <c r="E668"/>
      <c r="F668"/>
      <c r="G668"/>
      <c r="H668" s="6"/>
      <c r="I668"/>
      <c r="J668"/>
    </row>
    <row r="669" spans="1:10" x14ac:dyDescent="0.35">
      <c r="A669"/>
      <c r="B669"/>
      <c r="C669"/>
      <c r="D669"/>
      <c r="E669"/>
      <c r="F669"/>
      <c r="G669"/>
      <c r="H669" s="6"/>
      <c r="I669"/>
      <c r="J669"/>
    </row>
    <row r="670" spans="1:10" x14ac:dyDescent="0.35">
      <c r="A670"/>
      <c r="B670"/>
      <c r="C670"/>
      <c r="D670"/>
      <c r="E670"/>
      <c r="F670"/>
      <c r="G670"/>
      <c r="H670" s="6"/>
      <c r="I670"/>
      <c r="J670"/>
    </row>
    <row r="671" spans="1:10" x14ac:dyDescent="0.35">
      <c r="A671"/>
      <c r="B671"/>
      <c r="C671"/>
      <c r="D671"/>
      <c r="E671"/>
      <c r="F671"/>
      <c r="G671"/>
      <c r="H671" s="6"/>
      <c r="I671"/>
      <c r="J671"/>
    </row>
    <row r="672" spans="1:10" x14ac:dyDescent="0.35">
      <c r="A672"/>
      <c r="B672"/>
      <c r="C672"/>
      <c r="D672"/>
      <c r="E672"/>
      <c r="F672"/>
      <c r="G672"/>
      <c r="H672" s="6"/>
      <c r="I672"/>
      <c r="J672"/>
    </row>
    <row r="673" spans="1:10" x14ac:dyDescent="0.35">
      <c r="A673"/>
      <c r="B673"/>
      <c r="C673"/>
      <c r="D673"/>
      <c r="E673"/>
      <c r="F673"/>
      <c r="G673"/>
      <c r="H673" s="6"/>
      <c r="I673"/>
      <c r="J673"/>
    </row>
    <row r="674" spans="1:10" x14ac:dyDescent="0.35">
      <c r="A674"/>
      <c r="B674"/>
      <c r="C674"/>
      <c r="D674"/>
      <c r="E674"/>
      <c r="F674"/>
      <c r="G674"/>
      <c r="H674" s="6"/>
      <c r="I674"/>
      <c r="J674"/>
    </row>
    <row r="675" spans="1:10" x14ac:dyDescent="0.35">
      <c r="A675"/>
      <c r="B675"/>
      <c r="C675"/>
      <c r="D675"/>
      <c r="E675"/>
      <c r="F675"/>
      <c r="G675"/>
      <c r="H675" s="6"/>
      <c r="I675"/>
      <c r="J675"/>
    </row>
    <row r="676" spans="1:10" x14ac:dyDescent="0.35">
      <c r="A676"/>
      <c r="B676"/>
      <c r="C676"/>
      <c r="D676"/>
      <c r="E676"/>
      <c r="F676"/>
      <c r="G676"/>
      <c r="H676" s="6"/>
      <c r="I676"/>
      <c r="J676"/>
    </row>
    <row r="677" spans="1:10" x14ac:dyDescent="0.35">
      <c r="A677"/>
      <c r="B677"/>
      <c r="C677"/>
      <c r="D677"/>
      <c r="E677"/>
      <c r="F677"/>
      <c r="G677"/>
      <c r="H677" s="6"/>
      <c r="I677"/>
      <c r="J677"/>
    </row>
    <row r="678" spans="1:10" x14ac:dyDescent="0.35">
      <c r="A678"/>
      <c r="B678"/>
      <c r="C678"/>
      <c r="D678"/>
      <c r="E678"/>
      <c r="F678"/>
      <c r="G678"/>
      <c r="H678" s="6"/>
      <c r="I678"/>
      <c r="J678"/>
    </row>
    <row r="679" spans="1:10" x14ac:dyDescent="0.35">
      <c r="A679"/>
      <c r="B679"/>
      <c r="C679"/>
      <c r="D679"/>
      <c r="E679"/>
      <c r="F679"/>
      <c r="G679"/>
      <c r="H679" s="6"/>
      <c r="I679"/>
      <c r="J679"/>
    </row>
    <row r="680" spans="1:10" x14ac:dyDescent="0.35">
      <c r="A680"/>
      <c r="B680"/>
      <c r="C680"/>
      <c r="D680"/>
      <c r="E680"/>
      <c r="F680"/>
      <c r="G680"/>
      <c r="H680" s="6"/>
      <c r="I680"/>
      <c r="J680"/>
    </row>
    <row r="681" spans="1:10" x14ac:dyDescent="0.35">
      <c r="A681"/>
      <c r="B681"/>
      <c r="C681"/>
      <c r="D681"/>
      <c r="E681"/>
      <c r="F681"/>
      <c r="G681"/>
      <c r="H681" s="6"/>
      <c r="I681"/>
      <c r="J681"/>
    </row>
    <row r="682" spans="1:10" x14ac:dyDescent="0.35">
      <c r="A682"/>
      <c r="B682"/>
      <c r="C682"/>
      <c r="D682"/>
      <c r="E682"/>
      <c r="F682"/>
      <c r="G682"/>
      <c r="H682" s="6"/>
      <c r="I682"/>
      <c r="J682"/>
    </row>
    <row r="683" spans="1:10" x14ac:dyDescent="0.35">
      <c r="A683"/>
      <c r="B683"/>
      <c r="C683"/>
      <c r="D683"/>
      <c r="E683"/>
      <c r="F683"/>
      <c r="G683"/>
      <c r="H683" s="6"/>
      <c r="I683"/>
      <c r="J683"/>
    </row>
    <row r="684" spans="1:10" x14ac:dyDescent="0.35">
      <c r="A684"/>
      <c r="B684"/>
      <c r="C684"/>
      <c r="D684"/>
      <c r="E684"/>
      <c r="F684"/>
      <c r="G684"/>
      <c r="H684" s="6"/>
      <c r="I684"/>
      <c r="J684"/>
    </row>
    <row r="685" spans="1:10" x14ac:dyDescent="0.35">
      <c r="A685"/>
      <c r="B685"/>
      <c r="C685"/>
      <c r="D685"/>
      <c r="E685"/>
      <c r="F685"/>
      <c r="G685"/>
      <c r="H685" s="6"/>
      <c r="I685"/>
      <c r="J685"/>
    </row>
    <row r="686" spans="1:10" x14ac:dyDescent="0.35">
      <c r="A686"/>
      <c r="B686"/>
      <c r="C686"/>
      <c r="D686"/>
      <c r="E686"/>
      <c r="F686"/>
      <c r="G686"/>
      <c r="H686" s="6"/>
      <c r="I686"/>
      <c r="J686"/>
    </row>
    <row r="687" spans="1:10" x14ac:dyDescent="0.35">
      <c r="A687"/>
      <c r="B687"/>
      <c r="C687"/>
      <c r="D687"/>
      <c r="E687"/>
      <c r="F687"/>
      <c r="G687"/>
      <c r="H687" s="6"/>
      <c r="I687"/>
      <c r="J687"/>
    </row>
    <row r="688" spans="1:10" x14ac:dyDescent="0.35">
      <c r="A688"/>
      <c r="B688"/>
      <c r="C688"/>
      <c r="D688"/>
      <c r="E688"/>
      <c r="F688"/>
      <c r="G688"/>
      <c r="H688" s="6"/>
      <c r="I688"/>
      <c r="J688"/>
    </row>
    <row r="689" spans="1:10" x14ac:dyDescent="0.35">
      <c r="A689"/>
      <c r="B689"/>
      <c r="C689"/>
      <c r="D689"/>
      <c r="E689"/>
      <c r="F689"/>
      <c r="G689"/>
      <c r="H689" s="6"/>
      <c r="I689"/>
      <c r="J689"/>
    </row>
    <row r="690" spans="1:10" x14ac:dyDescent="0.35">
      <c r="A690"/>
      <c r="B690"/>
      <c r="C690"/>
      <c r="D690"/>
      <c r="E690"/>
      <c r="F690"/>
      <c r="G690"/>
      <c r="H690" s="6"/>
      <c r="I690"/>
      <c r="J690"/>
    </row>
    <row r="691" spans="1:10" x14ac:dyDescent="0.35">
      <c r="A691"/>
      <c r="B691"/>
      <c r="C691"/>
      <c r="D691"/>
      <c r="E691"/>
      <c r="F691"/>
      <c r="G691"/>
      <c r="H691" s="6"/>
      <c r="I691"/>
      <c r="J691"/>
    </row>
    <row r="692" spans="1:10" x14ac:dyDescent="0.35">
      <c r="A692"/>
      <c r="B692"/>
      <c r="C692"/>
      <c r="D692"/>
      <c r="E692"/>
      <c r="F692"/>
      <c r="G692"/>
      <c r="H692" s="6"/>
      <c r="I692"/>
      <c r="J692"/>
    </row>
    <row r="693" spans="1:10" x14ac:dyDescent="0.35">
      <c r="A693"/>
      <c r="B693"/>
      <c r="C693"/>
      <c r="D693"/>
      <c r="E693"/>
      <c r="F693"/>
      <c r="G693"/>
      <c r="H693" s="6"/>
      <c r="I693"/>
      <c r="J693"/>
    </row>
    <row r="694" spans="1:10" x14ac:dyDescent="0.35">
      <c r="A694"/>
      <c r="B694"/>
      <c r="C694"/>
      <c r="D694"/>
      <c r="E694"/>
      <c r="F694"/>
      <c r="G694"/>
      <c r="H694" s="6"/>
      <c r="I694"/>
      <c r="J694"/>
    </row>
    <row r="695" spans="1:10" x14ac:dyDescent="0.35">
      <c r="A695"/>
      <c r="B695"/>
      <c r="C695"/>
      <c r="D695"/>
      <c r="E695"/>
      <c r="F695"/>
      <c r="G695"/>
      <c r="H695" s="6"/>
      <c r="I695"/>
      <c r="J695"/>
    </row>
    <row r="696" spans="1:10" x14ac:dyDescent="0.35">
      <c r="A696"/>
      <c r="B696"/>
      <c r="C696"/>
      <c r="D696"/>
      <c r="E696"/>
      <c r="F696"/>
      <c r="G696"/>
      <c r="H696" s="6"/>
      <c r="I696"/>
      <c r="J696"/>
    </row>
    <row r="697" spans="1:10" x14ac:dyDescent="0.35">
      <c r="A697"/>
      <c r="B697"/>
      <c r="C697"/>
      <c r="D697"/>
      <c r="E697"/>
      <c r="F697"/>
      <c r="G697"/>
      <c r="H697" s="6"/>
      <c r="I697"/>
      <c r="J697"/>
    </row>
    <row r="698" spans="1:10" x14ac:dyDescent="0.35">
      <c r="A698"/>
      <c r="B698"/>
      <c r="C698"/>
      <c r="D698"/>
      <c r="E698"/>
      <c r="F698"/>
      <c r="G698"/>
      <c r="H698" s="6"/>
      <c r="I698"/>
      <c r="J698"/>
    </row>
    <row r="699" spans="1:10" x14ac:dyDescent="0.35">
      <c r="A699"/>
      <c r="B699"/>
      <c r="C699"/>
      <c r="D699"/>
      <c r="E699"/>
      <c r="F699"/>
      <c r="G699"/>
      <c r="H699" s="6"/>
      <c r="I699"/>
      <c r="J699"/>
    </row>
    <row r="700" spans="1:10" x14ac:dyDescent="0.35">
      <c r="A700"/>
      <c r="B700"/>
      <c r="C700"/>
      <c r="D700"/>
      <c r="E700"/>
      <c r="F700"/>
      <c r="G700"/>
      <c r="H700" s="6"/>
      <c r="I700"/>
      <c r="J700"/>
    </row>
    <row r="701" spans="1:10" x14ac:dyDescent="0.35">
      <c r="A701"/>
      <c r="B701"/>
      <c r="C701"/>
      <c r="D701"/>
      <c r="E701"/>
      <c r="F701"/>
      <c r="G701"/>
      <c r="H701" s="6"/>
      <c r="I701"/>
      <c r="J701"/>
    </row>
    <row r="702" spans="1:10" x14ac:dyDescent="0.35">
      <c r="A702"/>
      <c r="B702"/>
      <c r="C702"/>
      <c r="D702"/>
      <c r="E702"/>
      <c r="F702"/>
      <c r="G702"/>
      <c r="H702" s="6"/>
      <c r="I702"/>
      <c r="J702"/>
    </row>
    <row r="703" spans="1:10" x14ac:dyDescent="0.35">
      <c r="A703"/>
      <c r="B703"/>
      <c r="C703"/>
      <c r="D703"/>
      <c r="E703"/>
      <c r="F703"/>
      <c r="G703"/>
      <c r="H703" s="6"/>
      <c r="I703"/>
      <c r="J703"/>
    </row>
    <row r="704" spans="1:10" x14ac:dyDescent="0.35">
      <c r="A704"/>
      <c r="B704"/>
      <c r="C704"/>
      <c r="D704"/>
      <c r="E704"/>
      <c r="F704"/>
      <c r="G704"/>
      <c r="H704" s="6"/>
      <c r="I704"/>
      <c r="J704"/>
    </row>
    <row r="705" spans="1:10" x14ac:dyDescent="0.35">
      <c r="A705"/>
      <c r="B705"/>
      <c r="C705"/>
      <c r="D705"/>
      <c r="E705"/>
      <c r="F705"/>
      <c r="G705"/>
      <c r="H705" s="6"/>
      <c r="I705"/>
      <c r="J705"/>
    </row>
    <row r="706" spans="1:10" x14ac:dyDescent="0.35">
      <c r="A706"/>
      <c r="B706"/>
      <c r="C706"/>
      <c r="D706"/>
      <c r="E706"/>
      <c r="F706"/>
      <c r="G706"/>
      <c r="H706" s="6"/>
      <c r="I706"/>
      <c r="J706"/>
    </row>
    <row r="707" spans="1:10" x14ac:dyDescent="0.35">
      <c r="A707"/>
      <c r="B707"/>
      <c r="C707"/>
      <c r="D707"/>
      <c r="E707"/>
      <c r="F707"/>
      <c r="G707"/>
      <c r="H707" s="6"/>
      <c r="I707"/>
      <c r="J707"/>
    </row>
    <row r="708" spans="1:10" x14ac:dyDescent="0.35">
      <c r="A708"/>
      <c r="B708"/>
      <c r="C708"/>
      <c r="D708"/>
      <c r="E708"/>
      <c r="F708"/>
      <c r="G708"/>
      <c r="H708" s="6"/>
      <c r="I708"/>
      <c r="J708"/>
    </row>
    <row r="709" spans="1:10" x14ac:dyDescent="0.35">
      <c r="A709"/>
      <c r="B709"/>
      <c r="C709"/>
      <c r="D709"/>
      <c r="E709"/>
      <c r="F709"/>
      <c r="G709"/>
      <c r="H709" s="6"/>
      <c r="I709"/>
      <c r="J709"/>
    </row>
    <row r="710" spans="1:10" x14ac:dyDescent="0.35">
      <c r="A710"/>
      <c r="B710"/>
      <c r="C710"/>
      <c r="D710"/>
      <c r="E710"/>
      <c r="F710"/>
      <c r="G710"/>
      <c r="H710" s="6"/>
      <c r="I710"/>
      <c r="J710"/>
    </row>
    <row r="711" spans="1:10" x14ac:dyDescent="0.35">
      <c r="A711"/>
      <c r="B711"/>
      <c r="C711"/>
      <c r="D711"/>
      <c r="E711"/>
      <c r="F711"/>
      <c r="G711"/>
      <c r="H711" s="6"/>
      <c r="I711"/>
      <c r="J711"/>
    </row>
    <row r="712" spans="1:10" x14ac:dyDescent="0.35">
      <c r="A712"/>
      <c r="B712"/>
      <c r="C712"/>
      <c r="D712"/>
      <c r="E712"/>
      <c r="F712"/>
      <c r="G712"/>
      <c r="H712" s="6"/>
      <c r="I712"/>
      <c r="J712"/>
    </row>
    <row r="713" spans="1:10" x14ac:dyDescent="0.35">
      <c r="A713"/>
      <c r="B713"/>
      <c r="C713"/>
      <c r="D713"/>
      <c r="E713"/>
      <c r="F713"/>
      <c r="G713"/>
      <c r="H713" s="6"/>
      <c r="I713"/>
      <c r="J713"/>
    </row>
    <row r="714" spans="1:10" x14ac:dyDescent="0.35">
      <c r="A714"/>
      <c r="B714"/>
      <c r="C714"/>
      <c r="D714"/>
      <c r="E714"/>
      <c r="F714"/>
      <c r="G714"/>
      <c r="H714" s="6"/>
      <c r="I714"/>
      <c r="J714"/>
    </row>
    <row r="715" spans="1:10" x14ac:dyDescent="0.35">
      <c r="A715"/>
      <c r="B715"/>
      <c r="C715"/>
      <c r="D715"/>
      <c r="E715"/>
      <c r="F715"/>
      <c r="G715"/>
      <c r="H715" s="6"/>
      <c r="I715"/>
      <c r="J715"/>
    </row>
    <row r="716" spans="1:10" x14ac:dyDescent="0.35">
      <c r="A716"/>
      <c r="B716"/>
      <c r="C716"/>
      <c r="D716"/>
      <c r="E716"/>
      <c r="F716"/>
      <c r="G716"/>
      <c r="H716" s="6"/>
      <c r="I716"/>
      <c r="J716"/>
    </row>
    <row r="717" spans="1:10" x14ac:dyDescent="0.35">
      <c r="A717"/>
      <c r="B717"/>
      <c r="C717"/>
      <c r="D717"/>
      <c r="E717"/>
      <c r="F717"/>
      <c r="G717"/>
      <c r="H717" s="6"/>
      <c r="I717"/>
      <c r="J717"/>
    </row>
    <row r="718" spans="1:10" x14ac:dyDescent="0.35">
      <c r="A718"/>
      <c r="B718"/>
      <c r="C718"/>
      <c r="D718"/>
      <c r="E718"/>
      <c r="F718"/>
      <c r="G718"/>
      <c r="H718" s="6"/>
      <c r="I718"/>
      <c r="J718"/>
    </row>
    <row r="719" spans="1:10" x14ac:dyDescent="0.35">
      <c r="A719"/>
      <c r="B719"/>
      <c r="C719"/>
      <c r="D719"/>
      <c r="E719"/>
      <c r="F719"/>
      <c r="G719"/>
      <c r="H719" s="6"/>
      <c r="I719"/>
      <c r="J719"/>
    </row>
    <row r="720" spans="1:10" x14ac:dyDescent="0.35">
      <c r="A720"/>
      <c r="B720"/>
      <c r="C720"/>
      <c r="D720"/>
      <c r="E720"/>
      <c r="F720"/>
      <c r="G720"/>
      <c r="H720" s="6"/>
      <c r="I720"/>
      <c r="J720"/>
    </row>
    <row r="721" spans="1:10" x14ac:dyDescent="0.35">
      <c r="A721"/>
      <c r="B721"/>
      <c r="C721"/>
      <c r="D721"/>
      <c r="E721"/>
      <c r="F721"/>
      <c r="G721"/>
      <c r="H721" s="6"/>
      <c r="I721"/>
      <c r="J721"/>
    </row>
    <row r="722" spans="1:10" x14ac:dyDescent="0.35">
      <c r="A722"/>
      <c r="B722"/>
      <c r="C722"/>
      <c r="D722"/>
      <c r="E722"/>
      <c r="F722"/>
      <c r="G722"/>
      <c r="H722" s="6"/>
      <c r="I722"/>
      <c r="J722"/>
    </row>
    <row r="723" spans="1:10" x14ac:dyDescent="0.35">
      <c r="A723"/>
      <c r="B723"/>
      <c r="C723"/>
      <c r="D723"/>
      <c r="E723"/>
      <c r="F723"/>
      <c r="G723"/>
      <c r="H723" s="6"/>
      <c r="I723"/>
      <c r="J723"/>
    </row>
    <row r="724" spans="1:10" x14ac:dyDescent="0.35">
      <c r="A724"/>
      <c r="B724"/>
      <c r="C724"/>
      <c r="D724"/>
      <c r="E724"/>
      <c r="F724"/>
      <c r="G724"/>
      <c r="H724" s="6"/>
      <c r="I724"/>
      <c r="J724"/>
    </row>
    <row r="725" spans="1:10" x14ac:dyDescent="0.35">
      <c r="A725"/>
      <c r="B725"/>
      <c r="C725"/>
      <c r="D725"/>
      <c r="E725"/>
      <c r="F725"/>
      <c r="G725"/>
      <c r="H725" s="6"/>
      <c r="I725"/>
      <c r="J725"/>
    </row>
    <row r="726" spans="1:10" x14ac:dyDescent="0.35">
      <c r="A726"/>
      <c r="B726"/>
      <c r="C726"/>
      <c r="D726"/>
      <c r="E726"/>
      <c r="F726"/>
      <c r="G726"/>
      <c r="H726" s="6"/>
      <c r="I726"/>
      <c r="J726"/>
    </row>
    <row r="727" spans="1:10" x14ac:dyDescent="0.35">
      <c r="A727"/>
      <c r="B727"/>
      <c r="C727"/>
      <c r="D727"/>
      <c r="E727"/>
      <c r="F727"/>
      <c r="G727"/>
      <c r="H727" s="6"/>
      <c r="I727"/>
      <c r="J727"/>
    </row>
    <row r="728" spans="1:10" x14ac:dyDescent="0.35">
      <c r="A728"/>
      <c r="B728"/>
      <c r="C728"/>
      <c r="D728"/>
      <c r="E728"/>
      <c r="F728"/>
      <c r="G728"/>
      <c r="H728" s="6"/>
      <c r="I728"/>
      <c r="J728"/>
    </row>
    <row r="729" spans="1:10" x14ac:dyDescent="0.35">
      <c r="A729"/>
      <c r="B729"/>
      <c r="C729"/>
      <c r="D729"/>
      <c r="E729"/>
      <c r="F729"/>
      <c r="G729"/>
      <c r="H729" s="6"/>
      <c r="I729"/>
      <c r="J729"/>
    </row>
    <row r="730" spans="1:10" x14ac:dyDescent="0.35">
      <c r="A730"/>
      <c r="B730"/>
      <c r="C730"/>
      <c r="D730"/>
      <c r="E730"/>
      <c r="F730"/>
      <c r="G730"/>
      <c r="H730" s="6"/>
      <c r="I730"/>
      <c r="J730"/>
    </row>
    <row r="731" spans="1:10" x14ac:dyDescent="0.35">
      <c r="A731"/>
      <c r="B731"/>
      <c r="C731"/>
      <c r="D731"/>
      <c r="E731"/>
      <c r="F731"/>
      <c r="G731"/>
      <c r="H731" s="6"/>
      <c r="I731"/>
      <c r="J731"/>
    </row>
    <row r="732" spans="1:10" x14ac:dyDescent="0.35">
      <c r="A732"/>
      <c r="B732"/>
      <c r="C732"/>
      <c r="D732"/>
      <c r="E732"/>
      <c r="F732"/>
      <c r="G732"/>
      <c r="H732" s="6"/>
      <c r="I732"/>
      <c r="J732"/>
    </row>
    <row r="733" spans="1:10" x14ac:dyDescent="0.35">
      <c r="A733"/>
      <c r="B733"/>
      <c r="C733"/>
      <c r="D733"/>
      <c r="E733"/>
      <c r="F733"/>
      <c r="G733"/>
      <c r="H733" s="6"/>
      <c r="I733"/>
      <c r="J733"/>
    </row>
    <row r="734" spans="1:10" x14ac:dyDescent="0.35">
      <c r="A734"/>
      <c r="B734"/>
      <c r="C734"/>
      <c r="D734"/>
      <c r="E734"/>
      <c r="F734"/>
      <c r="G734"/>
      <c r="H734" s="6"/>
      <c r="I734"/>
      <c r="J734"/>
    </row>
    <row r="735" spans="1:10" x14ac:dyDescent="0.35">
      <c r="A735"/>
      <c r="B735"/>
      <c r="C735"/>
      <c r="D735"/>
      <c r="E735"/>
      <c r="F735"/>
      <c r="G735"/>
      <c r="H735" s="6"/>
      <c r="I735"/>
      <c r="J735"/>
    </row>
    <row r="736" spans="1:10" x14ac:dyDescent="0.35">
      <c r="A736"/>
      <c r="B736"/>
      <c r="C736"/>
      <c r="D736"/>
      <c r="E736"/>
      <c r="F736"/>
      <c r="G736"/>
      <c r="H736" s="6"/>
      <c r="I736"/>
      <c r="J736"/>
    </row>
    <row r="737" spans="1:10" x14ac:dyDescent="0.35">
      <c r="A737"/>
      <c r="B737"/>
      <c r="C737"/>
      <c r="D737"/>
      <c r="E737"/>
      <c r="F737"/>
      <c r="G737"/>
      <c r="H737" s="6"/>
      <c r="I737"/>
      <c r="J737"/>
    </row>
    <row r="738" spans="1:10" x14ac:dyDescent="0.35">
      <c r="A738"/>
      <c r="B738"/>
      <c r="C738"/>
      <c r="D738"/>
      <c r="E738"/>
      <c r="F738"/>
      <c r="G738"/>
      <c r="H738" s="6"/>
      <c r="I738"/>
      <c r="J738"/>
    </row>
    <row r="739" spans="1:10" x14ac:dyDescent="0.35">
      <c r="A739"/>
      <c r="B739"/>
      <c r="C739"/>
      <c r="D739"/>
      <c r="E739"/>
      <c r="F739"/>
      <c r="G739"/>
      <c r="H739" s="6"/>
      <c r="I739"/>
      <c r="J739"/>
    </row>
    <row r="740" spans="1:10" x14ac:dyDescent="0.35">
      <c r="A740"/>
      <c r="B740"/>
      <c r="C740"/>
      <c r="D740"/>
      <c r="E740"/>
      <c r="F740"/>
      <c r="G740"/>
      <c r="H740" s="6"/>
      <c r="I740"/>
      <c r="J740"/>
    </row>
    <row r="741" spans="1:10" x14ac:dyDescent="0.35">
      <c r="A741"/>
      <c r="B741"/>
      <c r="C741"/>
      <c r="D741"/>
      <c r="E741"/>
      <c r="F741"/>
      <c r="G741"/>
      <c r="H741" s="6"/>
      <c r="I741"/>
      <c r="J741"/>
    </row>
    <row r="742" spans="1:10" x14ac:dyDescent="0.35">
      <c r="A742"/>
      <c r="B742"/>
      <c r="C742"/>
      <c r="D742"/>
      <c r="E742"/>
      <c r="F742"/>
      <c r="G742"/>
      <c r="H742" s="6"/>
      <c r="I742"/>
      <c r="J742"/>
    </row>
    <row r="743" spans="1:10" x14ac:dyDescent="0.35">
      <c r="A743"/>
      <c r="B743"/>
      <c r="C743"/>
      <c r="D743"/>
      <c r="E743"/>
      <c r="F743"/>
      <c r="G743"/>
      <c r="H743" s="6"/>
      <c r="I743"/>
      <c r="J743"/>
    </row>
    <row r="744" spans="1:10" x14ac:dyDescent="0.35">
      <c r="A744"/>
      <c r="B744"/>
      <c r="C744"/>
      <c r="D744"/>
      <c r="E744"/>
      <c r="F744"/>
      <c r="G744"/>
      <c r="H744" s="6"/>
      <c r="I744"/>
      <c r="J744"/>
    </row>
    <row r="745" spans="1:10" x14ac:dyDescent="0.35">
      <c r="A745"/>
      <c r="B745"/>
      <c r="C745"/>
      <c r="D745"/>
      <c r="E745"/>
      <c r="F745"/>
      <c r="G745"/>
      <c r="H745" s="6"/>
      <c r="I745"/>
      <c r="J745"/>
    </row>
    <row r="746" spans="1:10" x14ac:dyDescent="0.35">
      <c r="A746"/>
      <c r="B746"/>
      <c r="C746"/>
      <c r="D746"/>
      <c r="E746"/>
      <c r="F746"/>
      <c r="G746"/>
      <c r="H746" s="6"/>
      <c r="I746"/>
      <c r="J746"/>
    </row>
    <row r="747" spans="1:10" x14ac:dyDescent="0.35">
      <c r="A747"/>
      <c r="B747"/>
      <c r="C747"/>
      <c r="D747"/>
      <c r="E747"/>
      <c r="F747"/>
      <c r="G747"/>
      <c r="H747" s="6"/>
      <c r="I747"/>
      <c r="J747"/>
    </row>
    <row r="748" spans="1:10" x14ac:dyDescent="0.35">
      <c r="A748"/>
      <c r="B748"/>
      <c r="C748"/>
      <c r="D748"/>
      <c r="E748"/>
      <c r="F748"/>
      <c r="G748"/>
      <c r="H748" s="6"/>
      <c r="I748"/>
      <c r="J748"/>
    </row>
    <row r="749" spans="1:10" x14ac:dyDescent="0.35">
      <c r="A749"/>
      <c r="B749"/>
      <c r="C749"/>
      <c r="D749"/>
      <c r="E749"/>
      <c r="F749"/>
      <c r="G749"/>
      <c r="H749" s="6"/>
      <c r="I749"/>
      <c r="J749"/>
    </row>
    <row r="750" spans="1:10" x14ac:dyDescent="0.35">
      <c r="A750"/>
      <c r="B750"/>
      <c r="C750"/>
      <c r="D750"/>
      <c r="E750"/>
      <c r="F750"/>
      <c r="G750"/>
      <c r="H750" s="6"/>
      <c r="I750"/>
      <c r="J750"/>
    </row>
    <row r="751" spans="1:10" x14ac:dyDescent="0.35">
      <c r="A751"/>
      <c r="B751"/>
      <c r="C751"/>
      <c r="D751"/>
      <c r="E751"/>
      <c r="F751"/>
      <c r="G751"/>
      <c r="H751" s="6"/>
      <c r="I751"/>
      <c r="J751"/>
    </row>
    <row r="752" spans="1:10" x14ac:dyDescent="0.35">
      <c r="A752"/>
      <c r="B752"/>
      <c r="C752"/>
      <c r="D752"/>
      <c r="E752"/>
      <c r="F752"/>
      <c r="G752"/>
      <c r="H752" s="6"/>
      <c r="I752"/>
      <c r="J752"/>
    </row>
    <row r="753" spans="1:10" x14ac:dyDescent="0.35">
      <c r="A753"/>
      <c r="B753"/>
      <c r="C753"/>
      <c r="D753"/>
      <c r="E753"/>
      <c r="F753"/>
      <c r="G753"/>
      <c r="H753" s="6"/>
      <c r="I753"/>
      <c r="J753"/>
    </row>
    <row r="754" spans="1:10" x14ac:dyDescent="0.35">
      <c r="A754"/>
      <c r="B754"/>
      <c r="C754"/>
      <c r="D754"/>
      <c r="E754"/>
      <c r="F754"/>
      <c r="G754"/>
      <c r="H754" s="6"/>
      <c r="I754"/>
      <c r="J754"/>
    </row>
    <row r="755" spans="1:10" x14ac:dyDescent="0.35">
      <c r="A755"/>
      <c r="B755"/>
      <c r="C755"/>
      <c r="D755"/>
      <c r="E755"/>
      <c r="F755"/>
      <c r="G755"/>
      <c r="H755" s="6"/>
      <c r="I755"/>
      <c r="J755"/>
    </row>
    <row r="756" spans="1:10" x14ac:dyDescent="0.35">
      <c r="A756"/>
      <c r="B756"/>
      <c r="C756"/>
      <c r="D756"/>
      <c r="E756"/>
      <c r="F756"/>
      <c r="G756"/>
      <c r="H756" s="6"/>
      <c r="I756"/>
      <c r="J756"/>
    </row>
    <row r="757" spans="1:10" x14ac:dyDescent="0.35">
      <c r="A757"/>
      <c r="B757"/>
      <c r="C757"/>
      <c r="D757"/>
      <c r="E757"/>
      <c r="F757"/>
      <c r="G757"/>
      <c r="H757" s="6"/>
      <c r="I757"/>
      <c r="J757"/>
    </row>
    <row r="758" spans="1:10" x14ac:dyDescent="0.35">
      <c r="A758"/>
      <c r="B758"/>
      <c r="C758"/>
      <c r="D758"/>
      <c r="E758"/>
      <c r="F758"/>
      <c r="G758"/>
      <c r="H758" s="6"/>
      <c r="I758"/>
      <c r="J758"/>
    </row>
    <row r="759" spans="1:10" x14ac:dyDescent="0.35">
      <c r="A759"/>
      <c r="B759"/>
      <c r="C759"/>
      <c r="D759"/>
      <c r="E759"/>
      <c r="F759"/>
      <c r="G759"/>
      <c r="H759" s="6"/>
      <c r="I759"/>
      <c r="J759"/>
    </row>
    <row r="760" spans="1:10" x14ac:dyDescent="0.35">
      <c r="A760"/>
      <c r="B760"/>
      <c r="C760"/>
      <c r="D760"/>
      <c r="E760"/>
      <c r="F760"/>
      <c r="G760"/>
      <c r="H760" s="6"/>
      <c r="I760"/>
      <c r="J760"/>
    </row>
    <row r="761" spans="1:10" x14ac:dyDescent="0.35">
      <c r="A761"/>
      <c r="B761"/>
      <c r="C761"/>
      <c r="D761"/>
      <c r="E761"/>
      <c r="F761"/>
      <c r="G761"/>
      <c r="H761" s="6"/>
      <c r="I761"/>
      <c r="J761"/>
    </row>
    <row r="762" spans="1:10" x14ac:dyDescent="0.35">
      <c r="A762"/>
      <c r="B762"/>
      <c r="C762"/>
      <c r="D762"/>
      <c r="E762"/>
      <c r="F762"/>
      <c r="G762"/>
      <c r="H762" s="6"/>
      <c r="I762"/>
      <c r="J762"/>
    </row>
    <row r="763" spans="1:10" x14ac:dyDescent="0.35">
      <c r="A763"/>
      <c r="B763"/>
      <c r="C763"/>
      <c r="D763"/>
      <c r="E763"/>
      <c r="F763"/>
      <c r="G763"/>
      <c r="H763" s="6"/>
      <c r="I763"/>
      <c r="J763"/>
    </row>
    <row r="764" spans="1:10" x14ac:dyDescent="0.35">
      <c r="A764"/>
      <c r="B764"/>
      <c r="C764"/>
      <c r="D764"/>
      <c r="E764"/>
      <c r="F764"/>
      <c r="G764"/>
      <c r="H764" s="6"/>
      <c r="I764"/>
      <c r="J764"/>
    </row>
    <row r="765" spans="1:10" x14ac:dyDescent="0.35">
      <c r="A765"/>
      <c r="B765"/>
      <c r="C765"/>
      <c r="D765"/>
      <c r="E765"/>
      <c r="F765"/>
      <c r="G765"/>
      <c r="H765" s="6"/>
      <c r="I765"/>
      <c r="J765"/>
    </row>
    <row r="766" spans="1:10" x14ac:dyDescent="0.35">
      <c r="A766"/>
      <c r="B766"/>
      <c r="C766"/>
      <c r="D766"/>
      <c r="E766"/>
      <c r="F766"/>
      <c r="G766"/>
      <c r="H766" s="6"/>
      <c r="I766"/>
      <c r="J766"/>
    </row>
    <row r="767" spans="1:10" x14ac:dyDescent="0.35">
      <c r="A767"/>
      <c r="B767"/>
      <c r="C767"/>
      <c r="D767"/>
      <c r="E767"/>
      <c r="F767"/>
      <c r="G767"/>
      <c r="H767" s="6"/>
      <c r="I767"/>
      <c r="J767"/>
    </row>
    <row r="768" spans="1:10" x14ac:dyDescent="0.35">
      <c r="A768"/>
      <c r="B768"/>
      <c r="C768"/>
      <c r="D768"/>
      <c r="E768"/>
      <c r="F768"/>
      <c r="G768"/>
      <c r="H768" s="6"/>
      <c r="I768"/>
      <c r="J768"/>
    </row>
    <row r="769" spans="1:10" x14ac:dyDescent="0.35">
      <c r="A769"/>
      <c r="B769"/>
      <c r="C769"/>
      <c r="D769"/>
      <c r="E769"/>
      <c r="F769"/>
      <c r="G769"/>
      <c r="H769" s="6"/>
      <c r="I769"/>
      <c r="J769"/>
    </row>
    <row r="770" spans="1:10" x14ac:dyDescent="0.35">
      <c r="A770"/>
      <c r="B770"/>
      <c r="C770"/>
      <c r="D770"/>
      <c r="E770"/>
      <c r="F770"/>
      <c r="G770"/>
      <c r="H770" s="6"/>
      <c r="I770"/>
      <c r="J770"/>
    </row>
    <row r="771" spans="1:10" x14ac:dyDescent="0.35">
      <c r="A771"/>
      <c r="B771"/>
      <c r="C771"/>
      <c r="D771"/>
      <c r="E771"/>
      <c r="F771"/>
      <c r="G771"/>
      <c r="H771" s="6"/>
      <c r="I771"/>
      <c r="J771"/>
    </row>
    <row r="772" spans="1:10" x14ac:dyDescent="0.35">
      <c r="A772"/>
      <c r="B772"/>
      <c r="C772"/>
      <c r="D772"/>
      <c r="E772"/>
      <c r="F772"/>
      <c r="G772"/>
      <c r="H772" s="6"/>
      <c r="I772"/>
      <c r="J772"/>
    </row>
    <row r="773" spans="1:10" x14ac:dyDescent="0.35">
      <c r="A773"/>
      <c r="B773"/>
      <c r="C773"/>
      <c r="D773"/>
      <c r="E773"/>
      <c r="F773"/>
      <c r="G773"/>
      <c r="H773" s="6"/>
      <c r="I773"/>
      <c r="J773"/>
    </row>
    <row r="774" spans="1:10" x14ac:dyDescent="0.35">
      <c r="A774"/>
      <c r="B774"/>
      <c r="C774"/>
      <c r="D774"/>
      <c r="E774"/>
      <c r="F774"/>
      <c r="G774"/>
      <c r="H774" s="6"/>
      <c r="I774"/>
      <c r="J774"/>
    </row>
    <row r="775" spans="1:10" x14ac:dyDescent="0.35">
      <c r="A775"/>
      <c r="B775"/>
      <c r="C775"/>
      <c r="D775"/>
      <c r="E775"/>
      <c r="F775"/>
      <c r="G775"/>
      <c r="H775" s="6"/>
      <c r="I775"/>
      <c r="J775"/>
    </row>
    <row r="776" spans="1:10" x14ac:dyDescent="0.35">
      <c r="A776"/>
      <c r="B776"/>
      <c r="C776"/>
      <c r="D776"/>
      <c r="E776"/>
      <c r="F776"/>
      <c r="G776"/>
      <c r="H776" s="6"/>
      <c r="I776"/>
      <c r="J776"/>
    </row>
    <row r="777" spans="1:10" x14ac:dyDescent="0.35">
      <c r="A777"/>
      <c r="B777"/>
      <c r="C777"/>
      <c r="D777"/>
      <c r="E777"/>
      <c r="F777"/>
      <c r="G777"/>
      <c r="H777" s="6"/>
      <c r="I777"/>
      <c r="J777"/>
    </row>
    <row r="778" spans="1:10" x14ac:dyDescent="0.35">
      <c r="A778"/>
      <c r="B778"/>
      <c r="C778"/>
      <c r="D778"/>
      <c r="E778"/>
      <c r="F778"/>
      <c r="G778"/>
      <c r="H778" s="6"/>
      <c r="I778"/>
      <c r="J778"/>
    </row>
    <row r="779" spans="1:10" x14ac:dyDescent="0.35">
      <c r="A779"/>
      <c r="B779"/>
      <c r="C779"/>
      <c r="D779"/>
      <c r="E779"/>
      <c r="F779"/>
      <c r="G779"/>
      <c r="H779" s="6"/>
      <c r="I779"/>
      <c r="J779"/>
    </row>
    <row r="780" spans="1:10" x14ac:dyDescent="0.35">
      <c r="A780"/>
      <c r="B780"/>
      <c r="C780"/>
      <c r="D780"/>
      <c r="E780"/>
      <c r="F780"/>
      <c r="G780"/>
      <c r="H780" s="6"/>
      <c r="I780"/>
      <c r="J780"/>
    </row>
    <row r="781" spans="1:10" x14ac:dyDescent="0.35">
      <c r="A781"/>
      <c r="B781"/>
      <c r="C781"/>
      <c r="D781"/>
      <c r="E781"/>
      <c r="F781"/>
      <c r="G781"/>
      <c r="H781" s="6"/>
      <c r="I781"/>
      <c r="J781"/>
    </row>
    <row r="782" spans="1:10" x14ac:dyDescent="0.35">
      <c r="A782"/>
      <c r="B782"/>
      <c r="C782"/>
      <c r="D782"/>
      <c r="E782"/>
      <c r="F782"/>
      <c r="G782"/>
      <c r="H782" s="6"/>
      <c r="I782"/>
      <c r="J782"/>
    </row>
    <row r="783" spans="1:10" x14ac:dyDescent="0.35">
      <c r="A783"/>
      <c r="B783"/>
      <c r="C783"/>
      <c r="D783"/>
      <c r="E783"/>
      <c r="F783"/>
      <c r="G783"/>
      <c r="H783" s="6"/>
      <c r="I783"/>
      <c r="J783"/>
    </row>
    <row r="784" spans="1:10" x14ac:dyDescent="0.35">
      <c r="A784"/>
      <c r="B784"/>
      <c r="C784"/>
      <c r="D784"/>
      <c r="E784"/>
      <c r="F784"/>
      <c r="G784"/>
      <c r="H784" s="6"/>
      <c r="I784"/>
      <c r="J784"/>
    </row>
    <row r="785" spans="1:10" x14ac:dyDescent="0.35">
      <c r="A785"/>
      <c r="B785"/>
      <c r="C785"/>
      <c r="D785"/>
      <c r="E785"/>
      <c r="F785"/>
      <c r="G785"/>
      <c r="H785" s="6"/>
      <c r="I785"/>
      <c r="J785"/>
    </row>
    <row r="786" spans="1:10" x14ac:dyDescent="0.35">
      <c r="A786"/>
      <c r="B786"/>
      <c r="C786"/>
      <c r="D786"/>
      <c r="E786"/>
      <c r="F786"/>
      <c r="G786"/>
      <c r="H786" s="6"/>
      <c r="I786"/>
      <c r="J786"/>
    </row>
    <row r="787" spans="1:10" x14ac:dyDescent="0.35">
      <c r="A787"/>
      <c r="B787"/>
      <c r="C787"/>
      <c r="D787"/>
      <c r="E787"/>
      <c r="F787"/>
      <c r="G787"/>
      <c r="H787" s="6"/>
      <c r="I787"/>
      <c r="J787"/>
    </row>
    <row r="788" spans="1:10" x14ac:dyDescent="0.35">
      <c r="A788"/>
      <c r="B788"/>
      <c r="C788"/>
      <c r="D788"/>
      <c r="E788"/>
      <c r="F788"/>
      <c r="G788"/>
      <c r="H788" s="6"/>
      <c r="I788"/>
      <c r="J788"/>
    </row>
    <row r="789" spans="1:10" x14ac:dyDescent="0.35">
      <c r="A789"/>
      <c r="B789"/>
      <c r="C789"/>
      <c r="D789"/>
      <c r="E789"/>
      <c r="F789"/>
      <c r="G789"/>
      <c r="H789" s="6"/>
      <c r="I789"/>
      <c r="J789"/>
    </row>
    <row r="790" spans="1:10" x14ac:dyDescent="0.35">
      <c r="A790"/>
      <c r="B790"/>
      <c r="C790"/>
      <c r="D790"/>
      <c r="E790"/>
      <c r="F790"/>
      <c r="G790"/>
      <c r="H790" s="6"/>
      <c r="I790"/>
      <c r="J790"/>
    </row>
    <row r="791" spans="1:10" x14ac:dyDescent="0.35">
      <c r="A791"/>
      <c r="B791"/>
      <c r="C791"/>
      <c r="D791"/>
      <c r="E791"/>
      <c r="F791"/>
      <c r="G791"/>
      <c r="H791" s="6"/>
      <c r="I791"/>
      <c r="J791"/>
    </row>
    <row r="792" spans="1:10" x14ac:dyDescent="0.35">
      <c r="A792"/>
      <c r="B792"/>
      <c r="C792"/>
      <c r="D792"/>
      <c r="E792"/>
      <c r="F792"/>
      <c r="G792"/>
      <c r="H792" s="6"/>
      <c r="I792"/>
      <c r="J792"/>
    </row>
    <row r="793" spans="1:10" x14ac:dyDescent="0.35">
      <c r="A793"/>
      <c r="B793"/>
      <c r="C793"/>
      <c r="D793"/>
      <c r="E793"/>
      <c r="F793"/>
      <c r="G793"/>
      <c r="H793" s="6"/>
      <c r="I793"/>
      <c r="J793"/>
    </row>
    <row r="794" spans="1:10" x14ac:dyDescent="0.35">
      <c r="A794"/>
      <c r="B794"/>
      <c r="C794"/>
      <c r="D794"/>
      <c r="E794"/>
      <c r="F794"/>
      <c r="G794"/>
      <c r="H794" s="6"/>
      <c r="I794"/>
      <c r="J794"/>
    </row>
    <row r="795" spans="1:10" x14ac:dyDescent="0.35">
      <c r="A795"/>
      <c r="B795"/>
      <c r="C795"/>
      <c r="D795"/>
      <c r="E795"/>
      <c r="F795"/>
      <c r="G795"/>
      <c r="H795" s="6"/>
      <c r="I795"/>
      <c r="J795"/>
    </row>
    <row r="796" spans="1:10" x14ac:dyDescent="0.35">
      <c r="A796"/>
      <c r="B796"/>
      <c r="C796"/>
      <c r="D796"/>
      <c r="E796"/>
      <c r="F796"/>
      <c r="G796"/>
      <c r="H796" s="6"/>
      <c r="I796"/>
      <c r="J796"/>
    </row>
    <row r="797" spans="1:10" x14ac:dyDescent="0.35">
      <c r="A797"/>
      <c r="B797"/>
      <c r="C797"/>
      <c r="D797"/>
      <c r="E797"/>
      <c r="F797"/>
      <c r="G797"/>
      <c r="H797" s="6"/>
      <c r="I797"/>
      <c r="J797"/>
    </row>
    <row r="798" spans="1:10" x14ac:dyDescent="0.35">
      <c r="A798"/>
      <c r="B798"/>
      <c r="C798"/>
      <c r="D798"/>
      <c r="E798"/>
      <c r="F798"/>
      <c r="G798"/>
      <c r="H798" s="6"/>
      <c r="I798"/>
      <c r="J798"/>
    </row>
    <row r="799" spans="1:10" x14ac:dyDescent="0.35">
      <c r="A799"/>
      <c r="B799"/>
      <c r="C799"/>
      <c r="D799"/>
      <c r="E799"/>
      <c r="F799"/>
      <c r="G799"/>
      <c r="H799" s="6"/>
      <c r="I799"/>
      <c r="J799"/>
    </row>
    <row r="800" spans="1:10" x14ac:dyDescent="0.35">
      <c r="A800"/>
      <c r="B800"/>
      <c r="C800"/>
      <c r="D800"/>
      <c r="E800"/>
      <c r="F800"/>
      <c r="G800"/>
      <c r="H800" s="6"/>
      <c r="I800"/>
      <c r="J800"/>
    </row>
    <row r="801" spans="1:10" x14ac:dyDescent="0.35">
      <c r="A801"/>
      <c r="B801"/>
      <c r="C801"/>
      <c r="D801"/>
      <c r="E801"/>
      <c r="F801"/>
      <c r="G801"/>
      <c r="H801" s="6"/>
      <c r="I801"/>
      <c r="J801"/>
    </row>
    <row r="802" spans="1:10" x14ac:dyDescent="0.35">
      <c r="A802"/>
      <c r="B802"/>
      <c r="C802"/>
      <c r="D802"/>
      <c r="E802"/>
      <c r="F802"/>
      <c r="G802"/>
      <c r="H802" s="6"/>
      <c r="I802"/>
      <c r="J802"/>
    </row>
    <row r="803" spans="1:10" x14ac:dyDescent="0.35">
      <c r="A803"/>
      <c r="B803"/>
      <c r="C803"/>
      <c r="D803"/>
      <c r="E803"/>
      <c r="F803"/>
      <c r="G803"/>
      <c r="H803" s="6"/>
      <c r="I803"/>
      <c r="J803"/>
    </row>
    <row r="804" spans="1:10" x14ac:dyDescent="0.35">
      <c r="A804"/>
      <c r="B804"/>
      <c r="C804"/>
      <c r="D804"/>
      <c r="E804"/>
      <c r="F804"/>
      <c r="G804"/>
      <c r="H804" s="6"/>
      <c r="I804"/>
      <c r="J804"/>
    </row>
    <row r="805" spans="1:10" x14ac:dyDescent="0.35">
      <c r="A805"/>
      <c r="B805"/>
      <c r="C805"/>
      <c r="D805"/>
      <c r="E805"/>
      <c r="F805"/>
      <c r="G805"/>
      <c r="H805" s="6"/>
      <c r="I805"/>
      <c r="J805"/>
    </row>
    <row r="806" spans="1:10" x14ac:dyDescent="0.35">
      <c r="A806"/>
      <c r="B806"/>
      <c r="C806"/>
      <c r="D806"/>
      <c r="E806"/>
      <c r="F806"/>
      <c r="G806"/>
      <c r="H806" s="6"/>
      <c r="I806"/>
      <c r="J806"/>
    </row>
    <row r="807" spans="1:10" x14ac:dyDescent="0.35">
      <c r="A807"/>
      <c r="B807"/>
      <c r="C807"/>
      <c r="D807"/>
      <c r="E807"/>
      <c r="F807"/>
      <c r="G807"/>
      <c r="H807" s="6"/>
      <c r="I807"/>
      <c r="J807"/>
    </row>
    <row r="808" spans="1:10" x14ac:dyDescent="0.35">
      <c r="A808"/>
      <c r="B808"/>
      <c r="C808"/>
      <c r="D808"/>
      <c r="E808"/>
      <c r="F808"/>
      <c r="G808"/>
      <c r="H808" s="6"/>
      <c r="I808"/>
      <c r="J808"/>
    </row>
    <row r="809" spans="1:10" x14ac:dyDescent="0.35">
      <c r="A809"/>
      <c r="B809"/>
      <c r="C809"/>
      <c r="D809"/>
      <c r="E809"/>
      <c r="F809"/>
      <c r="G809"/>
      <c r="H809" s="6"/>
      <c r="I809"/>
      <c r="J809"/>
    </row>
    <row r="810" spans="1:10" x14ac:dyDescent="0.35">
      <c r="A810"/>
      <c r="B810"/>
      <c r="C810"/>
      <c r="D810"/>
      <c r="E810"/>
      <c r="F810"/>
      <c r="G810"/>
      <c r="H810" s="6"/>
      <c r="I810"/>
      <c r="J810"/>
    </row>
    <row r="811" spans="1:10" x14ac:dyDescent="0.35">
      <c r="A811"/>
      <c r="B811"/>
      <c r="C811"/>
      <c r="D811"/>
      <c r="E811"/>
      <c r="F811"/>
      <c r="G811"/>
      <c r="H811" s="6"/>
      <c r="I811"/>
      <c r="J811"/>
    </row>
    <row r="812" spans="1:10" x14ac:dyDescent="0.35">
      <c r="A812"/>
      <c r="B812"/>
      <c r="C812"/>
      <c r="D812"/>
      <c r="E812"/>
      <c r="F812"/>
      <c r="G812"/>
      <c r="H812" s="6"/>
      <c r="I812"/>
      <c r="J812"/>
    </row>
    <row r="813" spans="1:10" x14ac:dyDescent="0.35">
      <c r="A813"/>
      <c r="B813"/>
      <c r="C813"/>
      <c r="D813"/>
      <c r="E813"/>
      <c r="F813"/>
      <c r="G813"/>
      <c r="H813" s="6"/>
      <c r="I813"/>
      <c r="J813"/>
    </row>
    <row r="814" spans="1:10" x14ac:dyDescent="0.35">
      <c r="A814"/>
      <c r="B814"/>
      <c r="C814"/>
      <c r="D814"/>
      <c r="E814"/>
      <c r="F814"/>
      <c r="G814"/>
      <c r="H814" s="6"/>
      <c r="I814"/>
      <c r="J814"/>
    </row>
    <row r="815" spans="1:10" x14ac:dyDescent="0.35">
      <c r="A815"/>
      <c r="B815"/>
      <c r="C815"/>
      <c r="D815"/>
      <c r="E815"/>
      <c r="F815"/>
      <c r="G815"/>
      <c r="H815" s="6"/>
      <c r="I815"/>
      <c r="J815"/>
    </row>
    <row r="816" spans="1:10" x14ac:dyDescent="0.35">
      <c r="A816"/>
      <c r="B816"/>
      <c r="C816"/>
      <c r="D816"/>
      <c r="E816"/>
      <c r="F816"/>
      <c r="G816"/>
      <c r="H816" s="6"/>
      <c r="I816"/>
      <c r="J816"/>
    </row>
    <row r="817" spans="1:10" x14ac:dyDescent="0.35">
      <c r="A817"/>
      <c r="B817"/>
      <c r="C817"/>
      <c r="D817"/>
      <c r="E817"/>
      <c r="F817"/>
      <c r="G817"/>
      <c r="H817" s="6"/>
      <c r="I817"/>
      <c r="J817"/>
    </row>
    <row r="818" spans="1:10" x14ac:dyDescent="0.35">
      <c r="A818"/>
      <c r="B818"/>
      <c r="C818"/>
      <c r="D818"/>
      <c r="E818"/>
      <c r="F818"/>
      <c r="G818"/>
      <c r="H818" s="6"/>
      <c r="I818"/>
      <c r="J818"/>
    </row>
    <row r="819" spans="1:10" x14ac:dyDescent="0.35">
      <c r="A819"/>
      <c r="B819"/>
      <c r="C819"/>
      <c r="D819"/>
      <c r="E819"/>
      <c r="F819"/>
      <c r="G819"/>
      <c r="H819" s="6"/>
      <c r="I819"/>
      <c r="J819"/>
    </row>
    <row r="820" spans="1:10" x14ac:dyDescent="0.35">
      <c r="A820"/>
      <c r="B820"/>
      <c r="C820"/>
      <c r="D820"/>
      <c r="E820"/>
      <c r="F820"/>
      <c r="G820"/>
      <c r="H820" s="6"/>
      <c r="I820"/>
      <c r="J820"/>
    </row>
    <row r="821" spans="1:10" x14ac:dyDescent="0.35">
      <c r="A821"/>
      <c r="B821"/>
      <c r="C821"/>
      <c r="D821"/>
      <c r="E821"/>
      <c r="F821"/>
      <c r="G821"/>
      <c r="H821" s="6"/>
      <c r="I821"/>
      <c r="J821"/>
    </row>
    <row r="822" spans="1:10" x14ac:dyDescent="0.35">
      <c r="A822"/>
      <c r="B822"/>
      <c r="C822"/>
      <c r="D822"/>
      <c r="E822"/>
      <c r="F822"/>
      <c r="G822"/>
      <c r="H822" s="6"/>
      <c r="I822"/>
      <c r="J822"/>
    </row>
    <row r="823" spans="1:10" x14ac:dyDescent="0.35">
      <c r="A823"/>
      <c r="B823"/>
      <c r="C823"/>
      <c r="D823"/>
      <c r="E823"/>
      <c r="F823"/>
      <c r="G823"/>
      <c r="H823" s="6"/>
      <c r="I823"/>
      <c r="J823"/>
    </row>
    <row r="824" spans="1:10" x14ac:dyDescent="0.35">
      <c r="A824"/>
      <c r="B824"/>
      <c r="C824"/>
      <c r="D824"/>
      <c r="E824"/>
      <c r="F824"/>
      <c r="G824"/>
      <c r="H824" s="6"/>
      <c r="I824"/>
      <c r="J824"/>
    </row>
    <row r="825" spans="1:10" x14ac:dyDescent="0.35">
      <c r="A825"/>
      <c r="B825"/>
      <c r="C825"/>
      <c r="D825"/>
      <c r="E825"/>
      <c r="F825"/>
      <c r="G825"/>
      <c r="H825" s="6"/>
      <c r="I825"/>
      <c r="J825"/>
    </row>
    <row r="826" spans="1:10" x14ac:dyDescent="0.35">
      <c r="A826"/>
      <c r="B826"/>
      <c r="C826"/>
      <c r="D826"/>
      <c r="E826"/>
      <c r="F826"/>
      <c r="G826"/>
      <c r="H826" s="6"/>
      <c r="I826"/>
      <c r="J826"/>
    </row>
    <row r="827" spans="1:10" x14ac:dyDescent="0.35">
      <c r="A827"/>
      <c r="B827"/>
      <c r="C827"/>
      <c r="D827"/>
      <c r="E827"/>
      <c r="F827"/>
      <c r="G827"/>
      <c r="H827" s="6"/>
      <c r="I827"/>
      <c r="J827"/>
    </row>
    <row r="828" spans="1:10" x14ac:dyDescent="0.35">
      <c r="A828"/>
      <c r="B828"/>
      <c r="C828"/>
      <c r="D828"/>
      <c r="E828"/>
      <c r="F828"/>
      <c r="G828"/>
      <c r="H828" s="6"/>
      <c r="I828"/>
      <c r="J828"/>
    </row>
    <row r="829" spans="1:10" x14ac:dyDescent="0.35">
      <c r="A829"/>
      <c r="B829"/>
      <c r="C829"/>
      <c r="D829"/>
      <c r="E829"/>
      <c r="F829"/>
      <c r="G829"/>
      <c r="H829" s="6"/>
      <c r="I829"/>
      <c r="J829"/>
    </row>
    <row r="830" spans="1:10" x14ac:dyDescent="0.35">
      <c r="A830"/>
      <c r="B830"/>
      <c r="C830"/>
      <c r="D830"/>
      <c r="E830"/>
      <c r="F830"/>
      <c r="G830"/>
      <c r="H830" s="6"/>
      <c r="I830"/>
      <c r="J830"/>
    </row>
    <row r="831" spans="1:10" x14ac:dyDescent="0.35">
      <c r="A831"/>
      <c r="B831"/>
      <c r="C831"/>
      <c r="D831"/>
      <c r="E831"/>
      <c r="F831"/>
      <c r="G831"/>
      <c r="H831" s="6"/>
      <c r="I831"/>
      <c r="J831"/>
    </row>
    <row r="832" spans="1:10" x14ac:dyDescent="0.35">
      <c r="A832"/>
      <c r="B832"/>
      <c r="C832"/>
      <c r="D832"/>
      <c r="E832"/>
      <c r="F832"/>
      <c r="G832"/>
      <c r="H832" s="6"/>
      <c r="I832"/>
      <c r="J832"/>
    </row>
    <row r="833" spans="1:10" x14ac:dyDescent="0.35">
      <c r="A833"/>
      <c r="B833"/>
      <c r="C833"/>
      <c r="D833"/>
      <c r="E833"/>
      <c r="F833"/>
      <c r="G833"/>
      <c r="H833" s="6"/>
      <c r="I833"/>
      <c r="J833"/>
    </row>
    <row r="834" spans="1:10" x14ac:dyDescent="0.35">
      <c r="A834"/>
      <c r="B834"/>
      <c r="C834"/>
      <c r="D834"/>
      <c r="E834"/>
      <c r="F834"/>
      <c r="G834"/>
      <c r="H834" s="6"/>
      <c r="I834"/>
      <c r="J834"/>
    </row>
    <row r="835" spans="1:10" x14ac:dyDescent="0.35">
      <c r="A835"/>
      <c r="B835"/>
      <c r="C835"/>
      <c r="D835"/>
      <c r="E835"/>
      <c r="F835"/>
      <c r="G835"/>
      <c r="H835" s="6"/>
      <c r="I835"/>
      <c r="J835"/>
    </row>
    <row r="836" spans="1:10" x14ac:dyDescent="0.35">
      <c r="A836"/>
      <c r="B836"/>
      <c r="C836"/>
      <c r="D836"/>
      <c r="E836"/>
      <c r="F836"/>
      <c r="G836"/>
      <c r="H836" s="6"/>
      <c r="I836"/>
      <c r="J836"/>
    </row>
    <row r="837" spans="1:10" x14ac:dyDescent="0.35">
      <c r="A837"/>
      <c r="B837"/>
      <c r="C837"/>
      <c r="D837"/>
      <c r="E837"/>
      <c r="F837"/>
      <c r="G837"/>
      <c r="H837" s="6"/>
      <c r="I837"/>
      <c r="J837"/>
    </row>
    <row r="838" spans="1:10" x14ac:dyDescent="0.35">
      <c r="A838"/>
      <c r="B838"/>
      <c r="C838"/>
      <c r="D838"/>
      <c r="E838"/>
      <c r="F838"/>
      <c r="G838"/>
      <c r="H838" s="6"/>
      <c r="I838"/>
      <c r="J838"/>
    </row>
    <row r="839" spans="1:10" x14ac:dyDescent="0.35">
      <c r="A839"/>
      <c r="B839"/>
      <c r="C839"/>
      <c r="D839"/>
      <c r="E839"/>
      <c r="F839"/>
      <c r="G839"/>
      <c r="H839" s="6"/>
      <c r="I839"/>
      <c r="J839"/>
    </row>
    <row r="840" spans="1:10" x14ac:dyDescent="0.35">
      <c r="A840"/>
      <c r="B840"/>
      <c r="C840"/>
      <c r="D840"/>
      <c r="E840"/>
      <c r="F840"/>
      <c r="G840"/>
      <c r="H840" s="6"/>
      <c r="I840"/>
      <c r="J840"/>
    </row>
    <row r="841" spans="1:10" x14ac:dyDescent="0.35">
      <c r="A841"/>
      <c r="B841"/>
      <c r="C841"/>
      <c r="D841"/>
      <c r="E841"/>
      <c r="F841"/>
      <c r="G841"/>
      <c r="H841" s="6"/>
      <c r="I841"/>
      <c r="J841"/>
    </row>
    <row r="842" spans="1:10" x14ac:dyDescent="0.35">
      <c r="A842"/>
      <c r="B842"/>
      <c r="C842"/>
      <c r="D842"/>
      <c r="E842"/>
      <c r="F842"/>
      <c r="G842"/>
      <c r="H842" s="6"/>
      <c r="I842"/>
      <c r="J842"/>
    </row>
    <row r="843" spans="1:10" x14ac:dyDescent="0.35">
      <c r="A843"/>
      <c r="B843"/>
      <c r="C843"/>
      <c r="D843"/>
      <c r="E843"/>
      <c r="F843"/>
      <c r="G843"/>
      <c r="H843" s="6"/>
      <c r="I843"/>
      <c r="J843"/>
    </row>
    <row r="844" spans="1:10" x14ac:dyDescent="0.35">
      <c r="A844"/>
      <c r="B844"/>
      <c r="C844"/>
      <c r="D844"/>
      <c r="E844"/>
      <c r="F844"/>
      <c r="G844"/>
      <c r="H844" s="6"/>
      <c r="I844"/>
      <c r="J844"/>
    </row>
    <row r="845" spans="1:10" x14ac:dyDescent="0.35">
      <c r="A845"/>
      <c r="B845"/>
      <c r="C845"/>
      <c r="D845"/>
      <c r="E845"/>
      <c r="F845"/>
      <c r="G845"/>
      <c r="H845" s="6"/>
      <c r="I845"/>
      <c r="J845"/>
    </row>
    <row r="846" spans="1:10" x14ac:dyDescent="0.35">
      <c r="A846"/>
      <c r="B846"/>
      <c r="C846"/>
      <c r="D846"/>
      <c r="E846"/>
      <c r="F846"/>
      <c r="G846"/>
      <c r="H846" s="6"/>
      <c r="I846"/>
      <c r="J846"/>
    </row>
    <row r="847" spans="1:10" x14ac:dyDescent="0.35">
      <c r="A847"/>
      <c r="B847"/>
      <c r="C847"/>
      <c r="D847"/>
      <c r="E847"/>
      <c r="F847"/>
      <c r="G847"/>
      <c r="H847" s="6"/>
      <c r="I847"/>
      <c r="J847"/>
    </row>
    <row r="848" spans="1:10" x14ac:dyDescent="0.35">
      <c r="A848"/>
      <c r="B848"/>
      <c r="C848"/>
      <c r="D848"/>
      <c r="E848"/>
      <c r="F848"/>
      <c r="G848"/>
      <c r="H848" s="6"/>
      <c r="I848"/>
      <c r="J848"/>
    </row>
    <row r="849" spans="1:10" x14ac:dyDescent="0.35">
      <c r="A849"/>
      <c r="B849"/>
      <c r="C849"/>
      <c r="D849"/>
      <c r="E849"/>
      <c r="F849"/>
      <c r="G849"/>
      <c r="H849" s="6"/>
      <c r="I849"/>
      <c r="J849"/>
    </row>
    <row r="850" spans="1:10" x14ac:dyDescent="0.35">
      <c r="A850"/>
      <c r="B850"/>
      <c r="C850"/>
      <c r="D850"/>
      <c r="E850"/>
      <c r="F850"/>
      <c r="G850"/>
      <c r="H850" s="6"/>
      <c r="I850"/>
      <c r="J850"/>
    </row>
    <row r="851" spans="1:10" x14ac:dyDescent="0.35">
      <c r="A851"/>
      <c r="B851"/>
      <c r="C851"/>
      <c r="D851"/>
      <c r="E851"/>
      <c r="F851"/>
      <c r="G851"/>
      <c r="H851" s="6"/>
      <c r="I851"/>
      <c r="J851"/>
    </row>
    <row r="852" spans="1:10" x14ac:dyDescent="0.35">
      <c r="A852"/>
      <c r="B852"/>
      <c r="C852"/>
      <c r="D852"/>
      <c r="E852"/>
      <c r="F852"/>
      <c r="G852"/>
      <c r="H852" s="6"/>
      <c r="I852"/>
      <c r="J852"/>
    </row>
    <row r="853" spans="1:10" x14ac:dyDescent="0.35">
      <c r="A853"/>
      <c r="B853"/>
      <c r="C853"/>
      <c r="D853"/>
      <c r="E853"/>
      <c r="F853"/>
      <c r="G853"/>
      <c r="H853" s="6"/>
      <c r="I853"/>
      <c r="J853"/>
    </row>
    <row r="854" spans="1:10" x14ac:dyDescent="0.35">
      <c r="A854"/>
      <c r="B854"/>
      <c r="C854"/>
      <c r="D854"/>
      <c r="E854"/>
      <c r="F854"/>
      <c r="G854"/>
      <c r="H854" s="6"/>
      <c r="I854"/>
      <c r="J854"/>
    </row>
    <row r="855" spans="1:10" x14ac:dyDescent="0.35">
      <c r="A855"/>
      <c r="B855"/>
      <c r="C855"/>
      <c r="D855"/>
      <c r="E855"/>
      <c r="F855"/>
      <c r="G855"/>
      <c r="H855" s="6"/>
      <c r="I855"/>
      <c r="J855"/>
    </row>
    <row r="856" spans="1:10" x14ac:dyDescent="0.35">
      <c r="A856"/>
      <c r="B856"/>
      <c r="C856"/>
      <c r="D856"/>
      <c r="E856"/>
      <c r="F856"/>
      <c r="G856"/>
      <c r="H856" s="6"/>
      <c r="I856"/>
      <c r="J856"/>
    </row>
    <row r="857" spans="1:10" x14ac:dyDescent="0.35">
      <c r="A857"/>
      <c r="B857"/>
      <c r="C857"/>
      <c r="D857"/>
      <c r="E857"/>
      <c r="F857"/>
      <c r="G857"/>
      <c r="H857" s="6"/>
      <c r="I857"/>
      <c r="J857"/>
    </row>
    <row r="858" spans="1:10" x14ac:dyDescent="0.35">
      <c r="A858"/>
      <c r="B858"/>
      <c r="C858"/>
      <c r="D858"/>
      <c r="E858"/>
      <c r="F858"/>
      <c r="G858"/>
      <c r="H858" s="6"/>
      <c r="I858"/>
      <c r="J858"/>
    </row>
    <row r="859" spans="1:10" x14ac:dyDescent="0.35">
      <c r="A859"/>
      <c r="B859"/>
      <c r="C859"/>
      <c r="D859"/>
      <c r="E859"/>
      <c r="F859"/>
      <c r="G859"/>
      <c r="H859" s="6"/>
      <c r="I859"/>
      <c r="J859"/>
    </row>
    <row r="860" spans="1:10" x14ac:dyDescent="0.35">
      <c r="A860"/>
      <c r="B860"/>
      <c r="C860"/>
      <c r="D860"/>
      <c r="E860"/>
      <c r="F860"/>
      <c r="G860"/>
      <c r="H860" s="6"/>
      <c r="I860"/>
      <c r="J860"/>
    </row>
    <row r="861" spans="1:10" x14ac:dyDescent="0.35">
      <c r="A861"/>
      <c r="B861"/>
      <c r="C861"/>
      <c r="D861"/>
      <c r="E861"/>
      <c r="F861"/>
      <c r="G861"/>
      <c r="H861" s="6"/>
      <c r="I861"/>
      <c r="J861"/>
    </row>
    <row r="862" spans="1:10" x14ac:dyDescent="0.35">
      <c r="A862"/>
      <c r="B862"/>
      <c r="C862"/>
      <c r="D862"/>
      <c r="E862"/>
      <c r="F862"/>
      <c r="G862"/>
      <c r="H862" s="6"/>
      <c r="I862"/>
      <c r="J862"/>
    </row>
    <row r="863" spans="1:10" x14ac:dyDescent="0.35">
      <c r="A863"/>
      <c r="B863"/>
      <c r="C863"/>
      <c r="D863"/>
      <c r="E863"/>
      <c r="F863"/>
      <c r="G863"/>
      <c r="H863" s="6"/>
      <c r="I863"/>
      <c r="J863"/>
    </row>
    <row r="864" spans="1:10" x14ac:dyDescent="0.35">
      <c r="A864"/>
      <c r="B864"/>
      <c r="C864"/>
      <c r="D864"/>
      <c r="E864"/>
      <c r="F864"/>
      <c r="G864"/>
      <c r="H864" s="6"/>
      <c r="I864"/>
      <c r="J864"/>
    </row>
    <row r="865" spans="1:10" x14ac:dyDescent="0.35">
      <c r="A865"/>
      <c r="B865"/>
      <c r="C865"/>
      <c r="D865"/>
      <c r="E865"/>
      <c r="F865"/>
      <c r="G865"/>
      <c r="H865" s="6"/>
      <c r="I865"/>
      <c r="J865"/>
    </row>
    <row r="866" spans="1:10" x14ac:dyDescent="0.35">
      <c r="A866"/>
      <c r="B866"/>
      <c r="C866"/>
      <c r="D866"/>
      <c r="E866"/>
      <c r="F866"/>
      <c r="G866"/>
      <c r="H866" s="6"/>
      <c r="I866"/>
      <c r="J866"/>
    </row>
    <row r="867" spans="1:10" x14ac:dyDescent="0.35">
      <c r="A867"/>
      <c r="B867"/>
      <c r="C867"/>
      <c r="D867"/>
      <c r="E867"/>
      <c r="F867"/>
      <c r="G867"/>
      <c r="H867" s="6"/>
      <c r="I867"/>
      <c r="J867"/>
    </row>
    <row r="868" spans="1:10" x14ac:dyDescent="0.35">
      <c r="A868"/>
      <c r="B868"/>
      <c r="C868"/>
      <c r="D868"/>
      <c r="E868"/>
      <c r="F868"/>
      <c r="G868"/>
      <c r="H868" s="6"/>
      <c r="I868"/>
      <c r="J868"/>
    </row>
    <row r="869" spans="1:10" x14ac:dyDescent="0.35">
      <c r="A869"/>
      <c r="B869"/>
      <c r="C869"/>
      <c r="D869"/>
      <c r="E869"/>
      <c r="F869"/>
      <c r="G869"/>
      <c r="H869" s="6"/>
      <c r="I869"/>
      <c r="J869"/>
    </row>
    <row r="870" spans="1:10" x14ac:dyDescent="0.35">
      <c r="A870"/>
      <c r="B870"/>
      <c r="C870"/>
      <c r="D870"/>
      <c r="E870"/>
      <c r="F870"/>
      <c r="G870"/>
      <c r="H870" s="6"/>
      <c r="I870"/>
      <c r="J870"/>
    </row>
    <row r="871" spans="1:10" x14ac:dyDescent="0.35">
      <c r="A871"/>
      <c r="B871"/>
      <c r="C871"/>
      <c r="D871"/>
      <c r="E871"/>
      <c r="F871"/>
      <c r="G871"/>
      <c r="H871" s="6"/>
      <c r="I871"/>
      <c r="J871"/>
    </row>
    <row r="872" spans="1:10" x14ac:dyDescent="0.35">
      <c r="A872"/>
      <c r="B872"/>
      <c r="C872"/>
      <c r="D872"/>
      <c r="E872"/>
      <c r="F872"/>
      <c r="G872"/>
      <c r="H872" s="6"/>
      <c r="I872"/>
      <c r="J872"/>
    </row>
    <row r="873" spans="1:10" x14ac:dyDescent="0.35">
      <c r="A873"/>
      <c r="B873"/>
      <c r="C873"/>
      <c r="D873"/>
      <c r="E873"/>
      <c r="F873"/>
      <c r="G873"/>
      <c r="H873" s="6"/>
      <c r="I873"/>
      <c r="J873"/>
    </row>
    <row r="874" spans="1:10" x14ac:dyDescent="0.35">
      <c r="A874"/>
      <c r="B874"/>
      <c r="C874"/>
      <c r="D874"/>
      <c r="E874"/>
      <c r="F874"/>
      <c r="G874"/>
      <c r="H874" s="6"/>
      <c r="I874"/>
      <c r="J874"/>
    </row>
    <row r="875" spans="1:10" x14ac:dyDescent="0.35">
      <c r="A875"/>
      <c r="B875"/>
      <c r="C875"/>
      <c r="D875"/>
      <c r="E875"/>
      <c r="F875"/>
      <c r="G875"/>
      <c r="H875" s="6"/>
      <c r="I875"/>
      <c r="J875"/>
    </row>
    <row r="876" spans="1:10" x14ac:dyDescent="0.35">
      <c r="A876"/>
      <c r="B876"/>
      <c r="C876"/>
      <c r="D876"/>
      <c r="E876"/>
      <c r="F876"/>
      <c r="G876"/>
      <c r="H876" s="6"/>
      <c r="I876"/>
      <c r="J876"/>
    </row>
    <row r="877" spans="1:10" x14ac:dyDescent="0.35">
      <c r="A877"/>
      <c r="B877"/>
      <c r="C877"/>
      <c r="D877"/>
      <c r="E877"/>
      <c r="F877"/>
      <c r="G877"/>
      <c r="H877" s="6"/>
      <c r="I877"/>
      <c r="J877"/>
    </row>
    <row r="878" spans="1:10" x14ac:dyDescent="0.35">
      <c r="A878"/>
      <c r="B878"/>
      <c r="C878"/>
      <c r="D878"/>
      <c r="E878"/>
      <c r="F878"/>
      <c r="G878"/>
      <c r="H878" s="6"/>
      <c r="I878"/>
      <c r="J878"/>
    </row>
    <row r="879" spans="1:10" x14ac:dyDescent="0.35">
      <c r="A879"/>
      <c r="B879"/>
      <c r="C879"/>
      <c r="D879"/>
      <c r="E879"/>
      <c r="F879"/>
      <c r="G879"/>
      <c r="H879" s="6"/>
      <c r="I879"/>
      <c r="J879"/>
    </row>
    <row r="880" spans="1:10" x14ac:dyDescent="0.35">
      <c r="A880"/>
      <c r="B880"/>
      <c r="C880"/>
      <c r="D880"/>
      <c r="E880"/>
      <c r="F880"/>
      <c r="G880"/>
      <c r="H880" s="6"/>
      <c r="I880"/>
      <c r="J880"/>
    </row>
    <row r="881" spans="1:10" x14ac:dyDescent="0.35">
      <c r="A881"/>
      <c r="B881"/>
      <c r="C881"/>
      <c r="D881"/>
      <c r="E881"/>
      <c r="F881"/>
      <c r="G881"/>
      <c r="H881" s="6"/>
      <c r="I881"/>
      <c r="J881"/>
    </row>
    <row r="882" spans="1:10" x14ac:dyDescent="0.35">
      <c r="A882"/>
      <c r="B882"/>
      <c r="C882"/>
      <c r="D882"/>
      <c r="E882"/>
      <c r="F882"/>
      <c r="G882"/>
      <c r="H882" s="6"/>
      <c r="I882"/>
      <c r="J882"/>
    </row>
    <row r="883" spans="1:10" x14ac:dyDescent="0.35">
      <c r="A883"/>
      <c r="B883"/>
      <c r="C883"/>
      <c r="D883"/>
      <c r="E883"/>
      <c r="F883"/>
      <c r="G883"/>
      <c r="H883" s="6"/>
      <c r="I883"/>
      <c r="J883"/>
    </row>
    <row r="884" spans="1:10" x14ac:dyDescent="0.35">
      <c r="A884"/>
      <c r="B884"/>
      <c r="C884"/>
      <c r="D884"/>
      <c r="E884"/>
      <c r="F884"/>
      <c r="G884"/>
      <c r="H884" s="6"/>
      <c r="I884"/>
      <c r="J884"/>
    </row>
    <row r="885" spans="1:10" x14ac:dyDescent="0.35">
      <c r="A885"/>
      <c r="B885"/>
      <c r="C885"/>
      <c r="D885"/>
      <c r="E885"/>
      <c r="F885"/>
      <c r="G885"/>
      <c r="H885" s="6"/>
      <c r="I885"/>
      <c r="J885"/>
    </row>
    <row r="886" spans="1:10" x14ac:dyDescent="0.35">
      <c r="A886"/>
      <c r="B886"/>
      <c r="C886"/>
      <c r="D886"/>
      <c r="E886"/>
      <c r="F886"/>
      <c r="G886"/>
      <c r="H886" s="6"/>
      <c r="I886"/>
      <c r="J886"/>
    </row>
    <row r="887" spans="1:10" x14ac:dyDescent="0.35">
      <c r="A887"/>
      <c r="B887"/>
      <c r="C887"/>
      <c r="D887"/>
      <c r="E887"/>
      <c r="F887"/>
      <c r="G887"/>
      <c r="H887" s="6"/>
      <c r="I887"/>
      <c r="J887"/>
    </row>
    <row r="888" spans="1:10" x14ac:dyDescent="0.35">
      <c r="A888"/>
      <c r="B888"/>
      <c r="C888"/>
      <c r="D888"/>
      <c r="E888"/>
      <c r="F888"/>
      <c r="G888"/>
      <c r="H888" s="6"/>
      <c r="I888"/>
      <c r="J888"/>
    </row>
    <row r="889" spans="1:10" x14ac:dyDescent="0.35">
      <c r="A889"/>
      <c r="B889"/>
      <c r="C889"/>
      <c r="D889"/>
      <c r="E889"/>
      <c r="F889"/>
      <c r="G889"/>
      <c r="H889" s="6"/>
      <c r="I889"/>
      <c r="J889"/>
    </row>
    <row r="890" spans="1:10" x14ac:dyDescent="0.35">
      <c r="A890"/>
      <c r="B890"/>
      <c r="C890"/>
      <c r="D890"/>
      <c r="E890"/>
      <c r="F890"/>
      <c r="G890"/>
      <c r="H890" s="6"/>
      <c r="I890"/>
      <c r="J890"/>
    </row>
    <row r="891" spans="1:10" x14ac:dyDescent="0.35">
      <c r="A891"/>
      <c r="B891"/>
      <c r="C891"/>
      <c r="D891"/>
      <c r="E891"/>
      <c r="F891"/>
      <c r="G891"/>
      <c r="H891" s="6"/>
      <c r="I891"/>
      <c r="J891"/>
    </row>
    <row r="892" spans="1:10" x14ac:dyDescent="0.35">
      <c r="A892"/>
      <c r="B892"/>
      <c r="C892"/>
      <c r="D892"/>
      <c r="E892"/>
      <c r="F892"/>
      <c r="G892"/>
      <c r="H892" s="6"/>
      <c r="I892"/>
      <c r="J892"/>
    </row>
    <row r="893" spans="1:10" x14ac:dyDescent="0.35">
      <c r="A893"/>
      <c r="B893"/>
      <c r="C893"/>
      <c r="D893"/>
      <c r="E893"/>
      <c r="F893"/>
      <c r="G893"/>
      <c r="H893" s="6"/>
      <c r="I893"/>
      <c r="J893"/>
    </row>
    <row r="894" spans="1:10" x14ac:dyDescent="0.35">
      <c r="A894"/>
      <c r="B894"/>
      <c r="C894"/>
      <c r="D894"/>
      <c r="E894"/>
      <c r="F894"/>
      <c r="G894"/>
      <c r="H894" s="6"/>
      <c r="I894"/>
      <c r="J894"/>
    </row>
    <row r="895" spans="1:10" x14ac:dyDescent="0.35">
      <c r="A895"/>
      <c r="B895"/>
      <c r="C895"/>
      <c r="D895"/>
      <c r="E895"/>
      <c r="F895"/>
      <c r="G895"/>
      <c r="H895" s="6"/>
      <c r="I895"/>
      <c r="J895"/>
    </row>
    <row r="896" spans="1:10" x14ac:dyDescent="0.35">
      <c r="A896"/>
      <c r="B896"/>
      <c r="C896"/>
      <c r="D896"/>
      <c r="E896"/>
      <c r="F896"/>
      <c r="G896"/>
      <c r="H896" s="6"/>
      <c r="I896"/>
      <c r="J896"/>
    </row>
    <row r="897" spans="1:10" x14ac:dyDescent="0.35">
      <c r="A897"/>
      <c r="B897"/>
      <c r="C897"/>
      <c r="D897"/>
      <c r="E897"/>
      <c r="F897"/>
      <c r="G897"/>
      <c r="H897" s="6"/>
      <c r="I897"/>
      <c r="J897"/>
    </row>
    <row r="898" spans="1:10" x14ac:dyDescent="0.35">
      <c r="A898"/>
      <c r="B898"/>
      <c r="C898"/>
      <c r="D898"/>
      <c r="E898"/>
      <c r="F898"/>
      <c r="G898"/>
      <c r="H898" s="6"/>
      <c r="I898"/>
      <c r="J898"/>
    </row>
    <row r="899" spans="1:10" x14ac:dyDescent="0.35">
      <c r="A899"/>
      <c r="B899"/>
      <c r="C899"/>
      <c r="D899"/>
      <c r="E899"/>
      <c r="F899"/>
      <c r="G899"/>
      <c r="H899" s="6"/>
      <c r="I899"/>
      <c r="J899"/>
    </row>
    <row r="900" spans="1:10" x14ac:dyDescent="0.35">
      <c r="A900"/>
      <c r="B900"/>
      <c r="C900"/>
      <c r="D900"/>
      <c r="E900"/>
      <c r="F900"/>
      <c r="G900"/>
      <c r="H900" s="6"/>
      <c r="I900"/>
      <c r="J900"/>
    </row>
    <row r="901" spans="1:10" x14ac:dyDescent="0.35">
      <c r="A901"/>
      <c r="B901"/>
      <c r="C901"/>
      <c r="D901"/>
      <c r="E901"/>
      <c r="F901"/>
      <c r="G901"/>
      <c r="H901" s="6"/>
      <c r="I901"/>
      <c r="J901"/>
    </row>
    <row r="902" spans="1:10" x14ac:dyDescent="0.35">
      <c r="A902"/>
      <c r="B902"/>
      <c r="C902"/>
      <c r="D902"/>
      <c r="E902"/>
      <c r="F902"/>
      <c r="G902"/>
      <c r="H902" s="6"/>
      <c r="I902"/>
      <c r="J902"/>
    </row>
    <row r="903" spans="1:10" x14ac:dyDescent="0.35">
      <c r="A903"/>
      <c r="B903"/>
      <c r="C903"/>
      <c r="D903"/>
      <c r="E903"/>
      <c r="F903"/>
      <c r="G903"/>
      <c r="H903" s="6"/>
      <c r="I903"/>
      <c r="J903"/>
    </row>
    <row r="904" spans="1:10" x14ac:dyDescent="0.35">
      <c r="A904"/>
      <c r="B904"/>
      <c r="C904"/>
      <c r="D904"/>
      <c r="E904"/>
      <c r="F904"/>
      <c r="G904"/>
      <c r="H904" s="6"/>
      <c r="I904"/>
      <c r="J904"/>
    </row>
    <row r="905" spans="1:10" x14ac:dyDescent="0.35">
      <c r="A905"/>
      <c r="B905"/>
      <c r="C905"/>
      <c r="D905"/>
      <c r="E905"/>
      <c r="F905"/>
      <c r="G905"/>
      <c r="H905" s="6"/>
      <c r="I905"/>
      <c r="J905"/>
    </row>
    <row r="906" spans="1:10" x14ac:dyDescent="0.35">
      <c r="A906"/>
      <c r="B906"/>
      <c r="C906"/>
      <c r="D906"/>
      <c r="E906"/>
      <c r="F906"/>
      <c r="G906"/>
      <c r="H906" s="6"/>
      <c r="I906"/>
      <c r="J906"/>
    </row>
    <row r="907" spans="1:10" x14ac:dyDescent="0.35">
      <c r="A907"/>
      <c r="B907"/>
      <c r="C907"/>
      <c r="D907"/>
      <c r="E907"/>
      <c r="F907"/>
      <c r="G907"/>
      <c r="H907" s="6"/>
      <c r="I907"/>
      <c r="J907"/>
    </row>
    <row r="908" spans="1:10" x14ac:dyDescent="0.35">
      <c r="A908"/>
      <c r="B908"/>
      <c r="C908"/>
      <c r="D908"/>
      <c r="E908"/>
      <c r="F908"/>
      <c r="G908"/>
      <c r="H908" s="6"/>
      <c r="I908"/>
      <c r="J908"/>
    </row>
    <row r="909" spans="1:10" x14ac:dyDescent="0.35">
      <c r="A909"/>
      <c r="B909"/>
      <c r="C909"/>
      <c r="D909"/>
      <c r="E909"/>
      <c r="F909"/>
      <c r="G909"/>
      <c r="H909" s="6"/>
      <c r="I909"/>
      <c r="J909"/>
    </row>
    <row r="910" spans="1:10" x14ac:dyDescent="0.35">
      <c r="A910"/>
      <c r="B910"/>
      <c r="C910"/>
      <c r="D910"/>
      <c r="E910"/>
      <c r="F910"/>
      <c r="G910"/>
      <c r="H910" s="6"/>
      <c r="I910"/>
      <c r="J910"/>
    </row>
    <row r="911" spans="1:10" x14ac:dyDescent="0.35">
      <c r="A911"/>
      <c r="B911"/>
      <c r="C911"/>
      <c r="D911"/>
      <c r="E911"/>
      <c r="F911"/>
      <c r="G911"/>
      <c r="H911" s="6"/>
      <c r="I911"/>
      <c r="J911"/>
    </row>
    <row r="912" spans="1:10" x14ac:dyDescent="0.35">
      <c r="A912"/>
      <c r="B912"/>
      <c r="C912"/>
      <c r="D912"/>
      <c r="E912"/>
      <c r="F912"/>
      <c r="G912"/>
      <c r="H912" s="6"/>
      <c r="I912"/>
      <c r="J912"/>
    </row>
    <row r="913" spans="1:10" x14ac:dyDescent="0.35">
      <c r="A913"/>
      <c r="B913"/>
      <c r="C913"/>
      <c r="D913"/>
      <c r="E913"/>
      <c r="F913"/>
      <c r="G913"/>
      <c r="H913" s="6"/>
      <c r="I913"/>
      <c r="J913"/>
    </row>
    <row r="914" spans="1:10" x14ac:dyDescent="0.35">
      <c r="A914"/>
      <c r="B914"/>
      <c r="C914"/>
      <c r="D914"/>
      <c r="E914"/>
      <c r="F914"/>
      <c r="G914"/>
      <c r="H914" s="6"/>
      <c r="I914"/>
      <c r="J914"/>
    </row>
    <row r="915" spans="1:10" x14ac:dyDescent="0.35">
      <c r="A915"/>
      <c r="B915"/>
      <c r="C915"/>
      <c r="D915"/>
      <c r="E915"/>
      <c r="F915"/>
      <c r="G915"/>
      <c r="H915" s="6"/>
      <c r="I915"/>
      <c r="J915"/>
    </row>
    <row r="916" spans="1:10" x14ac:dyDescent="0.35">
      <c r="A916"/>
      <c r="B916"/>
      <c r="C916"/>
      <c r="D916"/>
      <c r="E916"/>
      <c r="F916"/>
      <c r="G916"/>
      <c r="H916" s="6"/>
      <c r="I916"/>
      <c r="J916"/>
    </row>
    <row r="917" spans="1:10" x14ac:dyDescent="0.35">
      <c r="A917"/>
      <c r="B917"/>
      <c r="C917"/>
      <c r="D917"/>
      <c r="E917"/>
      <c r="F917"/>
      <c r="G917"/>
      <c r="H917" s="6"/>
      <c r="I917"/>
      <c r="J917"/>
    </row>
    <row r="918" spans="1:10" x14ac:dyDescent="0.35">
      <c r="A918"/>
      <c r="B918"/>
      <c r="C918"/>
      <c r="D918"/>
      <c r="E918"/>
      <c r="F918"/>
      <c r="G918"/>
      <c r="H918" s="6"/>
      <c r="I918"/>
      <c r="J918"/>
    </row>
    <row r="919" spans="1:10" x14ac:dyDescent="0.35">
      <c r="A919"/>
      <c r="B919"/>
      <c r="C919"/>
      <c r="D919"/>
      <c r="E919"/>
      <c r="F919"/>
      <c r="G919"/>
      <c r="H919" s="6"/>
      <c r="I919"/>
      <c r="J919"/>
    </row>
    <row r="920" spans="1:10" x14ac:dyDescent="0.35">
      <c r="A920"/>
      <c r="B920"/>
      <c r="C920"/>
      <c r="D920"/>
      <c r="E920"/>
      <c r="F920"/>
      <c r="G920"/>
      <c r="H920" s="6"/>
      <c r="I920"/>
      <c r="J920"/>
    </row>
    <row r="921" spans="1:10" x14ac:dyDescent="0.35">
      <c r="A921"/>
      <c r="B921"/>
      <c r="C921"/>
      <c r="D921"/>
      <c r="E921"/>
      <c r="F921"/>
      <c r="G921"/>
      <c r="H921" s="6"/>
      <c r="I921"/>
      <c r="J921"/>
    </row>
    <row r="922" spans="1:10" x14ac:dyDescent="0.35">
      <c r="A922"/>
      <c r="B922"/>
      <c r="C922"/>
      <c r="D922"/>
      <c r="E922"/>
      <c r="F922"/>
      <c r="G922"/>
      <c r="H922" s="6"/>
      <c r="I922"/>
      <c r="J922"/>
    </row>
    <row r="923" spans="1:10" x14ac:dyDescent="0.35">
      <c r="A923"/>
      <c r="B923"/>
      <c r="C923"/>
      <c r="D923"/>
      <c r="E923"/>
      <c r="F923"/>
      <c r="G923"/>
      <c r="H923" s="6"/>
      <c r="I923"/>
      <c r="J923"/>
    </row>
    <row r="924" spans="1:10" x14ac:dyDescent="0.35">
      <c r="A924"/>
      <c r="B924"/>
      <c r="C924"/>
      <c r="D924"/>
      <c r="E924"/>
      <c r="F924"/>
      <c r="G924"/>
      <c r="H924" s="6"/>
      <c r="I924"/>
      <c r="J924"/>
    </row>
    <row r="925" spans="1:10" x14ac:dyDescent="0.35">
      <c r="A925"/>
      <c r="B925"/>
      <c r="C925"/>
      <c r="D925"/>
      <c r="E925"/>
      <c r="F925"/>
      <c r="G925"/>
      <c r="H925" s="6"/>
      <c r="I925"/>
      <c r="J925"/>
    </row>
    <row r="926" spans="1:10" x14ac:dyDescent="0.35">
      <c r="A926"/>
      <c r="B926"/>
      <c r="C926"/>
      <c r="D926"/>
      <c r="E926"/>
      <c r="F926"/>
      <c r="G926"/>
      <c r="H926" s="6"/>
      <c r="I926"/>
      <c r="J926"/>
    </row>
    <row r="927" spans="1:10" x14ac:dyDescent="0.35">
      <c r="A927"/>
      <c r="B927"/>
      <c r="C927"/>
      <c r="D927"/>
      <c r="E927"/>
      <c r="F927"/>
      <c r="G927"/>
      <c r="H927" s="6"/>
      <c r="I927"/>
      <c r="J927"/>
    </row>
    <row r="928" spans="1:10" x14ac:dyDescent="0.35">
      <c r="A928"/>
      <c r="B928"/>
      <c r="C928"/>
      <c r="D928"/>
      <c r="E928"/>
      <c r="F928"/>
      <c r="G928"/>
      <c r="H928" s="6"/>
      <c r="I928"/>
      <c r="J928"/>
    </row>
    <row r="929" spans="1:10" x14ac:dyDescent="0.35">
      <c r="A929"/>
      <c r="B929"/>
      <c r="C929"/>
      <c r="D929"/>
      <c r="E929"/>
      <c r="F929"/>
      <c r="G929"/>
      <c r="H929" s="6"/>
      <c r="I929"/>
      <c r="J929"/>
    </row>
    <row r="930" spans="1:10" x14ac:dyDescent="0.35">
      <c r="A930"/>
      <c r="B930"/>
      <c r="C930"/>
      <c r="D930"/>
      <c r="E930"/>
      <c r="F930"/>
      <c r="G930"/>
      <c r="H930" s="6"/>
      <c r="I930"/>
      <c r="J930"/>
    </row>
    <row r="931" spans="1:10" x14ac:dyDescent="0.35">
      <c r="A931"/>
      <c r="B931"/>
      <c r="C931"/>
      <c r="D931"/>
      <c r="E931"/>
      <c r="F931"/>
      <c r="G931"/>
      <c r="H931" s="6"/>
      <c r="I931"/>
      <c r="J931"/>
    </row>
    <row r="932" spans="1:10" x14ac:dyDescent="0.35">
      <c r="A932"/>
      <c r="B932"/>
      <c r="C932"/>
      <c r="D932"/>
      <c r="E932"/>
      <c r="F932"/>
      <c r="G932"/>
      <c r="H932" s="6"/>
      <c r="I932"/>
      <c r="J932"/>
    </row>
    <row r="933" spans="1:10" x14ac:dyDescent="0.35">
      <c r="A933"/>
      <c r="B933"/>
      <c r="C933"/>
      <c r="D933"/>
      <c r="E933"/>
      <c r="F933"/>
      <c r="G933"/>
      <c r="H933" s="6"/>
      <c r="I933"/>
      <c r="J933"/>
    </row>
    <row r="934" spans="1:10" x14ac:dyDescent="0.35">
      <c r="A934"/>
      <c r="B934"/>
      <c r="C934"/>
      <c r="D934"/>
      <c r="E934"/>
      <c r="F934"/>
      <c r="G934"/>
      <c r="H934" s="6"/>
      <c r="I934"/>
      <c r="J934"/>
    </row>
    <row r="935" spans="1:10" x14ac:dyDescent="0.35">
      <c r="A935"/>
      <c r="B935"/>
      <c r="C935"/>
      <c r="D935"/>
      <c r="E935"/>
      <c r="F935"/>
      <c r="G935"/>
      <c r="H935" s="6"/>
      <c r="I935"/>
      <c r="J935"/>
    </row>
    <row r="936" spans="1:10" x14ac:dyDescent="0.35">
      <c r="A936"/>
      <c r="B936"/>
      <c r="C936"/>
      <c r="D936"/>
      <c r="E936"/>
      <c r="F936"/>
      <c r="G936"/>
      <c r="H936" s="6"/>
      <c r="I936"/>
      <c r="J936"/>
    </row>
    <row r="937" spans="1:10" x14ac:dyDescent="0.35">
      <c r="A937"/>
      <c r="B937"/>
      <c r="C937"/>
      <c r="D937"/>
      <c r="E937"/>
      <c r="F937"/>
      <c r="G937"/>
      <c r="H937" s="6"/>
      <c r="I937"/>
      <c r="J937"/>
    </row>
    <row r="938" spans="1:10" x14ac:dyDescent="0.35">
      <c r="A938"/>
      <c r="B938"/>
      <c r="C938"/>
      <c r="D938"/>
      <c r="E938"/>
      <c r="F938"/>
      <c r="G938"/>
      <c r="H938" s="6"/>
      <c r="I938"/>
      <c r="J938"/>
    </row>
    <row r="939" spans="1:10" x14ac:dyDescent="0.35">
      <c r="A939"/>
      <c r="B939"/>
      <c r="C939"/>
      <c r="D939"/>
      <c r="E939"/>
      <c r="F939"/>
      <c r="G939"/>
      <c r="H939" s="6"/>
      <c r="I939"/>
      <c r="J939"/>
    </row>
    <row r="940" spans="1:10" x14ac:dyDescent="0.35">
      <c r="A940"/>
      <c r="B940"/>
      <c r="C940"/>
      <c r="D940"/>
      <c r="E940"/>
      <c r="F940"/>
      <c r="G940"/>
      <c r="H940" s="6"/>
      <c r="I940"/>
      <c r="J940"/>
    </row>
    <row r="941" spans="1:10" x14ac:dyDescent="0.35">
      <c r="A941"/>
      <c r="B941"/>
      <c r="C941"/>
      <c r="D941"/>
      <c r="E941"/>
      <c r="F941"/>
      <c r="G941"/>
      <c r="H941" s="6"/>
      <c r="I941"/>
      <c r="J941"/>
    </row>
    <row r="942" spans="1:10" x14ac:dyDescent="0.35">
      <c r="A942"/>
      <c r="B942"/>
      <c r="C942"/>
      <c r="D942"/>
      <c r="E942"/>
      <c r="F942"/>
      <c r="G942"/>
      <c r="H942" s="6"/>
      <c r="I942"/>
      <c r="J942"/>
    </row>
    <row r="943" spans="1:10" x14ac:dyDescent="0.35">
      <c r="A943"/>
      <c r="B943"/>
      <c r="C943"/>
      <c r="D943"/>
      <c r="E943"/>
      <c r="F943"/>
      <c r="G943"/>
      <c r="H943" s="6"/>
      <c r="I943"/>
      <c r="J943"/>
    </row>
    <row r="944" spans="1:10" x14ac:dyDescent="0.35">
      <c r="A944"/>
      <c r="B944"/>
      <c r="C944"/>
      <c r="D944"/>
      <c r="E944"/>
      <c r="F944"/>
      <c r="G944"/>
      <c r="H944" s="6"/>
      <c r="I944"/>
      <c r="J944"/>
    </row>
    <row r="945" spans="1:10" x14ac:dyDescent="0.35">
      <c r="A945"/>
      <c r="B945"/>
      <c r="C945"/>
      <c r="D945"/>
      <c r="E945"/>
      <c r="F945"/>
      <c r="G945"/>
      <c r="H945" s="6"/>
      <c r="I945"/>
      <c r="J945"/>
    </row>
    <row r="946" spans="1:10" x14ac:dyDescent="0.35">
      <c r="A946"/>
      <c r="B946"/>
      <c r="C946"/>
      <c r="D946"/>
      <c r="E946"/>
      <c r="F946"/>
      <c r="G946"/>
      <c r="H946" s="6"/>
      <c r="I946"/>
      <c r="J946"/>
    </row>
    <row r="947" spans="1:10" x14ac:dyDescent="0.35">
      <c r="A947"/>
      <c r="B947"/>
      <c r="C947"/>
      <c r="D947"/>
      <c r="E947"/>
      <c r="F947"/>
      <c r="G947"/>
      <c r="H947" s="6"/>
      <c r="I947"/>
      <c r="J947"/>
    </row>
    <row r="948" spans="1:10" x14ac:dyDescent="0.35">
      <c r="A948"/>
      <c r="B948"/>
      <c r="C948"/>
      <c r="D948"/>
      <c r="E948"/>
      <c r="F948"/>
      <c r="G948"/>
      <c r="H948" s="6"/>
      <c r="I948"/>
      <c r="J948"/>
    </row>
    <row r="949" spans="1:10" x14ac:dyDescent="0.35">
      <c r="A949"/>
      <c r="B949"/>
      <c r="C949"/>
      <c r="D949"/>
      <c r="E949"/>
      <c r="F949"/>
      <c r="G949"/>
      <c r="H949" s="6"/>
      <c r="I949"/>
      <c r="J949"/>
    </row>
    <row r="950" spans="1:10" x14ac:dyDescent="0.35">
      <c r="A950"/>
      <c r="B950"/>
      <c r="C950"/>
      <c r="D950"/>
      <c r="E950"/>
      <c r="F950"/>
      <c r="G950"/>
      <c r="H950" s="6"/>
      <c r="I950"/>
      <c r="J950"/>
    </row>
    <row r="951" spans="1:10" x14ac:dyDescent="0.35">
      <c r="A951"/>
      <c r="B951"/>
      <c r="C951"/>
      <c r="D951"/>
      <c r="E951"/>
      <c r="F951"/>
      <c r="G951"/>
      <c r="H951" s="6"/>
      <c r="I951"/>
      <c r="J951"/>
    </row>
    <row r="952" spans="1:10" x14ac:dyDescent="0.35">
      <c r="A952"/>
      <c r="B952"/>
      <c r="C952"/>
      <c r="D952"/>
      <c r="E952"/>
      <c r="F952"/>
      <c r="G952"/>
      <c r="H952" s="6"/>
      <c r="I952"/>
      <c r="J952"/>
    </row>
    <row r="953" spans="1:10" x14ac:dyDescent="0.35">
      <c r="A953"/>
      <c r="B953"/>
      <c r="C953"/>
      <c r="D953"/>
      <c r="E953"/>
      <c r="F953"/>
      <c r="G953"/>
      <c r="H953" s="6"/>
      <c r="I953"/>
      <c r="J953"/>
    </row>
    <row r="954" spans="1:10" x14ac:dyDescent="0.35">
      <c r="A954"/>
      <c r="B954"/>
      <c r="C954"/>
      <c r="D954"/>
      <c r="E954"/>
      <c r="F954"/>
      <c r="G954"/>
      <c r="H954" s="6"/>
      <c r="I954"/>
      <c r="J954"/>
    </row>
    <row r="955" spans="1:10" x14ac:dyDescent="0.35">
      <c r="A955"/>
      <c r="B955"/>
      <c r="C955"/>
      <c r="D955"/>
      <c r="E955"/>
      <c r="F955"/>
      <c r="G955"/>
      <c r="H955" s="6"/>
      <c r="I955"/>
      <c r="J955"/>
    </row>
    <row r="956" spans="1:10" x14ac:dyDescent="0.35">
      <c r="A956"/>
      <c r="B956"/>
      <c r="C956"/>
      <c r="D956"/>
      <c r="E956"/>
      <c r="F956"/>
      <c r="G956"/>
      <c r="H956" s="6"/>
      <c r="I956"/>
      <c r="J956"/>
    </row>
    <row r="957" spans="1:10" x14ac:dyDescent="0.35">
      <c r="A957"/>
      <c r="B957"/>
      <c r="C957"/>
      <c r="D957"/>
      <c r="E957"/>
      <c r="F957"/>
      <c r="G957"/>
      <c r="H957" s="6"/>
      <c r="I957"/>
      <c r="J957"/>
    </row>
    <row r="958" spans="1:10" x14ac:dyDescent="0.35">
      <c r="A958"/>
      <c r="B958"/>
      <c r="C958"/>
      <c r="D958"/>
      <c r="E958"/>
      <c r="F958"/>
      <c r="G958"/>
      <c r="H958" s="6"/>
      <c r="I958"/>
      <c r="J958"/>
    </row>
    <row r="959" spans="1:10" x14ac:dyDescent="0.35">
      <c r="A959"/>
      <c r="B959"/>
      <c r="C959"/>
      <c r="D959"/>
      <c r="E959"/>
      <c r="F959"/>
      <c r="G959"/>
      <c r="H959" s="6"/>
      <c r="I959"/>
      <c r="J959"/>
    </row>
    <row r="960" spans="1:10" x14ac:dyDescent="0.35">
      <c r="A960"/>
      <c r="B960"/>
      <c r="C960"/>
      <c r="D960"/>
      <c r="E960"/>
      <c r="F960"/>
      <c r="G960"/>
      <c r="H960" s="6"/>
      <c r="I960"/>
      <c r="J960"/>
    </row>
    <row r="961" spans="1:10" x14ac:dyDescent="0.35">
      <c r="A961"/>
      <c r="B961"/>
      <c r="C961"/>
      <c r="D961"/>
      <c r="E961"/>
      <c r="F961"/>
      <c r="G961"/>
      <c r="H961" s="6"/>
      <c r="I961"/>
      <c r="J961"/>
    </row>
    <row r="962" spans="1:10" x14ac:dyDescent="0.35">
      <c r="A962"/>
      <c r="B962"/>
      <c r="C962"/>
      <c r="D962"/>
      <c r="E962"/>
      <c r="F962"/>
      <c r="G962"/>
      <c r="H962" s="6"/>
      <c r="I962"/>
      <c r="J962"/>
    </row>
    <row r="963" spans="1:10" x14ac:dyDescent="0.35">
      <c r="A963"/>
      <c r="B963"/>
      <c r="C963"/>
      <c r="D963"/>
      <c r="E963"/>
      <c r="F963"/>
      <c r="G963"/>
      <c r="H963" s="6"/>
      <c r="I963"/>
      <c r="J963"/>
    </row>
    <row r="964" spans="1:10" x14ac:dyDescent="0.35">
      <c r="A964"/>
      <c r="B964"/>
      <c r="C964"/>
      <c r="D964"/>
      <c r="E964"/>
      <c r="F964"/>
      <c r="G964"/>
      <c r="H964" s="6"/>
      <c r="I964"/>
      <c r="J964"/>
    </row>
    <row r="965" spans="1:10" x14ac:dyDescent="0.35">
      <c r="A965"/>
      <c r="B965"/>
      <c r="C965"/>
      <c r="D965"/>
      <c r="E965"/>
      <c r="F965"/>
      <c r="G965"/>
      <c r="H965" s="6"/>
      <c r="I965"/>
      <c r="J965"/>
    </row>
    <row r="966" spans="1:10" x14ac:dyDescent="0.35">
      <c r="A966"/>
      <c r="B966"/>
      <c r="C966"/>
      <c r="D966"/>
      <c r="E966"/>
      <c r="F966"/>
      <c r="G966"/>
      <c r="H966" s="6"/>
      <c r="I966"/>
      <c r="J966"/>
    </row>
    <row r="967" spans="1:10" x14ac:dyDescent="0.35">
      <c r="A967"/>
      <c r="B967"/>
      <c r="C967"/>
      <c r="D967"/>
      <c r="E967"/>
      <c r="F967"/>
      <c r="G967"/>
      <c r="H967" s="6"/>
      <c r="I967"/>
      <c r="J967"/>
    </row>
    <row r="968" spans="1:10" x14ac:dyDescent="0.35">
      <c r="A968"/>
      <c r="B968"/>
      <c r="C968"/>
      <c r="D968"/>
      <c r="E968"/>
      <c r="F968"/>
      <c r="G968"/>
      <c r="H968" s="6"/>
      <c r="I968"/>
      <c r="J968"/>
    </row>
    <row r="969" spans="1:10" x14ac:dyDescent="0.35">
      <c r="A969"/>
      <c r="B969"/>
      <c r="C969"/>
      <c r="D969"/>
      <c r="E969"/>
      <c r="F969"/>
      <c r="G969"/>
      <c r="H969" s="6"/>
      <c r="I969"/>
      <c r="J969"/>
    </row>
    <row r="970" spans="1:10" x14ac:dyDescent="0.35">
      <c r="A970"/>
      <c r="B970"/>
      <c r="C970"/>
      <c r="D970"/>
      <c r="E970"/>
      <c r="F970"/>
      <c r="G970"/>
      <c r="H970" s="6"/>
      <c r="I970"/>
      <c r="J970"/>
    </row>
    <row r="971" spans="1:10" x14ac:dyDescent="0.35">
      <c r="A971"/>
      <c r="B971"/>
      <c r="C971"/>
      <c r="D971"/>
      <c r="E971"/>
      <c r="F971"/>
      <c r="G971"/>
      <c r="H971" s="6"/>
      <c r="I971"/>
      <c r="J971"/>
    </row>
    <row r="972" spans="1:10" x14ac:dyDescent="0.35">
      <c r="A972"/>
      <c r="B972"/>
      <c r="C972"/>
      <c r="D972"/>
      <c r="E972"/>
      <c r="F972"/>
      <c r="G972"/>
      <c r="H972" s="6"/>
      <c r="I972"/>
      <c r="J972"/>
    </row>
    <row r="973" spans="1:10" x14ac:dyDescent="0.35">
      <c r="A973"/>
      <c r="B973"/>
      <c r="C973"/>
      <c r="D973"/>
      <c r="E973"/>
      <c r="F973"/>
      <c r="G973"/>
      <c r="H973" s="6"/>
      <c r="I973"/>
      <c r="J973"/>
    </row>
    <row r="974" spans="1:10" x14ac:dyDescent="0.35">
      <c r="A974"/>
      <c r="B974"/>
      <c r="C974"/>
      <c r="D974"/>
      <c r="E974"/>
      <c r="F974"/>
      <c r="G974"/>
      <c r="H974" s="6"/>
      <c r="I974"/>
      <c r="J974"/>
    </row>
    <row r="975" spans="1:10" x14ac:dyDescent="0.35">
      <c r="A975"/>
      <c r="B975"/>
      <c r="C975"/>
      <c r="D975"/>
      <c r="E975"/>
      <c r="F975"/>
      <c r="G975"/>
      <c r="H975" s="6"/>
      <c r="I975"/>
      <c r="J975"/>
    </row>
    <row r="976" spans="1:10" x14ac:dyDescent="0.35">
      <c r="A976"/>
      <c r="B976"/>
      <c r="C976"/>
      <c r="D976"/>
      <c r="E976"/>
      <c r="F976"/>
      <c r="G976"/>
      <c r="H976" s="6"/>
      <c r="I976"/>
      <c r="J976"/>
    </row>
    <row r="977" spans="1:10" x14ac:dyDescent="0.35">
      <c r="A977"/>
      <c r="B977"/>
      <c r="C977"/>
      <c r="D977"/>
      <c r="E977"/>
      <c r="F977"/>
      <c r="G977"/>
      <c r="H977" s="6"/>
      <c r="I977"/>
      <c r="J977"/>
    </row>
    <row r="978" spans="1:10" x14ac:dyDescent="0.35">
      <c r="A978"/>
      <c r="B978"/>
      <c r="C978"/>
      <c r="D978"/>
      <c r="E978"/>
      <c r="F978"/>
      <c r="G978"/>
      <c r="H978" s="6"/>
      <c r="I978"/>
      <c r="J978"/>
    </row>
    <row r="979" spans="1:10" x14ac:dyDescent="0.35">
      <c r="A979"/>
      <c r="B979"/>
      <c r="C979"/>
      <c r="D979"/>
      <c r="E979"/>
      <c r="F979"/>
      <c r="G979"/>
      <c r="H979" s="6"/>
      <c r="I979"/>
      <c r="J979"/>
    </row>
    <row r="980" spans="1:10" x14ac:dyDescent="0.35">
      <c r="A980"/>
      <c r="B980"/>
      <c r="C980"/>
      <c r="D980"/>
      <c r="E980"/>
      <c r="F980"/>
      <c r="G980"/>
      <c r="H980" s="6"/>
      <c r="I980"/>
      <c r="J980"/>
    </row>
    <row r="981" spans="1:10" x14ac:dyDescent="0.35">
      <c r="A981"/>
      <c r="B981"/>
      <c r="C981"/>
      <c r="D981"/>
      <c r="E981"/>
      <c r="F981"/>
      <c r="G981"/>
      <c r="H981" s="6"/>
      <c r="I981"/>
      <c r="J981"/>
    </row>
    <row r="982" spans="1:10" x14ac:dyDescent="0.35">
      <c r="A982"/>
      <c r="B982"/>
      <c r="C982"/>
      <c r="D982"/>
      <c r="E982"/>
      <c r="F982"/>
      <c r="G982"/>
      <c r="H982" s="6"/>
      <c r="I982"/>
      <c r="J982"/>
    </row>
    <row r="983" spans="1:10" x14ac:dyDescent="0.35">
      <c r="A983"/>
      <c r="B983"/>
      <c r="C983"/>
      <c r="D983"/>
      <c r="E983"/>
      <c r="F983"/>
      <c r="G983"/>
      <c r="H983" s="6"/>
      <c r="I983"/>
      <c r="J983"/>
    </row>
    <row r="984" spans="1:10" x14ac:dyDescent="0.35">
      <c r="A984"/>
      <c r="B984"/>
      <c r="C984"/>
      <c r="D984"/>
      <c r="E984"/>
      <c r="F984"/>
      <c r="G984"/>
      <c r="H984" s="6"/>
      <c r="I984"/>
      <c r="J984"/>
    </row>
    <row r="985" spans="1:10" x14ac:dyDescent="0.35">
      <c r="A985"/>
      <c r="B985"/>
      <c r="C985"/>
      <c r="D985"/>
      <c r="E985"/>
      <c r="F985"/>
      <c r="G985"/>
      <c r="H985" s="6"/>
      <c r="I985"/>
      <c r="J985"/>
    </row>
    <row r="986" spans="1:10" x14ac:dyDescent="0.35">
      <c r="A986"/>
      <c r="B986"/>
      <c r="C986"/>
      <c r="D986"/>
      <c r="E986"/>
      <c r="F986"/>
      <c r="G986"/>
      <c r="H986" s="6"/>
      <c r="I986"/>
      <c r="J986"/>
    </row>
    <row r="987" spans="1:10" x14ac:dyDescent="0.35">
      <c r="A987"/>
      <c r="B987"/>
      <c r="C987"/>
      <c r="D987"/>
      <c r="E987"/>
      <c r="F987"/>
      <c r="G987"/>
      <c r="H987" s="6"/>
      <c r="I987"/>
      <c r="J987"/>
    </row>
    <row r="988" spans="1:10" x14ac:dyDescent="0.35">
      <c r="A988"/>
      <c r="B988"/>
      <c r="C988"/>
      <c r="D988"/>
      <c r="E988"/>
      <c r="F988"/>
      <c r="G988"/>
      <c r="H988" s="6"/>
      <c r="I988"/>
      <c r="J988"/>
    </row>
    <row r="989" spans="1:10" x14ac:dyDescent="0.35">
      <c r="A989"/>
      <c r="B989"/>
      <c r="C989"/>
      <c r="D989"/>
      <c r="E989"/>
      <c r="F989"/>
      <c r="G989"/>
      <c r="H989" s="6"/>
      <c r="I989"/>
      <c r="J989"/>
    </row>
    <row r="990" spans="1:10" x14ac:dyDescent="0.35">
      <c r="A990"/>
      <c r="B990"/>
      <c r="C990"/>
      <c r="D990"/>
      <c r="E990"/>
      <c r="F990"/>
      <c r="G990"/>
      <c r="H990" s="6"/>
      <c r="I990"/>
      <c r="J990"/>
    </row>
    <row r="991" spans="1:10" x14ac:dyDescent="0.35">
      <c r="A991"/>
      <c r="B991"/>
      <c r="C991"/>
      <c r="D991"/>
      <c r="E991"/>
      <c r="F991"/>
      <c r="G991"/>
      <c r="H991" s="6"/>
      <c r="I991"/>
      <c r="J991"/>
    </row>
    <row r="992" spans="1:10" x14ac:dyDescent="0.35">
      <c r="A992"/>
      <c r="B992"/>
      <c r="C992"/>
      <c r="D992"/>
      <c r="E992"/>
      <c r="F992"/>
      <c r="G992"/>
      <c r="H992" s="6"/>
      <c r="I992"/>
      <c r="J992"/>
    </row>
    <row r="993" spans="1:10" x14ac:dyDescent="0.35">
      <c r="A993"/>
      <c r="B993"/>
      <c r="C993"/>
      <c r="D993"/>
      <c r="E993"/>
      <c r="F993"/>
      <c r="G993"/>
      <c r="H993" s="6"/>
      <c r="I993"/>
      <c r="J993"/>
    </row>
    <row r="994" spans="1:10" x14ac:dyDescent="0.35">
      <c r="A994"/>
      <c r="B994"/>
      <c r="C994"/>
      <c r="D994"/>
      <c r="E994"/>
      <c r="F994"/>
      <c r="G994"/>
      <c r="H994" s="6"/>
      <c r="I994"/>
      <c r="J994"/>
    </row>
    <row r="995" spans="1:10" x14ac:dyDescent="0.35">
      <c r="A995"/>
      <c r="B995"/>
      <c r="C995"/>
      <c r="D995"/>
      <c r="E995"/>
      <c r="F995"/>
      <c r="G995"/>
      <c r="H995" s="6"/>
      <c r="I995"/>
      <c r="J995"/>
    </row>
    <row r="996" spans="1:10" x14ac:dyDescent="0.35">
      <c r="A996"/>
      <c r="B996"/>
      <c r="C996"/>
      <c r="D996"/>
      <c r="E996"/>
      <c r="F996"/>
      <c r="G996"/>
      <c r="H996" s="6"/>
      <c r="I996"/>
      <c r="J996"/>
    </row>
    <row r="997" spans="1:10" x14ac:dyDescent="0.35">
      <c r="A997"/>
      <c r="B997"/>
      <c r="C997"/>
      <c r="D997"/>
      <c r="E997"/>
      <c r="F997"/>
      <c r="G997"/>
      <c r="H997" s="6"/>
      <c r="I997"/>
      <c r="J997"/>
    </row>
    <row r="998" spans="1:10" x14ac:dyDescent="0.35">
      <c r="A998"/>
      <c r="B998"/>
      <c r="C998"/>
      <c r="D998"/>
      <c r="E998"/>
      <c r="F998"/>
      <c r="G998"/>
      <c r="H998" s="6"/>
      <c r="I998"/>
      <c r="J998"/>
    </row>
    <row r="999" spans="1:10" x14ac:dyDescent="0.35">
      <c r="A999"/>
      <c r="B999"/>
      <c r="C999"/>
      <c r="D999"/>
      <c r="E999"/>
      <c r="F999"/>
      <c r="G999"/>
      <c r="H999" s="6"/>
      <c r="I999"/>
      <c r="J999"/>
    </row>
    <row r="1000" spans="1:10" x14ac:dyDescent="0.35">
      <c r="A1000"/>
      <c r="B1000"/>
      <c r="C1000"/>
      <c r="D1000"/>
      <c r="E1000"/>
      <c r="F1000"/>
      <c r="G1000"/>
      <c r="H1000" s="6"/>
      <c r="I1000"/>
      <c r="J1000"/>
    </row>
    <row r="1001" spans="1:10" x14ac:dyDescent="0.35">
      <c r="A1001"/>
      <c r="B1001"/>
      <c r="C1001"/>
      <c r="D1001"/>
      <c r="E1001"/>
      <c r="F1001"/>
      <c r="G1001"/>
      <c r="H1001" s="6"/>
      <c r="I1001"/>
      <c r="J1001"/>
    </row>
    <row r="1002" spans="1:10" x14ac:dyDescent="0.35">
      <c r="A1002"/>
      <c r="B1002"/>
      <c r="C1002"/>
      <c r="D1002"/>
      <c r="E1002"/>
      <c r="F1002"/>
      <c r="G1002"/>
      <c r="H1002" s="6"/>
      <c r="I1002"/>
      <c r="J1002"/>
    </row>
    <row r="1003" spans="1:10" x14ac:dyDescent="0.35">
      <c r="A1003"/>
      <c r="B1003"/>
      <c r="C1003"/>
      <c r="D1003"/>
      <c r="E1003"/>
      <c r="F1003"/>
      <c r="G1003"/>
      <c r="H1003" s="6"/>
      <c r="I1003"/>
      <c r="J1003"/>
    </row>
    <row r="1004" spans="1:10" x14ac:dyDescent="0.35">
      <c r="A1004"/>
      <c r="B1004"/>
      <c r="C1004"/>
      <c r="D1004"/>
      <c r="E1004"/>
      <c r="F1004"/>
      <c r="G1004"/>
      <c r="H1004" s="6"/>
      <c r="I1004"/>
      <c r="J1004"/>
    </row>
    <row r="1005" spans="1:10" x14ac:dyDescent="0.35">
      <c r="A1005"/>
      <c r="B1005"/>
      <c r="C1005"/>
      <c r="D1005"/>
      <c r="E1005"/>
      <c r="F1005"/>
      <c r="G1005"/>
      <c r="H1005" s="6"/>
      <c r="I1005"/>
      <c r="J1005"/>
    </row>
    <row r="1006" spans="1:10" x14ac:dyDescent="0.35">
      <c r="A1006"/>
      <c r="B1006"/>
      <c r="C1006"/>
      <c r="D1006"/>
      <c r="E1006"/>
      <c r="F1006"/>
      <c r="G1006"/>
      <c r="H1006" s="6"/>
      <c r="I1006"/>
      <c r="J1006"/>
    </row>
    <row r="1007" spans="1:10" x14ac:dyDescent="0.35">
      <c r="A1007"/>
      <c r="B1007"/>
      <c r="C1007"/>
      <c r="D1007"/>
      <c r="E1007"/>
      <c r="F1007"/>
      <c r="G1007"/>
      <c r="H1007" s="6"/>
      <c r="I1007"/>
      <c r="J1007"/>
    </row>
    <row r="1008" spans="1:10" x14ac:dyDescent="0.35">
      <c r="A1008"/>
      <c r="B1008"/>
      <c r="C1008"/>
      <c r="D1008"/>
      <c r="E1008"/>
      <c r="F1008"/>
      <c r="G1008"/>
      <c r="H1008" s="6"/>
      <c r="I1008"/>
      <c r="J1008"/>
    </row>
    <row r="1009" spans="1:10" x14ac:dyDescent="0.35">
      <c r="A1009"/>
      <c r="B1009"/>
      <c r="C1009"/>
      <c r="D1009"/>
      <c r="E1009"/>
      <c r="F1009"/>
      <c r="G1009"/>
      <c r="H1009" s="6"/>
      <c r="I1009"/>
      <c r="J1009"/>
    </row>
    <row r="1010" spans="1:10" x14ac:dyDescent="0.35">
      <c r="A1010"/>
      <c r="B1010"/>
      <c r="C1010"/>
      <c r="D1010"/>
      <c r="E1010"/>
      <c r="F1010"/>
      <c r="G1010"/>
      <c r="H1010" s="6"/>
      <c r="I1010"/>
      <c r="J1010"/>
    </row>
    <row r="1011" spans="1:10" x14ac:dyDescent="0.35">
      <c r="A1011"/>
      <c r="B1011"/>
      <c r="C1011"/>
      <c r="D1011"/>
      <c r="E1011"/>
      <c r="F1011"/>
      <c r="G1011"/>
      <c r="H1011" s="6"/>
      <c r="I1011"/>
      <c r="J1011"/>
    </row>
    <row r="1012" spans="1:10" x14ac:dyDescent="0.35">
      <c r="A1012"/>
      <c r="B1012"/>
      <c r="C1012"/>
      <c r="D1012"/>
      <c r="E1012"/>
      <c r="F1012"/>
      <c r="G1012"/>
      <c r="H1012" s="6"/>
      <c r="I1012"/>
      <c r="J1012"/>
    </row>
    <row r="1013" spans="1:10" x14ac:dyDescent="0.35">
      <c r="A1013"/>
      <c r="B1013"/>
      <c r="C1013"/>
      <c r="D1013"/>
      <c r="E1013"/>
      <c r="F1013"/>
      <c r="G1013"/>
      <c r="H1013" s="6"/>
      <c r="I1013"/>
      <c r="J1013"/>
    </row>
    <row r="1014" spans="1:10" x14ac:dyDescent="0.35">
      <c r="A1014"/>
      <c r="B1014"/>
      <c r="C1014"/>
      <c r="D1014"/>
      <c r="E1014"/>
      <c r="F1014"/>
      <c r="G1014"/>
      <c r="H1014" s="6"/>
      <c r="I1014"/>
      <c r="J1014"/>
    </row>
    <row r="1015" spans="1:10" x14ac:dyDescent="0.35">
      <c r="A1015"/>
      <c r="B1015"/>
      <c r="C1015"/>
      <c r="D1015"/>
      <c r="E1015"/>
      <c r="F1015"/>
      <c r="G1015"/>
      <c r="H1015" s="6"/>
      <c r="I1015"/>
      <c r="J1015"/>
    </row>
    <row r="1016" spans="1:10" x14ac:dyDescent="0.35">
      <c r="A1016"/>
      <c r="B1016"/>
      <c r="C1016"/>
      <c r="D1016"/>
      <c r="E1016"/>
      <c r="F1016"/>
      <c r="G1016"/>
      <c r="H1016" s="6"/>
      <c r="I1016"/>
      <c r="J1016"/>
    </row>
    <row r="1017" spans="1:10" x14ac:dyDescent="0.35">
      <c r="A1017"/>
      <c r="B1017"/>
      <c r="C1017"/>
      <c r="D1017"/>
      <c r="E1017"/>
      <c r="F1017"/>
      <c r="G1017"/>
      <c r="H1017" s="6"/>
      <c r="I1017"/>
      <c r="J1017"/>
    </row>
    <row r="1018" spans="1:10" x14ac:dyDescent="0.35">
      <c r="A1018"/>
      <c r="B1018"/>
      <c r="C1018"/>
      <c r="D1018"/>
      <c r="E1018"/>
      <c r="F1018"/>
      <c r="G1018"/>
      <c r="H1018" s="6"/>
      <c r="I1018"/>
      <c r="J1018"/>
    </row>
    <row r="1019" spans="1:10" x14ac:dyDescent="0.35">
      <c r="A1019"/>
      <c r="B1019"/>
      <c r="C1019"/>
      <c r="D1019"/>
      <c r="E1019"/>
      <c r="F1019"/>
      <c r="G1019"/>
      <c r="H1019" s="6"/>
      <c r="I1019"/>
      <c r="J1019"/>
    </row>
    <row r="1020" spans="1:10" x14ac:dyDescent="0.35">
      <c r="A1020"/>
      <c r="B1020"/>
      <c r="C1020"/>
      <c r="D1020"/>
      <c r="E1020"/>
      <c r="F1020"/>
      <c r="G1020"/>
      <c r="H1020" s="6"/>
      <c r="I1020"/>
      <c r="J1020"/>
    </row>
    <row r="1021" spans="1:10" x14ac:dyDescent="0.35">
      <c r="A1021"/>
      <c r="B1021"/>
      <c r="C1021"/>
      <c r="D1021"/>
      <c r="E1021"/>
      <c r="F1021"/>
      <c r="G1021"/>
      <c r="H1021" s="6"/>
      <c r="I1021"/>
      <c r="J1021"/>
    </row>
    <row r="1022" spans="1:10" x14ac:dyDescent="0.35">
      <c r="A1022"/>
      <c r="B1022"/>
      <c r="C1022"/>
      <c r="D1022"/>
      <c r="E1022"/>
      <c r="F1022"/>
      <c r="G1022"/>
      <c r="H1022" s="6"/>
      <c r="I1022"/>
      <c r="J1022"/>
    </row>
    <row r="1023" spans="1:10" x14ac:dyDescent="0.35">
      <c r="A1023"/>
      <c r="B1023"/>
      <c r="C1023"/>
      <c r="D1023"/>
      <c r="E1023"/>
      <c r="F1023"/>
      <c r="G1023"/>
      <c r="H1023" s="6"/>
      <c r="I1023"/>
      <c r="J1023"/>
    </row>
    <row r="1024" spans="1:10" x14ac:dyDescent="0.35">
      <c r="A1024"/>
      <c r="B1024"/>
      <c r="C1024"/>
      <c r="D1024"/>
      <c r="E1024"/>
      <c r="F1024"/>
      <c r="G1024"/>
      <c r="H1024" s="6"/>
      <c r="I1024"/>
      <c r="J1024"/>
    </row>
    <row r="1025" spans="1:10" x14ac:dyDescent="0.35">
      <c r="A1025"/>
      <c r="B1025"/>
      <c r="C1025"/>
      <c r="D1025"/>
      <c r="E1025"/>
      <c r="F1025"/>
      <c r="G1025"/>
      <c r="H1025" s="6"/>
      <c r="I1025"/>
      <c r="J1025"/>
    </row>
    <row r="1026" spans="1:10" x14ac:dyDescent="0.35">
      <c r="A1026"/>
      <c r="B1026"/>
      <c r="C1026"/>
      <c r="D1026"/>
      <c r="E1026"/>
      <c r="F1026"/>
      <c r="G1026"/>
      <c r="H1026" s="6"/>
      <c r="I1026"/>
      <c r="J1026"/>
    </row>
    <row r="1027" spans="1:10" x14ac:dyDescent="0.35">
      <c r="A1027"/>
      <c r="B1027"/>
      <c r="C1027"/>
      <c r="D1027"/>
      <c r="E1027"/>
      <c r="F1027"/>
      <c r="G1027"/>
      <c r="H1027" s="6"/>
      <c r="I1027"/>
      <c r="J1027"/>
    </row>
    <row r="1028" spans="1:10" x14ac:dyDescent="0.35">
      <c r="A1028"/>
      <c r="B1028"/>
      <c r="C1028"/>
      <c r="D1028"/>
      <c r="E1028"/>
      <c r="F1028"/>
      <c r="G1028"/>
      <c r="H1028" s="6"/>
      <c r="I1028"/>
      <c r="J1028"/>
    </row>
    <row r="1029" spans="1:10" x14ac:dyDescent="0.35">
      <c r="A1029"/>
      <c r="B1029"/>
      <c r="C1029"/>
      <c r="D1029"/>
      <c r="E1029"/>
      <c r="F1029"/>
      <c r="G1029"/>
      <c r="H1029" s="6"/>
      <c r="I1029"/>
      <c r="J1029"/>
    </row>
    <row r="1030" spans="1:10" x14ac:dyDescent="0.35">
      <c r="A1030"/>
      <c r="B1030"/>
      <c r="C1030"/>
      <c r="D1030"/>
      <c r="E1030"/>
      <c r="F1030"/>
      <c r="G1030"/>
      <c r="H1030" s="6"/>
      <c r="I1030"/>
      <c r="J1030"/>
    </row>
    <row r="1031" spans="1:10" x14ac:dyDescent="0.35">
      <c r="A1031"/>
      <c r="B1031"/>
      <c r="C1031"/>
      <c r="D1031"/>
      <c r="E1031"/>
      <c r="F1031"/>
      <c r="G1031"/>
      <c r="H1031" s="6"/>
      <c r="I1031"/>
      <c r="J1031"/>
    </row>
    <row r="1032" spans="1:10" x14ac:dyDescent="0.35">
      <c r="A1032"/>
      <c r="B1032"/>
      <c r="C1032"/>
      <c r="D1032"/>
      <c r="E1032"/>
      <c r="F1032"/>
      <c r="G1032"/>
      <c r="H1032" s="6"/>
      <c r="I1032"/>
      <c r="J1032"/>
    </row>
    <row r="1033" spans="1:10" x14ac:dyDescent="0.35">
      <c r="A1033"/>
      <c r="B1033"/>
      <c r="C1033"/>
      <c r="D1033"/>
      <c r="E1033"/>
      <c r="F1033"/>
      <c r="G1033"/>
      <c r="H1033" s="6"/>
      <c r="I1033"/>
      <c r="J1033"/>
    </row>
    <row r="1034" spans="1:10" x14ac:dyDescent="0.35">
      <c r="A1034"/>
      <c r="B1034"/>
      <c r="C1034"/>
      <c r="D1034"/>
      <c r="E1034"/>
      <c r="F1034"/>
      <c r="G1034"/>
      <c r="H1034" s="6"/>
      <c r="I1034"/>
      <c r="J1034"/>
    </row>
    <row r="1035" spans="1:10" x14ac:dyDescent="0.35">
      <c r="A1035"/>
      <c r="B1035"/>
      <c r="C1035"/>
      <c r="D1035"/>
      <c r="E1035"/>
      <c r="F1035"/>
      <c r="G1035"/>
      <c r="H1035" s="6"/>
      <c r="I1035"/>
      <c r="J1035"/>
    </row>
    <row r="1036" spans="1:10" x14ac:dyDescent="0.35">
      <c r="A1036"/>
      <c r="B1036"/>
      <c r="C1036"/>
      <c r="D1036"/>
      <c r="E1036"/>
      <c r="F1036"/>
      <c r="G1036"/>
      <c r="H1036" s="6"/>
      <c r="I1036"/>
      <c r="J1036"/>
    </row>
    <row r="1037" spans="1:10" x14ac:dyDescent="0.35">
      <c r="A1037"/>
      <c r="B1037"/>
      <c r="C1037"/>
      <c r="D1037"/>
      <c r="E1037"/>
      <c r="F1037"/>
      <c r="G1037"/>
      <c r="H1037" s="6"/>
      <c r="I1037"/>
      <c r="J1037"/>
    </row>
    <row r="1038" spans="1:10" x14ac:dyDescent="0.35">
      <c r="A1038"/>
      <c r="B1038"/>
      <c r="C1038"/>
      <c r="D1038"/>
      <c r="E1038"/>
      <c r="F1038"/>
      <c r="G1038"/>
      <c r="H1038" s="6"/>
      <c r="I1038"/>
      <c r="J1038"/>
    </row>
    <row r="1039" spans="1:10" x14ac:dyDescent="0.35">
      <c r="A1039"/>
      <c r="B1039"/>
      <c r="C1039"/>
      <c r="D1039"/>
      <c r="E1039"/>
      <c r="F1039"/>
      <c r="G1039"/>
      <c r="H1039" s="6"/>
      <c r="I1039"/>
      <c r="J1039"/>
    </row>
    <row r="1040" spans="1:10" x14ac:dyDescent="0.35">
      <c r="A1040"/>
      <c r="B1040"/>
      <c r="C1040"/>
      <c r="D1040"/>
      <c r="E1040"/>
      <c r="F1040"/>
      <c r="G1040"/>
      <c r="H1040" s="6"/>
      <c r="I1040"/>
      <c r="J1040"/>
    </row>
    <row r="1041" spans="1:10" x14ac:dyDescent="0.35">
      <c r="A1041"/>
      <c r="B1041"/>
      <c r="C1041"/>
      <c r="D1041"/>
      <c r="E1041"/>
      <c r="F1041"/>
      <c r="G1041"/>
      <c r="H1041" s="6"/>
      <c r="I1041"/>
      <c r="J1041"/>
    </row>
    <row r="1042" spans="1:10" x14ac:dyDescent="0.35">
      <c r="A1042"/>
      <c r="B1042"/>
      <c r="C1042"/>
      <c r="D1042"/>
      <c r="E1042"/>
      <c r="F1042"/>
      <c r="G1042"/>
      <c r="H1042" s="6"/>
      <c r="I1042"/>
      <c r="J1042"/>
    </row>
    <row r="1043" spans="1:10" x14ac:dyDescent="0.35">
      <c r="A1043"/>
      <c r="B1043"/>
      <c r="C1043"/>
      <c r="D1043"/>
      <c r="E1043"/>
      <c r="F1043"/>
      <c r="G1043"/>
      <c r="H1043" s="6"/>
      <c r="I1043"/>
      <c r="J1043"/>
    </row>
    <row r="1044" spans="1:10" x14ac:dyDescent="0.35">
      <c r="A1044"/>
      <c r="B1044"/>
      <c r="C1044"/>
      <c r="D1044"/>
      <c r="E1044"/>
      <c r="F1044"/>
      <c r="G1044"/>
      <c r="H1044" s="6"/>
      <c r="I1044"/>
      <c r="J1044"/>
    </row>
    <row r="1045" spans="1:10" x14ac:dyDescent="0.35">
      <c r="A1045"/>
      <c r="B1045"/>
      <c r="C1045"/>
      <c r="D1045"/>
      <c r="E1045"/>
      <c r="F1045"/>
      <c r="G1045"/>
      <c r="H1045" s="6"/>
      <c r="I1045"/>
      <c r="J1045"/>
    </row>
    <row r="1046" spans="1:10" x14ac:dyDescent="0.35">
      <c r="A1046"/>
      <c r="B1046"/>
      <c r="C1046"/>
      <c r="D1046"/>
      <c r="E1046"/>
      <c r="F1046"/>
      <c r="G1046"/>
      <c r="H1046" s="6"/>
      <c r="I1046"/>
      <c r="J1046"/>
    </row>
    <row r="1047" spans="1:10" x14ac:dyDescent="0.35">
      <c r="A1047"/>
      <c r="B1047"/>
      <c r="C1047"/>
      <c r="D1047"/>
      <c r="E1047"/>
      <c r="F1047"/>
      <c r="G1047"/>
      <c r="H1047" s="6"/>
      <c r="I1047"/>
      <c r="J1047"/>
    </row>
    <row r="1048" spans="1:10" x14ac:dyDescent="0.35">
      <c r="A1048"/>
      <c r="B1048"/>
      <c r="C1048"/>
      <c r="D1048"/>
      <c r="E1048"/>
      <c r="F1048"/>
      <c r="G1048"/>
      <c r="H1048" s="6"/>
      <c r="I1048"/>
      <c r="J1048"/>
    </row>
    <row r="1049" spans="1:10" x14ac:dyDescent="0.35">
      <c r="A1049"/>
      <c r="B1049"/>
      <c r="C1049"/>
      <c r="D1049"/>
      <c r="E1049"/>
      <c r="F1049"/>
      <c r="G1049"/>
      <c r="H1049" s="6"/>
      <c r="I1049"/>
      <c r="J1049"/>
    </row>
    <row r="1050" spans="1:10" x14ac:dyDescent="0.35">
      <c r="A1050"/>
      <c r="B1050"/>
      <c r="C1050"/>
      <c r="D1050"/>
      <c r="E1050"/>
      <c r="F1050"/>
      <c r="G1050"/>
      <c r="H1050" s="6"/>
      <c r="I1050"/>
      <c r="J1050"/>
    </row>
    <row r="1051" spans="1:10" x14ac:dyDescent="0.35">
      <c r="A1051"/>
      <c r="B1051"/>
      <c r="C1051"/>
      <c r="D1051"/>
      <c r="E1051"/>
      <c r="F1051"/>
      <c r="G1051"/>
      <c r="H1051" s="6"/>
      <c r="I1051"/>
      <c r="J1051"/>
    </row>
    <row r="1052" spans="1:10" x14ac:dyDescent="0.35">
      <c r="A1052"/>
      <c r="B1052"/>
      <c r="C1052"/>
      <c r="D1052"/>
      <c r="E1052"/>
      <c r="F1052"/>
      <c r="G1052"/>
      <c r="H1052" s="6"/>
      <c r="I1052"/>
      <c r="J1052"/>
    </row>
    <row r="1053" spans="1:10" x14ac:dyDescent="0.35">
      <c r="A1053"/>
      <c r="B1053"/>
      <c r="C1053"/>
      <c r="D1053"/>
      <c r="E1053"/>
      <c r="F1053"/>
      <c r="G1053"/>
      <c r="H1053" s="6"/>
      <c r="I1053"/>
      <c r="J1053"/>
    </row>
    <row r="1054" spans="1:10" x14ac:dyDescent="0.35">
      <c r="A1054"/>
      <c r="B1054"/>
      <c r="C1054"/>
      <c r="D1054"/>
      <c r="E1054"/>
      <c r="F1054"/>
      <c r="G1054"/>
      <c r="H1054" s="6"/>
      <c r="I1054"/>
      <c r="J1054"/>
    </row>
    <row r="1055" spans="1:10" x14ac:dyDescent="0.35">
      <c r="A1055"/>
      <c r="B1055"/>
      <c r="C1055"/>
      <c r="D1055"/>
      <c r="E1055"/>
      <c r="F1055"/>
      <c r="G1055"/>
      <c r="H1055" s="6"/>
      <c r="I1055"/>
      <c r="J1055"/>
    </row>
    <row r="1056" spans="1:10" x14ac:dyDescent="0.35">
      <c r="A1056"/>
      <c r="B1056"/>
      <c r="C1056"/>
      <c r="D1056"/>
      <c r="E1056"/>
      <c r="F1056"/>
      <c r="G1056"/>
      <c r="H1056" s="6"/>
      <c r="I1056"/>
      <c r="J1056"/>
    </row>
    <row r="1057" spans="1:10" x14ac:dyDescent="0.35">
      <c r="A1057"/>
      <c r="B1057"/>
      <c r="C1057"/>
      <c r="D1057"/>
      <c r="E1057"/>
      <c r="F1057"/>
      <c r="G1057"/>
      <c r="H1057" s="6"/>
      <c r="I1057"/>
      <c r="J1057"/>
    </row>
    <row r="1058" spans="1:10" x14ac:dyDescent="0.35">
      <c r="A1058"/>
      <c r="B1058"/>
      <c r="C1058"/>
      <c r="D1058"/>
      <c r="E1058"/>
      <c r="F1058"/>
      <c r="G1058"/>
      <c r="H1058" s="6"/>
      <c r="I1058"/>
      <c r="J1058"/>
    </row>
    <row r="1059" spans="1:10" x14ac:dyDescent="0.35">
      <c r="A1059"/>
      <c r="B1059"/>
      <c r="C1059"/>
      <c r="D1059"/>
      <c r="E1059"/>
      <c r="F1059"/>
      <c r="G1059"/>
      <c r="H1059" s="6"/>
      <c r="I1059"/>
      <c r="J1059"/>
    </row>
    <row r="1060" spans="1:10" x14ac:dyDescent="0.35">
      <c r="A1060"/>
      <c r="B1060"/>
      <c r="C1060"/>
      <c r="D1060"/>
      <c r="E1060"/>
      <c r="F1060"/>
      <c r="G1060"/>
      <c r="H1060" s="6"/>
      <c r="I1060"/>
      <c r="J1060"/>
    </row>
    <row r="1061" spans="1:10" x14ac:dyDescent="0.35">
      <c r="A1061"/>
      <c r="B1061"/>
      <c r="C1061"/>
      <c r="D1061"/>
      <c r="E1061"/>
      <c r="F1061"/>
      <c r="G1061"/>
      <c r="H1061" s="6"/>
      <c r="I1061"/>
      <c r="J1061"/>
    </row>
    <row r="1062" spans="1:10" x14ac:dyDescent="0.35">
      <c r="A1062"/>
      <c r="B1062"/>
      <c r="C1062"/>
      <c r="D1062"/>
      <c r="E1062"/>
      <c r="F1062"/>
      <c r="G1062"/>
      <c r="H1062" s="6"/>
      <c r="I1062"/>
      <c r="J1062"/>
    </row>
    <row r="1063" spans="1:10" x14ac:dyDescent="0.35">
      <c r="A1063"/>
      <c r="B1063"/>
      <c r="C1063"/>
      <c r="D1063"/>
      <c r="E1063"/>
      <c r="F1063"/>
      <c r="G1063"/>
      <c r="H1063" s="6"/>
      <c r="I1063"/>
      <c r="J1063"/>
    </row>
    <row r="1064" spans="1:10" x14ac:dyDescent="0.35">
      <c r="A1064"/>
      <c r="B1064"/>
      <c r="C1064"/>
      <c r="D1064"/>
      <c r="E1064"/>
      <c r="F1064"/>
      <c r="G1064"/>
      <c r="H1064" s="6"/>
      <c r="I1064"/>
      <c r="J1064"/>
    </row>
    <row r="1065" spans="1:10" x14ac:dyDescent="0.35">
      <c r="A1065"/>
      <c r="B1065"/>
      <c r="C1065"/>
      <c r="D1065"/>
      <c r="E1065"/>
      <c r="F1065"/>
      <c r="G1065"/>
      <c r="H1065" s="6"/>
      <c r="I1065"/>
      <c r="J1065"/>
    </row>
    <row r="1066" spans="1:10" x14ac:dyDescent="0.35">
      <c r="A1066"/>
      <c r="B1066"/>
      <c r="C1066"/>
      <c r="D1066"/>
      <c r="E1066"/>
      <c r="F1066"/>
      <c r="G1066"/>
      <c r="H1066" s="6"/>
      <c r="I1066"/>
      <c r="J1066"/>
    </row>
    <row r="1067" spans="1:10" x14ac:dyDescent="0.35">
      <c r="A1067"/>
      <c r="B1067"/>
      <c r="C1067"/>
      <c r="D1067"/>
      <c r="E1067"/>
      <c r="F1067"/>
      <c r="G1067"/>
      <c r="H1067" s="6"/>
      <c r="I1067"/>
      <c r="J1067"/>
    </row>
    <row r="1068" spans="1:10" x14ac:dyDescent="0.35">
      <c r="A1068"/>
      <c r="B1068"/>
      <c r="C1068"/>
      <c r="D1068"/>
      <c r="E1068"/>
      <c r="F1068"/>
      <c r="G1068"/>
      <c r="H1068" s="6"/>
      <c r="I1068"/>
      <c r="J1068"/>
    </row>
    <row r="1069" spans="1:10" x14ac:dyDescent="0.35">
      <c r="A1069"/>
      <c r="B1069"/>
      <c r="C1069"/>
      <c r="D1069"/>
      <c r="E1069"/>
      <c r="F1069"/>
      <c r="G1069"/>
      <c r="H1069" s="6"/>
      <c r="I1069"/>
      <c r="J1069"/>
    </row>
    <row r="1070" spans="1:10" x14ac:dyDescent="0.35">
      <c r="A1070"/>
      <c r="B1070"/>
      <c r="C1070"/>
      <c r="D1070"/>
      <c r="E1070"/>
      <c r="F1070"/>
      <c r="G1070"/>
      <c r="H1070" s="6"/>
      <c r="I1070"/>
      <c r="J1070"/>
    </row>
    <row r="1071" spans="1:10" x14ac:dyDescent="0.35">
      <c r="A1071"/>
      <c r="B1071"/>
      <c r="C1071"/>
      <c r="D1071"/>
      <c r="E1071"/>
      <c r="F1071"/>
      <c r="G1071"/>
      <c r="H1071" s="6"/>
      <c r="I1071"/>
      <c r="J1071"/>
    </row>
    <row r="1072" spans="1:10" x14ac:dyDescent="0.35">
      <c r="A1072"/>
      <c r="B1072"/>
      <c r="C1072"/>
      <c r="D1072"/>
      <c r="E1072"/>
      <c r="F1072"/>
      <c r="G1072"/>
      <c r="H1072" s="6"/>
      <c r="I1072"/>
      <c r="J1072"/>
    </row>
    <row r="1073" spans="1:10" x14ac:dyDescent="0.35">
      <c r="A1073"/>
      <c r="B1073"/>
      <c r="C1073"/>
      <c r="D1073"/>
      <c r="E1073"/>
      <c r="F1073"/>
      <c r="G1073"/>
      <c r="H1073" s="6"/>
      <c r="I1073"/>
      <c r="J1073"/>
    </row>
    <row r="1074" spans="1:10" x14ac:dyDescent="0.35">
      <c r="A1074"/>
      <c r="B1074"/>
      <c r="C1074"/>
      <c r="D1074"/>
      <c r="E1074"/>
      <c r="F1074"/>
      <c r="G1074"/>
      <c r="H1074" s="6"/>
      <c r="I1074"/>
      <c r="J1074"/>
    </row>
    <row r="1075" spans="1:10" x14ac:dyDescent="0.35">
      <c r="A1075"/>
      <c r="B1075"/>
      <c r="C1075"/>
      <c r="D1075"/>
      <c r="E1075"/>
      <c r="F1075"/>
      <c r="G1075"/>
      <c r="H1075" s="6"/>
      <c r="I1075"/>
      <c r="J1075"/>
    </row>
    <row r="1076" spans="1:10" x14ac:dyDescent="0.35">
      <c r="A1076"/>
      <c r="B1076"/>
      <c r="C1076"/>
      <c r="D1076"/>
      <c r="E1076"/>
      <c r="F1076"/>
      <c r="G1076"/>
      <c r="H1076" s="6"/>
      <c r="I1076"/>
      <c r="J1076"/>
    </row>
    <row r="1077" spans="1:10" x14ac:dyDescent="0.35">
      <c r="A1077"/>
      <c r="B1077"/>
      <c r="C1077"/>
      <c r="D1077"/>
      <c r="E1077"/>
      <c r="F1077"/>
      <c r="G1077"/>
      <c r="H1077" s="6"/>
      <c r="I1077"/>
      <c r="J1077"/>
    </row>
    <row r="1078" spans="1:10" x14ac:dyDescent="0.35">
      <c r="A1078"/>
      <c r="B1078"/>
      <c r="C1078"/>
      <c r="D1078"/>
      <c r="E1078"/>
      <c r="F1078"/>
      <c r="G1078"/>
      <c r="H1078" s="6"/>
      <c r="I1078"/>
      <c r="J1078"/>
    </row>
    <row r="1079" spans="1:10" x14ac:dyDescent="0.35">
      <c r="A1079"/>
      <c r="B1079"/>
      <c r="C1079"/>
      <c r="D1079"/>
      <c r="E1079"/>
      <c r="F1079"/>
      <c r="G1079"/>
      <c r="H1079" s="6"/>
      <c r="I1079"/>
      <c r="J1079"/>
    </row>
    <row r="1080" spans="1:10" x14ac:dyDescent="0.35">
      <c r="A1080"/>
      <c r="B1080"/>
      <c r="C1080"/>
      <c r="D1080"/>
      <c r="E1080"/>
      <c r="F1080"/>
      <c r="G1080"/>
      <c r="H1080" s="6"/>
      <c r="I1080"/>
      <c r="J1080"/>
    </row>
    <row r="1081" spans="1:10" x14ac:dyDescent="0.35">
      <c r="A1081"/>
      <c r="B1081"/>
      <c r="C1081"/>
      <c r="D1081"/>
      <c r="E1081"/>
      <c r="F1081"/>
      <c r="G1081"/>
      <c r="H1081" s="6"/>
      <c r="I1081"/>
      <c r="J1081"/>
    </row>
    <row r="1082" spans="1:10" x14ac:dyDescent="0.35">
      <c r="A1082"/>
      <c r="B1082"/>
      <c r="C1082"/>
      <c r="D1082"/>
      <c r="E1082"/>
      <c r="F1082"/>
      <c r="G1082"/>
      <c r="H1082" s="6"/>
      <c r="I1082"/>
      <c r="J1082"/>
    </row>
    <row r="1083" spans="1:10" x14ac:dyDescent="0.35">
      <c r="A1083"/>
      <c r="B1083"/>
      <c r="C1083"/>
      <c r="D1083"/>
      <c r="E1083"/>
      <c r="F1083"/>
      <c r="G1083"/>
      <c r="H1083" s="6"/>
      <c r="I1083"/>
      <c r="J1083"/>
    </row>
    <row r="1084" spans="1:10" x14ac:dyDescent="0.35">
      <c r="A1084"/>
      <c r="B1084"/>
      <c r="C1084"/>
      <c r="D1084"/>
      <c r="E1084"/>
      <c r="F1084"/>
      <c r="G1084"/>
      <c r="H1084" s="6"/>
      <c r="I1084"/>
      <c r="J1084"/>
    </row>
    <row r="1085" spans="1:10" x14ac:dyDescent="0.35">
      <c r="A1085"/>
      <c r="B1085"/>
      <c r="C1085"/>
      <c r="D1085"/>
      <c r="E1085"/>
      <c r="F1085"/>
      <c r="G1085"/>
      <c r="H1085" s="6"/>
      <c r="I1085"/>
      <c r="J1085"/>
    </row>
    <row r="1086" spans="1:10" x14ac:dyDescent="0.35">
      <c r="A1086"/>
      <c r="B1086"/>
      <c r="C1086"/>
      <c r="D1086"/>
      <c r="E1086"/>
      <c r="F1086"/>
      <c r="G1086"/>
      <c r="H1086" s="6"/>
      <c r="I1086"/>
      <c r="J1086"/>
    </row>
    <row r="1087" spans="1:10" x14ac:dyDescent="0.35">
      <c r="A1087"/>
      <c r="B1087"/>
      <c r="C1087"/>
      <c r="D1087"/>
      <c r="E1087"/>
      <c r="F1087"/>
      <c r="G1087"/>
      <c r="H1087" s="6"/>
      <c r="I1087"/>
      <c r="J1087"/>
    </row>
    <row r="1088" spans="1:10" x14ac:dyDescent="0.35">
      <c r="A1088"/>
      <c r="B1088"/>
      <c r="C1088"/>
      <c r="D1088"/>
      <c r="E1088"/>
      <c r="F1088"/>
      <c r="G1088"/>
      <c r="H1088" s="6"/>
      <c r="I1088"/>
      <c r="J1088"/>
    </row>
    <row r="1089" spans="1:10" x14ac:dyDescent="0.35">
      <c r="A1089"/>
      <c r="B1089"/>
      <c r="C1089"/>
      <c r="D1089"/>
      <c r="E1089"/>
      <c r="F1089"/>
      <c r="G1089"/>
      <c r="H1089" s="6"/>
      <c r="I1089"/>
      <c r="J1089"/>
    </row>
    <row r="1090" spans="1:10" x14ac:dyDescent="0.35">
      <c r="A1090"/>
      <c r="B1090"/>
      <c r="C1090"/>
      <c r="D1090"/>
      <c r="E1090"/>
      <c r="F1090"/>
      <c r="G1090"/>
      <c r="H1090" s="6"/>
      <c r="I1090"/>
      <c r="J1090"/>
    </row>
    <row r="1091" spans="1:10" x14ac:dyDescent="0.35">
      <c r="A1091"/>
      <c r="B1091"/>
      <c r="C1091"/>
      <c r="D1091"/>
      <c r="E1091"/>
      <c r="F1091"/>
      <c r="G1091"/>
      <c r="H1091" s="6"/>
      <c r="I1091"/>
      <c r="J1091"/>
    </row>
    <row r="1092" spans="1:10" x14ac:dyDescent="0.35">
      <c r="A1092"/>
      <c r="B1092"/>
      <c r="C1092"/>
      <c r="D1092"/>
      <c r="E1092"/>
      <c r="F1092"/>
      <c r="G1092"/>
      <c r="H1092" s="6"/>
      <c r="I1092"/>
      <c r="J1092"/>
    </row>
    <row r="1093" spans="1:10" x14ac:dyDescent="0.35">
      <c r="A1093"/>
      <c r="B1093"/>
      <c r="C1093"/>
      <c r="D1093"/>
      <c r="E1093"/>
      <c r="F1093"/>
      <c r="G1093"/>
      <c r="H1093" s="6"/>
      <c r="I1093"/>
      <c r="J1093"/>
    </row>
    <row r="1094" spans="1:10" x14ac:dyDescent="0.35">
      <c r="A1094"/>
      <c r="B1094"/>
      <c r="C1094"/>
      <c r="D1094"/>
      <c r="E1094"/>
      <c r="F1094"/>
      <c r="G1094"/>
      <c r="H1094" s="6"/>
      <c r="I1094"/>
      <c r="J1094"/>
    </row>
    <row r="1095" spans="1:10" x14ac:dyDescent="0.35">
      <c r="A1095"/>
      <c r="B1095"/>
      <c r="C1095"/>
      <c r="D1095"/>
      <c r="E1095"/>
      <c r="F1095"/>
      <c r="G1095"/>
      <c r="H1095" s="6"/>
      <c r="I1095"/>
      <c r="J1095"/>
    </row>
    <row r="1096" spans="1:10" x14ac:dyDescent="0.35">
      <c r="A1096"/>
      <c r="B1096"/>
      <c r="C1096"/>
      <c r="D1096"/>
      <c r="E1096"/>
      <c r="F1096"/>
      <c r="G1096"/>
      <c r="H1096" s="6"/>
      <c r="I1096"/>
      <c r="J1096"/>
    </row>
    <row r="1097" spans="1:10" x14ac:dyDescent="0.35">
      <c r="A1097"/>
      <c r="B1097"/>
      <c r="C1097"/>
      <c r="D1097"/>
      <c r="E1097"/>
      <c r="F1097"/>
      <c r="G1097"/>
      <c r="H1097" s="6"/>
      <c r="I1097"/>
      <c r="J1097"/>
    </row>
    <row r="1098" spans="1:10" x14ac:dyDescent="0.35">
      <c r="A1098"/>
      <c r="B1098"/>
      <c r="C1098"/>
      <c r="D1098"/>
      <c r="E1098"/>
      <c r="F1098"/>
      <c r="G1098"/>
      <c r="H1098" s="6"/>
      <c r="I1098"/>
      <c r="J1098"/>
    </row>
    <row r="1099" spans="1:10" x14ac:dyDescent="0.35">
      <c r="A1099"/>
      <c r="B1099"/>
      <c r="C1099"/>
      <c r="D1099"/>
      <c r="E1099"/>
      <c r="F1099"/>
      <c r="G1099"/>
      <c r="H1099" s="6"/>
      <c r="I1099"/>
      <c r="J1099"/>
    </row>
    <row r="1100" spans="1:10" x14ac:dyDescent="0.35">
      <c r="A1100"/>
      <c r="B1100"/>
      <c r="C1100"/>
      <c r="D1100"/>
      <c r="E1100"/>
      <c r="F1100"/>
      <c r="G1100"/>
      <c r="H1100" s="6"/>
      <c r="I1100"/>
      <c r="J1100"/>
    </row>
    <row r="1101" spans="1:10" x14ac:dyDescent="0.35">
      <c r="A1101"/>
      <c r="B1101"/>
      <c r="C1101"/>
      <c r="D1101"/>
      <c r="E1101"/>
      <c r="F1101"/>
      <c r="G1101"/>
      <c r="H1101" s="6"/>
      <c r="I1101"/>
      <c r="J1101"/>
    </row>
    <row r="1102" spans="1:10" x14ac:dyDescent="0.35">
      <c r="A1102"/>
      <c r="B1102"/>
      <c r="C1102"/>
      <c r="D1102"/>
      <c r="E1102"/>
      <c r="F1102"/>
      <c r="G1102"/>
      <c r="H1102" s="6"/>
      <c r="I1102"/>
      <c r="J1102"/>
    </row>
    <row r="1103" spans="1:10" x14ac:dyDescent="0.35">
      <c r="A1103"/>
      <c r="B1103"/>
      <c r="C1103"/>
      <c r="D1103"/>
      <c r="E1103"/>
      <c r="F1103"/>
      <c r="G1103"/>
      <c r="H1103" s="6"/>
      <c r="I1103"/>
      <c r="J1103"/>
    </row>
    <row r="1104" spans="1:10" x14ac:dyDescent="0.35">
      <c r="A1104"/>
      <c r="B1104"/>
      <c r="C1104"/>
      <c r="D1104"/>
      <c r="E1104"/>
      <c r="F1104"/>
      <c r="G1104"/>
      <c r="H1104" s="6"/>
      <c r="I1104"/>
      <c r="J1104"/>
    </row>
    <row r="1105" spans="1:10" x14ac:dyDescent="0.35">
      <c r="A1105"/>
      <c r="B1105"/>
      <c r="C1105"/>
      <c r="D1105"/>
      <c r="E1105"/>
      <c r="F1105"/>
      <c r="G1105"/>
      <c r="H1105" s="6"/>
      <c r="I1105"/>
      <c r="J1105"/>
    </row>
    <row r="1106" spans="1:10" x14ac:dyDescent="0.35">
      <c r="A1106"/>
      <c r="B1106"/>
      <c r="C1106"/>
      <c r="D1106"/>
      <c r="E1106"/>
      <c r="F1106"/>
      <c r="G1106"/>
      <c r="H1106" s="6"/>
      <c r="I1106"/>
      <c r="J1106"/>
    </row>
    <row r="1107" spans="1:10" x14ac:dyDescent="0.35">
      <c r="A1107"/>
      <c r="B1107"/>
      <c r="C1107"/>
      <c r="D1107"/>
      <c r="E1107"/>
      <c r="F1107"/>
      <c r="G1107"/>
      <c r="H1107" s="6"/>
      <c r="I1107"/>
      <c r="J1107"/>
    </row>
    <row r="1108" spans="1:10" x14ac:dyDescent="0.35">
      <c r="A1108"/>
      <c r="B1108"/>
      <c r="C1108"/>
      <c r="D1108"/>
      <c r="E1108"/>
      <c r="F1108"/>
      <c r="G1108"/>
      <c r="H1108" s="6"/>
      <c r="I1108"/>
      <c r="J1108"/>
    </row>
    <row r="1109" spans="1:10" x14ac:dyDescent="0.35">
      <c r="A1109"/>
      <c r="B1109"/>
      <c r="C1109"/>
      <c r="D1109"/>
      <c r="E1109"/>
      <c r="F1109"/>
      <c r="G1109"/>
      <c r="H1109" s="6"/>
      <c r="I1109"/>
      <c r="J1109"/>
    </row>
    <row r="1110" spans="1:10" x14ac:dyDescent="0.35">
      <c r="A1110"/>
      <c r="B1110"/>
      <c r="C1110"/>
      <c r="D1110"/>
      <c r="E1110"/>
      <c r="F1110"/>
      <c r="G1110"/>
      <c r="H1110" s="6"/>
      <c r="I1110"/>
      <c r="J1110"/>
    </row>
    <row r="1111" spans="1:10" x14ac:dyDescent="0.35">
      <c r="A1111"/>
      <c r="B1111"/>
      <c r="C1111"/>
      <c r="D1111"/>
      <c r="E1111"/>
      <c r="F1111"/>
      <c r="G1111"/>
      <c r="H1111" s="6"/>
      <c r="I1111"/>
      <c r="J1111"/>
    </row>
    <row r="1112" spans="1:10" x14ac:dyDescent="0.35">
      <c r="A1112"/>
      <c r="B1112"/>
      <c r="C1112"/>
      <c r="D1112"/>
      <c r="E1112"/>
      <c r="F1112"/>
      <c r="G1112"/>
      <c r="H1112" s="6"/>
      <c r="I1112"/>
      <c r="J1112"/>
    </row>
    <row r="1113" spans="1:10" x14ac:dyDescent="0.35">
      <c r="A1113"/>
      <c r="B1113"/>
      <c r="C1113"/>
      <c r="D1113"/>
      <c r="E1113"/>
      <c r="F1113"/>
      <c r="G1113"/>
      <c r="H1113" s="6"/>
      <c r="I1113"/>
      <c r="J1113"/>
    </row>
    <row r="1114" spans="1:10" x14ac:dyDescent="0.35">
      <c r="A1114"/>
      <c r="B1114"/>
      <c r="C1114"/>
      <c r="D1114"/>
      <c r="E1114"/>
      <c r="F1114"/>
      <c r="G1114"/>
      <c r="H1114" s="6"/>
      <c r="I1114"/>
      <c r="J1114"/>
    </row>
    <row r="1115" spans="1:10" x14ac:dyDescent="0.35">
      <c r="A1115"/>
      <c r="B1115"/>
      <c r="C1115"/>
      <c r="D1115"/>
      <c r="E1115"/>
      <c r="F1115"/>
      <c r="G1115"/>
      <c r="H1115" s="6"/>
      <c r="I1115"/>
      <c r="J1115"/>
    </row>
    <row r="1116" spans="1:10" x14ac:dyDescent="0.35">
      <c r="A1116"/>
      <c r="B1116"/>
      <c r="C1116"/>
      <c r="D1116"/>
      <c r="E1116"/>
      <c r="F1116"/>
      <c r="G1116"/>
      <c r="H1116" s="6"/>
      <c r="I1116"/>
      <c r="J1116"/>
    </row>
    <row r="1117" spans="1:10" x14ac:dyDescent="0.35">
      <c r="A1117"/>
      <c r="B1117"/>
      <c r="C1117"/>
      <c r="D1117"/>
      <c r="E1117"/>
      <c r="F1117"/>
      <c r="G1117"/>
      <c r="H1117" s="6"/>
      <c r="I1117"/>
      <c r="J1117"/>
    </row>
    <row r="1118" spans="1:10" x14ac:dyDescent="0.35">
      <c r="A1118"/>
      <c r="B1118"/>
      <c r="C1118"/>
      <c r="D1118"/>
      <c r="E1118"/>
      <c r="F1118"/>
      <c r="G1118"/>
      <c r="H1118" s="6"/>
      <c r="I1118"/>
      <c r="J1118"/>
    </row>
    <row r="1119" spans="1:10" x14ac:dyDescent="0.35">
      <c r="A1119"/>
      <c r="B1119"/>
      <c r="C1119"/>
      <c r="D1119"/>
      <c r="E1119"/>
      <c r="F1119"/>
      <c r="G1119"/>
      <c r="H1119" s="6"/>
      <c r="I1119"/>
      <c r="J1119"/>
    </row>
    <row r="1120" spans="1:10" x14ac:dyDescent="0.35">
      <c r="A1120"/>
      <c r="B1120"/>
      <c r="C1120"/>
      <c r="D1120"/>
      <c r="E1120"/>
      <c r="F1120"/>
      <c r="G1120"/>
      <c r="H1120" s="6"/>
      <c r="I1120"/>
      <c r="J1120"/>
    </row>
    <row r="1121" spans="1:10" x14ac:dyDescent="0.35">
      <c r="A1121"/>
      <c r="B1121"/>
      <c r="C1121"/>
      <c r="D1121"/>
      <c r="E1121"/>
      <c r="F1121"/>
      <c r="G1121"/>
      <c r="H1121" s="6"/>
      <c r="I1121"/>
      <c r="J1121"/>
    </row>
    <row r="1122" spans="1:10" x14ac:dyDescent="0.35">
      <c r="A1122"/>
      <c r="B1122"/>
      <c r="C1122"/>
      <c r="D1122"/>
      <c r="E1122"/>
      <c r="F1122"/>
      <c r="G1122"/>
      <c r="H1122" s="6"/>
      <c r="I1122"/>
      <c r="J1122"/>
    </row>
    <row r="1123" spans="1:10" x14ac:dyDescent="0.35">
      <c r="A1123"/>
      <c r="B1123"/>
      <c r="C1123"/>
      <c r="D1123"/>
      <c r="E1123"/>
      <c r="F1123"/>
      <c r="G1123"/>
      <c r="H1123" s="6"/>
      <c r="I1123"/>
      <c r="J1123"/>
    </row>
    <row r="1124" spans="1:10" x14ac:dyDescent="0.35">
      <c r="A1124"/>
      <c r="B1124"/>
      <c r="C1124"/>
      <c r="D1124"/>
      <c r="E1124"/>
      <c r="F1124"/>
      <c r="G1124"/>
      <c r="H1124" s="6"/>
      <c r="I1124"/>
      <c r="J1124"/>
    </row>
    <row r="1125" spans="1:10" x14ac:dyDescent="0.35">
      <c r="A1125"/>
      <c r="B1125"/>
      <c r="C1125"/>
      <c r="D1125"/>
      <c r="E1125"/>
      <c r="F1125"/>
      <c r="G1125"/>
      <c r="H1125" s="6"/>
      <c r="I1125"/>
      <c r="J1125"/>
    </row>
    <row r="1126" spans="1:10" x14ac:dyDescent="0.35">
      <c r="A1126"/>
      <c r="B1126"/>
      <c r="C1126"/>
      <c r="D1126"/>
      <c r="E1126"/>
      <c r="F1126"/>
      <c r="G1126"/>
      <c r="H1126" s="6"/>
      <c r="I1126"/>
      <c r="J1126"/>
    </row>
    <row r="1127" spans="1:10" x14ac:dyDescent="0.35">
      <c r="A1127"/>
      <c r="B1127"/>
      <c r="C1127"/>
      <c r="D1127"/>
      <c r="E1127"/>
      <c r="F1127"/>
      <c r="G1127"/>
      <c r="H1127" s="6"/>
      <c r="I1127"/>
      <c r="J1127"/>
    </row>
    <row r="1128" spans="1:10" x14ac:dyDescent="0.35">
      <c r="A1128"/>
      <c r="B1128"/>
      <c r="C1128"/>
      <c r="D1128"/>
      <c r="E1128"/>
      <c r="F1128"/>
      <c r="G1128"/>
      <c r="H1128" s="6"/>
      <c r="I1128"/>
      <c r="J1128"/>
    </row>
    <row r="1129" spans="1:10" x14ac:dyDescent="0.35">
      <c r="A1129"/>
      <c r="B1129"/>
      <c r="C1129"/>
      <c r="D1129"/>
      <c r="E1129"/>
      <c r="F1129"/>
      <c r="G1129"/>
      <c r="H1129" s="6"/>
      <c r="I1129"/>
      <c r="J1129"/>
    </row>
    <row r="1130" spans="1:10" x14ac:dyDescent="0.35">
      <c r="A1130"/>
      <c r="B1130"/>
      <c r="C1130"/>
      <c r="D1130"/>
      <c r="E1130"/>
      <c r="F1130"/>
      <c r="G1130"/>
      <c r="H1130" s="6"/>
      <c r="I1130"/>
      <c r="J1130"/>
    </row>
    <row r="1131" spans="1:10" x14ac:dyDescent="0.35">
      <c r="A1131"/>
      <c r="B1131"/>
      <c r="C1131"/>
      <c r="D1131"/>
      <c r="E1131"/>
      <c r="F1131"/>
      <c r="G1131"/>
      <c r="H1131" s="6"/>
      <c r="I1131"/>
      <c r="J1131"/>
    </row>
    <row r="1132" spans="1:10" x14ac:dyDescent="0.35">
      <c r="A1132"/>
      <c r="B1132"/>
      <c r="C1132"/>
      <c r="D1132"/>
      <c r="E1132"/>
      <c r="F1132"/>
      <c r="G1132"/>
      <c r="H1132" s="6"/>
      <c r="I1132"/>
      <c r="J1132"/>
    </row>
    <row r="1133" spans="1:10" x14ac:dyDescent="0.35">
      <c r="A1133"/>
      <c r="B1133"/>
      <c r="C1133"/>
      <c r="D1133"/>
      <c r="E1133"/>
      <c r="F1133"/>
      <c r="G1133"/>
      <c r="H1133" s="6"/>
      <c r="I1133"/>
      <c r="J1133"/>
    </row>
    <row r="1134" spans="1:10" x14ac:dyDescent="0.35">
      <c r="A1134"/>
      <c r="B1134"/>
      <c r="C1134"/>
      <c r="D1134"/>
      <c r="E1134"/>
      <c r="F1134"/>
      <c r="G1134"/>
      <c r="H1134" s="6"/>
      <c r="I1134"/>
      <c r="J1134"/>
    </row>
    <row r="1135" spans="1:10" x14ac:dyDescent="0.35">
      <c r="A1135"/>
      <c r="B1135"/>
      <c r="C1135"/>
      <c r="D1135"/>
      <c r="E1135"/>
      <c r="F1135"/>
      <c r="G1135"/>
      <c r="H1135" s="6"/>
      <c r="I1135"/>
      <c r="J1135"/>
    </row>
    <row r="1136" spans="1:10" x14ac:dyDescent="0.35">
      <c r="A1136"/>
      <c r="B1136"/>
      <c r="C1136"/>
      <c r="D1136"/>
      <c r="E1136"/>
      <c r="F1136"/>
      <c r="G1136"/>
      <c r="H1136" s="6"/>
      <c r="I1136"/>
      <c r="J1136"/>
    </row>
    <row r="1137" spans="1:10" x14ac:dyDescent="0.35">
      <c r="A1137"/>
      <c r="B1137"/>
      <c r="C1137"/>
      <c r="D1137"/>
      <c r="E1137"/>
      <c r="F1137"/>
      <c r="G1137"/>
      <c r="H1137" s="6"/>
      <c r="I1137"/>
      <c r="J1137"/>
    </row>
    <row r="1138" spans="1:10" x14ac:dyDescent="0.35">
      <c r="A1138"/>
      <c r="B1138"/>
      <c r="C1138"/>
      <c r="D1138"/>
      <c r="E1138"/>
      <c r="F1138"/>
      <c r="G1138"/>
      <c r="H1138" s="6"/>
      <c r="I1138"/>
      <c r="J1138"/>
    </row>
    <row r="1139" spans="1:10" x14ac:dyDescent="0.35">
      <c r="A1139"/>
      <c r="B1139"/>
      <c r="C1139"/>
      <c r="D1139"/>
      <c r="E1139"/>
      <c r="F1139"/>
      <c r="G1139"/>
      <c r="H1139" s="6"/>
      <c r="I1139"/>
      <c r="J1139"/>
    </row>
    <row r="1140" spans="1:10" x14ac:dyDescent="0.35">
      <c r="A1140"/>
      <c r="B1140"/>
      <c r="C1140"/>
      <c r="D1140"/>
      <c r="E1140"/>
      <c r="F1140"/>
      <c r="G1140"/>
      <c r="H1140" s="6"/>
      <c r="I1140"/>
      <c r="J1140"/>
    </row>
    <row r="1141" spans="1:10" x14ac:dyDescent="0.35">
      <c r="A1141"/>
      <c r="B1141"/>
      <c r="C1141"/>
      <c r="D1141"/>
      <c r="E1141"/>
      <c r="F1141"/>
      <c r="G1141"/>
      <c r="H1141" s="6"/>
      <c r="I1141"/>
      <c r="J1141"/>
    </row>
    <row r="1142" spans="1:10" x14ac:dyDescent="0.35">
      <c r="A1142"/>
      <c r="B1142"/>
      <c r="C1142"/>
      <c r="D1142"/>
      <c r="E1142"/>
      <c r="F1142"/>
      <c r="G1142"/>
      <c r="H1142" s="6"/>
      <c r="I1142"/>
      <c r="J1142"/>
    </row>
    <row r="1143" spans="1:10" x14ac:dyDescent="0.35">
      <c r="A1143"/>
      <c r="B1143"/>
      <c r="C1143"/>
      <c r="D1143"/>
      <c r="E1143"/>
      <c r="F1143"/>
      <c r="G1143"/>
      <c r="H1143" s="6"/>
      <c r="I1143"/>
      <c r="J1143"/>
    </row>
    <row r="1144" spans="1:10" x14ac:dyDescent="0.35">
      <c r="A1144"/>
      <c r="B1144"/>
      <c r="C1144"/>
      <c r="D1144"/>
      <c r="E1144"/>
      <c r="F1144"/>
      <c r="G1144"/>
      <c r="H1144" s="6"/>
      <c r="I1144"/>
      <c r="J1144"/>
    </row>
    <row r="1145" spans="1:10" x14ac:dyDescent="0.35">
      <c r="A1145"/>
      <c r="B1145"/>
      <c r="C1145"/>
      <c r="D1145"/>
      <c r="E1145"/>
      <c r="F1145"/>
      <c r="G1145"/>
      <c r="H1145" s="6"/>
      <c r="I1145"/>
      <c r="J1145"/>
    </row>
    <row r="1146" spans="1:10" x14ac:dyDescent="0.35">
      <c r="A1146"/>
      <c r="B1146"/>
      <c r="C1146"/>
      <c r="D1146"/>
      <c r="E1146"/>
      <c r="F1146"/>
      <c r="G1146"/>
      <c r="H1146" s="6"/>
      <c r="I1146"/>
      <c r="J1146"/>
    </row>
    <row r="1147" spans="1:10" x14ac:dyDescent="0.35">
      <c r="A1147"/>
      <c r="B1147"/>
      <c r="C1147"/>
      <c r="D1147"/>
      <c r="E1147"/>
      <c r="F1147"/>
      <c r="G1147"/>
      <c r="H1147" s="6"/>
      <c r="I1147"/>
      <c r="J1147"/>
    </row>
    <row r="1148" spans="1:10" x14ac:dyDescent="0.35">
      <c r="A1148"/>
      <c r="B1148"/>
      <c r="C1148"/>
      <c r="D1148"/>
      <c r="E1148"/>
      <c r="F1148"/>
      <c r="G1148"/>
      <c r="H1148" s="6"/>
      <c r="I1148"/>
      <c r="J1148"/>
    </row>
    <row r="1149" spans="1:10" x14ac:dyDescent="0.35">
      <c r="A1149"/>
      <c r="B1149"/>
      <c r="C1149"/>
      <c r="D1149"/>
      <c r="E1149"/>
      <c r="F1149"/>
      <c r="G1149"/>
      <c r="H1149" s="6"/>
      <c r="I1149"/>
      <c r="J1149"/>
    </row>
    <row r="1150" spans="1:10" x14ac:dyDescent="0.35">
      <c r="A1150"/>
      <c r="B1150"/>
      <c r="C1150"/>
      <c r="D1150"/>
      <c r="E1150"/>
      <c r="F1150"/>
      <c r="G1150"/>
      <c r="H1150" s="6"/>
      <c r="I1150"/>
      <c r="J1150"/>
    </row>
    <row r="1151" spans="1:10" x14ac:dyDescent="0.35">
      <c r="A1151"/>
      <c r="B1151"/>
      <c r="C1151"/>
      <c r="D1151"/>
      <c r="E1151"/>
      <c r="F1151"/>
      <c r="G1151"/>
      <c r="H1151" s="6"/>
      <c r="I1151"/>
      <c r="J1151"/>
    </row>
    <row r="1152" spans="1:10" x14ac:dyDescent="0.35">
      <c r="A1152"/>
      <c r="B1152"/>
      <c r="C1152"/>
      <c r="D1152"/>
      <c r="E1152"/>
      <c r="F1152"/>
      <c r="G1152"/>
      <c r="H1152" s="6"/>
      <c r="I1152"/>
      <c r="J1152"/>
    </row>
    <row r="1153" spans="1:10" x14ac:dyDescent="0.35">
      <c r="A1153"/>
      <c r="B1153"/>
      <c r="C1153"/>
      <c r="D1153"/>
      <c r="E1153"/>
      <c r="F1153"/>
      <c r="G1153"/>
      <c r="H1153" s="6"/>
      <c r="I1153"/>
      <c r="J1153"/>
    </row>
    <row r="1154" spans="1:10" x14ac:dyDescent="0.35">
      <c r="A1154"/>
      <c r="B1154"/>
      <c r="C1154"/>
      <c r="D1154"/>
      <c r="E1154"/>
      <c r="F1154"/>
      <c r="G1154"/>
      <c r="H1154" s="6"/>
      <c r="I1154"/>
      <c r="J1154"/>
    </row>
    <row r="1155" spans="1:10" x14ac:dyDescent="0.35">
      <c r="A1155"/>
      <c r="B1155"/>
      <c r="C1155"/>
      <c r="D1155"/>
      <c r="E1155"/>
      <c r="F1155"/>
      <c r="G1155"/>
      <c r="H1155" s="6"/>
      <c r="I1155"/>
      <c r="J1155"/>
    </row>
    <row r="1156" spans="1:10" x14ac:dyDescent="0.35">
      <c r="A1156"/>
      <c r="B1156"/>
      <c r="C1156"/>
      <c r="D1156"/>
      <c r="E1156"/>
      <c r="F1156"/>
      <c r="G1156"/>
      <c r="H1156" s="6"/>
      <c r="I1156"/>
      <c r="J1156"/>
    </row>
    <row r="1157" spans="1:10" x14ac:dyDescent="0.35">
      <c r="A1157"/>
      <c r="B1157"/>
      <c r="C1157"/>
      <c r="D1157"/>
      <c r="E1157"/>
      <c r="F1157"/>
      <c r="G1157"/>
      <c r="H1157" s="6"/>
      <c r="I1157"/>
      <c r="J1157"/>
    </row>
    <row r="1158" spans="1:10" x14ac:dyDescent="0.35">
      <c r="A1158"/>
      <c r="B1158"/>
      <c r="C1158"/>
      <c r="D1158"/>
      <c r="E1158"/>
      <c r="F1158"/>
      <c r="G1158"/>
      <c r="H1158" s="6"/>
      <c r="I1158"/>
      <c r="J1158"/>
    </row>
    <row r="1159" spans="1:10" x14ac:dyDescent="0.35">
      <c r="A1159"/>
      <c r="B1159"/>
      <c r="C1159"/>
      <c r="D1159"/>
      <c r="E1159"/>
      <c r="F1159"/>
      <c r="G1159"/>
      <c r="H1159" s="6"/>
      <c r="I1159"/>
      <c r="J1159"/>
    </row>
    <row r="1160" spans="1:10" x14ac:dyDescent="0.35">
      <c r="A1160"/>
      <c r="B1160"/>
      <c r="C1160"/>
      <c r="D1160"/>
      <c r="E1160"/>
      <c r="F1160"/>
      <c r="G1160"/>
      <c r="H1160" s="6"/>
      <c r="I1160"/>
      <c r="J1160"/>
    </row>
    <row r="1161" spans="1:10" x14ac:dyDescent="0.35">
      <c r="A1161"/>
      <c r="B1161"/>
      <c r="C1161"/>
      <c r="D1161"/>
      <c r="E1161"/>
      <c r="F1161"/>
      <c r="G1161"/>
      <c r="H1161" s="6"/>
      <c r="I1161"/>
      <c r="J1161"/>
    </row>
    <row r="1162" spans="1:10" x14ac:dyDescent="0.35">
      <c r="A1162"/>
      <c r="B1162"/>
      <c r="C1162"/>
      <c r="D1162"/>
      <c r="E1162"/>
      <c r="F1162"/>
      <c r="G1162"/>
      <c r="H1162" s="6"/>
      <c r="I1162"/>
      <c r="J1162"/>
    </row>
    <row r="1163" spans="1:10" x14ac:dyDescent="0.35">
      <c r="A1163"/>
      <c r="B1163"/>
      <c r="C1163"/>
      <c r="D1163"/>
      <c r="E1163"/>
      <c r="F1163"/>
      <c r="G1163"/>
      <c r="H1163" s="6"/>
      <c r="I1163"/>
      <c r="J1163"/>
    </row>
    <row r="1164" spans="1:10" x14ac:dyDescent="0.35">
      <c r="A1164"/>
      <c r="B1164"/>
      <c r="C1164"/>
      <c r="D1164"/>
      <c r="E1164"/>
      <c r="F1164"/>
      <c r="G1164"/>
      <c r="H1164" s="6"/>
      <c r="I1164"/>
      <c r="J1164"/>
    </row>
    <row r="1165" spans="1:10" x14ac:dyDescent="0.35">
      <c r="A1165"/>
      <c r="B1165"/>
      <c r="C1165"/>
      <c r="D1165"/>
      <c r="E1165"/>
      <c r="F1165"/>
      <c r="G1165"/>
      <c r="H1165" s="6"/>
      <c r="I1165"/>
      <c r="J1165"/>
    </row>
    <row r="1166" spans="1:10" x14ac:dyDescent="0.35">
      <c r="A1166"/>
      <c r="B1166"/>
      <c r="C1166"/>
      <c r="D1166"/>
      <c r="E1166"/>
      <c r="F1166"/>
      <c r="G1166"/>
      <c r="H1166" s="6"/>
      <c r="I1166"/>
      <c r="J1166"/>
    </row>
    <row r="1167" spans="1:10" x14ac:dyDescent="0.35">
      <c r="A1167"/>
      <c r="B1167"/>
      <c r="C1167"/>
      <c r="D1167"/>
      <c r="E1167"/>
      <c r="F1167"/>
      <c r="G1167"/>
      <c r="H1167" s="6"/>
      <c r="I1167"/>
      <c r="J1167"/>
    </row>
    <row r="1168" spans="1:10" x14ac:dyDescent="0.35">
      <c r="A1168"/>
      <c r="B1168"/>
      <c r="C1168"/>
      <c r="D1168"/>
      <c r="E1168"/>
      <c r="F1168"/>
      <c r="G1168"/>
      <c r="H1168" s="6"/>
      <c r="I1168"/>
      <c r="J1168"/>
    </row>
    <row r="1169" spans="1:10" x14ac:dyDescent="0.35">
      <c r="A1169"/>
      <c r="B1169"/>
      <c r="C1169"/>
      <c r="D1169"/>
      <c r="E1169"/>
      <c r="F1169"/>
      <c r="G1169"/>
      <c r="H1169" s="6"/>
      <c r="I1169"/>
      <c r="J1169"/>
    </row>
    <row r="1170" spans="1:10" x14ac:dyDescent="0.35">
      <c r="A1170"/>
      <c r="B1170"/>
      <c r="C1170"/>
      <c r="D1170"/>
      <c r="E1170"/>
      <c r="F1170"/>
      <c r="G1170"/>
      <c r="H1170" s="6"/>
      <c r="I1170"/>
      <c r="J1170"/>
    </row>
    <row r="1171" spans="1:10" x14ac:dyDescent="0.35">
      <c r="A1171"/>
      <c r="B1171"/>
      <c r="C1171"/>
      <c r="D1171"/>
      <c r="E1171"/>
      <c r="F1171"/>
      <c r="G1171"/>
      <c r="H1171" s="6"/>
      <c r="I1171"/>
      <c r="J1171"/>
    </row>
    <row r="1172" spans="1:10" x14ac:dyDescent="0.35">
      <c r="A1172"/>
      <c r="B1172"/>
      <c r="C1172"/>
      <c r="D1172"/>
      <c r="E1172"/>
      <c r="F1172"/>
      <c r="G1172"/>
      <c r="H1172" s="6"/>
      <c r="I1172"/>
      <c r="J1172"/>
    </row>
    <row r="1173" spans="1:10" x14ac:dyDescent="0.35">
      <c r="A1173"/>
      <c r="B1173"/>
      <c r="C1173"/>
      <c r="D1173"/>
      <c r="E1173"/>
      <c r="F1173"/>
      <c r="G1173"/>
      <c r="H1173" s="6"/>
      <c r="I1173"/>
      <c r="J1173"/>
    </row>
    <row r="1174" spans="1:10" x14ac:dyDescent="0.35">
      <c r="A1174"/>
      <c r="B1174"/>
      <c r="C1174"/>
      <c r="D1174"/>
      <c r="E1174"/>
      <c r="F1174"/>
      <c r="G1174"/>
      <c r="H1174" s="6"/>
      <c r="I1174"/>
      <c r="J1174"/>
    </row>
    <row r="1175" spans="1:10" x14ac:dyDescent="0.35">
      <c r="A1175"/>
      <c r="B1175"/>
      <c r="C1175"/>
      <c r="D1175"/>
      <c r="E1175"/>
      <c r="F1175"/>
      <c r="G1175"/>
      <c r="H1175" s="6"/>
      <c r="I1175"/>
      <c r="J1175"/>
    </row>
    <row r="1176" spans="1:10" x14ac:dyDescent="0.35">
      <c r="A1176"/>
      <c r="B1176"/>
      <c r="C1176"/>
      <c r="D1176"/>
      <c r="E1176"/>
      <c r="F1176"/>
      <c r="G1176"/>
      <c r="H1176" s="6"/>
      <c r="I1176"/>
      <c r="J1176"/>
    </row>
    <row r="1177" spans="1:10" x14ac:dyDescent="0.35">
      <c r="A1177"/>
      <c r="B1177"/>
      <c r="C1177"/>
      <c r="D1177"/>
      <c r="E1177"/>
      <c r="F1177"/>
      <c r="G1177"/>
      <c r="H1177" s="6"/>
      <c r="I1177"/>
      <c r="J1177"/>
    </row>
    <row r="1178" spans="1:10" x14ac:dyDescent="0.35">
      <c r="A1178"/>
      <c r="B1178"/>
      <c r="C1178"/>
      <c r="D1178"/>
      <c r="E1178"/>
      <c r="F1178"/>
      <c r="G1178"/>
      <c r="H1178" s="6"/>
      <c r="I1178"/>
      <c r="J1178"/>
    </row>
    <row r="1179" spans="1:10" x14ac:dyDescent="0.35">
      <c r="A1179"/>
      <c r="B1179"/>
      <c r="C1179"/>
      <c r="D1179"/>
      <c r="E1179"/>
      <c r="F1179"/>
      <c r="G1179"/>
      <c r="H1179" s="6"/>
      <c r="I1179"/>
      <c r="J1179"/>
    </row>
    <row r="1180" spans="1:10" x14ac:dyDescent="0.35">
      <c r="A1180"/>
      <c r="B1180"/>
      <c r="C1180"/>
      <c r="D1180"/>
      <c r="E1180"/>
      <c r="F1180"/>
      <c r="G1180"/>
      <c r="H1180" s="6"/>
      <c r="I1180"/>
      <c r="J1180"/>
    </row>
    <row r="1181" spans="1:10" x14ac:dyDescent="0.35">
      <c r="A1181"/>
      <c r="B1181"/>
      <c r="C1181"/>
      <c r="D1181"/>
      <c r="E1181"/>
      <c r="F1181"/>
      <c r="G1181"/>
      <c r="H1181" s="6"/>
      <c r="I1181"/>
      <c r="J1181"/>
    </row>
    <row r="1182" spans="1:10" x14ac:dyDescent="0.35">
      <c r="A1182"/>
      <c r="B1182"/>
      <c r="C1182"/>
      <c r="D1182"/>
      <c r="E1182"/>
      <c r="F1182"/>
      <c r="G1182"/>
      <c r="H1182" s="6"/>
      <c r="I1182"/>
      <c r="J1182"/>
    </row>
    <row r="1183" spans="1:10" x14ac:dyDescent="0.35">
      <c r="A1183"/>
      <c r="B1183"/>
      <c r="C1183"/>
      <c r="D1183"/>
      <c r="E1183"/>
      <c r="F1183"/>
      <c r="G1183"/>
      <c r="H1183" s="6"/>
      <c r="I1183"/>
      <c r="J1183"/>
    </row>
    <row r="1184" spans="1:10" x14ac:dyDescent="0.35">
      <c r="A1184"/>
      <c r="B1184"/>
      <c r="C1184"/>
      <c r="D1184"/>
      <c r="E1184"/>
      <c r="F1184"/>
      <c r="G1184"/>
      <c r="H1184" s="6"/>
      <c r="I1184"/>
      <c r="J1184"/>
    </row>
    <row r="1185" spans="1:10" x14ac:dyDescent="0.35">
      <c r="A1185"/>
      <c r="B1185"/>
      <c r="C1185"/>
      <c r="D1185"/>
      <c r="E1185"/>
      <c r="F1185"/>
      <c r="G1185"/>
      <c r="H1185" s="6"/>
      <c r="I1185"/>
      <c r="J1185"/>
    </row>
    <row r="1186" spans="1:10" x14ac:dyDescent="0.35">
      <c r="A1186"/>
      <c r="B1186"/>
      <c r="C1186"/>
      <c r="D1186"/>
      <c r="E1186"/>
      <c r="F1186"/>
      <c r="G1186"/>
      <c r="H1186" s="6"/>
      <c r="I1186"/>
      <c r="J1186"/>
    </row>
    <row r="1187" spans="1:10" x14ac:dyDescent="0.35">
      <c r="A1187"/>
      <c r="B1187"/>
      <c r="C1187"/>
      <c r="D1187"/>
      <c r="E1187"/>
      <c r="F1187"/>
      <c r="G1187"/>
      <c r="H1187" s="6"/>
      <c r="I1187"/>
      <c r="J1187"/>
    </row>
    <row r="1188" spans="1:10" x14ac:dyDescent="0.35">
      <c r="A1188"/>
      <c r="B1188"/>
      <c r="C1188"/>
      <c r="D1188"/>
      <c r="E1188"/>
      <c r="F1188"/>
      <c r="G1188"/>
      <c r="H1188" s="6"/>
      <c r="I1188"/>
      <c r="J1188"/>
    </row>
    <row r="1189" spans="1:10" x14ac:dyDescent="0.35">
      <c r="A1189"/>
      <c r="B1189"/>
      <c r="C1189"/>
      <c r="D1189"/>
      <c r="E1189"/>
      <c r="F1189"/>
      <c r="G1189"/>
      <c r="H1189" s="6"/>
      <c r="I1189"/>
      <c r="J1189"/>
    </row>
    <row r="1190" spans="1:10" x14ac:dyDescent="0.35">
      <c r="A1190"/>
      <c r="B1190"/>
      <c r="C1190"/>
      <c r="D1190"/>
      <c r="E1190"/>
      <c r="F1190"/>
      <c r="G1190"/>
      <c r="H1190" s="6"/>
      <c r="I1190"/>
      <c r="J1190"/>
    </row>
    <row r="1191" spans="1:10" x14ac:dyDescent="0.35">
      <c r="A1191"/>
      <c r="B1191"/>
      <c r="C1191"/>
      <c r="D1191"/>
      <c r="E1191"/>
      <c r="F1191"/>
      <c r="G1191"/>
      <c r="H1191" s="6"/>
      <c r="I1191"/>
      <c r="J1191"/>
    </row>
    <row r="1192" spans="1:10" x14ac:dyDescent="0.35">
      <c r="A1192"/>
      <c r="B1192"/>
      <c r="C1192"/>
      <c r="D1192"/>
      <c r="E1192"/>
      <c r="F1192"/>
      <c r="G1192"/>
      <c r="H1192" s="6"/>
      <c r="I1192"/>
      <c r="J1192"/>
    </row>
    <row r="1193" spans="1:10" x14ac:dyDescent="0.35">
      <c r="A1193"/>
      <c r="B1193"/>
      <c r="C1193"/>
      <c r="D1193"/>
      <c r="E1193"/>
      <c r="F1193"/>
      <c r="G1193"/>
      <c r="H1193" s="6"/>
      <c r="I1193"/>
      <c r="J1193"/>
    </row>
    <row r="1194" spans="1:10" x14ac:dyDescent="0.35">
      <c r="A1194"/>
      <c r="B1194"/>
      <c r="C1194"/>
      <c r="D1194"/>
      <c r="E1194"/>
      <c r="F1194"/>
      <c r="G1194"/>
      <c r="H1194" s="6"/>
      <c r="I1194"/>
      <c r="J1194"/>
    </row>
    <row r="1195" spans="1:10" x14ac:dyDescent="0.35">
      <c r="A1195"/>
      <c r="B1195"/>
      <c r="C1195"/>
      <c r="D1195"/>
      <c r="E1195"/>
      <c r="F1195"/>
      <c r="G1195"/>
      <c r="H1195" s="6"/>
      <c r="I1195"/>
      <c r="J1195"/>
    </row>
    <row r="1196" spans="1:10" x14ac:dyDescent="0.35">
      <c r="A1196"/>
      <c r="B1196"/>
      <c r="C1196"/>
      <c r="D1196"/>
      <c r="E1196"/>
      <c r="F1196"/>
      <c r="G1196"/>
      <c r="H1196" s="6"/>
      <c r="I1196"/>
      <c r="J1196"/>
    </row>
    <row r="1197" spans="1:10" x14ac:dyDescent="0.35">
      <c r="A1197"/>
      <c r="B1197"/>
      <c r="C1197"/>
      <c r="D1197"/>
      <c r="E1197"/>
      <c r="F1197"/>
      <c r="G1197"/>
      <c r="H1197" s="6"/>
      <c r="I1197"/>
      <c r="J1197"/>
    </row>
    <row r="1198" spans="1:10" x14ac:dyDescent="0.35">
      <c r="A1198"/>
      <c r="B1198"/>
      <c r="C1198"/>
      <c r="D1198"/>
      <c r="E1198"/>
      <c r="F1198"/>
      <c r="G1198"/>
      <c r="H1198" s="6"/>
      <c r="I1198"/>
      <c r="J1198"/>
    </row>
    <row r="1199" spans="1:10" x14ac:dyDescent="0.35">
      <c r="A1199"/>
      <c r="B1199"/>
      <c r="C1199"/>
      <c r="D1199"/>
      <c r="E1199"/>
      <c r="F1199"/>
      <c r="G1199"/>
      <c r="H1199" s="6"/>
      <c r="I1199"/>
      <c r="J1199"/>
    </row>
    <row r="1200" spans="1:10" x14ac:dyDescent="0.35">
      <c r="A1200"/>
      <c r="B1200"/>
      <c r="C1200"/>
      <c r="D1200"/>
      <c r="E1200"/>
      <c r="F1200"/>
      <c r="G1200"/>
      <c r="H1200" s="6"/>
      <c r="I1200"/>
      <c r="J1200"/>
    </row>
    <row r="1201" spans="1:10" x14ac:dyDescent="0.35">
      <c r="A1201"/>
      <c r="B1201"/>
      <c r="C1201"/>
      <c r="D1201"/>
      <c r="E1201"/>
      <c r="F1201"/>
      <c r="G1201"/>
      <c r="H1201" s="6"/>
      <c r="I1201"/>
      <c r="J1201"/>
    </row>
    <row r="1202" spans="1:10" x14ac:dyDescent="0.35">
      <c r="A1202"/>
      <c r="B1202"/>
      <c r="C1202"/>
      <c r="D1202"/>
      <c r="E1202"/>
      <c r="F1202"/>
      <c r="G1202"/>
      <c r="H1202" s="6"/>
      <c r="I1202"/>
      <c r="J1202"/>
    </row>
    <row r="1203" spans="1:10" x14ac:dyDescent="0.35">
      <c r="A1203"/>
      <c r="B1203"/>
      <c r="C1203"/>
      <c r="D1203"/>
      <c r="E1203"/>
      <c r="F1203"/>
      <c r="G1203"/>
      <c r="H1203" s="6"/>
      <c r="I1203"/>
      <c r="J1203"/>
    </row>
    <row r="1204" spans="1:10" x14ac:dyDescent="0.35">
      <c r="A1204"/>
      <c r="B1204"/>
      <c r="C1204"/>
      <c r="D1204"/>
      <c r="E1204"/>
      <c r="F1204"/>
      <c r="G1204"/>
      <c r="H1204" s="6"/>
      <c r="I1204"/>
      <c r="J1204"/>
    </row>
    <row r="1205" spans="1:10" x14ac:dyDescent="0.35">
      <c r="A1205"/>
      <c r="B1205"/>
      <c r="C1205"/>
      <c r="D1205"/>
      <c r="E1205"/>
      <c r="F1205"/>
      <c r="G1205"/>
      <c r="H1205" s="6"/>
      <c r="I1205"/>
      <c r="J1205"/>
    </row>
    <row r="1206" spans="1:10" x14ac:dyDescent="0.35">
      <c r="A1206"/>
      <c r="B1206"/>
      <c r="C1206"/>
      <c r="D1206"/>
      <c r="E1206"/>
      <c r="F1206"/>
      <c r="G1206"/>
      <c r="H1206" s="6"/>
      <c r="I1206"/>
      <c r="J1206"/>
    </row>
    <row r="1207" spans="1:10" x14ac:dyDescent="0.35">
      <c r="A1207"/>
      <c r="B1207"/>
      <c r="C1207"/>
      <c r="D1207"/>
      <c r="E1207"/>
      <c r="F1207"/>
      <c r="G1207"/>
      <c r="H1207" s="6"/>
      <c r="I1207"/>
      <c r="J1207"/>
    </row>
    <row r="1208" spans="1:10" x14ac:dyDescent="0.35">
      <c r="A1208"/>
      <c r="B1208"/>
      <c r="C1208"/>
      <c r="D1208"/>
      <c r="E1208"/>
      <c r="F1208"/>
      <c r="G1208"/>
      <c r="H1208" s="6"/>
      <c r="I1208"/>
      <c r="J1208"/>
    </row>
    <row r="1209" spans="1:10" x14ac:dyDescent="0.35">
      <c r="A1209"/>
      <c r="B1209"/>
      <c r="C1209"/>
      <c r="D1209"/>
      <c r="E1209"/>
      <c r="F1209"/>
      <c r="G1209"/>
      <c r="H1209" s="6"/>
      <c r="I1209"/>
      <c r="J1209"/>
    </row>
    <row r="1210" spans="1:10" x14ac:dyDescent="0.35">
      <c r="A1210"/>
      <c r="B1210"/>
      <c r="C1210"/>
      <c r="D1210"/>
      <c r="E1210"/>
      <c r="F1210"/>
      <c r="G1210"/>
      <c r="H1210" s="6"/>
      <c r="I1210"/>
      <c r="J1210"/>
    </row>
    <row r="1211" spans="1:10" x14ac:dyDescent="0.35">
      <c r="A1211"/>
      <c r="B1211"/>
      <c r="C1211"/>
      <c r="D1211"/>
      <c r="E1211"/>
      <c r="F1211"/>
      <c r="G1211"/>
      <c r="H1211" s="6"/>
      <c r="I1211"/>
      <c r="J1211"/>
    </row>
    <row r="1212" spans="1:10" x14ac:dyDescent="0.35">
      <c r="A1212"/>
      <c r="B1212"/>
      <c r="C1212"/>
      <c r="D1212"/>
      <c r="E1212"/>
      <c r="F1212"/>
      <c r="G1212"/>
      <c r="H1212" s="6"/>
      <c r="I1212"/>
      <c r="J1212"/>
    </row>
    <row r="1213" spans="1:10" x14ac:dyDescent="0.35">
      <c r="A1213"/>
      <c r="B1213"/>
      <c r="C1213"/>
      <c r="D1213"/>
      <c r="E1213"/>
      <c r="F1213"/>
      <c r="G1213"/>
      <c r="H1213" s="6"/>
      <c r="I1213"/>
      <c r="J1213"/>
    </row>
    <row r="1214" spans="1:10" x14ac:dyDescent="0.35">
      <c r="A1214"/>
      <c r="B1214"/>
      <c r="C1214"/>
      <c r="D1214"/>
      <c r="E1214"/>
      <c r="F1214"/>
      <c r="G1214"/>
      <c r="H1214" s="6"/>
      <c r="I1214"/>
      <c r="J1214"/>
    </row>
    <row r="1215" spans="1:10" x14ac:dyDescent="0.35">
      <c r="A1215"/>
      <c r="B1215"/>
      <c r="C1215"/>
      <c r="D1215"/>
      <c r="E1215"/>
      <c r="F1215"/>
      <c r="G1215"/>
      <c r="H1215" s="6"/>
      <c r="I1215"/>
      <c r="J1215"/>
    </row>
    <row r="1216" spans="1:10" x14ac:dyDescent="0.35">
      <c r="A1216"/>
      <c r="B1216"/>
      <c r="C1216"/>
      <c r="D1216"/>
      <c r="E1216"/>
      <c r="F1216"/>
      <c r="G1216"/>
      <c r="H1216" s="6"/>
      <c r="I1216"/>
      <c r="J1216"/>
    </row>
    <row r="1217" spans="1:10" x14ac:dyDescent="0.35">
      <c r="A1217"/>
      <c r="B1217"/>
      <c r="C1217"/>
      <c r="D1217"/>
      <c r="E1217"/>
      <c r="F1217"/>
      <c r="G1217"/>
      <c r="H1217" s="6"/>
      <c r="I1217"/>
      <c r="J1217"/>
    </row>
    <row r="1218" spans="1:10" x14ac:dyDescent="0.35">
      <c r="A1218"/>
      <c r="B1218"/>
      <c r="C1218"/>
      <c r="D1218"/>
      <c r="E1218"/>
      <c r="F1218"/>
      <c r="G1218"/>
      <c r="H1218" s="6"/>
      <c r="I1218"/>
      <c r="J1218"/>
    </row>
    <row r="1219" spans="1:10" x14ac:dyDescent="0.35">
      <c r="A1219"/>
      <c r="B1219"/>
      <c r="C1219"/>
      <c r="D1219"/>
      <c r="E1219"/>
      <c r="F1219"/>
      <c r="G1219"/>
      <c r="H1219" s="6"/>
      <c r="I1219"/>
      <c r="J1219"/>
    </row>
    <row r="1220" spans="1:10" x14ac:dyDescent="0.35">
      <c r="A1220"/>
      <c r="B1220"/>
      <c r="C1220"/>
      <c r="D1220"/>
      <c r="E1220"/>
      <c r="F1220"/>
      <c r="G1220"/>
      <c r="H1220" s="6"/>
      <c r="I1220"/>
      <c r="J1220"/>
    </row>
    <row r="1221" spans="1:10" x14ac:dyDescent="0.35">
      <c r="A1221"/>
      <c r="B1221"/>
      <c r="C1221"/>
      <c r="D1221"/>
      <c r="E1221"/>
      <c r="F1221"/>
      <c r="G1221"/>
      <c r="H1221" s="6"/>
      <c r="I1221"/>
      <c r="J1221"/>
    </row>
    <row r="1222" spans="1:10" x14ac:dyDescent="0.35">
      <c r="A1222"/>
      <c r="B1222"/>
      <c r="C1222"/>
      <c r="D1222"/>
      <c r="E1222"/>
      <c r="F1222"/>
      <c r="G1222"/>
      <c r="H1222" s="6"/>
      <c r="I1222"/>
      <c r="J1222"/>
    </row>
    <row r="1223" spans="1:10" x14ac:dyDescent="0.35">
      <c r="A1223"/>
      <c r="B1223"/>
      <c r="C1223"/>
      <c r="D1223"/>
      <c r="E1223"/>
      <c r="F1223"/>
      <c r="G1223"/>
      <c r="H1223" s="6"/>
      <c r="I1223"/>
      <c r="J1223"/>
    </row>
    <row r="1224" spans="1:10" x14ac:dyDescent="0.35">
      <c r="A1224"/>
      <c r="B1224"/>
      <c r="C1224"/>
      <c r="D1224"/>
      <c r="E1224"/>
      <c r="F1224"/>
      <c r="G1224"/>
      <c r="H1224" s="6"/>
      <c r="I1224"/>
      <c r="J1224"/>
    </row>
    <row r="1225" spans="1:10" x14ac:dyDescent="0.35">
      <c r="A1225"/>
      <c r="B1225"/>
      <c r="C1225"/>
      <c r="D1225"/>
      <c r="E1225"/>
      <c r="F1225"/>
      <c r="G1225"/>
      <c r="H1225" s="6"/>
      <c r="I1225"/>
      <c r="J1225"/>
    </row>
    <row r="1226" spans="1:10" x14ac:dyDescent="0.35">
      <c r="A1226"/>
      <c r="B1226"/>
      <c r="C1226"/>
      <c r="D1226"/>
      <c r="E1226"/>
      <c r="F1226"/>
      <c r="G1226"/>
      <c r="H1226" s="6"/>
      <c r="I1226"/>
      <c r="J1226"/>
    </row>
    <row r="1227" spans="1:10" x14ac:dyDescent="0.35">
      <c r="A1227"/>
      <c r="B1227"/>
      <c r="C1227"/>
      <c r="D1227"/>
      <c r="E1227"/>
      <c r="F1227"/>
      <c r="G1227"/>
      <c r="H1227" s="6"/>
      <c r="I1227"/>
      <c r="J1227"/>
    </row>
    <row r="1228" spans="1:10" x14ac:dyDescent="0.35">
      <c r="A1228"/>
      <c r="B1228"/>
      <c r="C1228"/>
      <c r="D1228"/>
      <c r="E1228"/>
      <c r="F1228"/>
      <c r="G1228"/>
      <c r="H1228" s="6"/>
      <c r="I1228"/>
      <c r="J1228"/>
    </row>
    <row r="1229" spans="1:10" x14ac:dyDescent="0.35">
      <c r="A1229"/>
      <c r="B1229"/>
      <c r="C1229"/>
      <c r="D1229"/>
      <c r="E1229"/>
      <c r="F1229"/>
      <c r="G1229"/>
      <c r="H1229" s="6"/>
      <c r="I1229"/>
      <c r="J1229"/>
    </row>
    <row r="1230" spans="1:10" x14ac:dyDescent="0.35">
      <c r="A1230"/>
      <c r="B1230"/>
      <c r="C1230"/>
      <c r="D1230"/>
      <c r="E1230"/>
      <c r="F1230"/>
      <c r="G1230"/>
      <c r="H1230" s="6"/>
      <c r="I1230"/>
      <c r="J1230"/>
    </row>
    <row r="1231" spans="1:10" x14ac:dyDescent="0.35">
      <c r="A1231"/>
      <c r="B1231"/>
      <c r="C1231"/>
      <c r="D1231"/>
      <c r="E1231"/>
      <c r="F1231"/>
      <c r="G1231"/>
      <c r="H1231" s="6"/>
      <c r="I1231"/>
      <c r="J1231"/>
    </row>
    <row r="1232" spans="1:10" x14ac:dyDescent="0.35">
      <c r="A1232"/>
      <c r="B1232"/>
      <c r="C1232"/>
      <c r="D1232"/>
      <c r="E1232"/>
      <c r="F1232"/>
      <c r="G1232"/>
      <c r="H1232" s="6"/>
      <c r="I1232"/>
      <c r="J1232"/>
    </row>
    <row r="1233" spans="1:10" x14ac:dyDescent="0.35">
      <c r="A1233"/>
      <c r="B1233"/>
      <c r="C1233"/>
      <c r="D1233"/>
      <c r="E1233"/>
      <c r="F1233"/>
      <c r="G1233"/>
      <c r="H1233" s="6"/>
      <c r="I1233"/>
      <c r="J1233"/>
    </row>
    <row r="1234" spans="1:10" x14ac:dyDescent="0.35">
      <c r="A1234"/>
      <c r="B1234"/>
      <c r="C1234"/>
      <c r="D1234"/>
      <c r="E1234"/>
      <c r="F1234"/>
      <c r="G1234"/>
      <c r="H1234" s="6"/>
      <c r="I1234"/>
      <c r="J1234"/>
    </row>
    <row r="1235" spans="1:10" x14ac:dyDescent="0.35">
      <c r="A1235"/>
      <c r="B1235"/>
      <c r="C1235"/>
      <c r="D1235"/>
      <c r="E1235"/>
      <c r="F1235"/>
      <c r="G1235"/>
      <c r="H1235" s="6"/>
      <c r="I1235"/>
      <c r="J1235"/>
    </row>
    <row r="1236" spans="1:10" x14ac:dyDescent="0.35">
      <c r="A1236"/>
      <c r="B1236"/>
      <c r="C1236"/>
      <c r="D1236"/>
      <c r="E1236"/>
      <c r="F1236"/>
      <c r="G1236"/>
      <c r="H1236" s="6"/>
      <c r="I1236"/>
      <c r="J1236"/>
    </row>
    <row r="1237" spans="1:10" x14ac:dyDescent="0.35">
      <c r="A1237"/>
      <c r="B1237"/>
      <c r="C1237"/>
      <c r="D1237"/>
      <c r="E1237"/>
      <c r="F1237"/>
      <c r="G1237"/>
      <c r="H1237" s="6"/>
      <c r="I1237"/>
      <c r="J1237"/>
    </row>
    <row r="1238" spans="1:10" x14ac:dyDescent="0.35">
      <c r="A1238"/>
      <c r="B1238"/>
      <c r="C1238"/>
      <c r="D1238"/>
      <c r="E1238"/>
      <c r="F1238"/>
      <c r="G1238"/>
      <c r="H1238" s="6"/>
      <c r="I1238"/>
      <c r="J1238"/>
    </row>
    <row r="1239" spans="1:10" x14ac:dyDescent="0.35">
      <c r="A1239"/>
      <c r="B1239"/>
      <c r="C1239"/>
      <c r="D1239"/>
      <c r="E1239"/>
      <c r="F1239"/>
      <c r="G1239"/>
      <c r="H1239" s="6"/>
      <c r="I1239"/>
      <c r="J1239"/>
    </row>
    <row r="1240" spans="1:10" x14ac:dyDescent="0.35">
      <c r="A1240"/>
      <c r="B1240"/>
      <c r="C1240"/>
      <c r="D1240"/>
      <c r="E1240"/>
      <c r="F1240"/>
      <c r="G1240"/>
      <c r="H1240" s="6"/>
      <c r="I1240"/>
      <c r="J1240"/>
    </row>
    <row r="1241" spans="1:10" x14ac:dyDescent="0.35">
      <c r="A1241"/>
      <c r="B1241"/>
      <c r="C1241"/>
      <c r="D1241"/>
      <c r="E1241"/>
      <c r="F1241"/>
      <c r="G1241"/>
      <c r="H1241" s="6"/>
      <c r="I1241"/>
      <c r="J1241"/>
    </row>
    <row r="1242" spans="1:10" x14ac:dyDescent="0.35">
      <c r="A1242"/>
      <c r="B1242"/>
      <c r="C1242"/>
      <c r="D1242"/>
      <c r="E1242"/>
      <c r="F1242"/>
      <c r="G1242"/>
      <c r="H1242" s="6"/>
      <c r="I1242"/>
      <c r="J1242"/>
    </row>
    <row r="1243" spans="1:10" x14ac:dyDescent="0.35">
      <c r="A1243"/>
      <c r="B1243"/>
      <c r="C1243"/>
      <c r="D1243"/>
      <c r="E1243"/>
      <c r="F1243"/>
      <c r="G1243"/>
      <c r="H1243" s="6"/>
      <c r="I1243"/>
      <c r="J1243"/>
    </row>
    <row r="1244" spans="1:10" x14ac:dyDescent="0.35">
      <c r="A1244"/>
      <c r="B1244"/>
      <c r="C1244"/>
      <c r="D1244"/>
      <c r="E1244"/>
      <c r="F1244"/>
      <c r="G1244"/>
      <c r="H1244" s="6"/>
      <c r="I1244"/>
      <c r="J1244"/>
    </row>
    <row r="1245" spans="1:10" x14ac:dyDescent="0.35">
      <c r="A1245"/>
      <c r="B1245"/>
      <c r="C1245"/>
      <c r="D1245"/>
      <c r="E1245"/>
      <c r="F1245"/>
      <c r="G1245"/>
      <c r="H1245" s="6"/>
      <c r="I1245"/>
      <c r="J1245"/>
    </row>
    <row r="1246" spans="1:10" x14ac:dyDescent="0.35">
      <c r="A1246"/>
      <c r="B1246"/>
      <c r="C1246"/>
      <c r="D1246"/>
      <c r="E1246"/>
      <c r="F1246"/>
      <c r="G1246"/>
      <c r="H1246" s="6"/>
      <c r="I1246"/>
      <c r="J1246"/>
    </row>
    <row r="1247" spans="1:10" x14ac:dyDescent="0.35">
      <c r="A1247"/>
      <c r="B1247"/>
      <c r="C1247"/>
      <c r="D1247"/>
      <c r="E1247"/>
      <c r="F1247"/>
      <c r="G1247"/>
      <c r="H1247" s="6"/>
      <c r="I1247"/>
      <c r="J1247"/>
    </row>
    <row r="1248" spans="1:10" x14ac:dyDescent="0.35">
      <c r="A1248"/>
      <c r="B1248"/>
      <c r="C1248"/>
      <c r="D1248"/>
      <c r="E1248"/>
      <c r="F1248"/>
      <c r="G1248"/>
      <c r="H1248" s="6"/>
      <c r="I1248"/>
      <c r="J1248"/>
    </row>
    <row r="1249" spans="1:10" x14ac:dyDescent="0.35">
      <c r="A1249"/>
      <c r="B1249"/>
      <c r="C1249"/>
      <c r="D1249"/>
      <c r="E1249"/>
      <c r="F1249"/>
      <c r="G1249"/>
      <c r="H1249" s="6"/>
      <c r="I1249"/>
      <c r="J1249"/>
    </row>
    <row r="1250" spans="1:10" x14ac:dyDescent="0.35">
      <c r="A1250"/>
      <c r="B1250"/>
      <c r="C1250"/>
      <c r="D1250"/>
      <c r="E1250"/>
      <c r="F1250"/>
      <c r="G1250"/>
      <c r="H1250" s="6"/>
      <c r="I1250"/>
      <c r="J1250"/>
    </row>
    <row r="1251" spans="1:10" x14ac:dyDescent="0.35">
      <c r="A1251"/>
      <c r="B1251"/>
      <c r="C1251"/>
      <c r="D1251"/>
      <c r="E1251"/>
      <c r="F1251"/>
      <c r="G1251"/>
      <c r="H1251" s="6"/>
      <c r="I1251"/>
      <c r="J1251"/>
    </row>
    <row r="1252" spans="1:10" x14ac:dyDescent="0.35">
      <c r="A1252"/>
      <c r="B1252"/>
      <c r="C1252"/>
      <c r="D1252"/>
      <c r="E1252"/>
      <c r="F1252"/>
      <c r="G1252"/>
      <c r="H1252" s="6"/>
      <c r="I1252"/>
      <c r="J1252"/>
    </row>
    <row r="1253" spans="1:10" x14ac:dyDescent="0.35">
      <c r="A1253"/>
      <c r="B1253"/>
      <c r="C1253"/>
      <c r="D1253"/>
      <c r="E1253"/>
      <c r="F1253"/>
      <c r="G1253"/>
      <c r="H1253" s="6"/>
      <c r="I1253"/>
      <c r="J1253"/>
    </row>
    <row r="1254" spans="1:10" x14ac:dyDescent="0.35">
      <c r="A1254"/>
      <c r="B1254"/>
      <c r="C1254"/>
      <c r="D1254"/>
      <c r="E1254"/>
      <c r="F1254"/>
      <c r="G1254"/>
      <c r="H1254" s="6"/>
      <c r="I1254"/>
      <c r="J1254"/>
    </row>
    <row r="1255" spans="1:10" x14ac:dyDescent="0.35">
      <c r="A1255"/>
      <c r="B1255"/>
      <c r="C1255"/>
      <c r="D1255"/>
      <c r="E1255"/>
      <c r="F1255"/>
      <c r="G1255"/>
      <c r="H1255" s="6"/>
      <c r="I1255"/>
      <c r="J1255"/>
    </row>
    <row r="1256" spans="1:10" x14ac:dyDescent="0.35">
      <c r="A1256"/>
      <c r="B1256"/>
      <c r="C1256"/>
      <c r="D1256"/>
      <c r="E1256"/>
      <c r="F1256"/>
      <c r="G1256"/>
      <c r="H1256" s="6"/>
      <c r="I1256"/>
      <c r="J1256"/>
    </row>
    <row r="1257" spans="1:10" x14ac:dyDescent="0.35">
      <c r="A1257"/>
      <c r="B1257"/>
      <c r="C1257"/>
      <c r="D1257"/>
      <c r="E1257"/>
      <c r="F1257"/>
      <c r="G1257"/>
      <c r="H1257" s="6"/>
      <c r="I1257"/>
      <c r="J1257"/>
    </row>
    <row r="1258" spans="1:10" x14ac:dyDescent="0.35">
      <c r="A1258"/>
      <c r="B1258"/>
      <c r="C1258"/>
      <c r="D1258"/>
      <c r="E1258"/>
      <c r="F1258"/>
      <c r="G1258"/>
      <c r="H1258" s="6"/>
      <c r="I1258"/>
      <c r="J1258"/>
    </row>
    <row r="1259" spans="1:10" x14ac:dyDescent="0.35">
      <c r="A1259"/>
      <c r="B1259"/>
      <c r="C1259"/>
      <c r="D1259"/>
      <c r="E1259"/>
      <c r="F1259"/>
      <c r="G1259"/>
      <c r="H1259" s="6"/>
      <c r="I1259"/>
      <c r="J1259"/>
    </row>
    <row r="1260" spans="1:10" x14ac:dyDescent="0.35">
      <c r="A1260"/>
      <c r="B1260"/>
      <c r="C1260"/>
      <c r="D1260"/>
      <c r="E1260"/>
      <c r="F1260"/>
      <c r="G1260"/>
      <c r="H1260" s="6"/>
      <c r="I1260"/>
      <c r="J1260"/>
    </row>
    <row r="1261" spans="1:10" x14ac:dyDescent="0.35">
      <c r="A1261"/>
      <c r="B1261"/>
      <c r="C1261"/>
      <c r="D1261"/>
      <c r="E1261"/>
      <c r="F1261"/>
      <c r="G1261"/>
      <c r="H1261" s="6"/>
      <c r="I1261"/>
      <c r="J1261"/>
    </row>
    <row r="1262" spans="1:10" x14ac:dyDescent="0.35">
      <c r="A1262"/>
      <c r="B1262"/>
      <c r="C1262"/>
      <c r="D1262"/>
      <c r="E1262"/>
      <c r="F1262"/>
      <c r="G1262"/>
      <c r="H1262" s="6"/>
      <c r="I1262"/>
      <c r="J1262"/>
    </row>
    <row r="1263" spans="1:10" x14ac:dyDescent="0.35">
      <c r="A1263"/>
      <c r="B1263"/>
      <c r="C1263"/>
      <c r="D1263"/>
      <c r="E1263"/>
      <c r="F1263"/>
      <c r="G1263"/>
      <c r="H1263" s="6"/>
      <c r="I1263"/>
      <c r="J1263"/>
    </row>
    <row r="1264" spans="1:10" x14ac:dyDescent="0.35">
      <c r="A1264"/>
      <c r="B1264"/>
      <c r="C1264"/>
      <c r="D1264"/>
      <c r="E1264"/>
      <c r="F1264"/>
      <c r="G1264"/>
      <c r="H1264" s="6"/>
      <c r="I1264"/>
      <c r="J1264"/>
    </row>
    <row r="1265" spans="1:10" x14ac:dyDescent="0.35">
      <c r="A1265"/>
      <c r="B1265"/>
      <c r="C1265"/>
      <c r="D1265"/>
      <c r="E1265"/>
      <c r="F1265"/>
      <c r="G1265"/>
      <c r="H1265" s="6"/>
      <c r="I1265"/>
      <c r="J1265"/>
    </row>
    <row r="1266" spans="1:10" x14ac:dyDescent="0.35">
      <c r="A1266"/>
      <c r="B1266"/>
      <c r="C1266"/>
      <c r="D1266"/>
      <c r="E1266"/>
      <c r="F1266"/>
      <c r="G1266"/>
      <c r="H1266" s="6"/>
      <c r="I1266"/>
      <c r="J1266"/>
    </row>
    <row r="1267" spans="1:10" x14ac:dyDescent="0.35">
      <c r="A1267"/>
      <c r="B1267"/>
      <c r="C1267"/>
      <c r="D1267"/>
      <c r="E1267"/>
      <c r="F1267"/>
      <c r="G1267"/>
      <c r="H1267" s="6"/>
      <c r="I1267"/>
      <c r="J1267"/>
    </row>
    <row r="1268" spans="1:10" x14ac:dyDescent="0.35">
      <c r="A1268"/>
      <c r="B1268"/>
      <c r="C1268"/>
      <c r="D1268"/>
      <c r="E1268"/>
      <c r="F1268"/>
      <c r="G1268"/>
      <c r="H1268" s="6"/>
      <c r="I1268"/>
      <c r="J1268"/>
    </row>
    <row r="1269" spans="1:10" x14ac:dyDescent="0.35">
      <c r="A1269"/>
      <c r="B1269"/>
      <c r="C1269"/>
      <c r="D1269"/>
      <c r="E1269"/>
      <c r="F1269"/>
      <c r="G1269"/>
      <c r="H1269" s="6"/>
      <c r="I1269"/>
      <c r="J1269"/>
    </row>
    <row r="1270" spans="1:10" x14ac:dyDescent="0.35">
      <c r="A1270"/>
      <c r="B1270"/>
      <c r="C1270"/>
      <c r="D1270"/>
      <c r="E1270"/>
      <c r="F1270"/>
      <c r="G1270"/>
      <c r="H1270" s="6"/>
      <c r="I1270"/>
      <c r="J1270"/>
    </row>
    <row r="1271" spans="1:10" x14ac:dyDescent="0.35">
      <c r="A1271"/>
      <c r="B1271"/>
      <c r="C1271"/>
      <c r="D1271"/>
      <c r="E1271"/>
      <c r="F1271"/>
      <c r="G1271"/>
      <c r="H1271" s="6"/>
      <c r="I1271"/>
      <c r="J1271"/>
    </row>
    <row r="1272" spans="1:10" x14ac:dyDescent="0.35">
      <c r="A1272"/>
      <c r="B1272"/>
      <c r="C1272"/>
      <c r="D1272"/>
      <c r="E1272"/>
      <c r="F1272"/>
      <c r="G1272"/>
      <c r="H1272" s="6"/>
      <c r="I1272"/>
      <c r="J1272"/>
    </row>
    <row r="1273" spans="1:10" x14ac:dyDescent="0.35">
      <c r="A1273"/>
      <c r="B1273"/>
      <c r="C1273"/>
      <c r="D1273"/>
      <c r="E1273"/>
      <c r="F1273"/>
      <c r="G1273"/>
      <c r="H1273" s="6"/>
      <c r="I1273"/>
      <c r="J1273"/>
    </row>
    <row r="1274" spans="1:10" x14ac:dyDescent="0.35">
      <c r="A1274"/>
      <c r="B1274"/>
      <c r="C1274"/>
      <c r="D1274"/>
      <c r="E1274"/>
      <c r="F1274"/>
      <c r="G1274"/>
      <c r="H1274" s="6"/>
      <c r="I1274"/>
      <c r="J1274"/>
    </row>
    <row r="1275" spans="1:10" x14ac:dyDescent="0.35">
      <c r="A1275"/>
      <c r="B1275"/>
      <c r="C1275"/>
      <c r="D1275"/>
      <c r="E1275"/>
      <c r="F1275"/>
      <c r="G1275"/>
      <c r="H1275" s="6"/>
      <c r="I1275"/>
      <c r="J1275"/>
    </row>
    <row r="1276" spans="1:10" x14ac:dyDescent="0.35">
      <c r="A1276"/>
      <c r="B1276"/>
      <c r="C1276"/>
      <c r="D1276"/>
      <c r="E1276"/>
      <c r="F1276"/>
      <c r="G1276"/>
      <c r="H1276" s="6"/>
      <c r="I1276"/>
      <c r="J1276"/>
    </row>
    <row r="1277" spans="1:10" x14ac:dyDescent="0.35">
      <c r="A1277"/>
      <c r="B1277"/>
      <c r="C1277"/>
      <c r="D1277"/>
      <c r="E1277"/>
      <c r="F1277"/>
      <c r="G1277"/>
      <c r="H1277" s="6"/>
      <c r="I1277"/>
      <c r="J1277"/>
    </row>
    <row r="1278" spans="1:10" x14ac:dyDescent="0.35">
      <c r="A1278"/>
      <c r="B1278"/>
      <c r="C1278"/>
      <c r="D1278"/>
      <c r="E1278"/>
      <c r="F1278"/>
      <c r="G1278"/>
      <c r="H1278" s="6"/>
      <c r="I1278"/>
      <c r="J1278"/>
    </row>
    <row r="1279" spans="1:10" x14ac:dyDescent="0.35">
      <c r="A1279"/>
      <c r="B1279"/>
      <c r="C1279"/>
      <c r="D1279"/>
      <c r="E1279"/>
      <c r="F1279"/>
      <c r="G1279"/>
      <c r="H1279" s="6"/>
      <c r="I1279"/>
      <c r="J1279"/>
    </row>
    <row r="1280" spans="1:10" x14ac:dyDescent="0.35">
      <c r="A1280"/>
      <c r="B1280"/>
      <c r="C1280"/>
      <c r="D1280"/>
      <c r="E1280"/>
      <c r="F1280"/>
      <c r="G1280"/>
      <c r="H1280" s="6"/>
      <c r="I1280"/>
      <c r="J1280"/>
    </row>
    <row r="1281" spans="1:10" x14ac:dyDescent="0.35">
      <c r="A1281"/>
      <c r="B1281"/>
      <c r="C1281"/>
      <c r="D1281"/>
      <c r="E1281"/>
      <c r="F1281"/>
      <c r="G1281"/>
      <c r="H1281" s="6"/>
      <c r="I1281"/>
      <c r="J1281"/>
    </row>
    <row r="1282" spans="1:10" x14ac:dyDescent="0.35">
      <c r="A1282"/>
      <c r="B1282"/>
      <c r="C1282"/>
      <c r="D1282"/>
      <c r="E1282"/>
      <c r="F1282"/>
      <c r="G1282"/>
      <c r="H1282" s="6"/>
      <c r="I1282"/>
      <c r="J1282"/>
    </row>
    <row r="1283" spans="1:10" x14ac:dyDescent="0.35">
      <c r="A1283"/>
      <c r="B1283"/>
      <c r="C1283"/>
      <c r="D1283"/>
      <c r="E1283"/>
      <c r="F1283"/>
      <c r="G1283"/>
      <c r="H1283" s="6"/>
      <c r="I1283"/>
      <c r="J1283"/>
    </row>
    <row r="1284" spans="1:10" x14ac:dyDescent="0.35">
      <c r="A1284"/>
      <c r="B1284"/>
      <c r="C1284"/>
      <c r="D1284"/>
      <c r="E1284"/>
      <c r="F1284"/>
      <c r="G1284"/>
      <c r="H1284" s="6"/>
      <c r="I1284"/>
      <c r="J1284"/>
    </row>
    <row r="1285" spans="1:10" x14ac:dyDescent="0.35">
      <c r="A1285"/>
      <c r="B1285"/>
      <c r="C1285"/>
      <c r="D1285"/>
      <c r="E1285"/>
      <c r="F1285"/>
      <c r="G1285"/>
      <c r="H1285" s="6"/>
      <c r="I1285"/>
      <c r="J1285"/>
    </row>
    <row r="1286" spans="1:10" x14ac:dyDescent="0.35">
      <c r="A1286"/>
      <c r="B1286"/>
      <c r="C1286"/>
      <c r="D1286"/>
      <c r="E1286"/>
      <c r="F1286"/>
      <c r="G1286"/>
      <c r="H1286" s="6"/>
      <c r="I1286"/>
      <c r="J1286"/>
    </row>
    <row r="1287" spans="1:10" x14ac:dyDescent="0.35">
      <c r="A1287"/>
      <c r="B1287"/>
      <c r="C1287"/>
      <c r="D1287"/>
      <c r="E1287"/>
      <c r="F1287"/>
      <c r="G1287"/>
      <c r="H1287" s="6"/>
      <c r="I1287"/>
      <c r="J1287"/>
    </row>
    <row r="1288" spans="1:10" x14ac:dyDescent="0.35">
      <c r="A1288"/>
      <c r="B1288"/>
      <c r="C1288"/>
      <c r="D1288"/>
      <c r="E1288"/>
      <c r="F1288"/>
      <c r="G1288"/>
      <c r="H1288" s="6"/>
      <c r="I1288"/>
      <c r="J1288"/>
    </row>
    <row r="1289" spans="1:10" x14ac:dyDescent="0.35">
      <c r="A1289"/>
      <c r="B1289"/>
      <c r="C1289"/>
      <c r="D1289"/>
      <c r="E1289"/>
      <c r="F1289"/>
      <c r="G1289"/>
      <c r="H1289" s="6"/>
      <c r="I1289"/>
      <c r="J1289"/>
    </row>
    <row r="1290" spans="1:10" x14ac:dyDescent="0.35">
      <c r="A1290"/>
      <c r="B1290"/>
      <c r="C1290"/>
      <c r="D1290"/>
      <c r="E1290"/>
      <c r="F1290"/>
      <c r="G1290"/>
      <c r="H1290" s="6"/>
      <c r="I1290"/>
      <c r="J1290"/>
    </row>
    <row r="1291" spans="1:10" x14ac:dyDescent="0.35">
      <c r="A1291"/>
      <c r="B1291"/>
      <c r="C1291"/>
      <c r="D1291"/>
      <c r="E1291"/>
      <c r="F1291"/>
      <c r="G1291"/>
      <c r="H1291" s="6"/>
      <c r="I1291"/>
      <c r="J1291"/>
    </row>
    <row r="1292" spans="1:10" x14ac:dyDescent="0.35">
      <c r="A1292"/>
      <c r="B1292"/>
      <c r="C1292"/>
      <c r="D1292"/>
      <c r="E1292"/>
      <c r="F1292"/>
      <c r="G1292"/>
      <c r="H1292" s="6"/>
      <c r="I1292"/>
      <c r="J1292"/>
    </row>
    <row r="1293" spans="1:10" x14ac:dyDescent="0.35">
      <c r="A1293"/>
      <c r="B1293"/>
      <c r="C1293"/>
      <c r="D1293"/>
      <c r="E1293"/>
      <c r="F1293"/>
      <c r="G1293"/>
      <c r="H1293" s="6"/>
      <c r="I1293"/>
      <c r="J1293"/>
    </row>
    <row r="1294" spans="1:10" x14ac:dyDescent="0.35">
      <c r="A1294"/>
      <c r="B1294"/>
      <c r="C1294"/>
      <c r="D1294"/>
      <c r="E1294"/>
      <c r="F1294"/>
      <c r="G1294"/>
      <c r="H1294" s="6"/>
      <c r="I1294"/>
      <c r="J1294"/>
    </row>
    <row r="1295" spans="1:10" x14ac:dyDescent="0.35">
      <c r="A1295"/>
      <c r="B1295"/>
      <c r="C1295"/>
      <c r="D1295"/>
      <c r="E1295"/>
      <c r="F1295"/>
      <c r="G1295"/>
      <c r="H1295" s="6"/>
      <c r="I1295"/>
      <c r="J1295"/>
    </row>
    <row r="1296" spans="1:10" x14ac:dyDescent="0.35">
      <c r="A1296"/>
      <c r="B1296"/>
      <c r="C1296"/>
      <c r="D1296"/>
      <c r="E1296"/>
      <c r="F1296"/>
      <c r="G1296"/>
      <c r="H1296" s="6"/>
      <c r="I1296"/>
      <c r="J1296"/>
    </row>
    <row r="1297" spans="1:10" x14ac:dyDescent="0.35">
      <c r="A1297"/>
      <c r="B1297"/>
      <c r="C1297"/>
      <c r="D1297"/>
      <c r="E1297"/>
      <c r="F1297"/>
      <c r="G1297"/>
      <c r="H1297" s="6"/>
      <c r="I1297"/>
      <c r="J1297"/>
    </row>
    <row r="1298" spans="1:10" x14ac:dyDescent="0.35">
      <c r="A1298"/>
      <c r="B1298"/>
      <c r="C1298"/>
      <c r="D1298"/>
      <c r="E1298"/>
      <c r="F1298"/>
      <c r="G1298"/>
      <c r="H1298" s="6"/>
      <c r="I1298"/>
      <c r="J1298"/>
    </row>
    <row r="1299" spans="1:10" x14ac:dyDescent="0.35">
      <c r="A1299"/>
      <c r="B1299"/>
      <c r="C1299"/>
      <c r="D1299"/>
      <c r="E1299"/>
      <c r="F1299"/>
      <c r="G1299"/>
      <c r="H1299" s="6"/>
      <c r="I1299"/>
      <c r="J1299"/>
    </row>
    <row r="1300" spans="1:10" x14ac:dyDescent="0.35">
      <c r="A1300"/>
      <c r="B1300"/>
      <c r="C1300"/>
      <c r="D1300"/>
      <c r="E1300"/>
      <c r="F1300"/>
      <c r="G1300"/>
      <c r="H1300" s="6"/>
      <c r="I1300"/>
      <c r="J1300"/>
    </row>
    <row r="1301" spans="1:10" x14ac:dyDescent="0.35">
      <c r="A1301"/>
      <c r="B1301"/>
      <c r="C1301"/>
      <c r="D1301"/>
      <c r="E1301"/>
      <c r="F1301"/>
      <c r="G1301"/>
      <c r="H1301" s="6"/>
      <c r="I1301"/>
      <c r="J1301"/>
    </row>
    <row r="1302" spans="1:10" x14ac:dyDescent="0.35">
      <c r="A1302"/>
      <c r="B1302"/>
      <c r="C1302"/>
      <c r="D1302"/>
      <c r="E1302"/>
      <c r="F1302"/>
      <c r="G1302"/>
      <c r="H1302" s="6"/>
      <c r="I1302"/>
      <c r="J1302"/>
    </row>
    <row r="1303" spans="1:10" x14ac:dyDescent="0.35">
      <c r="A1303"/>
      <c r="B1303"/>
      <c r="C1303"/>
      <c r="D1303"/>
      <c r="E1303"/>
      <c r="F1303"/>
      <c r="G1303"/>
      <c r="H1303" s="6"/>
      <c r="I1303"/>
      <c r="J1303"/>
    </row>
    <row r="1304" spans="1:10" x14ac:dyDescent="0.35">
      <c r="A1304"/>
      <c r="B1304"/>
      <c r="C1304"/>
      <c r="D1304"/>
      <c r="E1304"/>
      <c r="F1304"/>
      <c r="G1304"/>
      <c r="H1304" s="6"/>
      <c r="I1304"/>
      <c r="J1304"/>
    </row>
    <row r="1305" spans="1:10" x14ac:dyDescent="0.35">
      <c r="A1305"/>
      <c r="B1305"/>
      <c r="C1305"/>
      <c r="D1305"/>
      <c r="E1305"/>
      <c r="F1305"/>
      <c r="G1305"/>
      <c r="H1305" s="6"/>
      <c r="I1305"/>
      <c r="J1305"/>
    </row>
    <row r="1306" spans="1:10" x14ac:dyDescent="0.35">
      <c r="A1306"/>
      <c r="B1306"/>
      <c r="C1306"/>
      <c r="D1306"/>
      <c r="E1306"/>
      <c r="F1306"/>
      <c r="G1306"/>
      <c r="H1306" s="6"/>
      <c r="I1306"/>
      <c r="J1306"/>
    </row>
    <row r="1307" spans="1:10" x14ac:dyDescent="0.35">
      <c r="A1307"/>
      <c r="B1307"/>
      <c r="C1307"/>
      <c r="D1307"/>
      <c r="E1307"/>
      <c r="F1307"/>
      <c r="G1307"/>
      <c r="H1307" s="6"/>
      <c r="I1307"/>
      <c r="J1307"/>
    </row>
    <row r="1308" spans="1:10" x14ac:dyDescent="0.35">
      <c r="A1308"/>
      <c r="B1308"/>
      <c r="C1308"/>
      <c r="D1308"/>
      <c r="E1308"/>
      <c r="F1308"/>
      <c r="G1308"/>
      <c r="H1308" s="6"/>
      <c r="I1308"/>
      <c r="J1308"/>
    </row>
  </sheetData>
  <pageMargins left="0.7" right="0.7" top="0.75" bottom="0.75" header="0.3" footer="0.3"/>
  <pageSetup paperSize="9" scale="58" fitToHeight="0" orientation="portrait" horizontalDpi="300" verticalDpi="300" r:id="rId2"/>
  <rowBreaks count="1" manualBreakCount="1">
    <brk id="87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F9383-12D1-4A63-B34A-5A4014F3DB55}">
  <sheetPr>
    <pageSetUpPr fitToPage="1"/>
  </sheetPr>
  <dimension ref="A1:K168"/>
  <sheetViews>
    <sheetView zoomScaleNormal="100" zoomScaleSheetLayoutView="100" workbookViewId="0"/>
  </sheetViews>
  <sheetFormatPr defaultRowHeight="14.5" x14ac:dyDescent="0.35"/>
  <cols>
    <col min="1" max="1" width="13.81640625" style="1" customWidth="1"/>
    <col min="2" max="2" width="18.26953125" style="3" bestFit="1" customWidth="1"/>
    <col min="3" max="3" width="8.81640625" style="3" customWidth="1"/>
    <col min="4" max="4" width="25.81640625" style="3" customWidth="1"/>
    <col min="5" max="5" width="8.81640625" style="7" customWidth="1"/>
    <col min="6" max="6" width="8.81640625" style="1" customWidth="1"/>
    <col min="7" max="7" width="18.54296875" style="1" customWidth="1"/>
    <col min="8" max="10" width="8.81640625" style="1" customWidth="1"/>
    <col min="11" max="11" width="8.7265625" style="1"/>
  </cols>
  <sheetData>
    <row r="1" spans="1:11" ht="15.5" x14ac:dyDescent="0.35">
      <c r="A1" s="2" t="s">
        <v>1616</v>
      </c>
      <c r="C1" s="1"/>
      <c r="E1" s="20"/>
    </row>
    <row r="2" spans="1:11" x14ac:dyDescent="0.35">
      <c r="C2" s="1"/>
      <c r="E2" s="20"/>
    </row>
    <row r="3" spans="1:11" x14ac:dyDescent="0.35">
      <c r="A3" s="1" t="s">
        <v>50</v>
      </c>
      <c r="C3" s="91">
        <v>21.5</v>
      </c>
      <c r="D3" s="3" t="s">
        <v>147</v>
      </c>
      <c r="E3" s="20"/>
    </row>
    <row r="4" spans="1:11" x14ac:dyDescent="0.35">
      <c r="A4" s="1" t="s">
        <v>1617</v>
      </c>
      <c r="C4" s="87">
        <v>6067</v>
      </c>
      <c r="D4" s="3" t="s">
        <v>150</v>
      </c>
    </row>
    <row r="5" spans="1:11" x14ac:dyDescent="0.35">
      <c r="C5" s="4"/>
      <c r="E5" s="4"/>
    </row>
    <row r="6" spans="1:11" x14ac:dyDescent="0.35">
      <c r="A6" s="11" t="s">
        <v>1</v>
      </c>
      <c r="B6" s="1" t="s">
        <v>1553</v>
      </c>
      <c r="C6" s="1"/>
      <c r="D6" s="5" t="s">
        <v>1552</v>
      </c>
      <c r="E6" s="20"/>
      <c r="F6" s="86">
        <f>C4-GETPIVOTDATA(" Total ers tkr",$A$8,"Program","Kompletterande utbildning för läkare")</f>
        <v>4.9675000000206637E-2</v>
      </c>
    </row>
    <row r="8" spans="1:11" x14ac:dyDescent="0.35">
      <c r="A8" s="149"/>
      <c r="B8" s="150"/>
      <c r="C8" s="150"/>
      <c r="D8" s="150"/>
      <c r="E8" s="150" t="s">
        <v>158</v>
      </c>
      <c r="F8" s="150"/>
      <c r="G8" s="151"/>
      <c r="H8"/>
      <c r="I8"/>
      <c r="J8"/>
      <c r="K8"/>
    </row>
    <row r="9" spans="1:11" x14ac:dyDescent="0.35">
      <c r="A9" s="152" t="s">
        <v>2</v>
      </c>
      <c r="B9" s="153" t="s">
        <v>0</v>
      </c>
      <c r="C9" s="153" t="s">
        <v>6</v>
      </c>
      <c r="D9" s="154" t="s">
        <v>7</v>
      </c>
      <c r="E9" s="154" t="s">
        <v>160</v>
      </c>
      <c r="F9" s="153" t="s">
        <v>161</v>
      </c>
      <c r="G9" s="156" t="s">
        <v>162</v>
      </c>
      <c r="H9"/>
      <c r="I9"/>
      <c r="J9"/>
      <c r="K9"/>
    </row>
    <row r="10" spans="1:11" ht="39.5" x14ac:dyDescent="0.35">
      <c r="A10" s="246" t="s">
        <v>1622</v>
      </c>
      <c r="B10" s="310" t="s">
        <v>39</v>
      </c>
      <c r="C10" s="1" t="s">
        <v>45</v>
      </c>
      <c r="D10" s="8" t="s">
        <v>44</v>
      </c>
      <c r="E10" s="10">
        <v>0</v>
      </c>
      <c r="F10" s="10">
        <v>0</v>
      </c>
      <c r="G10" s="12">
        <v>30</v>
      </c>
      <c r="H10"/>
      <c r="I10"/>
      <c r="J10"/>
      <c r="K10"/>
    </row>
    <row r="11" spans="1:11" x14ac:dyDescent="0.35">
      <c r="A11" s="219"/>
      <c r="B11" s="308"/>
      <c r="C11" s="1"/>
      <c r="D11" s="8" t="s">
        <v>388</v>
      </c>
      <c r="E11" s="10">
        <v>0</v>
      </c>
      <c r="F11" s="10">
        <v>0</v>
      </c>
      <c r="G11" s="12">
        <v>65</v>
      </c>
      <c r="H11"/>
      <c r="I11"/>
      <c r="J11"/>
      <c r="K11"/>
    </row>
    <row r="12" spans="1:11" x14ac:dyDescent="0.35">
      <c r="A12" s="219"/>
      <c r="B12" s="308"/>
      <c r="C12" s="1"/>
      <c r="D12" s="8" t="s">
        <v>1618</v>
      </c>
      <c r="E12" s="10">
        <v>0</v>
      </c>
      <c r="F12" s="10">
        <v>0</v>
      </c>
      <c r="G12" s="12">
        <v>126.8</v>
      </c>
      <c r="H12"/>
      <c r="I12"/>
      <c r="J12"/>
      <c r="K12"/>
    </row>
    <row r="13" spans="1:11" x14ac:dyDescent="0.35">
      <c r="A13" s="219"/>
      <c r="B13" s="309"/>
      <c r="C13" s="232" t="s">
        <v>1053</v>
      </c>
      <c r="D13" s="321"/>
      <c r="E13" s="233">
        <v>0</v>
      </c>
      <c r="F13" s="233">
        <v>0</v>
      </c>
      <c r="G13" s="234">
        <v>221.8</v>
      </c>
      <c r="H13"/>
      <c r="I13"/>
      <c r="J13"/>
      <c r="K13"/>
    </row>
    <row r="14" spans="1:11" x14ac:dyDescent="0.35">
      <c r="A14" s="219"/>
      <c r="B14" s="231" t="s">
        <v>165</v>
      </c>
      <c r="C14" s="232"/>
      <c r="D14" s="232"/>
      <c r="E14" s="233">
        <v>0</v>
      </c>
      <c r="F14" s="233">
        <v>0</v>
      </c>
      <c r="G14" s="234">
        <v>221.8</v>
      </c>
      <c r="H14"/>
      <c r="I14"/>
      <c r="J14"/>
      <c r="K14"/>
    </row>
    <row r="15" spans="1:11" ht="39.5" x14ac:dyDescent="0.35">
      <c r="A15" s="219"/>
      <c r="B15" s="310" t="s">
        <v>50</v>
      </c>
      <c r="C15" s="1" t="s">
        <v>460</v>
      </c>
      <c r="D15" s="8" t="s">
        <v>1619</v>
      </c>
      <c r="E15" s="10">
        <v>12</v>
      </c>
      <c r="F15" s="10">
        <v>282.10300000000001</v>
      </c>
      <c r="G15" s="12">
        <v>3385.2359999999999</v>
      </c>
      <c r="H15"/>
      <c r="I15"/>
      <c r="J15"/>
      <c r="K15"/>
    </row>
    <row r="16" spans="1:11" ht="39.5" x14ac:dyDescent="0.35">
      <c r="A16" s="219"/>
      <c r="B16" s="308"/>
      <c r="C16" s="1"/>
      <c r="D16" s="8" t="s">
        <v>1620</v>
      </c>
      <c r="E16" s="10">
        <v>8.0749999999999993</v>
      </c>
      <c r="F16" s="10">
        <v>282.10300000000001</v>
      </c>
      <c r="G16" s="12">
        <v>2277.9817249999996</v>
      </c>
      <c r="H16"/>
      <c r="I16"/>
      <c r="J16"/>
      <c r="K16"/>
    </row>
    <row r="17" spans="1:7" customFormat="1" x14ac:dyDescent="0.35">
      <c r="A17" s="219"/>
      <c r="B17" s="308"/>
      <c r="C17" s="232" t="s">
        <v>463</v>
      </c>
      <c r="D17" s="321"/>
      <c r="E17" s="233">
        <v>20.074999999999999</v>
      </c>
      <c r="F17" s="233">
        <v>282.10300000000001</v>
      </c>
      <c r="G17" s="234">
        <v>5663.2177249999995</v>
      </c>
    </row>
    <row r="18" spans="1:7" customFormat="1" ht="26.5" x14ac:dyDescent="0.35">
      <c r="A18" s="219"/>
      <c r="B18" s="308"/>
      <c r="C18" s="1" t="s">
        <v>1330</v>
      </c>
      <c r="D18" s="8" t="s">
        <v>1621</v>
      </c>
      <c r="E18" s="10">
        <v>1.425</v>
      </c>
      <c r="F18" s="10">
        <v>127.672</v>
      </c>
      <c r="G18" s="12">
        <v>181.93260000000001</v>
      </c>
    </row>
    <row r="19" spans="1:7" customFormat="1" x14ac:dyDescent="0.35">
      <c r="A19" s="219"/>
      <c r="B19" s="309"/>
      <c r="C19" s="232" t="s">
        <v>1387</v>
      </c>
      <c r="D19" s="321"/>
      <c r="E19" s="233">
        <v>1.425</v>
      </c>
      <c r="F19" s="233">
        <v>127.672</v>
      </c>
      <c r="G19" s="234">
        <v>181.93260000000001</v>
      </c>
    </row>
    <row r="20" spans="1:7" customFormat="1" x14ac:dyDescent="0.35">
      <c r="A20" s="220"/>
      <c r="B20" s="231" t="s">
        <v>168</v>
      </c>
      <c r="C20" s="232"/>
      <c r="D20" s="232"/>
      <c r="E20" s="233">
        <v>21.5</v>
      </c>
      <c r="F20" s="233">
        <v>230.626</v>
      </c>
      <c r="G20" s="234">
        <v>5845.1503249999996</v>
      </c>
    </row>
    <row r="21" spans="1:7" customFormat="1" x14ac:dyDescent="0.35">
      <c r="A21" s="322" t="s">
        <v>1707</v>
      </c>
      <c r="B21" s="186"/>
      <c r="C21" s="186"/>
      <c r="D21" s="187"/>
      <c r="E21" s="323">
        <v>21.5</v>
      </c>
      <c r="F21" s="324">
        <v>230.626</v>
      </c>
      <c r="G21" s="325">
        <v>6066.9503249999998</v>
      </c>
    </row>
    <row r="22" spans="1:7" customFormat="1" x14ac:dyDescent="0.35">
      <c r="A22" s="7" t="s">
        <v>174</v>
      </c>
      <c r="B22" s="7"/>
      <c r="C22" s="7"/>
      <c r="D22" s="7"/>
      <c r="E22" s="10">
        <v>21.5</v>
      </c>
      <c r="F22" s="10">
        <v>230.626</v>
      </c>
      <c r="G22" s="12">
        <v>6066.9503249999998</v>
      </c>
    </row>
    <row r="23" spans="1:7" customFormat="1" x14ac:dyDescent="0.35"/>
    <row r="24" spans="1:7" customFormat="1" x14ac:dyDescent="0.35"/>
    <row r="25" spans="1:7" customFormat="1" x14ac:dyDescent="0.35"/>
    <row r="26" spans="1:7" customFormat="1" x14ac:dyDescent="0.35"/>
    <row r="27" spans="1:7" customFormat="1" x14ac:dyDescent="0.35"/>
    <row r="28" spans="1:7" customFormat="1" x14ac:dyDescent="0.35"/>
    <row r="29" spans="1:7" customFormat="1" x14ac:dyDescent="0.35"/>
    <row r="30" spans="1:7" customFormat="1" x14ac:dyDescent="0.35"/>
    <row r="31" spans="1:7" customFormat="1" x14ac:dyDescent="0.35"/>
    <row r="32" spans="1:7" customFormat="1" x14ac:dyDescent="0.35"/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spans="1:11" x14ac:dyDescent="0.35">
      <c r="A49"/>
      <c r="B49"/>
      <c r="C49"/>
      <c r="D49"/>
      <c r="E49"/>
      <c r="F49"/>
      <c r="G49"/>
      <c r="H49"/>
      <c r="I49"/>
      <c r="J49"/>
      <c r="K49"/>
    </row>
    <row r="50" spans="1:11" x14ac:dyDescent="0.35">
      <c r="A50"/>
      <c r="B50"/>
      <c r="C50"/>
      <c r="D50"/>
      <c r="E50"/>
      <c r="F50"/>
      <c r="G50"/>
      <c r="H50"/>
      <c r="I50"/>
      <c r="J50"/>
      <c r="K50"/>
    </row>
    <row r="51" spans="1:11" x14ac:dyDescent="0.35">
      <c r="A51"/>
      <c r="B51"/>
      <c r="C51"/>
      <c r="D51"/>
      <c r="E51"/>
      <c r="F51"/>
      <c r="G51"/>
      <c r="H51"/>
      <c r="I51"/>
      <c r="J51"/>
    </row>
    <row r="52" spans="1:11" x14ac:dyDescent="0.35">
      <c r="A52"/>
      <c r="B52"/>
      <c r="C52"/>
      <c r="D52"/>
      <c r="E52"/>
      <c r="F52"/>
      <c r="G52"/>
      <c r="H52"/>
      <c r="I52"/>
      <c r="J52"/>
    </row>
    <row r="53" spans="1:11" x14ac:dyDescent="0.35">
      <c r="A53"/>
      <c r="B53"/>
      <c r="C53"/>
      <c r="D53"/>
      <c r="E53"/>
      <c r="F53"/>
      <c r="G53"/>
      <c r="H53"/>
      <c r="I53"/>
      <c r="J53"/>
    </row>
    <row r="54" spans="1:11" x14ac:dyDescent="0.35">
      <c r="A54"/>
      <c r="B54"/>
      <c r="C54"/>
      <c r="D54"/>
      <c r="E54"/>
      <c r="F54"/>
      <c r="G54"/>
      <c r="H54"/>
      <c r="I54"/>
      <c r="J54"/>
    </row>
    <row r="55" spans="1:11" x14ac:dyDescent="0.35">
      <c r="A55"/>
      <c r="B55"/>
      <c r="C55"/>
      <c r="D55"/>
      <c r="E55"/>
      <c r="F55"/>
      <c r="G55"/>
      <c r="H55"/>
      <c r="I55"/>
      <c r="J55"/>
    </row>
    <row r="56" spans="1:11" x14ac:dyDescent="0.35">
      <c r="A56"/>
      <c r="B56"/>
      <c r="C56"/>
      <c r="D56"/>
      <c r="E56"/>
      <c r="F56"/>
      <c r="G56"/>
      <c r="H56"/>
      <c r="I56"/>
      <c r="J56"/>
    </row>
    <row r="57" spans="1:11" x14ac:dyDescent="0.35">
      <c r="A57"/>
      <c r="B57"/>
      <c r="C57"/>
      <c r="D57"/>
      <c r="E57"/>
      <c r="F57"/>
      <c r="G57"/>
      <c r="H57"/>
      <c r="I57"/>
      <c r="J57"/>
    </row>
    <row r="58" spans="1:11" x14ac:dyDescent="0.35">
      <c r="A58"/>
      <c r="B58"/>
      <c r="C58"/>
      <c r="D58"/>
      <c r="E58"/>
      <c r="F58"/>
      <c r="G58"/>
      <c r="H58"/>
      <c r="I58"/>
      <c r="J58"/>
    </row>
    <row r="59" spans="1:11" x14ac:dyDescent="0.35">
      <c r="A59"/>
      <c r="B59"/>
      <c r="C59"/>
      <c r="D59"/>
      <c r="E59"/>
      <c r="F59"/>
      <c r="G59"/>
      <c r="H59"/>
      <c r="I59"/>
      <c r="J59"/>
    </row>
    <row r="60" spans="1:11" x14ac:dyDescent="0.35">
      <c r="A60"/>
      <c r="B60"/>
      <c r="C60"/>
      <c r="D60"/>
      <c r="E60"/>
      <c r="F60"/>
      <c r="G60"/>
      <c r="H60"/>
      <c r="I60"/>
      <c r="J60"/>
    </row>
    <row r="61" spans="1:11" x14ac:dyDescent="0.35">
      <c r="A61"/>
      <c r="B61"/>
      <c r="C61"/>
      <c r="D61"/>
      <c r="E61"/>
      <c r="F61"/>
      <c r="G61"/>
      <c r="H61"/>
      <c r="I61"/>
      <c r="J61"/>
    </row>
    <row r="62" spans="1:11" x14ac:dyDescent="0.35">
      <c r="A62"/>
      <c r="B62"/>
      <c r="C62"/>
      <c r="D62"/>
      <c r="E62"/>
      <c r="F62"/>
      <c r="G62"/>
      <c r="H62"/>
      <c r="I62"/>
      <c r="J62"/>
    </row>
    <row r="63" spans="1:11" x14ac:dyDescent="0.35">
      <c r="A63"/>
      <c r="B63"/>
      <c r="C63"/>
      <c r="D63"/>
      <c r="E63"/>
      <c r="F63"/>
      <c r="G63"/>
      <c r="H63"/>
      <c r="I63"/>
      <c r="J63"/>
    </row>
    <row r="64" spans="1:11" x14ac:dyDescent="0.35">
      <c r="A64"/>
      <c r="B64"/>
      <c r="C64"/>
      <c r="D64"/>
      <c r="E64"/>
      <c r="F64"/>
      <c r="G64"/>
      <c r="H64"/>
      <c r="I64"/>
      <c r="J64"/>
    </row>
    <row r="65" spans="1:10" x14ac:dyDescent="0.35">
      <c r="A65"/>
      <c r="B65"/>
      <c r="C65"/>
      <c r="D65"/>
      <c r="E65"/>
      <c r="F65"/>
      <c r="G65"/>
      <c r="H65"/>
      <c r="I65"/>
      <c r="J65"/>
    </row>
    <row r="66" spans="1:10" s="1" customFormat="1" x14ac:dyDescent="0.35">
      <c r="A66"/>
      <c r="B66"/>
      <c r="C66"/>
      <c r="D66"/>
      <c r="E66"/>
      <c r="F66"/>
      <c r="G66"/>
      <c r="H66"/>
      <c r="I66"/>
      <c r="J66"/>
    </row>
    <row r="67" spans="1:10" s="1" customFormat="1" x14ac:dyDescent="0.35">
      <c r="A67"/>
      <c r="B67"/>
      <c r="C67"/>
      <c r="D67"/>
      <c r="E67"/>
      <c r="F67"/>
      <c r="G67"/>
      <c r="H67"/>
      <c r="I67"/>
      <c r="J67"/>
    </row>
    <row r="68" spans="1:10" s="1" customFormat="1" x14ac:dyDescent="0.35">
      <c r="A68"/>
      <c r="B68"/>
      <c r="C68"/>
      <c r="D68"/>
      <c r="E68"/>
      <c r="F68"/>
      <c r="G68"/>
      <c r="H68"/>
      <c r="I68"/>
      <c r="J68"/>
    </row>
    <row r="69" spans="1:10" s="1" customFormat="1" x14ac:dyDescent="0.35">
      <c r="A69"/>
      <c r="B69"/>
      <c r="C69"/>
      <c r="D69"/>
      <c r="E69"/>
      <c r="F69"/>
      <c r="G69"/>
      <c r="H69"/>
      <c r="I69"/>
      <c r="J69"/>
    </row>
    <row r="70" spans="1:10" s="1" customFormat="1" x14ac:dyDescent="0.35">
      <c r="A70"/>
      <c r="B70"/>
      <c r="C70"/>
      <c r="D70"/>
      <c r="E70"/>
      <c r="F70"/>
      <c r="G70"/>
      <c r="H70"/>
      <c r="I70"/>
      <c r="J70"/>
    </row>
    <row r="71" spans="1:10" s="1" customFormat="1" x14ac:dyDescent="0.35">
      <c r="A71"/>
      <c r="B71"/>
      <c r="C71"/>
      <c r="D71"/>
      <c r="E71"/>
      <c r="F71"/>
      <c r="G71"/>
      <c r="H71"/>
      <c r="I71"/>
      <c r="J71"/>
    </row>
    <row r="72" spans="1:10" s="1" customFormat="1" x14ac:dyDescent="0.35">
      <c r="A72"/>
      <c r="B72"/>
      <c r="C72"/>
      <c r="D72"/>
      <c r="E72"/>
      <c r="F72"/>
      <c r="G72"/>
      <c r="H72"/>
      <c r="I72"/>
      <c r="J72"/>
    </row>
    <row r="73" spans="1:10" s="1" customFormat="1" x14ac:dyDescent="0.35">
      <c r="A73"/>
      <c r="B73"/>
      <c r="C73"/>
      <c r="D73"/>
      <c r="E73"/>
      <c r="F73"/>
      <c r="G73"/>
      <c r="H73"/>
      <c r="I73"/>
      <c r="J73"/>
    </row>
    <row r="74" spans="1:10" s="1" customFormat="1" x14ac:dyDescent="0.35">
      <c r="A74"/>
      <c r="B74"/>
      <c r="C74"/>
      <c r="D74"/>
      <c r="E74"/>
      <c r="F74"/>
      <c r="G74"/>
      <c r="H74"/>
      <c r="I74"/>
      <c r="J74"/>
    </row>
    <row r="75" spans="1:10" s="1" customFormat="1" x14ac:dyDescent="0.35">
      <c r="A75"/>
      <c r="B75"/>
      <c r="C75"/>
      <c r="D75"/>
      <c r="E75"/>
      <c r="F75"/>
      <c r="G75"/>
      <c r="H75"/>
      <c r="I75"/>
      <c r="J75"/>
    </row>
    <row r="76" spans="1:10" s="1" customFormat="1" x14ac:dyDescent="0.35">
      <c r="A76"/>
      <c r="B76"/>
      <c r="C76"/>
      <c r="D76"/>
      <c r="E76"/>
      <c r="F76"/>
      <c r="G76"/>
      <c r="H76"/>
      <c r="I76"/>
      <c r="J76"/>
    </row>
    <row r="77" spans="1:10" s="1" customFormat="1" x14ac:dyDescent="0.35">
      <c r="A77"/>
      <c r="B77"/>
      <c r="C77"/>
      <c r="D77"/>
      <c r="E77"/>
      <c r="F77"/>
      <c r="G77"/>
      <c r="H77"/>
      <c r="I77"/>
      <c r="J77"/>
    </row>
    <row r="78" spans="1:10" s="1" customFormat="1" x14ac:dyDescent="0.35">
      <c r="A78"/>
      <c r="B78"/>
      <c r="C78"/>
      <c r="D78"/>
      <c r="E78"/>
      <c r="F78"/>
      <c r="G78"/>
      <c r="H78"/>
      <c r="I78"/>
      <c r="J78"/>
    </row>
    <row r="79" spans="1:10" s="1" customFormat="1" x14ac:dyDescent="0.35">
      <c r="A79"/>
      <c r="B79"/>
      <c r="C79"/>
      <c r="D79"/>
      <c r="E79"/>
      <c r="F79"/>
      <c r="G79"/>
      <c r="H79"/>
      <c r="I79"/>
      <c r="J79"/>
    </row>
    <row r="80" spans="1:10" s="1" customFormat="1" x14ac:dyDescent="0.35">
      <c r="A80"/>
      <c r="B80"/>
      <c r="C80"/>
      <c r="D80"/>
      <c r="E80"/>
      <c r="F80"/>
      <c r="G80"/>
      <c r="H80"/>
      <c r="I80"/>
      <c r="J80"/>
    </row>
    <row r="81" spans="1:10" s="1" customFormat="1" x14ac:dyDescent="0.35">
      <c r="A81"/>
      <c r="B81"/>
      <c r="C81"/>
      <c r="D81"/>
      <c r="E81"/>
      <c r="F81"/>
      <c r="G81"/>
      <c r="H81"/>
      <c r="I81"/>
      <c r="J81"/>
    </row>
    <row r="82" spans="1:10" s="1" customFormat="1" x14ac:dyDescent="0.35">
      <c r="A82"/>
      <c r="B82"/>
      <c r="C82"/>
      <c r="D82"/>
      <c r="E82"/>
      <c r="F82"/>
      <c r="G82"/>
      <c r="H82"/>
      <c r="I82"/>
      <c r="J82"/>
    </row>
    <row r="83" spans="1:10" s="1" customFormat="1" x14ac:dyDescent="0.35">
      <c r="A83"/>
      <c r="B83"/>
      <c r="C83"/>
      <c r="D83"/>
      <c r="E83"/>
      <c r="F83"/>
      <c r="G83"/>
      <c r="H83"/>
      <c r="I83"/>
      <c r="J83"/>
    </row>
    <row r="84" spans="1:10" s="1" customFormat="1" x14ac:dyDescent="0.35">
      <c r="A84"/>
      <c r="B84"/>
      <c r="C84"/>
      <c r="D84"/>
      <c r="E84"/>
      <c r="F84"/>
      <c r="G84"/>
      <c r="H84"/>
      <c r="I84"/>
      <c r="J84"/>
    </row>
    <row r="85" spans="1:10" s="1" customFormat="1" x14ac:dyDescent="0.35">
      <c r="A85"/>
      <c r="B85"/>
      <c r="C85"/>
      <c r="D85"/>
      <c r="E85"/>
      <c r="F85"/>
      <c r="G85"/>
      <c r="H85"/>
      <c r="I85"/>
      <c r="J85"/>
    </row>
    <row r="86" spans="1:10" s="1" customFormat="1" x14ac:dyDescent="0.35">
      <c r="A86"/>
      <c r="B86"/>
      <c r="C86"/>
      <c r="D86"/>
      <c r="E86"/>
      <c r="F86"/>
      <c r="G86"/>
      <c r="H86"/>
      <c r="I86"/>
      <c r="J86"/>
    </row>
    <row r="87" spans="1:10" s="1" customFormat="1" x14ac:dyDescent="0.35">
      <c r="A87"/>
      <c r="B87"/>
      <c r="C87"/>
      <c r="D87"/>
      <c r="E87"/>
      <c r="F87"/>
      <c r="G87"/>
      <c r="H87"/>
      <c r="I87"/>
      <c r="J87"/>
    </row>
    <row r="88" spans="1:10" s="1" customFormat="1" x14ac:dyDescent="0.35">
      <c r="A88"/>
      <c r="B88"/>
      <c r="C88"/>
      <c r="D88"/>
      <c r="E88"/>
      <c r="F88"/>
      <c r="G88"/>
      <c r="H88"/>
      <c r="I88"/>
      <c r="J88"/>
    </row>
    <row r="89" spans="1:10" s="1" customFormat="1" x14ac:dyDescent="0.35">
      <c r="A89"/>
      <c r="B89"/>
      <c r="C89"/>
      <c r="D89"/>
      <c r="E89"/>
      <c r="F89"/>
      <c r="G89"/>
      <c r="H89"/>
      <c r="I89"/>
      <c r="J89"/>
    </row>
    <row r="90" spans="1:10" s="1" customFormat="1" x14ac:dyDescent="0.35">
      <c r="A90"/>
      <c r="B90"/>
      <c r="C90"/>
      <c r="D90"/>
      <c r="E90"/>
      <c r="F90"/>
      <c r="G90"/>
      <c r="H90"/>
      <c r="I90"/>
      <c r="J90"/>
    </row>
    <row r="91" spans="1:10" s="1" customFormat="1" x14ac:dyDescent="0.35">
      <c r="A91"/>
      <c r="B91"/>
      <c r="C91"/>
      <c r="D91"/>
      <c r="E91"/>
      <c r="F91"/>
      <c r="G91"/>
      <c r="H91"/>
      <c r="I91"/>
      <c r="J91"/>
    </row>
    <row r="92" spans="1:10" s="1" customFormat="1" x14ac:dyDescent="0.35">
      <c r="A92"/>
      <c r="B92"/>
      <c r="C92"/>
      <c r="D92"/>
      <c r="E92"/>
      <c r="F92"/>
      <c r="G92"/>
      <c r="H92"/>
      <c r="I92"/>
      <c r="J92"/>
    </row>
    <row r="93" spans="1:10" s="1" customFormat="1" x14ac:dyDescent="0.35">
      <c r="A93"/>
      <c r="B93"/>
      <c r="C93"/>
      <c r="D93"/>
      <c r="E93"/>
      <c r="F93"/>
      <c r="G93"/>
      <c r="H93"/>
      <c r="I93"/>
      <c r="J93"/>
    </row>
    <row r="94" spans="1:10" s="1" customFormat="1" x14ac:dyDescent="0.35">
      <c r="A94"/>
      <c r="B94"/>
      <c r="C94"/>
      <c r="D94"/>
      <c r="E94"/>
      <c r="F94"/>
      <c r="G94"/>
      <c r="H94"/>
      <c r="I94"/>
      <c r="J94"/>
    </row>
    <row r="95" spans="1:10" s="1" customFormat="1" x14ac:dyDescent="0.35">
      <c r="A95"/>
      <c r="B95"/>
      <c r="C95"/>
      <c r="D95"/>
      <c r="E95"/>
      <c r="F95"/>
      <c r="G95"/>
      <c r="H95"/>
      <c r="I95"/>
      <c r="J95"/>
    </row>
    <row r="96" spans="1:10" s="1" customFormat="1" x14ac:dyDescent="0.35">
      <c r="A96"/>
      <c r="B96"/>
      <c r="C96"/>
      <c r="D96"/>
      <c r="E96"/>
      <c r="F96"/>
      <c r="G96"/>
      <c r="H96"/>
      <c r="I96"/>
      <c r="J96"/>
    </row>
    <row r="97" spans="1:10" s="1" customFormat="1" x14ac:dyDescent="0.35">
      <c r="A97"/>
      <c r="B97"/>
      <c r="C97"/>
      <c r="D97"/>
      <c r="E97"/>
      <c r="F97"/>
      <c r="G97"/>
      <c r="H97"/>
      <c r="I97"/>
      <c r="J97"/>
    </row>
    <row r="98" spans="1:10" s="1" customFormat="1" x14ac:dyDescent="0.35">
      <c r="A98"/>
      <c r="B98"/>
      <c r="C98"/>
      <c r="D98"/>
      <c r="E98"/>
      <c r="F98"/>
      <c r="G98"/>
      <c r="H98"/>
      <c r="I98"/>
      <c r="J98"/>
    </row>
    <row r="99" spans="1:10" s="1" customFormat="1" x14ac:dyDescent="0.35">
      <c r="A99"/>
      <c r="B99"/>
      <c r="C99"/>
      <c r="D99"/>
      <c r="E99"/>
      <c r="F99"/>
      <c r="G99"/>
      <c r="H99"/>
      <c r="I99"/>
      <c r="J99"/>
    </row>
    <row r="100" spans="1:10" s="1" customFormat="1" x14ac:dyDescent="0.35">
      <c r="A100"/>
      <c r="B100"/>
      <c r="C100"/>
      <c r="D100"/>
      <c r="E100"/>
      <c r="F100"/>
      <c r="G100"/>
      <c r="H100"/>
      <c r="I100"/>
      <c r="J100"/>
    </row>
    <row r="101" spans="1:10" s="1" customFormat="1" x14ac:dyDescent="0.35">
      <c r="A101"/>
      <c r="B101"/>
      <c r="C101"/>
      <c r="D101"/>
      <c r="E101"/>
      <c r="F101"/>
      <c r="G101"/>
      <c r="H101"/>
      <c r="I101"/>
      <c r="J101"/>
    </row>
    <row r="102" spans="1:10" s="1" customFormat="1" x14ac:dyDescent="0.35">
      <c r="A102"/>
      <c r="B102"/>
      <c r="C102"/>
      <c r="D102"/>
      <c r="E102"/>
      <c r="F102"/>
      <c r="G102"/>
      <c r="H102"/>
      <c r="I102"/>
      <c r="J102"/>
    </row>
    <row r="103" spans="1:10" s="1" customFormat="1" x14ac:dyDescent="0.35">
      <c r="A103"/>
      <c r="B103"/>
      <c r="C103"/>
      <c r="D103"/>
      <c r="E103"/>
      <c r="F103"/>
      <c r="G103"/>
      <c r="H103"/>
      <c r="I103"/>
      <c r="J103"/>
    </row>
    <row r="104" spans="1:10" s="1" customFormat="1" x14ac:dyDescent="0.35">
      <c r="A104"/>
      <c r="B104"/>
      <c r="C104"/>
      <c r="D104"/>
      <c r="E104"/>
      <c r="F104"/>
      <c r="G104"/>
      <c r="H104"/>
      <c r="I104"/>
      <c r="J104"/>
    </row>
    <row r="105" spans="1:10" s="1" customFormat="1" x14ac:dyDescent="0.35">
      <c r="A105"/>
      <c r="B105"/>
      <c r="C105"/>
      <c r="D105"/>
      <c r="E105"/>
      <c r="F105"/>
      <c r="G105"/>
      <c r="H105"/>
      <c r="I105"/>
      <c r="J105"/>
    </row>
    <row r="106" spans="1:10" s="1" customFormat="1" x14ac:dyDescent="0.35">
      <c r="A106"/>
      <c r="B106"/>
      <c r="C106"/>
      <c r="D106"/>
      <c r="E106"/>
      <c r="F106"/>
      <c r="G106"/>
      <c r="H106"/>
      <c r="I106"/>
      <c r="J106"/>
    </row>
    <row r="107" spans="1:10" s="1" customFormat="1" x14ac:dyDescent="0.35">
      <c r="A107"/>
      <c r="B107"/>
      <c r="C107"/>
      <c r="D107"/>
      <c r="E107"/>
      <c r="F107"/>
      <c r="G107"/>
      <c r="H107"/>
      <c r="I107"/>
      <c r="J107"/>
    </row>
    <row r="108" spans="1:10" s="1" customFormat="1" x14ac:dyDescent="0.35">
      <c r="A108"/>
      <c r="B108"/>
      <c r="C108"/>
      <c r="D108"/>
      <c r="E108"/>
      <c r="F108"/>
      <c r="G108"/>
      <c r="H108"/>
      <c r="I108"/>
      <c r="J108"/>
    </row>
    <row r="109" spans="1:10" s="1" customFormat="1" x14ac:dyDescent="0.35">
      <c r="A109"/>
      <c r="B109"/>
      <c r="C109"/>
      <c r="D109"/>
      <c r="E109"/>
      <c r="F109"/>
      <c r="G109"/>
      <c r="H109"/>
      <c r="I109"/>
      <c r="J109"/>
    </row>
    <row r="110" spans="1:10" s="1" customFormat="1" x14ac:dyDescent="0.35">
      <c r="A110"/>
      <c r="B110"/>
      <c r="C110"/>
      <c r="D110"/>
      <c r="E110"/>
      <c r="F110"/>
      <c r="G110"/>
      <c r="H110"/>
      <c r="I110"/>
      <c r="J110"/>
    </row>
    <row r="111" spans="1:10" s="1" customFormat="1" x14ac:dyDescent="0.35">
      <c r="A111"/>
      <c r="B111"/>
      <c r="C111"/>
      <c r="D111"/>
      <c r="E111"/>
      <c r="F111"/>
      <c r="G111"/>
      <c r="H111"/>
      <c r="I111"/>
      <c r="J111"/>
    </row>
    <row r="112" spans="1:10" s="1" customFormat="1" x14ac:dyDescent="0.35">
      <c r="A112"/>
      <c r="B112"/>
      <c r="C112"/>
      <c r="D112"/>
      <c r="E112"/>
      <c r="F112"/>
      <c r="G112"/>
      <c r="H112"/>
      <c r="I112"/>
      <c r="J112"/>
    </row>
    <row r="113" spans="1:10" s="1" customFormat="1" x14ac:dyDescent="0.35">
      <c r="A113"/>
      <c r="B113"/>
      <c r="C113"/>
      <c r="D113"/>
      <c r="E113"/>
      <c r="F113"/>
      <c r="G113"/>
      <c r="H113"/>
      <c r="I113"/>
      <c r="J113"/>
    </row>
    <row r="114" spans="1:10" s="1" customFormat="1" x14ac:dyDescent="0.35">
      <c r="A114"/>
      <c r="B114"/>
      <c r="C114"/>
      <c r="D114"/>
      <c r="E114"/>
      <c r="F114"/>
      <c r="G114"/>
      <c r="H114"/>
      <c r="I114"/>
      <c r="J114"/>
    </row>
    <row r="115" spans="1:10" s="1" customFormat="1" x14ac:dyDescent="0.35">
      <c r="A115"/>
      <c r="B115"/>
      <c r="C115"/>
      <c r="D115"/>
      <c r="E115"/>
      <c r="F115"/>
      <c r="G115"/>
      <c r="H115"/>
      <c r="I115"/>
      <c r="J115"/>
    </row>
    <row r="116" spans="1:10" s="1" customFormat="1" x14ac:dyDescent="0.35">
      <c r="A116"/>
      <c r="B116"/>
      <c r="C116"/>
      <c r="D116"/>
      <c r="E116"/>
      <c r="F116"/>
      <c r="G116"/>
      <c r="H116"/>
      <c r="I116"/>
      <c r="J116"/>
    </row>
    <row r="117" spans="1:10" s="1" customFormat="1" x14ac:dyDescent="0.35">
      <c r="A117"/>
      <c r="B117"/>
      <c r="C117"/>
      <c r="D117"/>
      <c r="E117"/>
      <c r="F117"/>
      <c r="G117"/>
      <c r="H117"/>
      <c r="I117"/>
      <c r="J117"/>
    </row>
    <row r="118" spans="1:10" s="1" customFormat="1" x14ac:dyDescent="0.35">
      <c r="A118"/>
      <c r="B118"/>
      <c r="C118"/>
      <c r="D118"/>
      <c r="E118"/>
      <c r="F118"/>
      <c r="G118"/>
      <c r="H118"/>
      <c r="I118"/>
      <c r="J118"/>
    </row>
    <row r="119" spans="1:10" s="1" customFormat="1" x14ac:dyDescent="0.35">
      <c r="A119"/>
      <c r="B119"/>
      <c r="C119"/>
      <c r="D119"/>
      <c r="E119"/>
      <c r="F119"/>
      <c r="G119"/>
      <c r="H119"/>
      <c r="I119"/>
      <c r="J119"/>
    </row>
    <row r="120" spans="1:10" s="1" customFormat="1" x14ac:dyDescent="0.35">
      <c r="A120"/>
      <c r="B120"/>
      <c r="C120"/>
      <c r="D120"/>
      <c r="E120"/>
      <c r="F120"/>
      <c r="G120"/>
      <c r="H120"/>
      <c r="I120"/>
      <c r="J120"/>
    </row>
    <row r="121" spans="1:10" s="1" customFormat="1" x14ac:dyDescent="0.35">
      <c r="A121"/>
      <c r="B121"/>
      <c r="C121"/>
      <c r="D121"/>
      <c r="E121"/>
      <c r="F121"/>
      <c r="G121"/>
      <c r="H121"/>
      <c r="I121"/>
      <c r="J121"/>
    </row>
    <row r="122" spans="1:10" s="1" customFormat="1" x14ac:dyDescent="0.35">
      <c r="A122"/>
      <c r="B122"/>
      <c r="C122"/>
      <c r="D122"/>
      <c r="E122"/>
      <c r="F122"/>
      <c r="G122"/>
      <c r="H122"/>
      <c r="I122"/>
      <c r="J122"/>
    </row>
    <row r="123" spans="1:10" s="1" customFormat="1" x14ac:dyDescent="0.35">
      <c r="A123"/>
      <c r="B123"/>
      <c r="C123"/>
      <c r="D123"/>
      <c r="E123"/>
      <c r="F123"/>
      <c r="G123"/>
      <c r="H123"/>
      <c r="I123"/>
      <c r="J123"/>
    </row>
    <row r="124" spans="1:10" s="1" customFormat="1" x14ac:dyDescent="0.35">
      <c r="A124"/>
      <c r="B124"/>
      <c r="C124"/>
      <c r="D124"/>
      <c r="E124"/>
      <c r="F124"/>
      <c r="G124"/>
      <c r="H124"/>
      <c r="I124"/>
      <c r="J124"/>
    </row>
    <row r="125" spans="1:10" s="1" customFormat="1" x14ac:dyDescent="0.35">
      <c r="A125"/>
      <c r="B125"/>
      <c r="C125"/>
      <c r="D125"/>
      <c r="E125"/>
      <c r="F125"/>
      <c r="G125"/>
      <c r="H125"/>
      <c r="I125"/>
      <c r="J125"/>
    </row>
    <row r="126" spans="1:10" s="1" customFormat="1" x14ac:dyDescent="0.35">
      <c r="A126"/>
      <c r="B126"/>
      <c r="C126"/>
      <c r="D126"/>
      <c r="E126"/>
      <c r="F126"/>
      <c r="G126"/>
      <c r="H126"/>
      <c r="I126"/>
      <c r="J126"/>
    </row>
    <row r="127" spans="1:10" s="1" customFormat="1" x14ac:dyDescent="0.35">
      <c r="A127"/>
      <c r="B127"/>
      <c r="C127"/>
      <c r="D127"/>
      <c r="E127"/>
      <c r="F127"/>
      <c r="G127"/>
      <c r="H127"/>
      <c r="I127"/>
      <c r="J127"/>
    </row>
    <row r="128" spans="1:10" s="1" customFormat="1" x14ac:dyDescent="0.35">
      <c r="A128"/>
      <c r="B128"/>
      <c r="C128"/>
      <c r="D128"/>
      <c r="E128"/>
      <c r="F128"/>
      <c r="G128"/>
      <c r="H128"/>
      <c r="I128"/>
      <c r="J128"/>
    </row>
    <row r="129" spans="1:10" s="1" customFormat="1" x14ac:dyDescent="0.35">
      <c r="A129"/>
      <c r="B129"/>
      <c r="C129"/>
      <c r="D129"/>
      <c r="E129"/>
      <c r="F129"/>
      <c r="G129"/>
      <c r="H129"/>
      <c r="I129"/>
      <c r="J129"/>
    </row>
    <row r="130" spans="1:10" s="1" customFormat="1" x14ac:dyDescent="0.35">
      <c r="A130"/>
      <c r="B130"/>
      <c r="C130"/>
      <c r="D130"/>
      <c r="E130"/>
      <c r="F130"/>
      <c r="G130"/>
      <c r="H130"/>
      <c r="I130"/>
      <c r="J130"/>
    </row>
    <row r="131" spans="1:10" s="1" customFormat="1" x14ac:dyDescent="0.35">
      <c r="A131"/>
      <c r="B131"/>
      <c r="C131"/>
      <c r="D131"/>
      <c r="E131"/>
      <c r="F131"/>
      <c r="G131"/>
      <c r="H131"/>
      <c r="I131"/>
      <c r="J131"/>
    </row>
    <row r="132" spans="1:10" s="1" customFormat="1" x14ac:dyDescent="0.35">
      <c r="A132"/>
      <c r="B132"/>
      <c r="C132"/>
      <c r="D132"/>
      <c r="E132"/>
      <c r="F132"/>
      <c r="G132"/>
      <c r="H132"/>
      <c r="I132"/>
      <c r="J132"/>
    </row>
    <row r="133" spans="1:10" s="1" customFormat="1" x14ac:dyDescent="0.35">
      <c r="A133"/>
      <c r="B133"/>
      <c r="C133"/>
      <c r="D133"/>
      <c r="E133"/>
      <c r="F133"/>
      <c r="G133"/>
      <c r="H133"/>
      <c r="I133"/>
      <c r="J133"/>
    </row>
    <row r="134" spans="1:10" s="1" customFormat="1" x14ac:dyDescent="0.35">
      <c r="A134"/>
      <c r="B134"/>
      <c r="C134"/>
      <c r="D134"/>
      <c r="E134"/>
      <c r="F134"/>
      <c r="G134"/>
      <c r="H134"/>
      <c r="I134"/>
      <c r="J134"/>
    </row>
    <row r="135" spans="1:10" s="1" customFormat="1" x14ac:dyDescent="0.35">
      <c r="A135"/>
      <c r="B135"/>
      <c r="C135"/>
      <c r="D135"/>
      <c r="E135"/>
      <c r="F135"/>
      <c r="G135"/>
      <c r="H135"/>
      <c r="I135"/>
      <c r="J135"/>
    </row>
    <row r="136" spans="1:10" s="1" customFormat="1" x14ac:dyDescent="0.35">
      <c r="A136"/>
      <c r="B136"/>
      <c r="C136"/>
      <c r="D136"/>
      <c r="E136"/>
      <c r="F136"/>
      <c r="G136"/>
      <c r="H136"/>
      <c r="I136"/>
      <c r="J136"/>
    </row>
    <row r="137" spans="1:10" s="1" customFormat="1" x14ac:dyDescent="0.35">
      <c r="A137"/>
      <c r="B137"/>
      <c r="C137"/>
      <c r="D137"/>
      <c r="E137"/>
      <c r="F137"/>
      <c r="G137"/>
      <c r="H137"/>
      <c r="I137"/>
      <c r="J137"/>
    </row>
    <row r="138" spans="1:10" s="1" customFormat="1" x14ac:dyDescent="0.35">
      <c r="A138"/>
      <c r="B138"/>
      <c r="C138"/>
      <c r="D138"/>
      <c r="E138"/>
      <c r="F138"/>
      <c r="G138"/>
      <c r="H138"/>
      <c r="I138"/>
      <c r="J138"/>
    </row>
    <row r="139" spans="1:10" s="1" customFormat="1" x14ac:dyDescent="0.35">
      <c r="A139"/>
      <c r="B139"/>
      <c r="C139"/>
      <c r="D139"/>
      <c r="E139"/>
      <c r="F139"/>
      <c r="G139"/>
      <c r="H139"/>
      <c r="I139"/>
      <c r="J139"/>
    </row>
    <row r="140" spans="1:10" s="1" customFormat="1" x14ac:dyDescent="0.35">
      <c r="A140"/>
      <c r="B140"/>
      <c r="C140"/>
      <c r="D140"/>
      <c r="E140"/>
      <c r="F140"/>
      <c r="G140"/>
      <c r="H140"/>
      <c r="I140"/>
      <c r="J140"/>
    </row>
    <row r="141" spans="1:10" s="1" customFormat="1" x14ac:dyDescent="0.35">
      <c r="A141"/>
      <c r="B141"/>
      <c r="C141"/>
      <c r="D141"/>
      <c r="E141"/>
      <c r="F141"/>
      <c r="G141"/>
      <c r="H141"/>
      <c r="I141"/>
      <c r="J141"/>
    </row>
    <row r="142" spans="1:10" s="1" customFormat="1" x14ac:dyDescent="0.35">
      <c r="A142"/>
      <c r="B142"/>
      <c r="C142"/>
      <c r="D142"/>
      <c r="E142"/>
      <c r="F142"/>
      <c r="G142"/>
      <c r="H142"/>
      <c r="I142"/>
      <c r="J142"/>
    </row>
    <row r="143" spans="1:10" s="1" customFormat="1" x14ac:dyDescent="0.35">
      <c r="A143"/>
      <c r="B143"/>
      <c r="C143"/>
      <c r="D143"/>
      <c r="E143"/>
      <c r="F143"/>
      <c r="G143"/>
      <c r="H143"/>
      <c r="I143"/>
      <c r="J143"/>
    </row>
    <row r="144" spans="1:10" s="1" customFormat="1" x14ac:dyDescent="0.35">
      <c r="A144"/>
      <c r="B144"/>
      <c r="C144"/>
      <c r="D144"/>
      <c r="E144"/>
      <c r="F144"/>
      <c r="G144"/>
      <c r="H144"/>
      <c r="I144"/>
      <c r="J144"/>
    </row>
    <row r="145" spans="1:10" s="1" customFormat="1" x14ac:dyDescent="0.35">
      <c r="A145"/>
      <c r="B145"/>
      <c r="C145"/>
      <c r="D145"/>
      <c r="E145"/>
      <c r="F145"/>
      <c r="G145"/>
      <c r="H145"/>
      <c r="I145"/>
      <c r="J145"/>
    </row>
    <row r="146" spans="1:10" s="1" customFormat="1" x14ac:dyDescent="0.35">
      <c r="A146"/>
      <c r="B146"/>
      <c r="C146"/>
      <c r="D146"/>
      <c r="E146"/>
      <c r="F146"/>
      <c r="G146"/>
      <c r="H146"/>
      <c r="I146"/>
      <c r="J146"/>
    </row>
    <row r="147" spans="1:10" s="1" customFormat="1" x14ac:dyDescent="0.35">
      <c r="A147"/>
      <c r="B147"/>
      <c r="C147"/>
      <c r="D147"/>
      <c r="E147"/>
      <c r="F147"/>
      <c r="G147"/>
      <c r="H147"/>
      <c r="I147"/>
      <c r="J147"/>
    </row>
    <row r="148" spans="1:10" s="1" customFormat="1" x14ac:dyDescent="0.35">
      <c r="A148"/>
      <c r="B148"/>
      <c r="C148"/>
      <c r="D148"/>
      <c r="E148"/>
      <c r="F148"/>
      <c r="G148"/>
      <c r="H148"/>
      <c r="I148"/>
      <c r="J148"/>
    </row>
    <row r="149" spans="1:10" s="1" customFormat="1" x14ac:dyDescent="0.35">
      <c r="A149"/>
      <c r="B149"/>
      <c r="C149"/>
      <c r="D149"/>
      <c r="E149"/>
      <c r="F149"/>
      <c r="G149"/>
      <c r="H149"/>
      <c r="I149"/>
      <c r="J149"/>
    </row>
    <row r="150" spans="1:10" s="1" customFormat="1" x14ac:dyDescent="0.35">
      <c r="A150"/>
      <c r="B150"/>
      <c r="C150"/>
      <c r="D150"/>
      <c r="E150"/>
      <c r="F150"/>
      <c r="G150"/>
      <c r="H150"/>
      <c r="I150"/>
      <c r="J150"/>
    </row>
    <row r="151" spans="1:10" s="1" customFormat="1" x14ac:dyDescent="0.35">
      <c r="A151"/>
      <c r="B151"/>
      <c r="C151"/>
      <c r="D151"/>
      <c r="E151"/>
      <c r="F151"/>
      <c r="G151"/>
      <c r="H151"/>
      <c r="I151"/>
      <c r="J151"/>
    </row>
    <row r="152" spans="1:10" s="1" customFormat="1" x14ac:dyDescent="0.35">
      <c r="A152"/>
      <c r="B152"/>
      <c r="C152"/>
      <c r="D152"/>
      <c r="E152"/>
      <c r="F152"/>
      <c r="G152"/>
      <c r="H152"/>
      <c r="I152"/>
      <c r="J152"/>
    </row>
    <row r="153" spans="1:10" s="1" customFormat="1" x14ac:dyDescent="0.35">
      <c r="A153"/>
      <c r="B153"/>
      <c r="C153"/>
      <c r="D153"/>
      <c r="E153"/>
      <c r="F153"/>
      <c r="G153"/>
      <c r="H153"/>
      <c r="I153"/>
      <c r="J153"/>
    </row>
    <row r="154" spans="1:10" s="1" customFormat="1" x14ac:dyDescent="0.35">
      <c r="A154"/>
      <c r="B154"/>
      <c r="C154"/>
      <c r="D154"/>
      <c r="E154"/>
      <c r="F154"/>
      <c r="G154"/>
      <c r="H154"/>
      <c r="I154"/>
      <c r="J154"/>
    </row>
    <row r="155" spans="1:10" s="1" customFormat="1" x14ac:dyDescent="0.35">
      <c r="A155"/>
      <c r="B155"/>
      <c r="C155"/>
      <c r="D155"/>
      <c r="E155"/>
      <c r="F155"/>
      <c r="G155"/>
      <c r="H155"/>
      <c r="I155"/>
      <c r="J155"/>
    </row>
    <row r="156" spans="1:10" s="1" customFormat="1" x14ac:dyDescent="0.35">
      <c r="A156"/>
      <c r="B156"/>
      <c r="C156"/>
      <c r="D156"/>
      <c r="E156"/>
      <c r="F156"/>
      <c r="G156"/>
      <c r="H156"/>
      <c r="I156"/>
      <c r="J156"/>
    </row>
    <row r="157" spans="1:10" s="1" customFormat="1" x14ac:dyDescent="0.35">
      <c r="A157"/>
      <c r="B157"/>
      <c r="C157"/>
      <c r="D157"/>
      <c r="E157"/>
      <c r="F157"/>
      <c r="G157"/>
      <c r="H157"/>
      <c r="I157"/>
      <c r="J157"/>
    </row>
    <row r="158" spans="1:10" s="1" customFormat="1" x14ac:dyDescent="0.35">
      <c r="A158"/>
      <c r="B158"/>
      <c r="C158"/>
      <c r="D158"/>
      <c r="E158"/>
      <c r="F158"/>
      <c r="G158"/>
      <c r="H158"/>
      <c r="I158"/>
      <c r="J158"/>
    </row>
    <row r="159" spans="1:10" s="1" customFormat="1" x14ac:dyDescent="0.35">
      <c r="A159"/>
      <c r="B159"/>
      <c r="C159"/>
      <c r="D159"/>
      <c r="E159"/>
      <c r="F159"/>
      <c r="G159"/>
      <c r="H159"/>
      <c r="I159"/>
      <c r="J159"/>
    </row>
    <row r="160" spans="1:10" s="1" customFormat="1" x14ac:dyDescent="0.35">
      <c r="A160"/>
      <c r="B160"/>
      <c r="C160"/>
      <c r="D160"/>
      <c r="E160"/>
      <c r="F160"/>
      <c r="G160"/>
      <c r="H160"/>
      <c r="I160"/>
      <c r="J160"/>
    </row>
    <row r="161" spans="1:10" s="1" customFormat="1" x14ac:dyDescent="0.35">
      <c r="A161"/>
      <c r="B161"/>
      <c r="C161"/>
      <c r="D161"/>
      <c r="E161"/>
      <c r="F161"/>
      <c r="G161"/>
      <c r="H161"/>
      <c r="I161"/>
      <c r="J161"/>
    </row>
    <row r="162" spans="1:10" s="1" customFormat="1" x14ac:dyDescent="0.35">
      <c r="A162"/>
      <c r="B162"/>
      <c r="C162"/>
      <c r="D162"/>
      <c r="E162"/>
      <c r="F162"/>
      <c r="G162"/>
      <c r="H162"/>
      <c r="I162"/>
      <c r="J162"/>
    </row>
    <row r="163" spans="1:10" s="1" customFormat="1" x14ac:dyDescent="0.35">
      <c r="A163"/>
      <c r="B163"/>
      <c r="C163"/>
      <c r="D163"/>
      <c r="E163"/>
      <c r="F163"/>
      <c r="G163"/>
      <c r="H163"/>
      <c r="I163"/>
      <c r="J163"/>
    </row>
    <row r="164" spans="1:10" s="1" customFormat="1" x14ac:dyDescent="0.35">
      <c r="A164"/>
      <c r="B164"/>
      <c r="C164"/>
      <c r="D164"/>
      <c r="E164"/>
      <c r="F164"/>
      <c r="G164"/>
      <c r="H164"/>
      <c r="I164"/>
      <c r="J164"/>
    </row>
    <row r="165" spans="1:10" s="1" customFormat="1" x14ac:dyDescent="0.35">
      <c r="A165"/>
      <c r="B165"/>
      <c r="C165"/>
      <c r="D165"/>
      <c r="E165"/>
      <c r="F165"/>
      <c r="G165"/>
      <c r="H165"/>
      <c r="I165"/>
      <c r="J165"/>
    </row>
    <row r="166" spans="1:10" s="1" customFormat="1" x14ac:dyDescent="0.35">
      <c r="A166"/>
      <c r="B166"/>
      <c r="C166"/>
      <c r="D166"/>
      <c r="E166"/>
      <c r="F166"/>
      <c r="G166"/>
      <c r="H166"/>
      <c r="I166"/>
      <c r="J166"/>
    </row>
    <row r="167" spans="1:10" s="1" customFormat="1" x14ac:dyDescent="0.35">
      <c r="A167"/>
      <c r="B167"/>
      <c r="C167"/>
      <c r="D167"/>
      <c r="E167"/>
      <c r="F167"/>
      <c r="G167"/>
      <c r="H167"/>
      <c r="I167"/>
      <c r="J167"/>
    </row>
    <row r="168" spans="1:10" s="1" customFormat="1" x14ac:dyDescent="0.35">
      <c r="A168"/>
      <c r="B168"/>
      <c r="C168"/>
      <c r="D168"/>
      <c r="E168"/>
      <c r="F168"/>
      <c r="G168"/>
      <c r="H168"/>
      <c r="I168"/>
      <c r="J168"/>
    </row>
  </sheetData>
  <pageMargins left="0.7" right="0.7" top="0.75" bottom="0.75" header="0.3" footer="0.3"/>
  <pageSetup paperSize="9" scale="84" fitToHeight="0"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FDF9A-30F5-4285-AE0E-6920B4DBC36F}">
  <sheetPr>
    <pageSetUpPr fitToPage="1"/>
  </sheetPr>
  <dimension ref="A1:J1302"/>
  <sheetViews>
    <sheetView zoomScaleNormal="100" zoomScaleSheetLayoutView="90" workbookViewId="0"/>
  </sheetViews>
  <sheetFormatPr defaultRowHeight="14.5" x14ac:dyDescent="0.35"/>
  <cols>
    <col min="1" max="1" width="13.7265625" style="1" customWidth="1"/>
    <col min="2" max="2" width="20.453125" style="3" customWidth="1"/>
    <col min="3" max="3" width="12.26953125" style="3" customWidth="1"/>
    <col min="4" max="4" width="9.7265625" style="3" customWidth="1"/>
    <col min="5" max="5" width="9.7265625" style="7" customWidth="1"/>
    <col min="6" max="6" width="37.453125" style="1" customWidth="1"/>
    <col min="7" max="7" width="13" style="1" customWidth="1"/>
    <col min="8" max="8" width="18.453125" style="1" bestFit="1" customWidth="1"/>
    <col min="9" max="9" width="24.54296875" style="1" bestFit="1" customWidth="1"/>
    <col min="10" max="10" width="8.7265625" style="1" customWidth="1"/>
  </cols>
  <sheetData>
    <row r="1" spans="1:10" ht="15.5" x14ac:dyDescent="0.35">
      <c r="A1" s="2" t="s">
        <v>1687</v>
      </c>
      <c r="C1" s="1"/>
      <c r="E1" s="20"/>
    </row>
    <row r="2" spans="1:10" ht="15.5" x14ac:dyDescent="0.35">
      <c r="A2" s="2"/>
      <c r="C2" s="1"/>
      <c r="E2" s="20"/>
      <c r="F2" s="5" t="s">
        <v>152</v>
      </c>
      <c r="J2" s="5"/>
    </row>
    <row r="3" spans="1:10" x14ac:dyDescent="0.35">
      <c r="A3" s="5" t="s">
        <v>1688</v>
      </c>
      <c r="B3" s="1"/>
      <c r="C3" s="1"/>
      <c r="D3" s="9"/>
      <c r="E3"/>
      <c r="F3" s="1" t="s">
        <v>1688</v>
      </c>
      <c r="G3" s="86">
        <f>C6-GETPIVOTDATA("Summa av Total ers tkr",$A$13,"Program","Master, nutritionsvetenskap")</f>
        <v>-1.2564708798890933E-2</v>
      </c>
      <c r="H3" s="3"/>
    </row>
    <row r="4" spans="1:10" x14ac:dyDescent="0.35">
      <c r="A4" s="1" t="s">
        <v>146</v>
      </c>
      <c r="B4" s="1"/>
      <c r="C4" s="86">
        <v>44</v>
      </c>
      <c r="D4" s="9" t="s">
        <v>147</v>
      </c>
      <c r="E4"/>
      <c r="G4"/>
    </row>
    <row r="5" spans="1:10" x14ac:dyDescent="0.35">
      <c r="A5" s="1" t="s">
        <v>148</v>
      </c>
      <c r="B5" s="1"/>
      <c r="C5" s="86">
        <v>19</v>
      </c>
      <c r="D5" s="9" t="s">
        <v>147</v>
      </c>
      <c r="E5"/>
      <c r="G5" s="21"/>
    </row>
    <row r="6" spans="1:10" x14ac:dyDescent="0.35">
      <c r="A6" s="1" t="s">
        <v>149</v>
      </c>
      <c r="B6" s="1"/>
      <c r="C6" s="87">
        <v>6987.0583352911999</v>
      </c>
      <c r="D6" s="9" t="s">
        <v>150</v>
      </c>
      <c r="E6"/>
      <c r="G6"/>
    </row>
    <row r="7" spans="1:10" x14ac:dyDescent="0.35">
      <c r="B7" s="1"/>
      <c r="C7" s="4"/>
      <c r="D7" s="9"/>
      <c r="E7"/>
      <c r="G7"/>
    </row>
    <row r="8" spans="1:10" x14ac:dyDescent="0.35">
      <c r="B8" s="1"/>
      <c r="C8" s="4"/>
      <c r="D8" s="9"/>
      <c r="E8"/>
      <c r="G8"/>
    </row>
    <row r="9" spans="1:10" x14ac:dyDescent="0.35">
      <c r="B9" s="1"/>
      <c r="C9" s="4"/>
      <c r="D9" s="9"/>
      <c r="E9"/>
      <c r="G9"/>
    </row>
    <row r="10" spans="1:10" x14ac:dyDescent="0.35">
      <c r="C10" s="4"/>
      <c r="E10" s="20"/>
    </row>
    <row r="11" spans="1:10" x14ac:dyDescent="0.35">
      <c r="A11" s="11" t="s">
        <v>1</v>
      </c>
      <c r="B11" s="1" t="s">
        <v>1703</v>
      </c>
      <c r="C11" s="1"/>
      <c r="D11" s="1"/>
      <c r="E11" s="20"/>
      <c r="F11" s="4"/>
    </row>
    <row r="13" spans="1:10" x14ac:dyDescent="0.35">
      <c r="A13" s="79"/>
      <c r="B13" s="80"/>
      <c r="C13" s="80"/>
      <c r="D13" s="80"/>
      <c r="E13" s="80"/>
      <c r="F13" s="81"/>
      <c r="G13" s="88" t="s">
        <v>158</v>
      </c>
      <c r="H13" s="79"/>
      <c r="I13" s="81"/>
      <c r="J13"/>
    </row>
    <row r="14" spans="1:10" ht="39.5" x14ac:dyDescent="0.35">
      <c r="A14" s="77" t="s">
        <v>2</v>
      </c>
      <c r="B14" s="76" t="s">
        <v>0</v>
      </c>
      <c r="C14" s="77" t="s">
        <v>1395</v>
      </c>
      <c r="D14" s="77" t="s">
        <v>159</v>
      </c>
      <c r="E14" s="78" t="s">
        <v>8</v>
      </c>
      <c r="F14" s="77" t="s">
        <v>7</v>
      </c>
      <c r="G14" s="77" t="s">
        <v>160</v>
      </c>
      <c r="H14" s="76" t="s">
        <v>1396</v>
      </c>
      <c r="I14" s="76" t="s">
        <v>386</v>
      </c>
      <c r="J14"/>
    </row>
    <row r="15" spans="1:10" ht="39.5" x14ac:dyDescent="0.35">
      <c r="A15" s="144" t="s">
        <v>1689</v>
      </c>
      <c r="B15" s="114" t="s">
        <v>39</v>
      </c>
      <c r="C15" s="1" t="s">
        <v>42</v>
      </c>
      <c r="D15" s="115" t="s">
        <v>1077</v>
      </c>
      <c r="E15" s="116" t="s">
        <v>42</v>
      </c>
      <c r="F15" s="111" t="s">
        <v>47</v>
      </c>
      <c r="G15" s="117">
        <v>0</v>
      </c>
      <c r="H15" s="117">
        <v>0</v>
      </c>
      <c r="I15" s="113">
        <v>6.12</v>
      </c>
      <c r="J15"/>
    </row>
    <row r="16" spans="1:10" x14ac:dyDescent="0.35">
      <c r="A16" s="144"/>
      <c r="B16" s="114"/>
      <c r="C16" s="1"/>
      <c r="D16" s="115"/>
      <c r="E16" s="116" t="s">
        <v>42</v>
      </c>
      <c r="F16" s="8" t="s">
        <v>44</v>
      </c>
      <c r="G16" s="21">
        <v>0</v>
      </c>
      <c r="H16" s="21">
        <v>0</v>
      </c>
      <c r="I16" s="12">
        <v>55</v>
      </c>
      <c r="J16"/>
    </row>
    <row r="17" spans="1:10" x14ac:dyDescent="0.35">
      <c r="A17" s="144"/>
      <c r="B17" s="114"/>
      <c r="C17" s="1"/>
      <c r="D17" s="115"/>
      <c r="E17" s="116" t="s">
        <v>42</v>
      </c>
      <c r="F17" s="8" t="s">
        <v>90</v>
      </c>
      <c r="G17" s="21">
        <v>0</v>
      </c>
      <c r="H17" s="21">
        <v>0</v>
      </c>
      <c r="I17" s="12">
        <v>437.68299999999999</v>
      </c>
      <c r="J17"/>
    </row>
    <row r="18" spans="1:10" ht="26.5" x14ac:dyDescent="0.35">
      <c r="A18" s="144"/>
      <c r="B18" s="114"/>
      <c r="C18" s="1"/>
      <c r="D18" s="115"/>
      <c r="E18" s="116" t="s">
        <v>42</v>
      </c>
      <c r="F18" s="8" t="s">
        <v>48</v>
      </c>
      <c r="G18" s="21">
        <v>0</v>
      </c>
      <c r="H18" s="21">
        <v>0</v>
      </c>
      <c r="I18" s="12">
        <v>568.26499999999999</v>
      </c>
      <c r="J18"/>
    </row>
    <row r="19" spans="1:10" x14ac:dyDescent="0.35">
      <c r="A19" s="144"/>
      <c r="B19" s="114"/>
      <c r="C19" s="1"/>
      <c r="D19" s="82" t="s">
        <v>1080</v>
      </c>
      <c r="E19" s="82"/>
      <c r="F19" s="82"/>
      <c r="G19" s="83">
        <v>0</v>
      </c>
      <c r="H19" s="83">
        <v>0</v>
      </c>
      <c r="I19" s="84">
        <v>1067.068</v>
      </c>
      <c r="J19"/>
    </row>
    <row r="20" spans="1:10" x14ac:dyDescent="0.35">
      <c r="A20" s="144"/>
      <c r="B20" s="114"/>
      <c r="C20" s="1" t="s">
        <v>164</v>
      </c>
      <c r="D20" s="1"/>
      <c r="E20" s="1"/>
      <c r="G20" s="21">
        <v>0</v>
      </c>
      <c r="H20" s="21">
        <v>0</v>
      </c>
      <c r="I20" s="12">
        <v>1067.068</v>
      </c>
      <c r="J20"/>
    </row>
    <row r="21" spans="1:10" x14ac:dyDescent="0.35">
      <c r="A21" s="144"/>
      <c r="B21" s="82" t="s">
        <v>165</v>
      </c>
      <c r="C21" s="82"/>
      <c r="D21" s="82"/>
      <c r="E21" s="82"/>
      <c r="F21" s="82"/>
      <c r="G21" s="83">
        <v>0</v>
      </c>
      <c r="H21" s="83">
        <v>0</v>
      </c>
      <c r="I21" s="84">
        <v>1067.068</v>
      </c>
      <c r="J21"/>
    </row>
    <row r="22" spans="1:10" x14ac:dyDescent="0.35">
      <c r="A22" s="144"/>
      <c r="B22" s="92" t="s">
        <v>50</v>
      </c>
      <c r="C22" s="1" t="s">
        <v>51</v>
      </c>
      <c r="D22" s="85" t="s">
        <v>1077</v>
      </c>
      <c r="E22" s="9" t="s">
        <v>42</v>
      </c>
      <c r="F22" s="8" t="s">
        <v>84</v>
      </c>
      <c r="G22" s="21">
        <v>1</v>
      </c>
      <c r="H22" s="21">
        <v>93.968299999999999</v>
      </c>
      <c r="I22" s="12">
        <v>93.968299999999999</v>
      </c>
      <c r="J22"/>
    </row>
    <row r="23" spans="1:10" x14ac:dyDescent="0.35">
      <c r="A23" s="144"/>
      <c r="B23" s="92"/>
      <c r="C23" s="1"/>
      <c r="D23" s="85"/>
      <c r="E23" s="9" t="s">
        <v>42</v>
      </c>
      <c r="F23" s="8" t="s">
        <v>1690</v>
      </c>
      <c r="G23" s="21">
        <v>21.5</v>
      </c>
      <c r="H23" s="21">
        <v>93.968299999999999</v>
      </c>
      <c r="I23" s="12">
        <v>2020.31845</v>
      </c>
      <c r="J23"/>
    </row>
    <row r="24" spans="1:10" ht="26.5" x14ac:dyDescent="0.35">
      <c r="A24" s="144"/>
      <c r="B24" s="92"/>
      <c r="C24" s="1"/>
      <c r="D24" s="85"/>
      <c r="E24" s="9" t="s">
        <v>1691</v>
      </c>
      <c r="F24" s="8" t="s">
        <v>1692</v>
      </c>
      <c r="G24" s="21">
        <v>3.6666666666666665</v>
      </c>
      <c r="H24" s="21">
        <v>93.968299999999999</v>
      </c>
      <c r="I24" s="12">
        <v>344.55043333333333</v>
      </c>
      <c r="J24"/>
    </row>
    <row r="25" spans="1:10" ht="26.5" x14ac:dyDescent="0.35">
      <c r="A25" s="144"/>
      <c r="B25" s="92"/>
      <c r="C25" s="1"/>
      <c r="D25" s="85"/>
      <c r="E25" s="9" t="s">
        <v>1693</v>
      </c>
      <c r="F25" s="8" t="s">
        <v>1694</v>
      </c>
      <c r="G25" s="21">
        <v>3.6666666666666665</v>
      </c>
      <c r="H25" s="21">
        <v>93.968299999999999</v>
      </c>
      <c r="I25" s="12">
        <v>344.55043333333333</v>
      </c>
      <c r="J25"/>
    </row>
    <row r="26" spans="1:10" ht="26.5" x14ac:dyDescent="0.35">
      <c r="A26" s="144"/>
      <c r="B26" s="92"/>
      <c r="C26" s="1"/>
      <c r="D26" s="85"/>
      <c r="E26" s="9" t="s">
        <v>1695</v>
      </c>
      <c r="F26" s="8" t="s">
        <v>1696</v>
      </c>
      <c r="G26" s="21">
        <v>3.6666666666666665</v>
      </c>
      <c r="H26" s="21">
        <v>93.968299999999999</v>
      </c>
      <c r="I26" s="12">
        <v>344.55043333333333</v>
      </c>
      <c r="J26"/>
    </row>
    <row r="27" spans="1:10" ht="39.5" x14ac:dyDescent="0.35">
      <c r="A27" s="144"/>
      <c r="B27" s="92"/>
      <c r="C27" s="1"/>
      <c r="D27" s="85"/>
      <c r="E27" s="9" t="s">
        <v>1697</v>
      </c>
      <c r="F27" s="8" t="s">
        <v>1698</v>
      </c>
      <c r="G27" s="21">
        <v>5.25</v>
      </c>
      <c r="H27" s="21">
        <v>93.968299999999999</v>
      </c>
      <c r="I27" s="12">
        <v>493.333575</v>
      </c>
      <c r="J27"/>
    </row>
    <row r="28" spans="1:10" ht="26.5" x14ac:dyDescent="0.35">
      <c r="A28" s="144"/>
      <c r="B28" s="92"/>
      <c r="C28" s="1"/>
      <c r="D28" s="85"/>
      <c r="E28" s="9" t="s">
        <v>1699</v>
      </c>
      <c r="F28" s="8" t="s">
        <v>1700</v>
      </c>
      <c r="G28" s="21">
        <v>3.5</v>
      </c>
      <c r="H28" s="21">
        <v>93.968299999999999</v>
      </c>
      <c r="I28" s="12">
        <v>328.88905</v>
      </c>
      <c r="J28"/>
    </row>
    <row r="29" spans="1:10" ht="26.5" x14ac:dyDescent="0.35">
      <c r="A29" s="144"/>
      <c r="B29" s="92"/>
      <c r="C29" s="1"/>
      <c r="D29" s="85"/>
      <c r="E29" s="9" t="s">
        <v>1701</v>
      </c>
      <c r="F29" s="8" t="s">
        <v>1702</v>
      </c>
      <c r="G29" s="21">
        <v>1.75</v>
      </c>
      <c r="H29" s="21">
        <v>93.968299999999999</v>
      </c>
      <c r="I29" s="12">
        <v>164.444525</v>
      </c>
      <c r="J29"/>
    </row>
    <row r="30" spans="1:10" x14ac:dyDescent="0.35">
      <c r="A30" s="144"/>
      <c r="B30" s="92"/>
      <c r="C30" s="1"/>
      <c r="D30" s="82" t="s">
        <v>1080</v>
      </c>
      <c r="E30" s="82"/>
      <c r="F30" s="82"/>
      <c r="G30" s="83">
        <v>44</v>
      </c>
      <c r="H30" s="83">
        <v>93.968299999999999</v>
      </c>
      <c r="I30" s="84">
        <v>4134.6052</v>
      </c>
      <c r="J30"/>
    </row>
    <row r="31" spans="1:10" x14ac:dyDescent="0.35">
      <c r="A31" s="144"/>
      <c r="B31" s="92"/>
      <c r="C31" s="1" t="s">
        <v>166</v>
      </c>
      <c r="D31" s="1"/>
      <c r="E31" s="1"/>
      <c r="G31" s="21">
        <v>44</v>
      </c>
      <c r="H31" s="21">
        <v>93.968299999999999</v>
      </c>
      <c r="I31" s="12">
        <v>4134.6052</v>
      </c>
      <c r="J31"/>
    </row>
    <row r="32" spans="1:10" x14ac:dyDescent="0.35">
      <c r="A32" s="144"/>
      <c r="B32" s="92"/>
      <c r="C32" s="1" t="s">
        <v>85</v>
      </c>
      <c r="D32" s="85" t="s">
        <v>1077</v>
      </c>
      <c r="E32" s="9" t="s">
        <v>42</v>
      </c>
      <c r="F32" s="8" t="s">
        <v>1690</v>
      </c>
      <c r="G32" s="21">
        <v>9</v>
      </c>
      <c r="H32" s="21">
        <v>93.968299999999999</v>
      </c>
      <c r="I32" s="12">
        <v>845.71469999999999</v>
      </c>
      <c r="J32"/>
    </row>
    <row r="33" spans="1:10" ht="26.5" x14ac:dyDescent="0.35">
      <c r="A33" s="144"/>
      <c r="B33" s="92"/>
      <c r="C33" s="1"/>
      <c r="D33" s="85"/>
      <c r="E33" s="9" t="s">
        <v>1691</v>
      </c>
      <c r="F33" s="8" t="s">
        <v>1692</v>
      </c>
      <c r="G33" s="21">
        <v>1.3333333333333333</v>
      </c>
      <c r="H33" s="21">
        <v>93.968299999999999</v>
      </c>
      <c r="I33" s="12">
        <v>125.29106666666667</v>
      </c>
      <c r="J33"/>
    </row>
    <row r="34" spans="1:10" ht="26.5" x14ac:dyDescent="0.35">
      <c r="A34" s="144"/>
      <c r="B34" s="92"/>
      <c r="C34" s="1"/>
      <c r="D34" s="85"/>
      <c r="E34" s="9" t="s">
        <v>1693</v>
      </c>
      <c r="F34" s="8" t="s">
        <v>1694</v>
      </c>
      <c r="G34" s="21">
        <v>1.3333333333333333</v>
      </c>
      <c r="H34" s="21">
        <v>93.968299999999999</v>
      </c>
      <c r="I34" s="12">
        <v>125.29106666666667</v>
      </c>
      <c r="J34"/>
    </row>
    <row r="35" spans="1:10" ht="26.5" x14ac:dyDescent="0.35">
      <c r="A35" s="144"/>
      <c r="B35" s="92"/>
      <c r="C35" s="1"/>
      <c r="D35" s="85"/>
      <c r="E35" s="9" t="s">
        <v>1695</v>
      </c>
      <c r="F35" s="8" t="s">
        <v>1696</v>
      </c>
      <c r="G35" s="21">
        <v>1.3333333333333333</v>
      </c>
      <c r="H35" s="21">
        <v>93.968299999999999</v>
      </c>
      <c r="I35" s="12">
        <v>125.29106666666667</v>
      </c>
      <c r="J35"/>
    </row>
    <row r="36" spans="1:10" ht="39.5" x14ac:dyDescent="0.35">
      <c r="A36" s="144"/>
      <c r="B36" s="92"/>
      <c r="C36" s="1"/>
      <c r="D36" s="85"/>
      <c r="E36" s="9" t="s">
        <v>1697</v>
      </c>
      <c r="F36" s="8" t="s">
        <v>1698</v>
      </c>
      <c r="G36" s="21">
        <v>3</v>
      </c>
      <c r="H36" s="21">
        <v>93.968299999999999</v>
      </c>
      <c r="I36" s="12">
        <v>281.9049</v>
      </c>
      <c r="J36"/>
    </row>
    <row r="37" spans="1:10" ht="26.5" x14ac:dyDescent="0.35">
      <c r="A37" s="144"/>
      <c r="B37" s="92"/>
      <c r="C37" s="1"/>
      <c r="D37" s="85"/>
      <c r="E37" s="9" t="s">
        <v>1699</v>
      </c>
      <c r="F37" s="8" t="s">
        <v>1700</v>
      </c>
      <c r="G37" s="21">
        <v>2</v>
      </c>
      <c r="H37" s="21">
        <v>93.968299999999999</v>
      </c>
      <c r="I37" s="12">
        <v>187.9366</v>
      </c>
      <c r="J37"/>
    </row>
    <row r="38" spans="1:10" ht="26.5" x14ac:dyDescent="0.35">
      <c r="A38" s="144"/>
      <c r="B38" s="92"/>
      <c r="C38" s="1"/>
      <c r="D38" s="85"/>
      <c r="E38" s="9" t="s">
        <v>1701</v>
      </c>
      <c r="F38" s="8" t="s">
        <v>1702</v>
      </c>
      <c r="G38" s="21">
        <v>1</v>
      </c>
      <c r="H38" s="21">
        <v>93.968299999999999</v>
      </c>
      <c r="I38" s="12">
        <v>93.968299999999999</v>
      </c>
      <c r="J38"/>
    </row>
    <row r="39" spans="1:10" x14ac:dyDescent="0.35">
      <c r="A39" s="144"/>
      <c r="B39" s="92"/>
      <c r="C39" s="1"/>
      <c r="D39" s="82" t="s">
        <v>1080</v>
      </c>
      <c r="E39" s="82"/>
      <c r="F39" s="82"/>
      <c r="G39" s="83">
        <v>19</v>
      </c>
      <c r="H39" s="83">
        <v>93.968299999999999</v>
      </c>
      <c r="I39" s="84">
        <v>1785.3977</v>
      </c>
      <c r="J39"/>
    </row>
    <row r="40" spans="1:10" x14ac:dyDescent="0.35">
      <c r="A40" s="144"/>
      <c r="B40" s="92"/>
      <c r="C40" s="1" t="s">
        <v>167</v>
      </c>
      <c r="D40" s="1"/>
      <c r="E40" s="1"/>
      <c r="G40" s="21">
        <v>19</v>
      </c>
      <c r="H40" s="21">
        <v>93.968299999999999</v>
      </c>
      <c r="I40" s="12">
        <v>1785.3977</v>
      </c>
      <c r="J40"/>
    </row>
    <row r="41" spans="1:10" x14ac:dyDescent="0.35">
      <c r="A41" s="144"/>
      <c r="B41" s="82" t="s">
        <v>168</v>
      </c>
      <c r="C41" s="82"/>
      <c r="D41" s="82"/>
      <c r="E41" s="82"/>
      <c r="F41" s="82"/>
      <c r="G41" s="83">
        <v>63.000000000000007</v>
      </c>
      <c r="H41" s="83">
        <v>93.968299999999999</v>
      </c>
      <c r="I41" s="84">
        <v>5920.0028999999995</v>
      </c>
      <c r="J41"/>
    </row>
    <row r="42" spans="1:10" x14ac:dyDescent="0.35">
      <c r="A42" s="146" t="s">
        <v>1705</v>
      </c>
      <c r="B42" s="146"/>
      <c r="C42" s="146"/>
      <c r="D42" s="146"/>
      <c r="E42" s="146"/>
      <c r="F42" s="146"/>
      <c r="G42" s="147">
        <v>63.000000000000007</v>
      </c>
      <c r="H42" s="147">
        <v>93.968299999999999</v>
      </c>
      <c r="I42" s="148">
        <v>6987.0708999999988</v>
      </c>
      <c r="J42"/>
    </row>
    <row r="43" spans="1:10" x14ac:dyDescent="0.35">
      <c r="A43" s="7" t="s">
        <v>174</v>
      </c>
      <c r="B43" s="7"/>
      <c r="C43" s="7"/>
      <c r="D43" s="7"/>
      <c r="F43" s="7"/>
      <c r="G43" s="21">
        <v>63.000000000000007</v>
      </c>
      <c r="H43" s="21">
        <v>93.968299999999999</v>
      </c>
      <c r="I43" s="12">
        <v>6987.0708999999988</v>
      </c>
      <c r="J43"/>
    </row>
    <row r="44" spans="1:10" x14ac:dyDescent="0.35">
      <c r="A44"/>
      <c r="B44"/>
      <c r="C44"/>
      <c r="D44"/>
      <c r="E44"/>
      <c r="F44"/>
      <c r="G44"/>
      <c r="H44"/>
      <c r="I44"/>
      <c r="J44"/>
    </row>
    <row r="45" spans="1:10" x14ac:dyDescent="0.35">
      <c r="A45"/>
      <c r="B45"/>
      <c r="C45"/>
      <c r="D45"/>
      <c r="E45"/>
      <c r="F45"/>
      <c r="G45"/>
      <c r="H45"/>
      <c r="I45"/>
      <c r="J45"/>
    </row>
    <row r="46" spans="1:10" x14ac:dyDescent="0.35">
      <c r="A46"/>
      <c r="B46"/>
      <c r="C46"/>
      <c r="D46"/>
      <c r="E46"/>
      <c r="F46"/>
      <c r="G46"/>
      <c r="H46"/>
      <c r="I46"/>
      <c r="J46"/>
    </row>
    <row r="47" spans="1:10" x14ac:dyDescent="0.35">
      <c r="A47"/>
      <c r="B47"/>
      <c r="C47"/>
      <c r="D47"/>
      <c r="E47"/>
      <c r="F47"/>
      <c r="G47"/>
      <c r="H47"/>
      <c r="I47"/>
      <c r="J47"/>
    </row>
    <row r="48" spans="1:10" x14ac:dyDescent="0.35">
      <c r="A48"/>
      <c r="B48"/>
      <c r="C48"/>
      <c r="D48"/>
      <c r="E48"/>
      <c r="F48"/>
      <c r="G48"/>
      <c r="H48"/>
      <c r="I48"/>
      <c r="J48"/>
    </row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customFormat="1" x14ac:dyDescent="0.35"/>
    <row r="722" customFormat="1" x14ac:dyDescent="0.35"/>
    <row r="723" customFormat="1" x14ac:dyDescent="0.35"/>
    <row r="724" customFormat="1" x14ac:dyDescent="0.35"/>
    <row r="725" customFormat="1" x14ac:dyDescent="0.35"/>
    <row r="726" customFormat="1" x14ac:dyDescent="0.35"/>
    <row r="727" customFormat="1" x14ac:dyDescent="0.35"/>
    <row r="728" customFormat="1" x14ac:dyDescent="0.35"/>
    <row r="729" customFormat="1" x14ac:dyDescent="0.35"/>
    <row r="730" customFormat="1" x14ac:dyDescent="0.35"/>
    <row r="731" customFormat="1" x14ac:dyDescent="0.35"/>
    <row r="732" customFormat="1" x14ac:dyDescent="0.35"/>
    <row r="733" customFormat="1" x14ac:dyDescent="0.35"/>
    <row r="734" customFormat="1" x14ac:dyDescent="0.35"/>
    <row r="735" customFormat="1" x14ac:dyDescent="0.35"/>
    <row r="736" customFormat="1" x14ac:dyDescent="0.35"/>
    <row r="737" customFormat="1" x14ac:dyDescent="0.35"/>
    <row r="738" customFormat="1" x14ac:dyDescent="0.35"/>
    <row r="739" customFormat="1" x14ac:dyDescent="0.35"/>
    <row r="740" customFormat="1" x14ac:dyDescent="0.35"/>
    <row r="741" customFormat="1" x14ac:dyDescent="0.35"/>
    <row r="742" customFormat="1" x14ac:dyDescent="0.35"/>
    <row r="743" customFormat="1" x14ac:dyDescent="0.35"/>
    <row r="744" customFormat="1" x14ac:dyDescent="0.35"/>
    <row r="745" customFormat="1" x14ac:dyDescent="0.35"/>
    <row r="746" customFormat="1" x14ac:dyDescent="0.35"/>
    <row r="747" customFormat="1" x14ac:dyDescent="0.35"/>
    <row r="748" customFormat="1" x14ac:dyDescent="0.35"/>
    <row r="749" customFormat="1" x14ac:dyDescent="0.35"/>
    <row r="750" customFormat="1" x14ac:dyDescent="0.35"/>
    <row r="751" customFormat="1" x14ac:dyDescent="0.35"/>
    <row r="752" customFormat="1" x14ac:dyDescent="0.35"/>
    <row r="753" customFormat="1" x14ac:dyDescent="0.35"/>
    <row r="754" customFormat="1" x14ac:dyDescent="0.35"/>
    <row r="755" customFormat="1" x14ac:dyDescent="0.35"/>
    <row r="756" customFormat="1" x14ac:dyDescent="0.35"/>
    <row r="757" customFormat="1" x14ac:dyDescent="0.35"/>
    <row r="758" customFormat="1" x14ac:dyDescent="0.35"/>
    <row r="759" customFormat="1" x14ac:dyDescent="0.35"/>
    <row r="760" customFormat="1" x14ac:dyDescent="0.35"/>
    <row r="761" customFormat="1" x14ac:dyDescent="0.35"/>
    <row r="762" customFormat="1" x14ac:dyDescent="0.35"/>
    <row r="763" customFormat="1" x14ac:dyDescent="0.35"/>
    <row r="764" customFormat="1" x14ac:dyDescent="0.35"/>
    <row r="765" customFormat="1" x14ac:dyDescent="0.35"/>
    <row r="766" customFormat="1" x14ac:dyDescent="0.35"/>
    <row r="767" customFormat="1" x14ac:dyDescent="0.35"/>
    <row r="768" customFormat="1" x14ac:dyDescent="0.35"/>
    <row r="769" customFormat="1" x14ac:dyDescent="0.35"/>
    <row r="770" customFormat="1" x14ac:dyDescent="0.35"/>
    <row r="771" customFormat="1" x14ac:dyDescent="0.35"/>
    <row r="772" customFormat="1" x14ac:dyDescent="0.35"/>
    <row r="773" customFormat="1" x14ac:dyDescent="0.35"/>
    <row r="774" customFormat="1" x14ac:dyDescent="0.35"/>
    <row r="775" customFormat="1" x14ac:dyDescent="0.35"/>
    <row r="776" customFormat="1" x14ac:dyDescent="0.35"/>
    <row r="777" customFormat="1" x14ac:dyDescent="0.35"/>
    <row r="778" customFormat="1" x14ac:dyDescent="0.35"/>
    <row r="779" customFormat="1" x14ac:dyDescent="0.35"/>
    <row r="780" customFormat="1" x14ac:dyDescent="0.35"/>
    <row r="781" customFormat="1" x14ac:dyDescent="0.35"/>
    <row r="782" customFormat="1" x14ac:dyDescent="0.35"/>
    <row r="783" customFormat="1" x14ac:dyDescent="0.35"/>
    <row r="784" customFormat="1" x14ac:dyDescent="0.35"/>
    <row r="785" customFormat="1" x14ac:dyDescent="0.35"/>
    <row r="786" customFormat="1" x14ac:dyDescent="0.35"/>
    <row r="787" customFormat="1" x14ac:dyDescent="0.35"/>
    <row r="788" customFormat="1" x14ac:dyDescent="0.35"/>
    <row r="789" customFormat="1" x14ac:dyDescent="0.35"/>
    <row r="790" customFormat="1" x14ac:dyDescent="0.35"/>
    <row r="791" customFormat="1" x14ac:dyDescent="0.35"/>
    <row r="792" customFormat="1" x14ac:dyDescent="0.35"/>
    <row r="793" customFormat="1" x14ac:dyDescent="0.35"/>
    <row r="794" customFormat="1" x14ac:dyDescent="0.35"/>
    <row r="795" customFormat="1" x14ac:dyDescent="0.35"/>
    <row r="796" customFormat="1" x14ac:dyDescent="0.35"/>
    <row r="797" customFormat="1" x14ac:dyDescent="0.35"/>
    <row r="798" customFormat="1" x14ac:dyDescent="0.35"/>
    <row r="799" customFormat="1" x14ac:dyDescent="0.35"/>
    <row r="800" customFormat="1" x14ac:dyDescent="0.35"/>
    <row r="801" customFormat="1" x14ac:dyDescent="0.35"/>
    <row r="802" customFormat="1" x14ac:dyDescent="0.35"/>
    <row r="803" customFormat="1" x14ac:dyDescent="0.35"/>
    <row r="804" customFormat="1" x14ac:dyDescent="0.35"/>
    <row r="805" customFormat="1" x14ac:dyDescent="0.35"/>
    <row r="806" customFormat="1" x14ac:dyDescent="0.35"/>
    <row r="807" customFormat="1" x14ac:dyDescent="0.35"/>
    <row r="808" customFormat="1" x14ac:dyDescent="0.35"/>
    <row r="809" customFormat="1" x14ac:dyDescent="0.35"/>
    <row r="810" customFormat="1" x14ac:dyDescent="0.35"/>
    <row r="811" customFormat="1" x14ac:dyDescent="0.35"/>
    <row r="812" customFormat="1" x14ac:dyDescent="0.35"/>
    <row r="813" customFormat="1" x14ac:dyDescent="0.35"/>
    <row r="814" customFormat="1" x14ac:dyDescent="0.35"/>
    <row r="815" customFormat="1" x14ac:dyDescent="0.35"/>
    <row r="816" customFormat="1" x14ac:dyDescent="0.35"/>
    <row r="817" customFormat="1" x14ac:dyDescent="0.35"/>
    <row r="818" customFormat="1" x14ac:dyDescent="0.35"/>
    <row r="819" customFormat="1" x14ac:dyDescent="0.35"/>
    <row r="820" customFormat="1" x14ac:dyDescent="0.35"/>
    <row r="821" customFormat="1" x14ac:dyDescent="0.35"/>
    <row r="822" customFormat="1" x14ac:dyDescent="0.35"/>
    <row r="823" customFormat="1" x14ac:dyDescent="0.35"/>
    <row r="824" customFormat="1" x14ac:dyDescent="0.35"/>
    <row r="825" customFormat="1" x14ac:dyDescent="0.35"/>
    <row r="826" customFormat="1" x14ac:dyDescent="0.35"/>
    <row r="827" customFormat="1" x14ac:dyDescent="0.35"/>
    <row r="828" customFormat="1" x14ac:dyDescent="0.35"/>
    <row r="829" customFormat="1" x14ac:dyDescent="0.35"/>
    <row r="830" customFormat="1" x14ac:dyDescent="0.35"/>
    <row r="831" customFormat="1" x14ac:dyDescent="0.35"/>
    <row r="832" customFormat="1" x14ac:dyDescent="0.35"/>
    <row r="833" customFormat="1" x14ac:dyDescent="0.35"/>
    <row r="834" customFormat="1" x14ac:dyDescent="0.35"/>
    <row r="835" customFormat="1" x14ac:dyDescent="0.35"/>
    <row r="836" customFormat="1" x14ac:dyDescent="0.35"/>
    <row r="837" customFormat="1" x14ac:dyDescent="0.35"/>
    <row r="838" customFormat="1" x14ac:dyDescent="0.35"/>
    <row r="839" customFormat="1" x14ac:dyDescent="0.35"/>
    <row r="840" customFormat="1" x14ac:dyDescent="0.35"/>
    <row r="841" customFormat="1" x14ac:dyDescent="0.35"/>
    <row r="842" customFormat="1" x14ac:dyDescent="0.35"/>
    <row r="843" customFormat="1" x14ac:dyDescent="0.35"/>
    <row r="844" customFormat="1" x14ac:dyDescent="0.35"/>
    <row r="845" customFormat="1" x14ac:dyDescent="0.35"/>
    <row r="846" customFormat="1" x14ac:dyDescent="0.35"/>
    <row r="847" customFormat="1" x14ac:dyDescent="0.35"/>
    <row r="848" customFormat="1" x14ac:dyDescent="0.35"/>
    <row r="849" customFormat="1" x14ac:dyDescent="0.35"/>
    <row r="850" customFormat="1" x14ac:dyDescent="0.35"/>
    <row r="851" customFormat="1" x14ac:dyDescent="0.35"/>
    <row r="852" customFormat="1" x14ac:dyDescent="0.35"/>
    <row r="853" customFormat="1" x14ac:dyDescent="0.35"/>
    <row r="854" customFormat="1" x14ac:dyDescent="0.35"/>
    <row r="855" customFormat="1" x14ac:dyDescent="0.35"/>
    <row r="856" customFormat="1" x14ac:dyDescent="0.35"/>
    <row r="857" customFormat="1" x14ac:dyDescent="0.35"/>
    <row r="858" customFormat="1" x14ac:dyDescent="0.35"/>
    <row r="859" customFormat="1" x14ac:dyDescent="0.35"/>
    <row r="860" customFormat="1" x14ac:dyDescent="0.35"/>
    <row r="861" customFormat="1" x14ac:dyDescent="0.35"/>
    <row r="862" customFormat="1" x14ac:dyDescent="0.35"/>
    <row r="863" customFormat="1" x14ac:dyDescent="0.35"/>
    <row r="864" customFormat="1" x14ac:dyDescent="0.35"/>
    <row r="865" customFormat="1" x14ac:dyDescent="0.35"/>
    <row r="866" customFormat="1" x14ac:dyDescent="0.35"/>
    <row r="867" customFormat="1" x14ac:dyDescent="0.35"/>
    <row r="868" customFormat="1" x14ac:dyDescent="0.35"/>
    <row r="869" customFormat="1" x14ac:dyDescent="0.35"/>
    <row r="870" customFormat="1" x14ac:dyDescent="0.35"/>
    <row r="871" customFormat="1" x14ac:dyDescent="0.35"/>
    <row r="872" customFormat="1" x14ac:dyDescent="0.35"/>
    <row r="873" customFormat="1" x14ac:dyDescent="0.35"/>
    <row r="874" customFormat="1" x14ac:dyDescent="0.35"/>
    <row r="875" customFormat="1" x14ac:dyDescent="0.35"/>
    <row r="876" customFormat="1" x14ac:dyDescent="0.35"/>
    <row r="877" customFormat="1" x14ac:dyDescent="0.35"/>
    <row r="878" customFormat="1" x14ac:dyDescent="0.35"/>
    <row r="879" customFormat="1" x14ac:dyDescent="0.35"/>
    <row r="880" customFormat="1" x14ac:dyDescent="0.35"/>
    <row r="881" customFormat="1" x14ac:dyDescent="0.35"/>
    <row r="882" customFormat="1" x14ac:dyDescent="0.35"/>
    <row r="883" customFormat="1" x14ac:dyDescent="0.35"/>
    <row r="884" customFormat="1" x14ac:dyDescent="0.35"/>
    <row r="885" customFormat="1" x14ac:dyDescent="0.35"/>
    <row r="886" customFormat="1" x14ac:dyDescent="0.35"/>
    <row r="887" customFormat="1" x14ac:dyDescent="0.35"/>
    <row r="888" customFormat="1" x14ac:dyDescent="0.35"/>
    <row r="889" customFormat="1" x14ac:dyDescent="0.35"/>
    <row r="890" customFormat="1" x14ac:dyDescent="0.35"/>
    <row r="891" customFormat="1" x14ac:dyDescent="0.35"/>
    <row r="892" customFormat="1" x14ac:dyDescent="0.35"/>
    <row r="893" customFormat="1" x14ac:dyDescent="0.35"/>
    <row r="894" customFormat="1" x14ac:dyDescent="0.35"/>
    <row r="895" customFormat="1" x14ac:dyDescent="0.35"/>
    <row r="896" customFormat="1" x14ac:dyDescent="0.35"/>
    <row r="897" customFormat="1" x14ac:dyDescent="0.35"/>
    <row r="898" customFormat="1" x14ac:dyDescent="0.35"/>
    <row r="899" customFormat="1" x14ac:dyDescent="0.35"/>
    <row r="900" customFormat="1" x14ac:dyDescent="0.35"/>
    <row r="901" customFormat="1" x14ac:dyDescent="0.35"/>
    <row r="902" customFormat="1" x14ac:dyDescent="0.35"/>
    <row r="903" customFormat="1" x14ac:dyDescent="0.35"/>
    <row r="904" customFormat="1" x14ac:dyDescent="0.35"/>
    <row r="905" customFormat="1" x14ac:dyDescent="0.35"/>
    <row r="906" customFormat="1" x14ac:dyDescent="0.35"/>
    <row r="907" customFormat="1" x14ac:dyDescent="0.35"/>
    <row r="908" customFormat="1" x14ac:dyDescent="0.35"/>
    <row r="909" customFormat="1" x14ac:dyDescent="0.35"/>
    <row r="910" customFormat="1" x14ac:dyDescent="0.35"/>
    <row r="911" customFormat="1" x14ac:dyDescent="0.35"/>
    <row r="912" customFormat="1" x14ac:dyDescent="0.35"/>
    <row r="913" customFormat="1" x14ac:dyDescent="0.35"/>
    <row r="914" customFormat="1" x14ac:dyDescent="0.35"/>
    <row r="915" customFormat="1" x14ac:dyDescent="0.35"/>
    <row r="916" customFormat="1" x14ac:dyDescent="0.35"/>
    <row r="917" customFormat="1" x14ac:dyDescent="0.35"/>
    <row r="918" customFormat="1" x14ac:dyDescent="0.35"/>
    <row r="919" customFormat="1" x14ac:dyDescent="0.35"/>
    <row r="920" customFormat="1" x14ac:dyDescent="0.35"/>
    <row r="921" customFormat="1" x14ac:dyDescent="0.35"/>
    <row r="922" customFormat="1" x14ac:dyDescent="0.35"/>
    <row r="923" customFormat="1" x14ac:dyDescent="0.35"/>
    <row r="924" customFormat="1" x14ac:dyDescent="0.35"/>
    <row r="925" customFormat="1" x14ac:dyDescent="0.35"/>
    <row r="926" customFormat="1" x14ac:dyDescent="0.35"/>
    <row r="927" customFormat="1" x14ac:dyDescent="0.35"/>
    <row r="928" customFormat="1" x14ac:dyDescent="0.35"/>
    <row r="929" customFormat="1" x14ac:dyDescent="0.35"/>
    <row r="930" customFormat="1" x14ac:dyDescent="0.35"/>
    <row r="931" customFormat="1" x14ac:dyDescent="0.35"/>
    <row r="932" customFormat="1" x14ac:dyDescent="0.35"/>
    <row r="933" customFormat="1" x14ac:dyDescent="0.35"/>
    <row r="934" customFormat="1" x14ac:dyDescent="0.35"/>
    <row r="935" customFormat="1" x14ac:dyDescent="0.35"/>
    <row r="936" customFormat="1" x14ac:dyDescent="0.35"/>
    <row r="937" customFormat="1" x14ac:dyDescent="0.35"/>
    <row r="938" customFormat="1" x14ac:dyDescent="0.35"/>
    <row r="939" customFormat="1" x14ac:dyDescent="0.35"/>
    <row r="940" customFormat="1" x14ac:dyDescent="0.35"/>
    <row r="941" customFormat="1" x14ac:dyDescent="0.35"/>
    <row r="942" customFormat="1" x14ac:dyDescent="0.35"/>
    <row r="943" customFormat="1" x14ac:dyDescent="0.35"/>
    <row r="944" customFormat="1" x14ac:dyDescent="0.35"/>
    <row r="945" customFormat="1" x14ac:dyDescent="0.35"/>
    <row r="946" customFormat="1" x14ac:dyDescent="0.35"/>
    <row r="947" customFormat="1" x14ac:dyDescent="0.35"/>
    <row r="948" customFormat="1" x14ac:dyDescent="0.35"/>
    <row r="949" customFormat="1" x14ac:dyDescent="0.35"/>
    <row r="950" customFormat="1" x14ac:dyDescent="0.35"/>
    <row r="951" customFormat="1" x14ac:dyDescent="0.35"/>
    <row r="952" customFormat="1" x14ac:dyDescent="0.35"/>
    <row r="953" customFormat="1" x14ac:dyDescent="0.35"/>
    <row r="954" customFormat="1" x14ac:dyDescent="0.35"/>
    <row r="955" customFormat="1" x14ac:dyDescent="0.35"/>
    <row r="956" customFormat="1" x14ac:dyDescent="0.35"/>
    <row r="957" customFormat="1" x14ac:dyDescent="0.35"/>
    <row r="958" customFormat="1" x14ac:dyDescent="0.35"/>
    <row r="959" customFormat="1" x14ac:dyDescent="0.35"/>
    <row r="960" customFormat="1" x14ac:dyDescent="0.35"/>
    <row r="961" customFormat="1" x14ac:dyDescent="0.35"/>
    <row r="962" customFormat="1" x14ac:dyDescent="0.35"/>
    <row r="963" customFormat="1" x14ac:dyDescent="0.35"/>
    <row r="964" customFormat="1" x14ac:dyDescent="0.35"/>
    <row r="965" customFormat="1" x14ac:dyDescent="0.35"/>
    <row r="966" customFormat="1" x14ac:dyDescent="0.35"/>
    <row r="967" customFormat="1" x14ac:dyDescent="0.35"/>
    <row r="968" customFormat="1" x14ac:dyDescent="0.35"/>
    <row r="969" customFormat="1" x14ac:dyDescent="0.35"/>
    <row r="970" customFormat="1" x14ac:dyDescent="0.35"/>
    <row r="971" customFormat="1" x14ac:dyDescent="0.35"/>
    <row r="972" customFormat="1" x14ac:dyDescent="0.35"/>
    <row r="973" customFormat="1" x14ac:dyDescent="0.35"/>
    <row r="974" customFormat="1" x14ac:dyDescent="0.35"/>
    <row r="975" customFormat="1" x14ac:dyDescent="0.35"/>
    <row r="976" customFormat="1" x14ac:dyDescent="0.35"/>
    <row r="977" customFormat="1" x14ac:dyDescent="0.35"/>
    <row r="978" customFormat="1" x14ac:dyDescent="0.35"/>
    <row r="979" customFormat="1" x14ac:dyDescent="0.35"/>
    <row r="980" customFormat="1" x14ac:dyDescent="0.35"/>
    <row r="981" customFormat="1" x14ac:dyDescent="0.35"/>
    <row r="982" customFormat="1" x14ac:dyDescent="0.35"/>
    <row r="983" customFormat="1" x14ac:dyDescent="0.35"/>
    <row r="984" customFormat="1" x14ac:dyDescent="0.35"/>
    <row r="985" customFormat="1" x14ac:dyDescent="0.35"/>
    <row r="986" customFormat="1" x14ac:dyDescent="0.35"/>
    <row r="987" customFormat="1" x14ac:dyDescent="0.35"/>
    <row r="988" customFormat="1" x14ac:dyDescent="0.35"/>
    <row r="989" customFormat="1" x14ac:dyDescent="0.35"/>
    <row r="990" customFormat="1" x14ac:dyDescent="0.35"/>
    <row r="991" customFormat="1" x14ac:dyDescent="0.35"/>
    <row r="992" customFormat="1" x14ac:dyDescent="0.35"/>
    <row r="993" customFormat="1" x14ac:dyDescent="0.35"/>
    <row r="994" customFormat="1" x14ac:dyDescent="0.35"/>
    <row r="995" customFormat="1" x14ac:dyDescent="0.35"/>
    <row r="996" customFormat="1" x14ac:dyDescent="0.35"/>
    <row r="997" customFormat="1" x14ac:dyDescent="0.35"/>
    <row r="998" customFormat="1" x14ac:dyDescent="0.35"/>
    <row r="999" customFormat="1" x14ac:dyDescent="0.35"/>
    <row r="1000" customFormat="1" x14ac:dyDescent="0.35"/>
    <row r="1001" customFormat="1" x14ac:dyDescent="0.35"/>
    <row r="1002" customFormat="1" x14ac:dyDescent="0.35"/>
    <row r="1003" customFormat="1" x14ac:dyDescent="0.35"/>
    <row r="1004" customFormat="1" x14ac:dyDescent="0.35"/>
    <row r="1005" customFormat="1" x14ac:dyDescent="0.35"/>
    <row r="1006" customFormat="1" x14ac:dyDescent="0.35"/>
    <row r="1007" customFormat="1" x14ac:dyDescent="0.35"/>
    <row r="1008" customFormat="1" x14ac:dyDescent="0.35"/>
    <row r="1009" customFormat="1" x14ac:dyDescent="0.35"/>
    <row r="1010" customFormat="1" x14ac:dyDescent="0.35"/>
    <row r="1011" customFormat="1" x14ac:dyDescent="0.35"/>
    <row r="1012" customFormat="1" x14ac:dyDescent="0.35"/>
    <row r="1013" customFormat="1" x14ac:dyDescent="0.35"/>
    <row r="1014" customFormat="1" x14ac:dyDescent="0.35"/>
    <row r="1015" customFormat="1" x14ac:dyDescent="0.35"/>
    <row r="1016" customFormat="1" x14ac:dyDescent="0.35"/>
    <row r="1017" customFormat="1" x14ac:dyDescent="0.35"/>
    <row r="1018" customFormat="1" x14ac:dyDescent="0.35"/>
    <row r="1019" customFormat="1" x14ac:dyDescent="0.35"/>
    <row r="1020" customFormat="1" x14ac:dyDescent="0.35"/>
    <row r="1021" customFormat="1" x14ac:dyDescent="0.35"/>
    <row r="1022" customFormat="1" x14ac:dyDescent="0.35"/>
    <row r="1023" customFormat="1" x14ac:dyDescent="0.35"/>
    <row r="1024" customFormat="1" x14ac:dyDescent="0.35"/>
    <row r="1025" customFormat="1" x14ac:dyDescent="0.35"/>
    <row r="1026" customFormat="1" x14ac:dyDescent="0.35"/>
    <row r="1027" customFormat="1" x14ac:dyDescent="0.35"/>
    <row r="1028" customFormat="1" x14ac:dyDescent="0.35"/>
    <row r="1029" customFormat="1" x14ac:dyDescent="0.35"/>
    <row r="1030" customFormat="1" x14ac:dyDescent="0.35"/>
    <row r="1031" customFormat="1" x14ac:dyDescent="0.35"/>
    <row r="1032" customFormat="1" x14ac:dyDescent="0.35"/>
    <row r="1033" customFormat="1" x14ac:dyDescent="0.35"/>
    <row r="1034" customFormat="1" x14ac:dyDescent="0.35"/>
    <row r="1035" customFormat="1" x14ac:dyDescent="0.35"/>
    <row r="1036" customFormat="1" x14ac:dyDescent="0.35"/>
    <row r="1037" customFormat="1" x14ac:dyDescent="0.35"/>
    <row r="1038" customFormat="1" x14ac:dyDescent="0.35"/>
    <row r="1039" customFormat="1" x14ac:dyDescent="0.35"/>
    <row r="1040" customFormat="1" x14ac:dyDescent="0.35"/>
    <row r="1041" customFormat="1" x14ac:dyDescent="0.35"/>
    <row r="1042" customFormat="1" x14ac:dyDescent="0.35"/>
    <row r="1043" customFormat="1" x14ac:dyDescent="0.35"/>
    <row r="1044" customFormat="1" x14ac:dyDescent="0.35"/>
    <row r="1045" customFormat="1" x14ac:dyDescent="0.35"/>
    <row r="1046" customFormat="1" x14ac:dyDescent="0.35"/>
    <row r="1047" customFormat="1" x14ac:dyDescent="0.35"/>
    <row r="1048" customFormat="1" x14ac:dyDescent="0.35"/>
    <row r="1049" customFormat="1" x14ac:dyDescent="0.35"/>
    <row r="1050" customFormat="1" x14ac:dyDescent="0.35"/>
    <row r="1051" customFormat="1" x14ac:dyDescent="0.35"/>
    <row r="1052" customFormat="1" x14ac:dyDescent="0.35"/>
    <row r="1053" customFormat="1" x14ac:dyDescent="0.35"/>
    <row r="1054" customFormat="1" x14ac:dyDescent="0.35"/>
    <row r="1055" customFormat="1" x14ac:dyDescent="0.35"/>
    <row r="1056" customFormat="1" x14ac:dyDescent="0.35"/>
    <row r="1057" customFormat="1" x14ac:dyDescent="0.35"/>
    <row r="1058" customFormat="1" x14ac:dyDescent="0.35"/>
    <row r="1059" customFormat="1" x14ac:dyDescent="0.35"/>
    <row r="1060" customFormat="1" x14ac:dyDescent="0.35"/>
    <row r="1061" customFormat="1" x14ac:dyDescent="0.35"/>
    <row r="1062" customFormat="1" x14ac:dyDescent="0.35"/>
    <row r="1063" customFormat="1" x14ac:dyDescent="0.35"/>
    <row r="1064" customFormat="1" x14ac:dyDescent="0.35"/>
    <row r="1065" customFormat="1" x14ac:dyDescent="0.35"/>
    <row r="1066" customFormat="1" x14ac:dyDescent="0.35"/>
    <row r="1067" customFormat="1" x14ac:dyDescent="0.35"/>
    <row r="1068" customFormat="1" x14ac:dyDescent="0.35"/>
    <row r="1069" customFormat="1" x14ac:dyDescent="0.35"/>
    <row r="1070" customFormat="1" x14ac:dyDescent="0.35"/>
    <row r="1071" customFormat="1" x14ac:dyDescent="0.35"/>
    <row r="1072" customFormat="1" x14ac:dyDescent="0.35"/>
    <row r="1073" customFormat="1" x14ac:dyDescent="0.35"/>
    <row r="1074" customFormat="1" x14ac:dyDescent="0.35"/>
    <row r="1075" customFormat="1" x14ac:dyDescent="0.35"/>
    <row r="1076" customFormat="1" x14ac:dyDescent="0.35"/>
    <row r="1077" customFormat="1" x14ac:dyDescent="0.35"/>
    <row r="1078" customFormat="1" x14ac:dyDescent="0.35"/>
    <row r="1079" customFormat="1" x14ac:dyDescent="0.35"/>
    <row r="1080" customFormat="1" x14ac:dyDescent="0.35"/>
    <row r="1081" customFormat="1" x14ac:dyDescent="0.35"/>
    <row r="1082" customFormat="1" x14ac:dyDescent="0.35"/>
    <row r="1083" customFormat="1" x14ac:dyDescent="0.35"/>
    <row r="1084" customFormat="1" x14ac:dyDescent="0.35"/>
    <row r="1085" customFormat="1" x14ac:dyDescent="0.35"/>
    <row r="1086" customFormat="1" x14ac:dyDescent="0.35"/>
    <row r="1087" customFormat="1" x14ac:dyDescent="0.35"/>
    <row r="1088" customFormat="1" x14ac:dyDescent="0.35"/>
    <row r="1089" customFormat="1" x14ac:dyDescent="0.35"/>
    <row r="1090" customFormat="1" x14ac:dyDescent="0.35"/>
    <row r="1091" customFormat="1" x14ac:dyDescent="0.35"/>
    <row r="1092" customFormat="1" x14ac:dyDescent="0.35"/>
    <row r="1093" customFormat="1" x14ac:dyDescent="0.35"/>
    <row r="1094" customFormat="1" x14ac:dyDescent="0.35"/>
    <row r="1095" customFormat="1" x14ac:dyDescent="0.35"/>
    <row r="1096" customFormat="1" x14ac:dyDescent="0.35"/>
    <row r="1097" customFormat="1" x14ac:dyDescent="0.35"/>
    <row r="1098" customFormat="1" x14ac:dyDescent="0.35"/>
    <row r="1099" customFormat="1" x14ac:dyDescent="0.35"/>
    <row r="1100" customFormat="1" x14ac:dyDescent="0.35"/>
    <row r="1101" customFormat="1" x14ac:dyDescent="0.35"/>
    <row r="1102" customFormat="1" x14ac:dyDescent="0.35"/>
    <row r="1103" customFormat="1" x14ac:dyDescent="0.35"/>
    <row r="1104" customFormat="1" x14ac:dyDescent="0.35"/>
    <row r="1105" customFormat="1" x14ac:dyDescent="0.35"/>
    <row r="1106" customFormat="1" x14ac:dyDescent="0.35"/>
    <row r="1107" customFormat="1" x14ac:dyDescent="0.35"/>
    <row r="1108" customFormat="1" x14ac:dyDescent="0.35"/>
    <row r="1109" customFormat="1" x14ac:dyDescent="0.35"/>
    <row r="1110" customFormat="1" x14ac:dyDescent="0.35"/>
    <row r="1111" customFormat="1" x14ac:dyDescent="0.35"/>
    <row r="1112" customFormat="1" x14ac:dyDescent="0.35"/>
    <row r="1113" customFormat="1" x14ac:dyDescent="0.35"/>
    <row r="1114" customFormat="1" x14ac:dyDescent="0.35"/>
    <row r="1115" customFormat="1" x14ac:dyDescent="0.35"/>
    <row r="1116" customFormat="1" x14ac:dyDescent="0.35"/>
    <row r="1117" customFormat="1" x14ac:dyDescent="0.35"/>
    <row r="1118" customFormat="1" x14ac:dyDescent="0.35"/>
    <row r="1119" customFormat="1" x14ac:dyDescent="0.35"/>
    <row r="1120" customFormat="1" x14ac:dyDescent="0.35"/>
    <row r="1121" customFormat="1" x14ac:dyDescent="0.35"/>
    <row r="1122" customFormat="1" x14ac:dyDescent="0.35"/>
    <row r="1123" customFormat="1" x14ac:dyDescent="0.35"/>
    <row r="1124" customFormat="1" x14ac:dyDescent="0.35"/>
    <row r="1125" customFormat="1" x14ac:dyDescent="0.35"/>
    <row r="1126" customFormat="1" x14ac:dyDescent="0.35"/>
    <row r="1127" customFormat="1" x14ac:dyDescent="0.35"/>
    <row r="1128" customFormat="1" x14ac:dyDescent="0.35"/>
    <row r="1129" customFormat="1" x14ac:dyDescent="0.35"/>
    <row r="1130" customFormat="1" x14ac:dyDescent="0.35"/>
    <row r="1131" customFormat="1" x14ac:dyDescent="0.35"/>
    <row r="1132" customFormat="1" x14ac:dyDescent="0.35"/>
    <row r="1133" customFormat="1" x14ac:dyDescent="0.35"/>
    <row r="1134" customFormat="1" x14ac:dyDescent="0.35"/>
    <row r="1135" customFormat="1" x14ac:dyDescent="0.35"/>
    <row r="1136" customFormat="1" x14ac:dyDescent="0.35"/>
    <row r="1137" customFormat="1" x14ac:dyDescent="0.35"/>
    <row r="1138" customFormat="1" x14ac:dyDescent="0.35"/>
    <row r="1139" customFormat="1" x14ac:dyDescent="0.35"/>
    <row r="1140" customFormat="1" x14ac:dyDescent="0.35"/>
    <row r="1141" customFormat="1" x14ac:dyDescent="0.35"/>
    <row r="1142" customFormat="1" x14ac:dyDescent="0.35"/>
    <row r="1143" customFormat="1" x14ac:dyDescent="0.35"/>
    <row r="1144" customFormat="1" x14ac:dyDescent="0.35"/>
    <row r="1145" customFormat="1" x14ac:dyDescent="0.35"/>
    <row r="1146" customFormat="1" x14ac:dyDescent="0.35"/>
    <row r="1147" customFormat="1" x14ac:dyDescent="0.35"/>
    <row r="1148" customFormat="1" x14ac:dyDescent="0.35"/>
    <row r="1149" customFormat="1" x14ac:dyDescent="0.35"/>
    <row r="1150" customFormat="1" x14ac:dyDescent="0.35"/>
    <row r="1151" customFormat="1" x14ac:dyDescent="0.35"/>
    <row r="1152" customFormat="1" x14ac:dyDescent="0.35"/>
    <row r="1153" customFormat="1" x14ac:dyDescent="0.35"/>
    <row r="1154" customFormat="1" x14ac:dyDescent="0.35"/>
    <row r="1155" customFormat="1" x14ac:dyDescent="0.35"/>
    <row r="1156" customFormat="1" x14ac:dyDescent="0.35"/>
    <row r="1157" customFormat="1" x14ac:dyDescent="0.35"/>
    <row r="1158" customFormat="1" x14ac:dyDescent="0.35"/>
    <row r="1159" customFormat="1" x14ac:dyDescent="0.35"/>
    <row r="1160" customFormat="1" x14ac:dyDescent="0.35"/>
    <row r="1161" customFormat="1" x14ac:dyDescent="0.35"/>
    <row r="1162" customFormat="1" x14ac:dyDescent="0.35"/>
    <row r="1163" customFormat="1" x14ac:dyDescent="0.35"/>
    <row r="1164" customFormat="1" x14ac:dyDescent="0.35"/>
    <row r="1165" customFormat="1" x14ac:dyDescent="0.35"/>
    <row r="1166" customFormat="1" x14ac:dyDescent="0.35"/>
    <row r="1167" customFormat="1" x14ac:dyDescent="0.35"/>
    <row r="1168" customFormat="1" x14ac:dyDescent="0.35"/>
    <row r="1169" customFormat="1" x14ac:dyDescent="0.35"/>
    <row r="1170" customFormat="1" x14ac:dyDescent="0.35"/>
    <row r="1171" customFormat="1" x14ac:dyDescent="0.35"/>
    <row r="1172" customFormat="1" x14ac:dyDescent="0.35"/>
    <row r="1173" customFormat="1" x14ac:dyDescent="0.35"/>
    <row r="1174" customFormat="1" x14ac:dyDescent="0.35"/>
    <row r="1175" customFormat="1" x14ac:dyDescent="0.35"/>
    <row r="1176" customFormat="1" x14ac:dyDescent="0.35"/>
    <row r="1177" customFormat="1" x14ac:dyDescent="0.35"/>
    <row r="1178" customFormat="1" x14ac:dyDescent="0.35"/>
    <row r="1179" customFormat="1" x14ac:dyDescent="0.35"/>
    <row r="1180" customFormat="1" x14ac:dyDescent="0.35"/>
    <row r="1181" customFormat="1" x14ac:dyDescent="0.35"/>
    <row r="1182" customFormat="1" x14ac:dyDescent="0.35"/>
    <row r="1183" customFormat="1" x14ac:dyDescent="0.35"/>
    <row r="1184" customFormat="1" x14ac:dyDescent="0.35"/>
    <row r="1185" customFormat="1" x14ac:dyDescent="0.35"/>
    <row r="1186" customFormat="1" x14ac:dyDescent="0.35"/>
    <row r="1187" customFormat="1" x14ac:dyDescent="0.35"/>
    <row r="1188" customFormat="1" x14ac:dyDescent="0.35"/>
    <row r="1189" customFormat="1" x14ac:dyDescent="0.35"/>
    <row r="1190" customFormat="1" x14ac:dyDescent="0.35"/>
    <row r="1191" customFormat="1" x14ac:dyDescent="0.35"/>
    <row r="1192" customFormat="1" x14ac:dyDescent="0.35"/>
    <row r="1193" customFormat="1" x14ac:dyDescent="0.35"/>
    <row r="1194" customFormat="1" x14ac:dyDescent="0.35"/>
    <row r="1195" customFormat="1" x14ac:dyDescent="0.35"/>
    <row r="1196" customFormat="1" x14ac:dyDescent="0.35"/>
    <row r="1197" customFormat="1" x14ac:dyDescent="0.35"/>
    <row r="1198" customFormat="1" x14ac:dyDescent="0.35"/>
    <row r="1199" customFormat="1" x14ac:dyDescent="0.35"/>
    <row r="1200" customFormat="1" x14ac:dyDescent="0.35"/>
    <row r="1201" customFormat="1" x14ac:dyDescent="0.35"/>
    <row r="1202" customFormat="1" x14ac:dyDescent="0.35"/>
    <row r="1203" customFormat="1" x14ac:dyDescent="0.35"/>
    <row r="1204" customFormat="1" x14ac:dyDescent="0.35"/>
    <row r="1205" customFormat="1" x14ac:dyDescent="0.35"/>
    <row r="1206" customFormat="1" x14ac:dyDescent="0.35"/>
    <row r="1207" customFormat="1" x14ac:dyDescent="0.35"/>
    <row r="1208" customFormat="1" x14ac:dyDescent="0.35"/>
    <row r="1209" customFormat="1" x14ac:dyDescent="0.35"/>
    <row r="1210" customFormat="1" x14ac:dyDescent="0.35"/>
    <row r="1211" customFormat="1" x14ac:dyDescent="0.35"/>
    <row r="1212" customFormat="1" x14ac:dyDescent="0.35"/>
    <row r="1213" customFormat="1" x14ac:dyDescent="0.35"/>
    <row r="1214" customFormat="1" x14ac:dyDescent="0.35"/>
    <row r="1215" customFormat="1" x14ac:dyDescent="0.35"/>
    <row r="1216" customFormat="1" x14ac:dyDescent="0.35"/>
    <row r="1217" customFormat="1" x14ac:dyDescent="0.35"/>
    <row r="1218" customFormat="1" x14ac:dyDescent="0.35"/>
    <row r="1219" customFormat="1" x14ac:dyDescent="0.35"/>
    <row r="1220" customFormat="1" x14ac:dyDescent="0.35"/>
    <row r="1221" customFormat="1" x14ac:dyDescent="0.35"/>
    <row r="1222" customFormat="1" x14ac:dyDescent="0.35"/>
    <row r="1223" customFormat="1" x14ac:dyDescent="0.35"/>
    <row r="1224" customFormat="1" x14ac:dyDescent="0.35"/>
    <row r="1225" customFormat="1" x14ac:dyDescent="0.35"/>
    <row r="1226" customFormat="1" x14ac:dyDescent="0.35"/>
    <row r="1227" customFormat="1" x14ac:dyDescent="0.35"/>
    <row r="1228" customFormat="1" x14ac:dyDescent="0.35"/>
    <row r="1229" customFormat="1" x14ac:dyDescent="0.35"/>
    <row r="1230" customFormat="1" x14ac:dyDescent="0.35"/>
    <row r="1231" customFormat="1" x14ac:dyDescent="0.35"/>
    <row r="1232" customFormat="1" x14ac:dyDescent="0.35"/>
    <row r="1233" customFormat="1" x14ac:dyDescent="0.35"/>
    <row r="1234" customFormat="1" x14ac:dyDescent="0.35"/>
    <row r="1235" customFormat="1" x14ac:dyDescent="0.35"/>
    <row r="1236" customFormat="1" x14ac:dyDescent="0.35"/>
    <row r="1237" customFormat="1" x14ac:dyDescent="0.35"/>
    <row r="1238" customFormat="1" x14ac:dyDescent="0.35"/>
    <row r="1239" customFormat="1" x14ac:dyDescent="0.35"/>
    <row r="1240" customFormat="1" x14ac:dyDescent="0.35"/>
    <row r="1241" customFormat="1" x14ac:dyDescent="0.35"/>
    <row r="1242" customFormat="1" x14ac:dyDescent="0.35"/>
    <row r="1243" customFormat="1" x14ac:dyDescent="0.35"/>
    <row r="1244" customFormat="1" x14ac:dyDescent="0.35"/>
    <row r="1245" customFormat="1" x14ac:dyDescent="0.35"/>
    <row r="1246" customFormat="1" x14ac:dyDescent="0.35"/>
    <row r="1247" customFormat="1" x14ac:dyDescent="0.35"/>
    <row r="1248" customFormat="1" x14ac:dyDescent="0.35"/>
    <row r="1249" customFormat="1" x14ac:dyDescent="0.35"/>
    <row r="1250" customFormat="1" x14ac:dyDescent="0.35"/>
    <row r="1251" customFormat="1" x14ac:dyDescent="0.35"/>
    <row r="1252" customFormat="1" x14ac:dyDescent="0.35"/>
    <row r="1253" customFormat="1" x14ac:dyDescent="0.35"/>
    <row r="1254" customFormat="1" x14ac:dyDescent="0.35"/>
    <row r="1255" customFormat="1" x14ac:dyDescent="0.35"/>
    <row r="1256" customFormat="1" x14ac:dyDescent="0.35"/>
    <row r="1257" customFormat="1" x14ac:dyDescent="0.35"/>
    <row r="1258" customFormat="1" x14ac:dyDescent="0.35"/>
    <row r="1259" customFormat="1" x14ac:dyDescent="0.35"/>
    <row r="1260" customFormat="1" x14ac:dyDescent="0.35"/>
    <row r="1261" customFormat="1" x14ac:dyDescent="0.35"/>
    <row r="1262" customFormat="1" x14ac:dyDescent="0.35"/>
    <row r="1263" customFormat="1" x14ac:dyDescent="0.35"/>
    <row r="1264" customFormat="1" x14ac:dyDescent="0.35"/>
    <row r="1265" customFormat="1" x14ac:dyDescent="0.35"/>
    <row r="1266" customFormat="1" x14ac:dyDescent="0.35"/>
    <row r="1267" customFormat="1" x14ac:dyDescent="0.35"/>
    <row r="1268" customFormat="1" x14ac:dyDescent="0.35"/>
    <row r="1269" customFormat="1" x14ac:dyDescent="0.35"/>
    <row r="1270" customFormat="1" x14ac:dyDescent="0.35"/>
    <row r="1271" customFormat="1" x14ac:dyDescent="0.35"/>
    <row r="1272" customFormat="1" x14ac:dyDescent="0.35"/>
    <row r="1273" customFormat="1" x14ac:dyDescent="0.35"/>
    <row r="1274" customFormat="1" x14ac:dyDescent="0.35"/>
    <row r="1275" customFormat="1" x14ac:dyDescent="0.35"/>
    <row r="1276" customFormat="1" x14ac:dyDescent="0.35"/>
    <row r="1277" customFormat="1" x14ac:dyDescent="0.35"/>
    <row r="1278" customFormat="1" x14ac:dyDescent="0.35"/>
    <row r="1279" customFormat="1" x14ac:dyDescent="0.35"/>
    <row r="1280" customFormat="1" x14ac:dyDescent="0.35"/>
    <row r="1281" customFormat="1" x14ac:dyDescent="0.35"/>
    <row r="1282" customFormat="1" x14ac:dyDescent="0.35"/>
    <row r="1283" customFormat="1" x14ac:dyDescent="0.35"/>
    <row r="1284" customFormat="1" x14ac:dyDescent="0.35"/>
    <row r="1285" customFormat="1" x14ac:dyDescent="0.35"/>
    <row r="1286" customFormat="1" x14ac:dyDescent="0.35"/>
    <row r="1287" customFormat="1" x14ac:dyDescent="0.35"/>
    <row r="1288" customFormat="1" x14ac:dyDescent="0.35"/>
    <row r="1289" customFormat="1" x14ac:dyDescent="0.35"/>
    <row r="1290" customFormat="1" x14ac:dyDescent="0.35"/>
    <row r="1291" customFormat="1" x14ac:dyDescent="0.35"/>
    <row r="1292" customFormat="1" x14ac:dyDescent="0.35"/>
    <row r="1293" customFormat="1" x14ac:dyDescent="0.35"/>
    <row r="1294" customFormat="1" x14ac:dyDescent="0.35"/>
    <row r="1295" customFormat="1" x14ac:dyDescent="0.35"/>
    <row r="1296" customFormat="1" x14ac:dyDescent="0.35"/>
    <row r="1297" customFormat="1" x14ac:dyDescent="0.35"/>
    <row r="1298" customFormat="1" x14ac:dyDescent="0.35"/>
    <row r="1299" customFormat="1" x14ac:dyDescent="0.35"/>
    <row r="1300" customFormat="1" x14ac:dyDescent="0.35"/>
    <row r="1301" customFormat="1" x14ac:dyDescent="0.35"/>
    <row r="1302" customFormat="1" x14ac:dyDescent="0.35"/>
  </sheetData>
  <pageMargins left="0.7" right="0.7" top="0.75" bottom="0.75" header="0.3" footer="0.3"/>
  <pageSetup paperSize="9" scale="56" orientation="landscape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B55DF-21B6-47CB-AC03-2B052EC84D86}">
  <sheetPr>
    <pageSetUpPr fitToPage="1"/>
  </sheetPr>
  <dimension ref="A1:N1304"/>
  <sheetViews>
    <sheetView zoomScaleNormal="100" zoomScaleSheetLayoutView="90" workbookViewId="0"/>
  </sheetViews>
  <sheetFormatPr defaultRowHeight="14.5" x14ac:dyDescent="0.35"/>
  <cols>
    <col min="1" max="1" width="21.54296875" style="1" customWidth="1"/>
    <col min="2" max="2" width="20" style="3" customWidth="1"/>
    <col min="3" max="4" width="8.7265625" style="3" customWidth="1"/>
    <col min="5" max="5" width="8.7265625" style="7" customWidth="1"/>
    <col min="6" max="6" width="23.453125" style="1" customWidth="1"/>
    <col min="7" max="7" width="11.453125" style="1" customWidth="1"/>
    <col min="8" max="8" width="15.54296875" style="1" customWidth="1"/>
    <col min="9" max="9" width="18.7265625" style="1" customWidth="1"/>
    <col min="10" max="10" width="10.7265625" style="1" customWidth="1"/>
    <col min="11" max="11" width="8.7265625" style="1"/>
    <col min="12" max="12" width="6.7265625" style="1" customWidth="1"/>
    <col min="13" max="13" width="5.7265625" style="1" customWidth="1"/>
    <col min="14" max="14" width="10.26953125" style="1" customWidth="1"/>
  </cols>
  <sheetData>
    <row r="1" spans="1:14" ht="15.5" x14ac:dyDescent="0.35">
      <c r="A1" s="2" t="s">
        <v>175</v>
      </c>
      <c r="C1" s="1"/>
      <c r="E1" s="20"/>
    </row>
    <row r="2" spans="1:14" ht="15.5" x14ac:dyDescent="0.35">
      <c r="A2" s="2"/>
      <c r="C2" s="1"/>
      <c r="E2" s="20"/>
    </row>
    <row r="3" spans="1:14" x14ac:dyDescent="0.35">
      <c r="A3" s="5" t="s">
        <v>176</v>
      </c>
      <c r="B3" s="1"/>
      <c r="C3" s="1"/>
      <c r="D3" s="9"/>
      <c r="F3" s="5" t="s">
        <v>177</v>
      </c>
      <c r="H3" s="9"/>
    </row>
    <row r="4" spans="1:14" x14ac:dyDescent="0.35">
      <c r="A4" s="1" t="s">
        <v>178</v>
      </c>
      <c r="B4" s="1"/>
      <c r="C4" s="91">
        <v>70</v>
      </c>
      <c r="D4" s="9" t="s">
        <v>147</v>
      </c>
      <c r="F4" s="1" t="s">
        <v>178</v>
      </c>
      <c r="G4" s="91">
        <v>126.5</v>
      </c>
      <c r="H4" s="3" t="s">
        <v>147</v>
      </c>
    </row>
    <row r="5" spans="1:14" x14ac:dyDescent="0.35">
      <c r="A5" s="1" t="s">
        <v>149</v>
      </c>
      <c r="B5" s="1"/>
      <c r="C5" s="87">
        <f>9505+28</f>
        <v>9533</v>
      </c>
      <c r="D5" s="9" t="s">
        <v>150</v>
      </c>
      <c r="F5" s="1" t="s">
        <v>149</v>
      </c>
      <c r="G5" s="87">
        <f>16813+49</f>
        <v>16862</v>
      </c>
      <c r="H5" s="3" t="s">
        <v>150</v>
      </c>
    </row>
    <row r="6" spans="1:14" x14ac:dyDescent="0.35">
      <c r="F6" s="7"/>
    </row>
    <row r="7" spans="1:14" ht="15.5" x14ac:dyDescent="0.35">
      <c r="A7" s="2"/>
      <c r="C7" s="1"/>
      <c r="F7" s="5" t="s">
        <v>152</v>
      </c>
    </row>
    <row r="8" spans="1:14" x14ac:dyDescent="0.35">
      <c r="A8" s="5" t="s">
        <v>179</v>
      </c>
      <c r="B8" s="1"/>
      <c r="C8" s="1"/>
      <c r="D8" s="1"/>
      <c r="F8" s="1" t="s">
        <v>176</v>
      </c>
      <c r="H8" s="86">
        <f>C5-GETPIVOTDATA(" Total ers tkr",$A$15,"Program","Audionom")</f>
        <v>4.9999999999272404E-2</v>
      </c>
    </row>
    <row r="9" spans="1:14" x14ac:dyDescent="0.35">
      <c r="A9" s="1" t="s">
        <v>178</v>
      </c>
      <c r="B9" s="1"/>
      <c r="C9" s="91">
        <v>116</v>
      </c>
      <c r="D9" s="1" t="s">
        <v>147</v>
      </c>
      <c r="F9" s="1" t="s">
        <v>177</v>
      </c>
      <c r="H9" s="86">
        <f>G5-GETPIVOTDATA(" Total ers tkr",$A$15,"Program","Logoped")</f>
        <v>0</v>
      </c>
    </row>
    <row r="10" spans="1:14" x14ac:dyDescent="0.35">
      <c r="A10" s="1" t="s">
        <v>149</v>
      </c>
      <c r="B10" s="1"/>
      <c r="C10" s="87">
        <f>12758+38</f>
        <v>12796</v>
      </c>
      <c r="D10" s="3" t="s">
        <v>150</v>
      </c>
      <c r="F10" s="1" t="s">
        <v>179</v>
      </c>
      <c r="H10" s="86">
        <f>C10-GETPIVOTDATA(" Total ers tkr",$A$15,"Program","Röntgensjuksköterske")</f>
        <v>-2.9666666667253594E-2</v>
      </c>
    </row>
    <row r="11" spans="1:14" x14ac:dyDescent="0.35">
      <c r="E11" s="20"/>
    </row>
    <row r="12" spans="1:14" x14ac:dyDescent="0.35">
      <c r="C12" s="4"/>
      <c r="E12" s="20"/>
    </row>
    <row r="13" spans="1:14" x14ac:dyDescent="0.35">
      <c r="A13" s="11" t="s">
        <v>1</v>
      </c>
      <c r="B13" s="1" t="s">
        <v>372</v>
      </c>
      <c r="C13" s="1"/>
      <c r="D13" s="1"/>
      <c r="E13" s="20"/>
      <c r="F13" s="4"/>
    </row>
    <row r="15" spans="1:14" x14ac:dyDescent="0.35">
      <c r="A15" s="149"/>
      <c r="B15" s="150"/>
      <c r="C15" s="150"/>
      <c r="D15" s="150"/>
      <c r="E15" s="150"/>
      <c r="F15" s="150"/>
      <c r="G15" s="150" t="s">
        <v>158</v>
      </c>
      <c r="H15" s="150"/>
      <c r="I15" s="151"/>
      <c r="J15"/>
      <c r="K15"/>
    </row>
    <row r="16" spans="1:14" ht="39.5" x14ac:dyDescent="0.35">
      <c r="A16" s="152" t="s">
        <v>2</v>
      </c>
      <c r="B16" s="153" t="s">
        <v>0</v>
      </c>
      <c r="C16" s="153" t="s">
        <v>4</v>
      </c>
      <c r="D16" s="154" t="s">
        <v>159</v>
      </c>
      <c r="E16" s="155" t="s">
        <v>8</v>
      </c>
      <c r="F16" s="154" t="s">
        <v>7</v>
      </c>
      <c r="G16" s="154" t="s">
        <v>160</v>
      </c>
      <c r="H16" s="153" t="s">
        <v>161</v>
      </c>
      <c r="I16" s="156" t="s">
        <v>162</v>
      </c>
      <c r="J16"/>
      <c r="K16"/>
      <c r="L16" s="3"/>
      <c r="M16" s="3"/>
      <c r="N16" s="3"/>
    </row>
    <row r="17" spans="1:11" ht="39" x14ac:dyDescent="0.35">
      <c r="A17" s="336" t="s">
        <v>180</v>
      </c>
      <c r="B17" s="141" t="s">
        <v>39</v>
      </c>
      <c r="C17" s="110" t="s">
        <v>42</v>
      </c>
      <c r="D17" s="337" t="s">
        <v>181</v>
      </c>
      <c r="E17" s="8" t="s">
        <v>42</v>
      </c>
      <c r="F17" s="111" t="s">
        <v>47</v>
      </c>
      <c r="G17" s="117">
        <v>0</v>
      </c>
      <c r="H17" s="117">
        <v>0</v>
      </c>
      <c r="I17" s="113">
        <v>42</v>
      </c>
      <c r="J17"/>
      <c r="K17"/>
    </row>
    <row r="18" spans="1:11" x14ac:dyDescent="0.35">
      <c r="A18" s="331"/>
      <c r="B18" s="114"/>
      <c r="C18" s="110"/>
      <c r="D18" s="115"/>
      <c r="E18" s="8" t="s">
        <v>42</v>
      </c>
      <c r="F18" s="8" t="s">
        <v>44</v>
      </c>
      <c r="G18" s="21">
        <v>0</v>
      </c>
      <c r="H18" s="21">
        <v>0</v>
      </c>
      <c r="I18" s="12">
        <v>753</v>
      </c>
      <c r="J18"/>
      <c r="K18"/>
    </row>
    <row r="19" spans="1:11" ht="26.5" x14ac:dyDescent="0.35">
      <c r="A19" s="331"/>
      <c r="B19" s="114"/>
      <c r="C19" s="110"/>
      <c r="D19" s="115"/>
      <c r="E19" s="8" t="s">
        <v>42</v>
      </c>
      <c r="F19" s="8" t="s">
        <v>90</v>
      </c>
      <c r="G19" s="21">
        <v>0</v>
      </c>
      <c r="H19" s="21">
        <v>0</v>
      </c>
      <c r="I19" s="12">
        <v>325</v>
      </c>
      <c r="J19"/>
      <c r="K19"/>
    </row>
    <row r="20" spans="1:11" ht="26.5" x14ac:dyDescent="0.35">
      <c r="A20" s="331"/>
      <c r="B20" s="114"/>
      <c r="C20" s="110"/>
      <c r="D20" s="115"/>
      <c r="E20" s="8" t="s">
        <v>42</v>
      </c>
      <c r="F20" s="8" t="s">
        <v>48</v>
      </c>
      <c r="G20" s="21">
        <v>0</v>
      </c>
      <c r="H20" s="21">
        <v>0</v>
      </c>
      <c r="I20" s="12">
        <v>1332.8</v>
      </c>
      <c r="J20"/>
      <c r="K20"/>
    </row>
    <row r="21" spans="1:11" ht="26.5" x14ac:dyDescent="0.35">
      <c r="A21" s="331"/>
      <c r="B21" s="114"/>
      <c r="C21" s="110"/>
      <c r="D21" s="115"/>
      <c r="E21" s="8" t="s">
        <v>42</v>
      </c>
      <c r="F21" s="8" t="s">
        <v>182</v>
      </c>
      <c r="G21" s="21">
        <v>0</v>
      </c>
      <c r="H21" s="21">
        <v>0</v>
      </c>
      <c r="I21" s="12">
        <v>36</v>
      </c>
      <c r="J21"/>
      <c r="K21"/>
    </row>
    <row r="22" spans="1:11" x14ac:dyDescent="0.35">
      <c r="A22" s="331"/>
      <c r="B22" s="114"/>
      <c r="C22" s="110"/>
      <c r="D22" s="82" t="s">
        <v>183</v>
      </c>
      <c r="E22" s="82"/>
      <c r="F22" s="82"/>
      <c r="G22" s="83">
        <v>0</v>
      </c>
      <c r="H22" s="83">
        <v>0</v>
      </c>
      <c r="I22" s="84">
        <v>2488.8000000000002</v>
      </c>
      <c r="J22"/>
      <c r="K22"/>
    </row>
    <row r="23" spans="1:11" x14ac:dyDescent="0.35">
      <c r="A23" s="331"/>
      <c r="B23" s="82" t="s">
        <v>165</v>
      </c>
      <c r="C23" s="82"/>
      <c r="D23" s="82"/>
      <c r="E23" s="82"/>
      <c r="F23" s="82"/>
      <c r="G23" s="83">
        <v>0</v>
      </c>
      <c r="H23" s="83">
        <v>0</v>
      </c>
      <c r="I23" s="84">
        <v>2488.8000000000002</v>
      </c>
      <c r="J23"/>
      <c r="K23"/>
    </row>
    <row r="24" spans="1:11" x14ac:dyDescent="0.35">
      <c r="A24" s="331"/>
      <c r="B24" s="92" t="s">
        <v>50</v>
      </c>
      <c r="C24" s="1" t="s">
        <v>51</v>
      </c>
      <c r="D24" s="85" t="s">
        <v>181</v>
      </c>
      <c r="E24" s="8" t="s">
        <v>42</v>
      </c>
      <c r="F24" s="8" t="s">
        <v>67</v>
      </c>
      <c r="G24" s="21">
        <v>2.25</v>
      </c>
      <c r="H24" s="21">
        <v>98</v>
      </c>
      <c r="I24" s="12">
        <v>220.5</v>
      </c>
      <c r="J24"/>
      <c r="K24"/>
    </row>
    <row r="25" spans="1:11" x14ac:dyDescent="0.35">
      <c r="A25" s="331"/>
      <c r="B25" s="92"/>
      <c r="C25" s="1"/>
      <c r="D25" s="85"/>
      <c r="E25" s="8" t="s">
        <v>42</v>
      </c>
      <c r="F25" s="8" t="s">
        <v>184</v>
      </c>
      <c r="G25" s="21">
        <v>0</v>
      </c>
      <c r="H25" s="21">
        <v>98</v>
      </c>
      <c r="I25" s="12">
        <v>0</v>
      </c>
      <c r="J25"/>
      <c r="K25"/>
    </row>
    <row r="26" spans="1:11" x14ac:dyDescent="0.35">
      <c r="A26" s="331"/>
      <c r="B26" s="92"/>
      <c r="C26" s="1"/>
      <c r="D26" s="85"/>
      <c r="E26" s="8" t="s">
        <v>185</v>
      </c>
      <c r="F26" s="8" t="s">
        <v>186</v>
      </c>
      <c r="G26" s="21">
        <v>2.375</v>
      </c>
      <c r="H26" s="21">
        <v>100</v>
      </c>
      <c r="I26" s="12">
        <v>237.5</v>
      </c>
      <c r="J26"/>
      <c r="K26"/>
    </row>
    <row r="27" spans="1:11" x14ac:dyDescent="0.35">
      <c r="A27" s="331"/>
      <c r="B27" s="92"/>
      <c r="C27" s="1"/>
      <c r="D27" s="85"/>
      <c r="E27" s="8" t="s">
        <v>187</v>
      </c>
      <c r="F27" s="8" t="s">
        <v>188</v>
      </c>
      <c r="G27" s="21">
        <v>5.75</v>
      </c>
      <c r="H27" s="21">
        <v>100</v>
      </c>
      <c r="I27" s="12">
        <v>575</v>
      </c>
      <c r="J27"/>
      <c r="K27"/>
    </row>
    <row r="28" spans="1:11" x14ac:dyDescent="0.35">
      <c r="A28" s="331"/>
      <c r="B28" s="92"/>
      <c r="C28" s="1"/>
      <c r="D28" s="85"/>
      <c r="E28" s="8" t="s">
        <v>189</v>
      </c>
      <c r="F28" s="8" t="s">
        <v>190</v>
      </c>
      <c r="G28" s="21">
        <v>0.67500000000000004</v>
      </c>
      <c r="H28" s="21">
        <v>95</v>
      </c>
      <c r="I28" s="12">
        <v>64.125</v>
      </c>
      <c r="J28"/>
      <c r="K28"/>
    </row>
    <row r="29" spans="1:11" x14ac:dyDescent="0.35">
      <c r="A29" s="331"/>
      <c r="B29" s="92"/>
      <c r="C29" s="1"/>
      <c r="D29" s="85"/>
      <c r="E29" s="8" t="s">
        <v>191</v>
      </c>
      <c r="F29" s="8" t="s">
        <v>192</v>
      </c>
      <c r="G29" s="21">
        <v>0.57499999999999996</v>
      </c>
      <c r="H29" s="21">
        <v>95</v>
      </c>
      <c r="I29" s="12">
        <v>54.624999999999993</v>
      </c>
      <c r="J29"/>
      <c r="K29"/>
    </row>
    <row r="30" spans="1:11" x14ac:dyDescent="0.35">
      <c r="A30" s="331"/>
      <c r="B30" s="92"/>
      <c r="C30" s="1"/>
      <c r="D30" s="85"/>
      <c r="E30" s="8" t="s">
        <v>193</v>
      </c>
      <c r="F30" s="8" t="s">
        <v>194</v>
      </c>
      <c r="G30" s="21">
        <v>0.47499999999999998</v>
      </c>
      <c r="H30" s="21">
        <v>98</v>
      </c>
      <c r="I30" s="12">
        <v>46.55</v>
      </c>
      <c r="J30"/>
      <c r="K30"/>
    </row>
    <row r="31" spans="1:11" x14ac:dyDescent="0.35">
      <c r="A31" s="331"/>
      <c r="B31" s="92"/>
      <c r="C31" s="1"/>
      <c r="D31" s="85"/>
      <c r="E31" s="8" t="s">
        <v>195</v>
      </c>
      <c r="F31" s="8" t="s">
        <v>196</v>
      </c>
      <c r="G31" s="21">
        <v>0.57499999999999996</v>
      </c>
      <c r="H31" s="21">
        <v>98</v>
      </c>
      <c r="I31" s="12">
        <v>56.349999999999994</v>
      </c>
      <c r="J31"/>
      <c r="K31"/>
    </row>
    <row r="32" spans="1:11" ht="26.5" x14ac:dyDescent="0.35">
      <c r="A32" s="331"/>
      <c r="B32" s="92"/>
      <c r="C32" s="1"/>
      <c r="D32" s="85"/>
      <c r="E32" s="8" t="s">
        <v>197</v>
      </c>
      <c r="F32" s="8" t="s">
        <v>198</v>
      </c>
      <c r="G32" s="21">
        <v>4.0250000000000004</v>
      </c>
      <c r="H32" s="21">
        <v>100</v>
      </c>
      <c r="I32" s="12">
        <v>402.50000000000006</v>
      </c>
      <c r="J32"/>
      <c r="K32"/>
    </row>
    <row r="33" spans="1:11" ht="26.5" x14ac:dyDescent="0.35">
      <c r="A33" s="331"/>
      <c r="B33" s="92"/>
      <c r="C33" s="1"/>
      <c r="D33" s="85"/>
      <c r="E33" s="8" t="s">
        <v>199</v>
      </c>
      <c r="F33" s="8" t="s">
        <v>200</v>
      </c>
      <c r="G33" s="21">
        <v>0.75</v>
      </c>
      <c r="H33" s="21">
        <v>95</v>
      </c>
      <c r="I33" s="12">
        <v>71.25</v>
      </c>
      <c r="J33"/>
      <c r="K33"/>
    </row>
    <row r="34" spans="1:11" x14ac:dyDescent="0.35">
      <c r="A34" s="331"/>
      <c r="B34" s="92"/>
      <c r="C34" s="1"/>
      <c r="D34" s="85"/>
      <c r="E34" s="8" t="s">
        <v>201</v>
      </c>
      <c r="F34" s="8" t="s">
        <v>202</v>
      </c>
      <c r="G34" s="21">
        <v>1.1499999999999999</v>
      </c>
      <c r="H34" s="21">
        <v>100</v>
      </c>
      <c r="I34" s="12">
        <v>114.99999999999999</v>
      </c>
      <c r="J34"/>
      <c r="K34"/>
    </row>
    <row r="35" spans="1:11" x14ac:dyDescent="0.35">
      <c r="A35" s="331"/>
      <c r="B35" s="92"/>
      <c r="C35" s="1"/>
      <c r="D35" s="85"/>
      <c r="E35" s="8" t="s">
        <v>203</v>
      </c>
      <c r="F35" s="8" t="s">
        <v>204</v>
      </c>
      <c r="G35" s="21">
        <v>2.2999999999999998</v>
      </c>
      <c r="H35" s="21">
        <v>80</v>
      </c>
      <c r="I35" s="12">
        <v>184</v>
      </c>
      <c r="J35"/>
      <c r="K35"/>
    </row>
    <row r="36" spans="1:11" x14ac:dyDescent="0.35">
      <c r="A36" s="331"/>
      <c r="B36" s="92"/>
      <c r="C36" s="1"/>
      <c r="D36" s="85"/>
      <c r="E36" s="8" t="s">
        <v>205</v>
      </c>
      <c r="F36" s="8" t="s">
        <v>206</v>
      </c>
      <c r="G36" s="21">
        <v>2.25</v>
      </c>
      <c r="H36" s="21">
        <v>100</v>
      </c>
      <c r="I36" s="12">
        <v>225</v>
      </c>
      <c r="J36"/>
      <c r="K36"/>
    </row>
    <row r="37" spans="1:11" x14ac:dyDescent="0.35">
      <c r="A37" s="331"/>
      <c r="B37" s="92"/>
      <c r="C37" s="1"/>
      <c r="D37" s="85"/>
      <c r="E37" s="8" t="s">
        <v>207</v>
      </c>
      <c r="F37" s="8" t="s">
        <v>208</v>
      </c>
      <c r="G37" s="21">
        <v>1.8</v>
      </c>
      <c r="H37" s="21">
        <v>98</v>
      </c>
      <c r="I37" s="12">
        <v>176.4</v>
      </c>
      <c r="J37"/>
      <c r="K37"/>
    </row>
    <row r="38" spans="1:11" ht="39.5" x14ac:dyDescent="0.35">
      <c r="A38" s="331"/>
      <c r="B38" s="92"/>
      <c r="C38" s="1"/>
      <c r="D38" s="85"/>
      <c r="E38" s="8" t="s">
        <v>209</v>
      </c>
      <c r="F38" s="8" t="s">
        <v>210</v>
      </c>
      <c r="G38" s="21">
        <v>2.7</v>
      </c>
      <c r="H38" s="21">
        <v>98</v>
      </c>
      <c r="I38" s="12">
        <v>264.60000000000002</v>
      </c>
      <c r="J38"/>
      <c r="K38"/>
    </row>
    <row r="39" spans="1:11" x14ac:dyDescent="0.35">
      <c r="A39" s="331"/>
      <c r="B39" s="92"/>
      <c r="C39" s="1"/>
      <c r="D39" s="85"/>
      <c r="E39" s="8" t="s">
        <v>211</v>
      </c>
      <c r="F39" s="8" t="s">
        <v>212</v>
      </c>
      <c r="G39" s="21">
        <v>4.4249999999999998</v>
      </c>
      <c r="H39" s="21">
        <v>100</v>
      </c>
      <c r="I39" s="12">
        <v>442.5</v>
      </c>
      <c r="J39"/>
      <c r="K39"/>
    </row>
    <row r="40" spans="1:11" x14ac:dyDescent="0.35">
      <c r="A40" s="331"/>
      <c r="B40" s="92"/>
      <c r="C40" s="1"/>
      <c r="D40" s="85"/>
      <c r="E40" s="8" t="s">
        <v>213</v>
      </c>
      <c r="F40" s="8" t="s">
        <v>214</v>
      </c>
      <c r="G40" s="21">
        <v>3.375</v>
      </c>
      <c r="H40" s="21">
        <v>100</v>
      </c>
      <c r="I40" s="12">
        <v>337.5</v>
      </c>
      <c r="J40"/>
      <c r="K40"/>
    </row>
    <row r="41" spans="1:11" x14ac:dyDescent="0.35">
      <c r="A41" s="331"/>
      <c r="B41" s="92"/>
      <c r="C41" s="1"/>
      <c r="D41" s="85"/>
      <c r="E41" s="8" t="s">
        <v>215</v>
      </c>
      <c r="F41" s="8" t="s">
        <v>216</v>
      </c>
      <c r="G41" s="21">
        <v>0.57499999999999996</v>
      </c>
      <c r="H41" s="21">
        <v>80</v>
      </c>
      <c r="I41" s="12">
        <v>46</v>
      </c>
      <c r="J41"/>
      <c r="K41"/>
    </row>
    <row r="42" spans="1:11" ht="26.5" x14ac:dyDescent="0.35">
      <c r="A42" s="331"/>
      <c r="B42" s="92"/>
      <c r="C42" s="1"/>
      <c r="D42" s="85"/>
      <c r="E42" s="8" t="s">
        <v>217</v>
      </c>
      <c r="F42" s="8" t="s">
        <v>218</v>
      </c>
      <c r="G42" s="21">
        <v>4.5999999999999996</v>
      </c>
      <c r="H42" s="21">
        <v>120</v>
      </c>
      <c r="I42" s="12">
        <v>552</v>
      </c>
      <c r="J42"/>
      <c r="K42"/>
    </row>
    <row r="43" spans="1:11" x14ac:dyDescent="0.35">
      <c r="A43" s="331"/>
      <c r="B43" s="92"/>
      <c r="C43" s="1"/>
      <c r="D43" s="85"/>
      <c r="E43" s="8" t="s">
        <v>219</v>
      </c>
      <c r="F43" s="8" t="s">
        <v>220</v>
      </c>
      <c r="G43" s="21">
        <v>3.75</v>
      </c>
      <c r="H43" s="21">
        <v>100</v>
      </c>
      <c r="I43" s="12">
        <v>375</v>
      </c>
      <c r="J43"/>
      <c r="K43"/>
    </row>
    <row r="44" spans="1:11" ht="26.5" x14ac:dyDescent="0.35">
      <c r="A44" s="331"/>
      <c r="B44" s="92"/>
      <c r="C44" s="1"/>
      <c r="D44" s="85"/>
      <c r="E44" s="8" t="s">
        <v>221</v>
      </c>
      <c r="F44" s="8" t="s">
        <v>222</v>
      </c>
      <c r="G44" s="21">
        <v>3.75</v>
      </c>
      <c r="H44" s="21">
        <v>95</v>
      </c>
      <c r="I44" s="12">
        <v>356.25</v>
      </c>
      <c r="J44"/>
      <c r="K44"/>
    </row>
    <row r="45" spans="1:11" x14ac:dyDescent="0.35">
      <c r="A45" s="331"/>
      <c r="B45" s="92"/>
      <c r="C45" s="1"/>
      <c r="D45" s="85"/>
      <c r="E45" s="8" t="s">
        <v>223</v>
      </c>
      <c r="F45" s="8" t="s">
        <v>224</v>
      </c>
      <c r="G45" s="21">
        <v>5.4</v>
      </c>
      <c r="H45" s="21">
        <v>110</v>
      </c>
      <c r="I45" s="12">
        <v>594</v>
      </c>
      <c r="J45"/>
      <c r="K45"/>
    </row>
    <row r="46" spans="1:11" x14ac:dyDescent="0.35">
      <c r="A46" s="331"/>
      <c r="B46" s="92"/>
      <c r="C46" s="1"/>
      <c r="D46" s="85"/>
      <c r="E46" s="8" t="s">
        <v>225</v>
      </c>
      <c r="F46" s="8" t="s">
        <v>226</v>
      </c>
      <c r="G46" s="21">
        <v>3</v>
      </c>
      <c r="H46" s="21">
        <v>100</v>
      </c>
      <c r="I46" s="12">
        <v>300</v>
      </c>
      <c r="J46"/>
      <c r="K46"/>
    </row>
    <row r="47" spans="1:11" x14ac:dyDescent="0.35">
      <c r="A47" s="331"/>
      <c r="B47" s="92"/>
      <c r="C47" s="1"/>
      <c r="D47" s="85"/>
      <c r="E47" s="8" t="s">
        <v>227</v>
      </c>
      <c r="F47" s="8" t="s">
        <v>228</v>
      </c>
      <c r="G47" s="21">
        <v>3.45</v>
      </c>
      <c r="H47" s="21">
        <v>100</v>
      </c>
      <c r="I47" s="12">
        <v>345</v>
      </c>
      <c r="J47"/>
      <c r="K47"/>
    </row>
    <row r="48" spans="1:11" x14ac:dyDescent="0.35">
      <c r="A48" s="331"/>
      <c r="B48" s="92"/>
      <c r="C48" s="1"/>
      <c r="D48" s="85"/>
      <c r="E48" s="8" t="s">
        <v>229</v>
      </c>
      <c r="F48" s="8" t="s">
        <v>230</v>
      </c>
      <c r="G48" s="21">
        <v>1.9</v>
      </c>
      <c r="H48" s="21">
        <v>100</v>
      </c>
      <c r="I48" s="12">
        <v>190</v>
      </c>
      <c r="J48"/>
      <c r="K48"/>
    </row>
    <row r="49" spans="1:11" x14ac:dyDescent="0.35">
      <c r="A49" s="331"/>
      <c r="B49" s="92"/>
      <c r="C49" s="1"/>
      <c r="D49" s="85"/>
      <c r="E49" s="8" t="s">
        <v>231</v>
      </c>
      <c r="F49" s="8" t="s">
        <v>232</v>
      </c>
      <c r="G49" s="21">
        <v>2.375</v>
      </c>
      <c r="H49" s="21">
        <v>100</v>
      </c>
      <c r="I49" s="12">
        <v>237.5</v>
      </c>
      <c r="J49"/>
      <c r="K49"/>
    </row>
    <row r="50" spans="1:11" x14ac:dyDescent="0.35">
      <c r="A50" s="331"/>
      <c r="B50" s="92"/>
      <c r="C50" s="1"/>
      <c r="D50" s="85"/>
      <c r="E50" s="8" t="s">
        <v>233</v>
      </c>
      <c r="F50" s="8" t="s">
        <v>234</v>
      </c>
      <c r="G50" s="21">
        <v>2.375</v>
      </c>
      <c r="H50" s="21">
        <v>100</v>
      </c>
      <c r="I50" s="12">
        <v>237.5</v>
      </c>
      <c r="J50"/>
      <c r="K50"/>
    </row>
    <row r="51" spans="1:11" x14ac:dyDescent="0.35">
      <c r="A51" s="331"/>
      <c r="B51" s="92"/>
      <c r="C51" s="1"/>
      <c r="D51" s="85"/>
      <c r="E51" s="8" t="s">
        <v>235</v>
      </c>
      <c r="F51" s="8" t="s">
        <v>236</v>
      </c>
      <c r="G51" s="21">
        <v>3.375</v>
      </c>
      <c r="H51" s="21">
        <v>100</v>
      </c>
      <c r="I51" s="12">
        <v>337.5</v>
      </c>
      <c r="J51"/>
      <c r="K51"/>
    </row>
    <row r="52" spans="1:11" x14ac:dyDescent="0.35">
      <c r="A52" s="331"/>
      <c r="B52" s="92"/>
      <c r="C52" s="1"/>
      <c r="D52" s="82" t="s">
        <v>183</v>
      </c>
      <c r="E52" s="82"/>
      <c r="F52" s="82"/>
      <c r="G52" s="83">
        <v>70</v>
      </c>
      <c r="H52" s="83">
        <v>98.551724137931032</v>
      </c>
      <c r="I52" s="84">
        <v>7044.15</v>
      </c>
      <c r="J52"/>
      <c r="K52"/>
    </row>
    <row r="53" spans="1:11" x14ac:dyDescent="0.35">
      <c r="A53" s="332"/>
      <c r="B53" s="82" t="s">
        <v>168</v>
      </c>
      <c r="C53" s="82"/>
      <c r="D53" s="82"/>
      <c r="E53" s="82"/>
      <c r="F53" s="82"/>
      <c r="G53" s="83">
        <v>70</v>
      </c>
      <c r="H53" s="83">
        <v>98.551724137931032</v>
      </c>
      <c r="I53" s="84">
        <v>7044.15</v>
      </c>
      <c r="J53"/>
      <c r="K53"/>
    </row>
    <row r="54" spans="1:11" x14ac:dyDescent="0.35">
      <c r="A54" s="333" t="s">
        <v>237</v>
      </c>
      <c r="B54" s="158"/>
      <c r="C54" s="158"/>
      <c r="D54" s="158"/>
      <c r="E54" s="158"/>
      <c r="F54" s="206"/>
      <c r="G54" s="207">
        <v>70</v>
      </c>
      <c r="H54" s="159">
        <v>98.551724137931032</v>
      </c>
      <c r="I54" s="160">
        <v>9532.9500000000007</v>
      </c>
      <c r="J54"/>
      <c r="K54"/>
    </row>
    <row r="55" spans="1:11" ht="39" x14ac:dyDescent="0.35">
      <c r="A55" s="330" t="s">
        <v>238</v>
      </c>
      <c r="B55" s="114" t="s">
        <v>39</v>
      </c>
      <c r="C55" s="110" t="s">
        <v>42</v>
      </c>
      <c r="D55" s="115" t="s">
        <v>181</v>
      </c>
      <c r="E55" s="111" t="s">
        <v>42</v>
      </c>
      <c r="F55" s="111" t="s">
        <v>47</v>
      </c>
      <c r="G55" s="117">
        <v>0</v>
      </c>
      <c r="H55" s="117">
        <v>0</v>
      </c>
      <c r="I55" s="113">
        <v>42</v>
      </c>
      <c r="J55"/>
      <c r="K55"/>
    </row>
    <row r="56" spans="1:11" x14ac:dyDescent="0.35">
      <c r="A56" s="331"/>
      <c r="B56" s="114"/>
      <c r="C56" s="110"/>
      <c r="D56" s="115"/>
      <c r="E56" s="111" t="s">
        <v>42</v>
      </c>
      <c r="F56" s="8" t="s">
        <v>44</v>
      </c>
      <c r="G56" s="21">
        <v>0</v>
      </c>
      <c r="H56" s="21">
        <v>0</v>
      </c>
      <c r="I56" s="12">
        <v>390.3</v>
      </c>
      <c r="J56"/>
      <c r="K56"/>
    </row>
    <row r="57" spans="1:11" ht="26.5" x14ac:dyDescent="0.35">
      <c r="A57" s="331"/>
      <c r="B57" s="114"/>
      <c r="C57" s="110"/>
      <c r="D57" s="115"/>
      <c r="E57" s="111" t="s">
        <v>42</v>
      </c>
      <c r="F57" s="8" t="s">
        <v>90</v>
      </c>
      <c r="G57" s="21">
        <v>0</v>
      </c>
      <c r="H57" s="21">
        <v>0</v>
      </c>
      <c r="I57" s="12">
        <v>386</v>
      </c>
      <c r="J57"/>
      <c r="K57"/>
    </row>
    <row r="58" spans="1:11" ht="26.5" x14ac:dyDescent="0.35">
      <c r="A58" s="331"/>
      <c r="B58" s="114"/>
      <c r="C58" s="110"/>
      <c r="D58" s="115"/>
      <c r="E58" s="111" t="s">
        <v>42</v>
      </c>
      <c r="F58" s="8" t="s">
        <v>48</v>
      </c>
      <c r="G58" s="21">
        <v>0</v>
      </c>
      <c r="H58" s="21">
        <v>0</v>
      </c>
      <c r="I58" s="12">
        <v>1656</v>
      </c>
      <c r="J58"/>
    </row>
    <row r="59" spans="1:11" ht="26.5" x14ac:dyDescent="0.35">
      <c r="A59" s="331"/>
      <c r="B59" s="114"/>
      <c r="C59" s="110"/>
      <c r="D59" s="115"/>
      <c r="E59" s="111" t="s">
        <v>42</v>
      </c>
      <c r="F59" s="8" t="s">
        <v>182</v>
      </c>
      <c r="G59" s="21">
        <v>0</v>
      </c>
      <c r="H59" s="21">
        <v>0</v>
      </c>
      <c r="I59" s="12">
        <v>36</v>
      </c>
      <c r="J59"/>
    </row>
    <row r="60" spans="1:11" x14ac:dyDescent="0.35">
      <c r="A60" s="331"/>
      <c r="B60" s="114"/>
      <c r="C60" s="110"/>
      <c r="D60" s="82" t="s">
        <v>183</v>
      </c>
      <c r="E60" s="82"/>
      <c r="F60" s="82"/>
      <c r="G60" s="83">
        <v>0</v>
      </c>
      <c r="H60" s="83">
        <v>0</v>
      </c>
      <c r="I60" s="84">
        <v>2510.3000000000002</v>
      </c>
      <c r="J60"/>
    </row>
    <row r="61" spans="1:11" x14ac:dyDescent="0.35">
      <c r="A61" s="331"/>
      <c r="B61" s="82" t="s">
        <v>165</v>
      </c>
      <c r="C61" s="82"/>
      <c r="D61" s="82"/>
      <c r="E61" s="82"/>
      <c r="F61" s="82"/>
      <c r="G61" s="83">
        <v>0</v>
      </c>
      <c r="H61" s="83">
        <v>0</v>
      </c>
      <c r="I61" s="84">
        <v>2510.3000000000002</v>
      </c>
      <c r="J61"/>
    </row>
    <row r="62" spans="1:11" x14ac:dyDescent="0.35">
      <c r="A62" s="331"/>
      <c r="B62" s="92" t="s">
        <v>50</v>
      </c>
      <c r="C62" s="1" t="s">
        <v>51</v>
      </c>
      <c r="D62" s="85" t="s">
        <v>181</v>
      </c>
      <c r="E62" s="8" t="s">
        <v>42</v>
      </c>
      <c r="F62" s="8" t="s">
        <v>84</v>
      </c>
      <c r="G62" s="21">
        <v>1</v>
      </c>
      <c r="H62" s="21">
        <v>130</v>
      </c>
      <c r="I62" s="12">
        <v>130</v>
      </c>
      <c r="J62"/>
    </row>
    <row r="63" spans="1:11" x14ac:dyDescent="0.35">
      <c r="A63" s="331"/>
      <c r="B63" s="92"/>
      <c r="C63" s="1"/>
      <c r="D63" s="85"/>
      <c r="E63" s="8" t="s">
        <v>42</v>
      </c>
      <c r="F63" s="8" t="s">
        <v>67</v>
      </c>
      <c r="G63" s="21">
        <v>3.75</v>
      </c>
      <c r="H63" s="21">
        <v>115</v>
      </c>
      <c r="I63" s="12">
        <v>431.25</v>
      </c>
      <c r="J63"/>
    </row>
    <row r="64" spans="1:11" x14ac:dyDescent="0.35">
      <c r="A64" s="331"/>
      <c r="B64" s="92"/>
      <c r="C64" s="1"/>
      <c r="D64" s="85"/>
      <c r="E64" s="8" t="s">
        <v>42</v>
      </c>
      <c r="F64" s="8" t="s">
        <v>184</v>
      </c>
      <c r="G64" s="21">
        <v>0</v>
      </c>
      <c r="H64" s="21">
        <v>130</v>
      </c>
      <c r="I64" s="12">
        <v>0</v>
      </c>
      <c r="J64"/>
    </row>
    <row r="65" spans="1:10" x14ac:dyDescent="0.35">
      <c r="A65" s="331"/>
      <c r="B65" s="92"/>
      <c r="C65" s="1"/>
      <c r="D65" s="85"/>
      <c r="E65" s="8" t="s">
        <v>42</v>
      </c>
      <c r="F65" s="8" t="s">
        <v>239</v>
      </c>
      <c r="G65" s="21">
        <v>0</v>
      </c>
      <c r="H65" s="21">
        <v>0</v>
      </c>
      <c r="I65" s="12">
        <v>1235</v>
      </c>
      <c r="J65"/>
    </row>
    <row r="66" spans="1:10" x14ac:dyDescent="0.35">
      <c r="A66" s="331"/>
      <c r="B66" s="92"/>
      <c r="C66" s="1"/>
      <c r="D66" s="85"/>
      <c r="E66" s="8" t="s">
        <v>240</v>
      </c>
      <c r="F66" s="8" t="s">
        <v>241</v>
      </c>
      <c r="G66" s="21">
        <v>2.85</v>
      </c>
      <c r="H66" s="21">
        <v>56</v>
      </c>
      <c r="I66" s="12">
        <v>159.6</v>
      </c>
      <c r="J66"/>
    </row>
    <row r="67" spans="1:10" x14ac:dyDescent="0.35">
      <c r="A67" s="331"/>
      <c r="B67" s="92"/>
      <c r="C67" s="1"/>
      <c r="D67" s="85"/>
      <c r="E67" s="8" t="s">
        <v>242</v>
      </c>
      <c r="F67" s="8" t="s">
        <v>243</v>
      </c>
      <c r="G67" s="21">
        <v>13</v>
      </c>
      <c r="H67" s="21">
        <v>130</v>
      </c>
      <c r="I67" s="12">
        <v>1690</v>
      </c>
      <c r="J67"/>
    </row>
    <row r="68" spans="1:10" ht="26.5" x14ac:dyDescent="0.35">
      <c r="A68" s="331"/>
      <c r="B68" s="92"/>
      <c r="C68" s="1"/>
      <c r="D68" s="85"/>
      <c r="E68" s="8" t="s">
        <v>244</v>
      </c>
      <c r="F68" s="8" t="s">
        <v>245</v>
      </c>
      <c r="G68" s="21">
        <v>2.85</v>
      </c>
      <c r="H68" s="21">
        <v>56</v>
      </c>
      <c r="I68" s="12">
        <v>159.6</v>
      </c>
      <c r="J68"/>
    </row>
    <row r="69" spans="1:10" ht="26.5" x14ac:dyDescent="0.35">
      <c r="A69" s="331"/>
      <c r="B69" s="92"/>
      <c r="C69" s="1"/>
      <c r="D69" s="85"/>
      <c r="E69" s="8" t="s">
        <v>246</v>
      </c>
      <c r="F69" s="8" t="s">
        <v>247</v>
      </c>
      <c r="G69" s="21">
        <v>4.75</v>
      </c>
      <c r="H69" s="21">
        <v>84</v>
      </c>
      <c r="I69" s="12">
        <v>399</v>
      </c>
      <c r="J69"/>
    </row>
    <row r="70" spans="1:10" x14ac:dyDescent="0.35">
      <c r="A70" s="331"/>
      <c r="B70" s="92"/>
      <c r="C70" s="1"/>
      <c r="D70" s="85"/>
      <c r="E70" s="8" t="s">
        <v>248</v>
      </c>
      <c r="F70" s="8" t="s">
        <v>249</v>
      </c>
      <c r="G70" s="21">
        <v>1.9</v>
      </c>
      <c r="H70" s="21">
        <v>56</v>
      </c>
      <c r="I70" s="12">
        <v>106.39999999999999</v>
      </c>
      <c r="J70"/>
    </row>
    <row r="71" spans="1:10" x14ac:dyDescent="0.35">
      <c r="A71" s="331"/>
      <c r="B71" s="92"/>
      <c r="C71" s="1"/>
      <c r="D71" s="85"/>
      <c r="E71" s="8" t="s">
        <v>250</v>
      </c>
      <c r="F71" s="8" t="s">
        <v>251</v>
      </c>
      <c r="G71" s="21">
        <v>10.8</v>
      </c>
      <c r="H71" s="21">
        <v>84</v>
      </c>
      <c r="I71" s="12">
        <v>907.2</v>
      </c>
      <c r="J71"/>
    </row>
    <row r="72" spans="1:10" ht="26.5" x14ac:dyDescent="0.35">
      <c r="A72" s="331"/>
      <c r="B72" s="92"/>
      <c r="C72" s="1"/>
      <c r="D72" s="85"/>
      <c r="E72" s="8" t="s">
        <v>252</v>
      </c>
      <c r="F72" s="8" t="s">
        <v>253</v>
      </c>
      <c r="G72" s="21">
        <v>1.8</v>
      </c>
      <c r="H72" s="21">
        <v>84</v>
      </c>
      <c r="I72" s="12">
        <v>151.20000000000002</v>
      </c>
      <c r="J72"/>
    </row>
    <row r="73" spans="1:10" ht="26.5" x14ac:dyDescent="0.35">
      <c r="A73" s="331"/>
      <c r="B73" s="92"/>
      <c r="C73" s="1"/>
      <c r="D73" s="85"/>
      <c r="E73" s="8" t="s">
        <v>254</v>
      </c>
      <c r="F73" s="8" t="s">
        <v>255</v>
      </c>
      <c r="G73" s="21">
        <v>2.7</v>
      </c>
      <c r="H73" s="21">
        <v>91</v>
      </c>
      <c r="I73" s="12">
        <v>245.70000000000002</v>
      </c>
      <c r="J73"/>
    </row>
    <row r="74" spans="1:10" ht="26.5" x14ac:dyDescent="0.35">
      <c r="A74" s="331"/>
      <c r="B74" s="92"/>
      <c r="C74" s="1"/>
      <c r="D74" s="85"/>
      <c r="E74" s="8" t="s">
        <v>256</v>
      </c>
      <c r="F74" s="8" t="s">
        <v>257</v>
      </c>
      <c r="G74" s="21">
        <v>3.3</v>
      </c>
      <c r="H74" s="21">
        <v>84</v>
      </c>
      <c r="I74" s="12">
        <v>277.2</v>
      </c>
      <c r="J74"/>
    </row>
    <row r="75" spans="1:10" ht="26.5" x14ac:dyDescent="0.35">
      <c r="A75" s="331"/>
      <c r="B75" s="92"/>
      <c r="C75" s="1"/>
      <c r="D75" s="85"/>
      <c r="E75" s="8" t="s">
        <v>258</v>
      </c>
      <c r="F75" s="8" t="s">
        <v>259</v>
      </c>
      <c r="G75" s="21">
        <v>1.65</v>
      </c>
      <c r="H75" s="21">
        <v>56</v>
      </c>
      <c r="I75" s="12">
        <v>92.399999999999991</v>
      </c>
      <c r="J75"/>
    </row>
    <row r="76" spans="1:10" x14ac:dyDescent="0.35">
      <c r="A76" s="331"/>
      <c r="B76" s="92"/>
      <c r="C76" s="1"/>
      <c r="D76" s="85"/>
      <c r="E76" s="8" t="s">
        <v>260</v>
      </c>
      <c r="F76" s="8" t="s">
        <v>261</v>
      </c>
      <c r="G76" s="21">
        <v>1.65</v>
      </c>
      <c r="H76" s="21">
        <v>56</v>
      </c>
      <c r="I76" s="12">
        <v>92.399999999999991</v>
      </c>
      <c r="J76"/>
    </row>
    <row r="77" spans="1:10" ht="39.5" x14ac:dyDescent="0.35">
      <c r="A77" s="331"/>
      <c r="B77" s="92"/>
      <c r="C77" s="1"/>
      <c r="D77" s="85"/>
      <c r="E77" s="8" t="s">
        <v>262</v>
      </c>
      <c r="F77" s="8" t="s">
        <v>263</v>
      </c>
      <c r="G77" s="21">
        <v>2.4750000000000001</v>
      </c>
      <c r="H77" s="21">
        <v>91</v>
      </c>
      <c r="I77" s="12">
        <v>225.22499999999999</v>
      </c>
      <c r="J77"/>
    </row>
    <row r="78" spans="1:10" x14ac:dyDescent="0.35">
      <c r="A78" s="331"/>
      <c r="B78" s="92"/>
      <c r="C78" s="1"/>
      <c r="D78" s="85"/>
      <c r="E78" s="8" t="s">
        <v>264</v>
      </c>
      <c r="F78" s="8" t="s">
        <v>108</v>
      </c>
      <c r="G78" s="21">
        <v>2.25</v>
      </c>
      <c r="H78" s="21">
        <v>56</v>
      </c>
      <c r="I78" s="12">
        <v>126</v>
      </c>
      <c r="J78"/>
    </row>
    <row r="79" spans="1:10" ht="26.5" x14ac:dyDescent="0.35">
      <c r="A79" s="331"/>
      <c r="B79" s="92"/>
      <c r="C79" s="1"/>
      <c r="D79" s="85"/>
      <c r="E79" s="8" t="s">
        <v>265</v>
      </c>
      <c r="F79" s="8" t="s">
        <v>266</v>
      </c>
      <c r="G79" s="21">
        <v>4.5</v>
      </c>
      <c r="H79" s="21">
        <v>84</v>
      </c>
      <c r="I79" s="12">
        <v>378</v>
      </c>
      <c r="J79"/>
    </row>
    <row r="80" spans="1:10" ht="26.5" x14ac:dyDescent="0.35">
      <c r="A80" s="331"/>
      <c r="B80" s="92"/>
      <c r="C80" s="1"/>
      <c r="D80" s="85"/>
      <c r="E80" s="8" t="s">
        <v>267</v>
      </c>
      <c r="F80" s="8" t="s">
        <v>268</v>
      </c>
      <c r="G80" s="21">
        <v>1.4</v>
      </c>
      <c r="H80" s="21">
        <v>56</v>
      </c>
      <c r="I80" s="12">
        <v>78.399999999999991</v>
      </c>
      <c r="J80"/>
    </row>
    <row r="81" spans="1:10" x14ac:dyDescent="0.35">
      <c r="A81" s="331"/>
      <c r="B81" s="92"/>
      <c r="C81" s="1"/>
      <c r="D81" s="85"/>
      <c r="E81" s="8" t="s">
        <v>269</v>
      </c>
      <c r="F81" s="8" t="s">
        <v>270</v>
      </c>
      <c r="G81" s="21">
        <v>1.5</v>
      </c>
      <c r="H81" s="21">
        <v>56</v>
      </c>
      <c r="I81" s="12">
        <v>84</v>
      </c>
      <c r="J81"/>
    </row>
    <row r="82" spans="1:10" ht="26.5" x14ac:dyDescent="0.35">
      <c r="A82" s="331"/>
      <c r="B82" s="92"/>
      <c r="C82" s="1"/>
      <c r="D82" s="85"/>
      <c r="E82" s="8" t="s">
        <v>271</v>
      </c>
      <c r="F82" s="8" t="s">
        <v>272</v>
      </c>
      <c r="G82" s="21">
        <v>3</v>
      </c>
      <c r="H82" s="21">
        <v>115</v>
      </c>
      <c r="I82" s="12">
        <v>345</v>
      </c>
      <c r="J82"/>
    </row>
    <row r="83" spans="1:10" ht="26.5" x14ac:dyDescent="0.35">
      <c r="A83" s="331"/>
      <c r="B83" s="92"/>
      <c r="C83" s="1"/>
      <c r="D83" s="85"/>
      <c r="E83" s="8" t="s">
        <v>273</v>
      </c>
      <c r="F83" s="8" t="s">
        <v>274</v>
      </c>
      <c r="G83" s="21">
        <v>3.75</v>
      </c>
      <c r="H83" s="21">
        <v>115</v>
      </c>
      <c r="I83" s="12">
        <v>431.25</v>
      </c>
      <c r="J83"/>
    </row>
    <row r="84" spans="1:10" ht="26.5" x14ac:dyDescent="0.35">
      <c r="A84" s="331"/>
      <c r="B84" s="92"/>
      <c r="C84" s="1"/>
      <c r="D84" s="85"/>
      <c r="E84" s="8" t="s">
        <v>275</v>
      </c>
      <c r="F84" s="8" t="s">
        <v>276</v>
      </c>
      <c r="G84" s="21">
        <v>3</v>
      </c>
      <c r="H84" s="21">
        <v>130</v>
      </c>
      <c r="I84" s="12">
        <v>390</v>
      </c>
      <c r="J84"/>
    </row>
    <row r="85" spans="1:10" ht="26.5" x14ac:dyDescent="0.35">
      <c r="A85" s="331"/>
      <c r="B85" s="92"/>
      <c r="C85" s="1"/>
      <c r="D85" s="85"/>
      <c r="E85" s="8" t="s">
        <v>277</v>
      </c>
      <c r="F85" s="8" t="s">
        <v>278</v>
      </c>
      <c r="G85" s="21">
        <v>3.8</v>
      </c>
      <c r="H85" s="21">
        <v>91</v>
      </c>
      <c r="I85" s="12">
        <v>345.8</v>
      </c>
      <c r="J85"/>
    </row>
    <row r="86" spans="1:10" x14ac:dyDescent="0.35">
      <c r="A86" s="331"/>
      <c r="B86" s="92"/>
      <c r="C86" s="1"/>
      <c r="D86" s="85"/>
      <c r="E86" s="8" t="s">
        <v>279</v>
      </c>
      <c r="F86" s="8" t="s">
        <v>190</v>
      </c>
      <c r="G86" s="21">
        <v>2.85</v>
      </c>
      <c r="H86" s="21">
        <v>115</v>
      </c>
      <c r="I86" s="12">
        <v>327.75</v>
      </c>
      <c r="J86"/>
    </row>
    <row r="87" spans="1:10" ht="26.5" x14ac:dyDescent="0.35">
      <c r="A87" s="331"/>
      <c r="B87" s="92"/>
      <c r="C87" s="1"/>
      <c r="D87" s="85"/>
      <c r="E87" s="8" t="s">
        <v>280</v>
      </c>
      <c r="F87" s="8" t="s">
        <v>281</v>
      </c>
      <c r="G87" s="21">
        <v>1.8</v>
      </c>
      <c r="H87" s="21">
        <v>130</v>
      </c>
      <c r="I87" s="12">
        <v>234</v>
      </c>
      <c r="J87"/>
    </row>
    <row r="88" spans="1:10" x14ac:dyDescent="0.35">
      <c r="A88" s="331"/>
      <c r="B88" s="92"/>
      <c r="C88" s="1"/>
      <c r="D88" s="85"/>
      <c r="E88" s="8" t="s">
        <v>282</v>
      </c>
      <c r="F88" s="8" t="s">
        <v>192</v>
      </c>
      <c r="G88" s="21">
        <v>0.9</v>
      </c>
      <c r="H88" s="21">
        <v>115</v>
      </c>
      <c r="I88" s="12">
        <v>103.5</v>
      </c>
      <c r="J88"/>
    </row>
    <row r="89" spans="1:10" ht="26.5" x14ac:dyDescent="0.35">
      <c r="A89" s="331"/>
      <c r="B89" s="92"/>
      <c r="C89" s="1"/>
      <c r="D89" s="85"/>
      <c r="E89" s="8" t="s">
        <v>283</v>
      </c>
      <c r="F89" s="8" t="s">
        <v>284</v>
      </c>
      <c r="G89" s="21">
        <v>6.6</v>
      </c>
      <c r="H89" s="21">
        <v>130</v>
      </c>
      <c r="I89" s="12">
        <v>858</v>
      </c>
      <c r="J89"/>
    </row>
    <row r="90" spans="1:10" x14ac:dyDescent="0.35">
      <c r="A90" s="331"/>
      <c r="B90" s="92"/>
      <c r="C90" s="1"/>
      <c r="D90" s="85"/>
      <c r="E90" s="8" t="s">
        <v>285</v>
      </c>
      <c r="F90" s="8" t="s">
        <v>194</v>
      </c>
      <c r="G90" s="21">
        <v>0.82499999999999996</v>
      </c>
      <c r="H90" s="21">
        <v>115</v>
      </c>
      <c r="I90" s="12">
        <v>94.875</v>
      </c>
      <c r="J90"/>
    </row>
    <row r="91" spans="1:10" ht="26.5" x14ac:dyDescent="0.35">
      <c r="A91" s="331"/>
      <c r="B91" s="92"/>
      <c r="C91" s="1"/>
      <c r="D91" s="85"/>
      <c r="E91" s="8" t="s">
        <v>286</v>
      </c>
      <c r="F91" s="8" t="s">
        <v>287</v>
      </c>
      <c r="G91" s="21">
        <v>2.25</v>
      </c>
      <c r="H91" s="21">
        <v>130</v>
      </c>
      <c r="I91" s="12">
        <v>292.5</v>
      </c>
      <c r="J91"/>
    </row>
    <row r="92" spans="1:10" ht="52.5" x14ac:dyDescent="0.35">
      <c r="A92" s="331"/>
      <c r="B92" s="92"/>
      <c r="C92" s="1"/>
      <c r="D92" s="85"/>
      <c r="E92" s="8" t="s">
        <v>288</v>
      </c>
      <c r="F92" s="8" t="s">
        <v>289</v>
      </c>
      <c r="G92" s="21">
        <v>5.25</v>
      </c>
      <c r="H92" s="21">
        <v>115</v>
      </c>
      <c r="I92" s="12">
        <v>603.75</v>
      </c>
      <c r="J92"/>
    </row>
    <row r="93" spans="1:10" x14ac:dyDescent="0.35">
      <c r="A93" s="331"/>
      <c r="B93" s="92"/>
      <c r="C93" s="1"/>
      <c r="D93" s="85"/>
      <c r="E93" s="8" t="s">
        <v>290</v>
      </c>
      <c r="F93" s="8" t="s">
        <v>196</v>
      </c>
      <c r="G93" s="21">
        <v>0.75</v>
      </c>
      <c r="H93" s="21">
        <v>115</v>
      </c>
      <c r="I93" s="12">
        <v>86.25</v>
      </c>
      <c r="J93"/>
    </row>
    <row r="94" spans="1:10" ht="26.5" x14ac:dyDescent="0.35">
      <c r="A94" s="331"/>
      <c r="B94" s="92"/>
      <c r="C94" s="1"/>
      <c r="D94" s="85"/>
      <c r="E94" s="8" t="s">
        <v>291</v>
      </c>
      <c r="F94" s="8" t="s">
        <v>292</v>
      </c>
      <c r="G94" s="21">
        <v>2.1</v>
      </c>
      <c r="H94" s="21">
        <v>91</v>
      </c>
      <c r="I94" s="12">
        <v>191.1</v>
      </c>
      <c r="J94"/>
    </row>
    <row r="95" spans="1:10" x14ac:dyDescent="0.35">
      <c r="A95" s="331"/>
      <c r="B95" s="92"/>
      <c r="C95" s="1"/>
      <c r="D95" s="85"/>
      <c r="E95" s="8" t="s">
        <v>293</v>
      </c>
      <c r="F95" s="8" t="s">
        <v>294</v>
      </c>
      <c r="G95" s="21">
        <v>4.9000000000000004</v>
      </c>
      <c r="H95" s="21">
        <v>130</v>
      </c>
      <c r="I95" s="12">
        <v>637</v>
      </c>
      <c r="J95"/>
    </row>
    <row r="96" spans="1:10" ht="39.5" x14ac:dyDescent="0.35">
      <c r="A96" s="331"/>
      <c r="B96" s="92"/>
      <c r="C96" s="1"/>
      <c r="D96" s="85"/>
      <c r="E96" s="8" t="s">
        <v>295</v>
      </c>
      <c r="F96" s="8" t="s">
        <v>296</v>
      </c>
      <c r="G96" s="21">
        <v>2.8</v>
      </c>
      <c r="H96" s="21">
        <v>115</v>
      </c>
      <c r="I96" s="12">
        <v>322</v>
      </c>
      <c r="J96"/>
    </row>
    <row r="97" spans="1:10" ht="39.5" x14ac:dyDescent="0.35">
      <c r="A97" s="331"/>
      <c r="B97" s="92"/>
      <c r="C97" s="1"/>
      <c r="D97" s="85"/>
      <c r="E97" s="8" t="s">
        <v>297</v>
      </c>
      <c r="F97" s="8" t="s">
        <v>298</v>
      </c>
      <c r="G97" s="21">
        <v>2.1</v>
      </c>
      <c r="H97" s="21">
        <v>91</v>
      </c>
      <c r="I97" s="12">
        <v>191.1</v>
      </c>
      <c r="J97"/>
    </row>
    <row r="98" spans="1:10" x14ac:dyDescent="0.35">
      <c r="A98" s="331"/>
      <c r="B98" s="92"/>
      <c r="C98" s="1"/>
      <c r="D98" s="85"/>
      <c r="E98" s="8" t="s">
        <v>299</v>
      </c>
      <c r="F98" s="8" t="s">
        <v>300</v>
      </c>
      <c r="G98" s="21">
        <v>0.7</v>
      </c>
      <c r="H98" s="21">
        <v>115</v>
      </c>
      <c r="I98" s="12">
        <v>80.5</v>
      </c>
      <c r="J98"/>
    </row>
    <row r="99" spans="1:10" x14ac:dyDescent="0.35">
      <c r="A99" s="331"/>
      <c r="B99" s="92"/>
      <c r="C99" s="1"/>
      <c r="D99" s="85"/>
      <c r="E99" s="8" t="s">
        <v>301</v>
      </c>
      <c r="F99" s="8" t="s">
        <v>302</v>
      </c>
      <c r="G99" s="21">
        <v>3.75</v>
      </c>
      <c r="H99" s="21">
        <v>130</v>
      </c>
      <c r="I99" s="12">
        <v>487.5</v>
      </c>
      <c r="J99"/>
    </row>
    <row r="100" spans="1:10" ht="52.5" x14ac:dyDescent="0.35">
      <c r="A100" s="331"/>
      <c r="B100" s="92"/>
      <c r="C100" s="1"/>
      <c r="D100" s="85"/>
      <c r="E100" s="8" t="s">
        <v>303</v>
      </c>
      <c r="F100" s="8" t="s">
        <v>304</v>
      </c>
      <c r="G100" s="21">
        <v>6</v>
      </c>
      <c r="H100" s="21">
        <v>115</v>
      </c>
      <c r="I100" s="12">
        <v>690</v>
      </c>
      <c r="J100"/>
    </row>
    <row r="101" spans="1:10" x14ac:dyDescent="0.35">
      <c r="A101" s="331"/>
      <c r="B101" s="92"/>
      <c r="C101" s="1"/>
      <c r="D101" s="85"/>
      <c r="E101" s="8" t="s">
        <v>305</v>
      </c>
      <c r="F101" s="8" t="s">
        <v>306</v>
      </c>
      <c r="G101" s="21">
        <v>0.75</v>
      </c>
      <c r="H101" s="21">
        <v>115</v>
      </c>
      <c r="I101" s="12">
        <v>86.25</v>
      </c>
      <c r="J101"/>
    </row>
    <row r="102" spans="1:10" ht="26.5" x14ac:dyDescent="0.35">
      <c r="A102" s="331"/>
      <c r="B102" s="92"/>
      <c r="C102" s="1"/>
      <c r="D102" s="85"/>
      <c r="E102" s="8" t="s">
        <v>307</v>
      </c>
      <c r="F102" s="8" t="s">
        <v>308</v>
      </c>
      <c r="G102" s="21">
        <v>4.5</v>
      </c>
      <c r="H102" s="21">
        <v>130</v>
      </c>
      <c r="I102" s="12">
        <v>585</v>
      </c>
      <c r="J102"/>
    </row>
    <row r="103" spans="1:10" x14ac:dyDescent="0.35">
      <c r="A103" s="331"/>
      <c r="B103" s="92"/>
      <c r="C103" s="1"/>
      <c r="D103" s="82" t="s">
        <v>183</v>
      </c>
      <c r="E103" s="82"/>
      <c r="F103" s="82"/>
      <c r="G103" s="83">
        <v>126.49999999999999</v>
      </c>
      <c r="H103" s="83">
        <v>100.075</v>
      </c>
      <c r="I103" s="84">
        <v>14351.699999999999</v>
      </c>
      <c r="J103"/>
    </row>
    <row r="104" spans="1:10" x14ac:dyDescent="0.35">
      <c r="A104" s="332"/>
      <c r="B104" s="82" t="s">
        <v>168</v>
      </c>
      <c r="C104" s="82"/>
      <c r="D104" s="82"/>
      <c r="E104" s="82"/>
      <c r="F104" s="82"/>
      <c r="G104" s="83">
        <v>126.49999999999999</v>
      </c>
      <c r="H104" s="83">
        <v>100.075</v>
      </c>
      <c r="I104" s="84">
        <v>14351.699999999999</v>
      </c>
      <c r="J104"/>
    </row>
    <row r="105" spans="1:10" x14ac:dyDescent="0.35">
      <c r="A105" s="334" t="s">
        <v>309</v>
      </c>
      <c r="B105" s="158"/>
      <c r="C105" s="158"/>
      <c r="D105" s="158"/>
      <c r="E105" s="158"/>
      <c r="F105" s="206"/>
      <c r="G105" s="207">
        <v>126.49999999999999</v>
      </c>
      <c r="H105" s="159">
        <v>100.075</v>
      </c>
      <c r="I105" s="160">
        <v>16862</v>
      </c>
      <c r="J105"/>
    </row>
    <row r="106" spans="1:10" ht="39" x14ac:dyDescent="0.35">
      <c r="A106" s="330" t="s">
        <v>310</v>
      </c>
      <c r="B106" s="114" t="s">
        <v>39</v>
      </c>
      <c r="C106" s="110" t="s">
        <v>42</v>
      </c>
      <c r="D106" s="115" t="s">
        <v>181</v>
      </c>
      <c r="E106" s="111" t="s">
        <v>42</v>
      </c>
      <c r="F106" s="111" t="s">
        <v>47</v>
      </c>
      <c r="G106" s="117">
        <v>0</v>
      </c>
      <c r="H106" s="117">
        <v>0</v>
      </c>
      <c r="I106" s="113">
        <v>44</v>
      </c>
      <c r="J106"/>
    </row>
    <row r="107" spans="1:10" x14ac:dyDescent="0.35">
      <c r="A107" s="331"/>
      <c r="B107" s="114"/>
      <c r="C107" s="110"/>
      <c r="D107" s="115"/>
      <c r="E107" s="111" t="s">
        <v>42</v>
      </c>
      <c r="F107" s="8" t="s">
        <v>44</v>
      </c>
      <c r="G107" s="21">
        <v>0</v>
      </c>
      <c r="H107" s="21">
        <v>0</v>
      </c>
      <c r="I107" s="12">
        <v>487.49400000000003</v>
      </c>
      <c r="J107"/>
    </row>
    <row r="108" spans="1:10" ht="26.5" x14ac:dyDescent="0.35">
      <c r="A108" s="331"/>
      <c r="B108" s="114"/>
      <c r="C108" s="110"/>
      <c r="D108" s="115"/>
      <c r="E108" s="111" t="s">
        <v>42</v>
      </c>
      <c r="F108" s="8" t="s">
        <v>90</v>
      </c>
      <c r="G108" s="21">
        <v>0</v>
      </c>
      <c r="H108" s="21">
        <v>0</v>
      </c>
      <c r="I108" s="12">
        <v>322</v>
      </c>
      <c r="J108"/>
    </row>
    <row r="109" spans="1:10" ht="26.5" x14ac:dyDescent="0.35">
      <c r="A109" s="331"/>
      <c r="B109" s="114"/>
      <c r="C109" s="110"/>
      <c r="D109" s="115"/>
      <c r="E109" s="111" t="s">
        <v>42</v>
      </c>
      <c r="F109" s="8" t="s">
        <v>48</v>
      </c>
      <c r="G109" s="21">
        <v>0</v>
      </c>
      <c r="H109" s="21">
        <v>0</v>
      </c>
      <c r="I109" s="12">
        <v>1053</v>
      </c>
      <c r="J109"/>
    </row>
    <row r="110" spans="1:10" ht="26.5" x14ac:dyDescent="0.35">
      <c r="A110" s="331"/>
      <c r="B110" s="114"/>
      <c r="C110" s="110"/>
      <c r="D110" s="115"/>
      <c r="E110" s="111" t="s">
        <v>42</v>
      </c>
      <c r="F110" s="8" t="s">
        <v>182</v>
      </c>
      <c r="G110" s="21">
        <v>0</v>
      </c>
      <c r="H110" s="21">
        <v>0</v>
      </c>
      <c r="I110" s="12">
        <v>36</v>
      </c>
      <c r="J110"/>
    </row>
    <row r="111" spans="1:10" ht="26.5" x14ac:dyDescent="0.35">
      <c r="A111" s="331"/>
      <c r="B111" s="114"/>
      <c r="C111" s="110"/>
      <c r="D111" s="115"/>
      <c r="E111" s="111" t="s">
        <v>42</v>
      </c>
      <c r="F111" s="8" t="s">
        <v>311</v>
      </c>
      <c r="G111" s="21">
        <v>0</v>
      </c>
      <c r="H111" s="21">
        <v>0</v>
      </c>
      <c r="I111" s="12">
        <v>0</v>
      </c>
      <c r="J111"/>
    </row>
    <row r="112" spans="1:10" x14ac:dyDescent="0.35">
      <c r="A112" s="331"/>
      <c r="B112" s="114"/>
      <c r="C112" s="110"/>
      <c r="D112" s="82" t="s">
        <v>183</v>
      </c>
      <c r="E112" s="82"/>
      <c r="F112" s="82"/>
      <c r="G112" s="83">
        <v>0</v>
      </c>
      <c r="H112" s="83">
        <v>0</v>
      </c>
      <c r="I112" s="84">
        <v>1942.4940000000001</v>
      </c>
      <c r="J112"/>
    </row>
    <row r="113" spans="1:10" x14ac:dyDescent="0.35">
      <c r="A113" s="331"/>
      <c r="B113" s="82" t="s">
        <v>165</v>
      </c>
      <c r="C113" s="82"/>
      <c r="D113" s="82"/>
      <c r="E113" s="82"/>
      <c r="F113" s="82"/>
      <c r="G113" s="83">
        <v>0</v>
      </c>
      <c r="H113" s="83">
        <v>0</v>
      </c>
      <c r="I113" s="84">
        <v>1942.4940000000001</v>
      </c>
      <c r="J113"/>
    </row>
    <row r="114" spans="1:10" x14ac:dyDescent="0.35">
      <c r="A114" s="331"/>
      <c r="B114" s="92" t="s">
        <v>50</v>
      </c>
      <c r="C114" s="1" t="s">
        <v>51</v>
      </c>
      <c r="D114" s="85" t="s">
        <v>43</v>
      </c>
      <c r="E114" s="8" t="s">
        <v>368</v>
      </c>
      <c r="F114" s="8" t="s">
        <v>369</v>
      </c>
      <c r="G114" s="21">
        <v>4.25</v>
      </c>
      <c r="H114" s="21">
        <v>70</v>
      </c>
      <c r="I114" s="12">
        <v>297.5</v>
      </c>
      <c r="J114"/>
    </row>
    <row r="115" spans="1:10" x14ac:dyDescent="0.35">
      <c r="A115" s="331"/>
      <c r="B115" s="92"/>
      <c r="C115" s="1"/>
      <c r="D115" s="82" t="s">
        <v>163</v>
      </c>
      <c r="E115" s="82"/>
      <c r="F115" s="82"/>
      <c r="G115" s="83">
        <v>4.25</v>
      </c>
      <c r="H115" s="83">
        <v>70</v>
      </c>
      <c r="I115" s="84">
        <v>297.5</v>
      </c>
      <c r="J115"/>
    </row>
    <row r="116" spans="1:10" x14ac:dyDescent="0.35">
      <c r="A116" s="331"/>
      <c r="B116" s="92"/>
      <c r="C116" s="1"/>
      <c r="D116" s="85" t="s">
        <v>181</v>
      </c>
      <c r="E116" s="8" t="s">
        <v>42</v>
      </c>
      <c r="F116" s="8" t="s">
        <v>84</v>
      </c>
      <c r="G116" s="21">
        <v>0</v>
      </c>
      <c r="H116" s="21">
        <v>50</v>
      </c>
      <c r="I116" s="12">
        <v>0</v>
      </c>
      <c r="J116"/>
    </row>
    <row r="117" spans="1:10" x14ac:dyDescent="0.35">
      <c r="A117" s="331"/>
      <c r="B117" s="92"/>
      <c r="C117" s="1"/>
      <c r="D117" s="85"/>
      <c r="E117" s="8" t="s">
        <v>42</v>
      </c>
      <c r="F117" s="8" t="s">
        <v>320</v>
      </c>
      <c r="G117" s="21">
        <v>8.25</v>
      </c>
      <c r="H117" s="21">
        <v>70</v>
      </c>
      <c r="I117" s="12">
        <v>577.5</v>
      </c>
      <c r="J117"/>
    </row>
    <row r="118" spans="1:10" ht="15" customHeight="1" x14ac:dyDescent="0.35">
      <c r="A118" s="331"/>
      <c r="B118" s="92"/>
      <c r="C118" s="1"/>
      <c r="D118" s="85"/>
      <c r="E118" s="8" t="s">
        <v>42</v>
      </c>
      <c r="F118" s="8" t="s">
        <v>321</v>
      </c>
      <c r="G118" s="21">
        <v>0</v>
      </c>
      <c r="H118" s="21">
        <v>0</v>
      </c>
      <c r="I118" s="12">
        <v>2235.4940000000001</v>
      </c>
      <c r="J118"/>
    </row>
    <row r="119" spans="1:10" x14ac:dyDescent="0.35">
      <c r="A119" s="331"/>
      <c r="B119" s="92"/>
      <c r="C119" s="1"/>
      <c r="D119" s="85"/>
      <c r="E119" s="8" t="s">
        <v>322</v>
      </c>
      <c r="F119" s="8" t="s">
        <v>323</v>
      </c>
      <c r="G119" s="21">
        <v>3.3</v>
      </c>
      <c r="H119" s="21">
        <v>70</v>
      </c>
      <c r="I119" s="12">
        <v>231</v>
      </c>
      <c r="J119"/>
    </row>
    <row r="120" spans="1:10" x14ac:dyDescent="0.35">
      <c r="A120" s="331"/>
      <c r="B120" s="92"/>
      <c r="C120" s="1"/>
      <c r="D120" s="85"/>
      <c r="E120" s="8" t="s">
        <v>324</v>
      </c>
      <c r="F120" s="8" t="s">
        <v>325</v>
      </c>
      <c r="G120" s="21">
        <v>6.25</v>
      </c>
      <c r="H120" s="21">
        <v>75</v>
      </c>
      <c r="I120" s="12">
        <v>468.75</v>
      </c>
      <c r="J120"/>
    </row>
    <row r="121" spans="1:10" x14ac:dyDescent="0.35">
      <c r="A121" s="331"/>
      <c r="B121" s="92"/>
      <c r="C121" s="1"/>
      <c r="D121" s="85"/>
      <c r="E121" s="8" t="s">
        <v>326</v>
      </c>
      <c r="F121" s="8" t="s">
        <v>327</v>
      </c>
      <c r="G121" s="21">
        <v>4.75</v>
      </c>
      <c r="H121" s="21">
        <v>75</v>
      </c>
      <c r="I121" s="12">
        <v>356.25</v>
      </c>
      <c r="J121"/>
    </row>
    <row r="122" spans="1:10" x14ac:dyDescent="0.35">
      <c r="A122" s="331"/>
      <c r="B122" s="92"/>
      <c r="C122" s="1"/>
      <c r="D122" s="85"/>
      <c r="E122" s="8" t="s">
        <v>328</v>
      </c>
      <c r="F122" s="8" t="s">
        <v>329</v>
      </c>
      <c r="G122" s="21">
        <v>2.4750000000000001</v>
      </c>
      <c r="H122" s="21">
        <v>75</v>
      </c>
      <c r="I122" s="12">
        <v>185.625</v>
      </c>
      <c r="J122"/>
    </row>
    <row r="123" spans="1:10" ht="39.5" x14ac:dyDescent="0.35">
      <c r="A123" s="331"/>
      <c r="B123" s="92"/>
      <c r="C123" s="1"/>
      <c r="D123" s="85"/>
      <c r="E123" s="8" t="s">
        <v>330</v>
      </c>
      <c r="F123" s="8" t="s">
        <v>331</v>
      </c>
      <c r="G123" s="21">
        <v>5.5</v>
      </c>
      <c r="H123" s="21">
        <v>70</v>
      </c>
      <c r="I123" s="12">
        <v>385</v>
      </c>
      <c r="J123"/>
    </row>
    <row r="124" spans="1:10" x14ac:dyDescent="0.35">
      <c r="A124" s="331"/>
      <c r="B124" s="92"/>
      <c r="C124" s="1"/>
      <c r="D124" s="85"/>
      <c r="E124" s="8" t="s">
        <v>332</v>
      </c>
      <c r="F124" s="8" t="s">
        <v>333</v>
      </c>
      <c r="G124" s="21">
        <v>4.75</v>
      </c>
      <c r="H124" s="21">
        <v>75</v>
      </c>
      <c r="I124" s="12">
        <v>356.25</v>
      </c>
      <c r="J124"/>
    </row>
    <row r="125" spans="1:10" ht="39.5" x14ac:dyDescent="0.35">
      <c r="A125" s="331"/>
      <c r="B125" s="92"/>
      <c r="C125" s="1"/>
      <c r="D125" s="85"/>
      <c r="E125" s="8" t="s">
        <v>334</v>
      </c>
      <c r="F125" s="8" t="s">
        <v>335</v>
      </c>
      <c r="G125" s="21">
        <v>4.75</v>
      </c>
      <c r="H125" s="21">
        <v>70</v>
      </c>
      <c r="I125" s="12">
        <v>332.5</v>
      </c>
      <c r="J125"/>
    </row>
    <row r="126" spans="1:10" x14ac:dyDescent="0.35">
      <c r="A126" s="331"/>
      <c r="B126" s="92"/>
      <c r="C126" s="1"/>
      <c r="D126" s="85"/>
      <c r="E126" s="8" t="s">
        <v>336</v>
      </c>
      <c r="F126" s="8" t="s">
        <v>337</v>
      </c>
      <c r="G126" s="21">
        <v>4.25</v>
      </c>
      <c r="H126" s="21">
        <v>75</v>
      </c>
      <c r="I126" s="12">
        <v>318.75</v>
      </c>
      <c r="J126"/>
    </row>
    <row r="127" spans="1:10" ht="39.5" x14ac:dyDescent="0.35">
      <c r="A127" s="331"/>
      <c r="B127" s="92"/>
      <c r="C127" s="1"/>
      <c r="D127" s="85"/>
      <c r="E127" s="8" t="s">
        <v>338</v>
      </c>
      <c r="F127" s="8" t="s">
        <v>339</v>
      </c>
      <c r="G127" s="21">
        <v>4.25</v>
      </c>
      <c r="H127" s="21">
        <v>75</v>
      </c>
      <c r="I127" s="12">
        <v>318.75</v>
      </c>
      <c r="J127"/>
    </row>
    <row r="128" spans="1:10" ht="39.5" x14ac:dyDescent="0.35">
      <c r="A128" s="331"/>
      <c r="B128" s="92"/>
      <c r="C128" s="1"/>
      <c r="D128" s="85"/>
      <c r="E128" s="8" t="s">
        <v>340</v>
      </c>
      <c r="F128" s="8" t="s">
        <v>341</v>
      </c>
      <c r="G128" s="21">
        <v>4.125</v>
      </c>
      <c r="H128" s="21">
        <v>70</v>
      </c>
      <c r="I128" s="12">
        <v>288.75</v>
      </c>
      <c r="J128"/>
    </row>
    <row r="129" spans="1:10" ht="26.5" x14ac:dyDescent="0.35">
      <c r="A129" s="331"/>
      <c r="B129" s="92"/>
      <c r="C129" s="1"/>
      <c r="D129" s="85"/>
      <c r="E129" s="8" t="s">
        <v>342</v>
      </c>
      <c r="F129" s="8" t="s">
        <v>343</v>
      </c>
      <c r="G129" s="21">
        <v>6.666666666666667</v>
      </c>
      <c r="H129" s="21">
        <v>75</v>
      </c>
      <c r="I129" s="12">
        <v>500</v>
      </c>
      <c r="J129"/>
    </row>
    <row r="130" spans="1:10" x14ac:dyDescent="0.35">
      <c r="A130" s="331"/>
      <c r="B130" s="92"/>
      <c r="C130" s="1"/>
      <c r="D130" s="85"/>
      <c r="E130" s="8" t="s">
        <v>344</v>
      </c>
      <c r="F130" s="8" t="s">
        <v>345</v>
      </c>
      <c r="G130" s="21">
        <v>8.25</v>
      </c>
      <c r="H130" s="21">
        <v>99</v>
      </c>
      <c r="I130" s="12">
        <v>816.75</v>
      </c>
      <c r="J130"/>
    </row>
    <row r="131" spans="1:10" x14ac:dyDescent="0.35">
      <c r="A131" s="331"/>
      <c r="B131" s="92"/>
      <c r="C131" s="1"/>
      <c r="D131" s="85"/>
      <c r="E131" s="8" t="s">
        <v>346</v>
      </c>
      <c r="F131" s="8" t="s">
        <v>347</v>
      </c>
      <c r="G131" s="21">
        <v>1.65</v>
      </c>
      <c r="H131" s="21">
        <v>70</v>
      </c>
      <c r="I131" s="12">
        <v>115.5</v>
      </c>
      <c r="J131"/>
    </row>
    <row r="132" spans="1:10" ht="15" customHeight="1" x14ac:dyDescent="0.35">
      <c r="A132" s="331"/>
      <c r="B132" s="92"/>
      <c r="C132" s="1"/>
      <c r="D132" s="85"/>
      <c r="E132" s="8" t="s">
        <v>348</v>
      </c>
      <c r="F132" s="8" t="s">
        <v>349</v>
      </c>
      <c r="G132" s="21">
        <v>5.8666666666666663</v>
      </c>
      <c r="H132" s="21">
        <v>70</v>
      </c>
      <c r="I132" s="12">
        <v>410.66666666666663</v>
      </c>
      <c r="J132"/>
    </row>
    <row r="133" spans="1:10" ht="15" customHeight="1" x14ac:dyDescent="0.35">
      <c r="A133" s="331"/>
      <c r="B133" s="92"/>
      <c r="C133" s="1"/>
      <c r="D133" s="85"/>
      <c r="E133" s="8" t="s">
        <v>350</v>
      </c>
      <c r="F133" s="8" t="s">
        <v>351</v>
      </c>
      <c r="G133" s="21">
        <v>5.833333333333333</v>
      </c>
      <c r="H133" s="21">
        <v>75</v>
      </c>
      <c r="I133" s="12">
        <v>437.5</v>
      </c>
      <c r="J133"/>
    </row>
    <row r="134" spans="1:10" ht="39.5" x14ac:dyDescent="0.35">
      <c r="A134" s="331"/>
      <c r="B134" s="92"/>
      <c r="C134" s="1"/>
      <c r="D134" s="85"/>
      <c r="E134" s="8" t="s">
        <v>352</v>
      </c>
      <c r="F134" s="8" t="s">
        <v>353</v>
      </c>
      <c r="G134" s="21">
        <v>4.125</v>
      </c>
      <c r="H134" s="21">
        <v>70</v>
      </c>
      <c r="I134" s="12">
        <v>288.75</v>
      </c>
      <c r="J134"/>
    </row>
    <row r="135" spans="1:10" ht="15" customHeight="1" x14ac:dyDescent="0.35">
      <c r="A135" s="331"/>
      <c r="B135" s="92"/>
      <c r="C135" s="1"/>
      <c r="D135" s="85"/>
      <c r="E135" s="8" t="s">
        <v>354</v>
      </c>
      <c r="F135" s="8" t="s">
        <v>355</v>
      </c>
      <c r="G135" s="21">
        <v>1.5666666666666667</v>
      </c>
      <c r="H135" s="21">
        <v>72.5</v>
      </c>
      <c r="I135" s="12">
        <v>113.33333333333333</v>
      </c>
      <c r="J135"/>
    </row>
    <row r="136" spans="1:10" ht="39.5" x14ac:dyDescent="0.35">
      <c r="A136" s="331"/>
      <c r="B136" s="92"/>
      <c r="C136" s="1"/>
      <c r="D136" s="85"/>
      <c r="E136" s="8" t="s">
        <v>356</v>
      </c>
      <c r="F136" s="8" t="s">
        <v>357</v>
      </c>
      <c r="G136" s="21">
        <v>1.7999999999999998</v>
      </c>
      <c r="H136" s="21">
        <v>75</v>
      </c>
      <c r="I136" s="12">
        <v>135</v>
      </c>
      <c r="J136"/>
    </row>
    <row r="137" spans="1:10" ht="39.5" x14ac:dyDescent="0.35">
      <c r="A137" s="331"/>
      <c r="B137" s="92"/>
      <c r="C137" s="1"/>
      <c r="D137" s="85"/>
      <c r="E137" s="8" t="s">
        <v>358</v>
      </c>
      <c r="F137" s="8" t="s">
        <v>359</v>
      </c>
      <c r="G137" s="21">
        <v>3.3</v>
      </c>
      <c r="H137" s="21">
        <v>80</v>
      </c>
      <c r="I137" s="12">
        <v>264</v>
      </c>
      <c r="J137"/>
    </row>
    <row r="138" spans="1:10" ht="39.5" x14ac:dyDescent="0.35">
      <c r="A138" s="331"/>
      <c r="B138" s="92"/>
      <c r="C138" s="1"/>
      <c r="D138" s="85"/>
      <c r="E138" s="8" t="s">
        <v>360</v>
      </c>
      <c r="F138" s="8" t="s">
        <v>361</v>
      </c>
      <c r="G138" s="21">
        <v>0.82499999999999996</v>
      </c>
      <c r="H138" s="21">
        <v>70</v>
      </c>
      <c r="I138" s="12">
        <v>57.75</v>
      </c>
      <c r="J138"/>
    </row>
    <row r="139" spans="1:10" ht="39.5" x14ac:dyDescent="0.35">
      <c r="A139" s="331"/>
      <c r="B139" s="92"/>
      <c r="C139" s="1"/>
      <c r="D139" s="85"/>
      <c r="E139" s="8" t="s">
        <v>362</v>
      </c>
      <c r="F139" s="8" t="s">
        <v>363</v>
      </c>
      <c r="G139" s="21">
        <v>5.416666666666667</v>
      </c>
      <c r="H139" s="21">
        <v>70</v>
      </c>
      <c r="I139" s="12">
        <v>379.16666666666669</v>
      </c>
      <c r="J139"/>
    </row>
    <row r="140" spans="1:10" x14ac:dyDescent="0.35">
      <c r="A140" s="331"/>
      <c r="B140" s="92"/>
      <c r="C140" s="1"/>
      <c r="D140" s="85"/>
      <c r="E140" s="8" t="s">
        <v>364</v>
      </c>
      <c r="F140" s="8" t="s">
        <v>365</v>
      </c>
      <c r="G140" s="21">
        <v>3.8</v>
      </c>
      <c r="H140" s="21">
        <v>70</v>
      </c>
      <c r="I140" s="12">
        <v>266</v>
      </c>
      <c r="J140"/>
    </row>
    <row r="141" spans="1:10" ht="26.5" x14ac:dyDescent="0.35">
      <c r="A141" s="331"/>
      <c r="B141" s="92"/>
      <c r="C141" s="1"/>
      <c r="D141" s="85"/>
      <c r="E141" s="8" t="s">
        <v>366</v>
      </c>
      <c r="F141" s="8" t="s">
        <v>367</v>
      </c>
      <c r="G141" s="21">
        <v>3.4</v>
      </c>
      <c r="H141" s="21">
        <v>75</v>
      </c>
      <c r="I141" s="12">
        <v>255</v>
      </c>
      <c r="J141"/>
    </row>
    <row r="142" spans="1:10" x14ac:dyDescent="0.35">
      <c r="A142" s="331"/>
      <c r="B142" s="92"/>
      <c r="C142" s="1"/>
      <c r="D142" s="82" t="s">
        <v>183</v>
      </c>
      <c r="E142" s="82"/>
      <c r="F142" s="82"/>
      <c r="G142" s="83">
        <v>105.14999999999999</v>
      </c>
      <c r="H142" s="83">
        <v>71.310344827586206</v>
      </c>
      <c r="I142" s="84">
        <v>10094.035666666667</v>
      </c>
      <c r="J142"/>
    </row>
    <row r="143" spans="1:10" ht="39.5" x14ac:dyDescent="0.35">
      <c r="A143" s="331"/>
      <c r="B143" s="92"/>
      <c r="C143" s="1"/>
      <c r="D143" s="85" t="s">
        <v>312</v>
      </c>
      <c r="E143" s="8" t="s">
        <v>313</v>
      </c>
      <c r="F143" s="8" t="s">
        <v>314</v>
      </c>
      <c r="G143" s="21">
        <v>3.3</v>
      </c>
      <c r="H143" s="21">
        <v>70</v>
      </c>
      <c r="I143" s="12">
        <v>231</v>
      </c>
      <c r="J143"/>
    </row>
    <row r="144" spans="1:10" x14ac:dyDescent="0.35">
      <c r="A144" s="331"/>
      <c r="B144" s="92"/>
      <c r="C144" s="1"/>
      <c r="D144" s="82" t="s">
        <v>315</v>
      </c>
      <c r="E144" s="82"/>
      <c r="F144" s="82"/>
      <c r="G144" s="83">
        <v>3.3</v>
      </c>
      <c r="H144" s="83">
        <v>70</v>
      </c>
      <c r="I144" s="84">
        <v>231</v>
      </c>
      <c r="J144"/>
    </row>
    <row r="145" spans="1:10" ht="26.5" x14ac:dyDescent="0.35">
      <c r="A145" s="331"/>
      <c r="B145" s="92"/>
      <c r="C145" s="1"/>
      <c r="D145" s="85" t="s">
        <v>316</v>
      </c>
      <c r="E145" s="8" t="s">
        <v>317</v>
      </c>
      <c r="F145" s="8" t="s">
        <v>318</v>
      </c>
      <c r="G145" s="21">
        <v>3.3</v>
      </c>
      <c r="H145" s="21">
        <v>70</v>
      </c>
      <c r="I145" s="12">
        <v>231</v>
      </c>
      <c r="J145"/>
    </row>
    <row r="146" spans="1:10" x14ac:dyDescent="0.35">
      <c r="A146" s="331"/>
      <c r="B146" s="92"/>
      <c r="C146" s="1"/>
      <c r="D146" s="82" t="s">
        <v>319</v>
      </c>
      <c r="E146" s="82"/>
      <c r="F146" s="82"/>
      <c r="G146" s="83">
        <v>3.3</v>
      </c>
      <c r="H146" s="83">
        <v>70</v>
      </c>
      <c r="I146" s="84">
        <v>231</v>
      </c>
      <c r="J146"/>
    </row>
    <row r="147" spans="1:10" x14ac:dyDescent="0.35">
      <c r="A147" s="332"/>
      <c r="B147" s="82" t="s">
        <v>168</v>
      </c>
      <c r="C147" s="82"/>
      <c r="D147" s="82"/>
      <c r="E147" s="82"/>
      <c r="F147" s="82"/>
      <c r="G147" s="83">
        <v>115.99999999999999</v>
      </c>
      <c r="H147" s="83">
        <v>71.1875</v>
      </c>
      <c r="I147" s="84">
        <v>10853.535666666667</v>
      </c>
      <c r="J147"/>
    </row>
    <row r="148" spans="1:10" x14ac:dyDescent="0.35">
      <c r="A148" s="335" t="s">
        <v>370</v>
      </c>
      <c r="B148" s="158"/>
      <c r="C148" s="158"/>
      <c r="D148" s="158"/>
      <c r="E148" s="158"/>
      <c r="F148" s="206"/>
      <c r="G148" s="207">
        <v>115.99999999999999</v>
      </c>
      <c r="H148" s="159">
        <v>71.1875</v>
      </c>
      <c r="I148" s="160">
        <v>12796.029666666667</v>
      </c>
      <c r="J148"/>
    </row>
    <row r="149" spans="1:10" x14ac:dyDescent="0.35">
      <c r="A149" s="7" t="s">
        <v>174</v>
      </c>
      <c r="B149" s="7"/>
      <c r="C149" s="7"/>
      <c r="D149" s="7"/>
      <c r="F149" s="7"/>
      <c r="G149" s="21">
        <v>312.5</v>
      </c>
      <c r="H149" s="21">
        <v>90.485148514851488</v>
      </c>
      <c r="I149" s="12">
        <v>39190.979666666659</v>
      </c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/>
      <c r="I183"/>
      <c r="J183"/>
    </row>
    <row r="184" spans="1:10" x14ac:dyDescent="0.35">
      <c r="A184"/>
      <c r="B184"/>
      <c r="C184"/>
      <c r="D184"/>
      <c r="E184"/>
      <c r="F184"/>
      <c r="G184"/>
      <c r="H184"/>
      <c r="I184"/>
      <c r="J184"/>
    </row>
    <row r="185" spans="1:10" x14ac:dyDescent="0.35">
      <c r="A185"/>
      <c r="B185"/>
      <c r="C185"/>
      <c r="D185"/>
      <c r="E185"/>
      <c r="F185"/>
      <c r="G185"/>
      <c r="H185"/>
      <c r="I185"/>
      <c r="J185"/>
    </row>
    <row r="186" spans="1:10" x14ac:dyDescent="0.35">
      <c r="A186"/>
      <c r="B186"/>
      <c r="C186"/>
      <c r="D186"/>
      <c r="E186"/>
      <c r="F186"/>
      <c r="G186"/>
      <c r="H186"/>
      <c r="I186"/>
      <c r="J186"/>
    </row>
    <row r="187" spans="1:10" x14ac:dyDescent="0.35">
      <c r="A187"/>
      <c r="B187"/>
      <c r="C187"/>
      <c r="D187"/>
      <c r="E187"/>
      <c r="F187"/>
      <c r="G187"/>
      <c r="H187"/>
      <c r="I187"/>
      <c r="J187"/>
    </row>
    <row r="188" spans="1:10" x14ac:dyDescent="0.35">
      <c r="A188"/>
      <c r="B188"/>
      <c r="C188"/>
      <c r="D188"/>
      <c r="E188"/>
      <c r="F188"/>
      <c r="G188"/>
      <c r="H188"/>
      <c r="I188"/>
      <c r="J188"/>
    </row>
    <row r="189" spans="1:10" x14ac:dyDescent="0.35">
      <c r="A189"/>
      <c r="B189"/>
      <c r="C189"/>
      <c r="D189"/>
      <c r="E189"/>
      <c r="F189"/>
      <c r="G189"/>
      <c r="H189"/>
      <c r="I189"/>
      <c r="J189"/>
    </row>
    <row r="190" spans="1:10" x14ac:dyDescent="0.35">
      <c r="A190"/>
      <c r="B190"/>
      <c r="C190"/>
      <c r="D190"/>
      <c r="E190"/>
      <c r="F190"/>
      <c r="G190"/>
      <c r="H190"/>
      <c r="I190"/>
      <c r="J190"/>
    </row>
    <row r="191" spans="1:10" x14ac:dyDescent="0.35">
      <c r="A191"/>
      <c r="B191"/>
      <c r="C191"/>
      <c r="D191"/>
      <c r="E191"/>
      <c r="F191"/>
      <c r="G191"/>
      <c r="H191"/>
      <c r="I191"/>
      <c r="J191"/>
    </row>
    <row r="192" spans="1:10" x14ac:dyDescent="0.35">
      <c r="A192"/>
      <c r="B192"/>
      <c r="C192"/>
      <c r="D192"/>
      <c r="E192"/>
      <c r="F192"/>
      <c r="G192"/>
      <c r="H192"/>
      <c r="I192"/>
      <c r="J192"/>
    </row>
    <row r="193" spans="1:10" x14ac:dyDescent="0.35">
      <c r="A193"/>
      <c r="B193"/>
      <c r="C193"/>
      <c r="D193"/>
      <c r="E193"/>
      <c r="F193"/>
      <c r="G193"/>
      <c r="H193"/>
      <c r="I193"/>
      <c r="J193"/>
    </row>
    <row r="194" spans="1:10" x14ac:dyDescent="0.35">
      <c r="A194"/>
      <c r="B194"/>
      <c r="C194"/>
      <c r="D194"/>
      <c r="E194"/>
      <c r="F194"/>
      <c r="G194"/>
      <c r="H194"/>
      <c r="I194"/>
      <c r="J194"/>
    </row>
    <row r="195" spans="1:10" x14ac:dyDescent="0.35">
      <c r="A195"/>
      <c r="B195"/>
      <c r="C195"/>
      <c r="D195"/>
      <c r="E195"/>
      <c r="F195"/>
      <c r="G195"/>
      <c r="H195"/>
      <c r="I195"/>
      <c r="J195"/>
    </row>
    <row r="196" spans="1:10" x14ac:dyDescent="0.35">
      <c r="A196"/>
      <c r="B196"/>
      <c r="C196"/>
      <c r="D196"/>
      <c r="E196"/>
      <c r="F196"/>
      <c r="G196"/>
      <c r="H196"/>
      <c r="I196"/>
      <c r="J196"/>
    </row>
    <row r="197" spans="1:10" x14ac:dyDescent="0.35">
      <c r="A197"/>
      <c r="B197"/>
      <c r="C197"/>
      <c r="D197"/>
      <c r="E197"/>
      <c r="F197"/>
      <c r="G197"/>
      <c r="H197"/>
      <c r="I197"/>
      <c r="J197"/>
    </row>
    <row r="198" spans="1:10" x14ac:dyDescent="0.35">
      <c r="A198"/>
      <c r="B198"/>
      <c r="C198"/>
      <c r="D198"/>
      <c r="E198"/>
      <c r="F198"/>
      <c r="G198"/>
      <c r="H198"/>
      <c r="I198"/>
      <c r="J198"/>
    </row>
    <row r="199" spans="1:10" x14ac:dyDescent="0.35">
      <c r="A199"/>
      <c r="B199"/>
      <c r="C199"/>
      <c r="D199"/>
      <c r="E199"/>
      <c r="F199"/>
      <c r="G199"/>
      <c r="H199"/>
      <c r="I199"/>
      <c r="J199"/>
    </row>
    <row r="200" spans="1:10" x14ac:dyDescent="0.35">
      <c r="A200"/>
      <c r="B200"/>
      <c r="C200"/>
      <c r="D200"/>
      <c r="E200"/>
      <c r="F200"/>
      <c r="G200"/>
      <c r="H200"/>
      <c r="I200"/>
      <c r="J200"/>
    </row>
    <row r="201" spans="1:10" x14ac:dyDescent="0.35">
      <c r="A201"/>
      <c r="B201"/>
      <c r="C201"/>
      <c r="D201"/>
      <c r="E201"/>
      <c r="F201"/>
      <c r="G201"/>
      <c r="H201"/>
      <c r="I201"/>
      <c r="J201"/>
    </row>
    <row r="202" spans="1:10" x14ac:dyDescent="0.35">
      <c r="A202"/>
      <c r="B202"/>
      <c r="C202"/>
      <c r="D202"/>
      <c r="E202"/>
      <c r="F202"/>
      <c r="G202"/>
      <c r="H202"/>
      <c r="I202"/>
      <c r="J202"/>
    </row>
    <row r="203" spans="1:10" x14ac:dyDescent="0.35">
      <c r="A203"/>
      <c r="B203"/>
      <c r="C203"/>
      <c r="D203"/>
      <c r="E203"/>
      <c r="F203"/>
      <c r="G203"/>
      <c r="H203"/>
      <c r="I203"/>
      <c r="J203"/>
    </row>
    <row r="204" spans="1:10" x14ac:dyDescent="0.35">
      <c r="A204"/>
      <c r="B204"/>
      <c r="C204"/>
      <c r="D204"/>
      <c r="E204"/>
      <c r="F204"/>
      <c r="G204"/>
      <c r="H204"/>
      <c r="I204"/>
      <c r="J204"/>
    </row>
    <row r="205" spans="1:10" x14ac:dyDescent="0.35">
      <c r="A205"/>
      <c r="B205"/>
      <c r="C205"/>
      <c r="D205"/>
      <c r="E205"/>
      <c r="F205"/>
      <c r="G205"/>
      <c r="H205"/>
      <c r="I205"/>
      <c r="J205"/>
    </row>
    <row r="206" spans="1:10" x14ac:dyDescent="0.35">
      <c r="A206"/>
      <c r="B206"/>
      <c r="C206"/>
      <c r="D206"/>
      <c r="E206"/>
      <c r="F206"/>
      <c r="G206"/>
      <c r="H206"/>
      <c r="I206"/>
      <c r="J206"/>
    </row>
    <row r="207" spans="1:10" x14ac:dyDescent="0.35">
      <c r="A207"/>
      <c r="B207"/>
      <c r="C207"/>
      <c r="D207"/>
      <c r="E207"/>
      <c r="F207"/>
      <c r="G207"/>
      <c r="H207"/>
      <c r="I207"/>
      <c r="J207"/>
    </row>
    <row r="208" spans="1:10" x14ac:dyDescent="0.35">
      <c r="A208"/>
      <c r="B208"/>
      <c r="C208"/>
      <c r="D208"/>
      <c r="E208"/>
      <c r="F208"/>
      <c r="G208"/>
      <c r="H208"/>
      <c r="I208"/>
      <c r="J208"/>
    </row>
    <row r="209" spans="1:10" x14ac:dyDescent="0.35">
      <c r="A209"/>
      <c r="B209"/>
      <c r="C209"/>
      <c r="D209"/>
      <c r="E209"/>
      <c r="F209"/>
      <c r="G209"/>
      <c r="H209"/>
      <c r="I209"/>
      <c r="J209"/>
    </row>
    <row r="210" spans="1:10" x14ac:dyDescent="0.35">
      <c r="A210"/>
      <c r="B210"/>
      <c r="C210"/>
      <c r="D210"/>
      <c r="E210"/>
      <c r="F210"/>
      <c r="G210"/>
      <c r="H210"/>
      <c r="I210"/>
      <c r="J210"/>
    </row>
    <row r="211" spans="1:10" x14ac:dyDescent="0.35">
      <c r="A211"/>
      <c r="B211"/>
      <c r="C211"/>
      <c r="D211"/>
      <c r="E211"/>
      <c r="F211"/>
      <c r="G211"/>
      <c r="H211"/>
      <c r="I211"/>
      <c r="J211"/>
    </row>
    <row r="212" spans="1:10" x14ac:dyDescent="0.35">
      <c r="A212"/>
      <c r="B212"/>
      <c r="C212"/>
      <c r="D212"/>
      <c r="E212"/>
      <c r="F212"/>
      <c r="G212"/>
      <c r="H212"/>
      <c r="I212"/>
      <c r="J212"/>
    </row>
    <row r="213" spans="1:10" x14ac:dyDescent="0.35">
      <c r="A213"/>
      <c r="B213"/>
      <c r="C213"/>
      <c r="D213"/>
      <c r="E213"/>
      <c r="F213"/>
      <c r="G213"/>
      <c r="H213"/>
      <c r="I213"/>
      <c r="J213"/>
    </row>
    <row r="214" spans="1:10" x14ac:dyDescent="0.35">
      <c r="A214"/>
      <c r="B214"/>
      <c r="C214"/>
      <c r="D214"/>
      <c r="E214"/>
      <c r="F214"/>
      <c r="G214"/>
      <c r="H214"/>
      <c r="I214"/>
      <c r="J214"/>
    </row>
    <row r="215" spans="1:10" x14ac:dyDescent="0.35">
      <c r="A215"/>
      <c r="B215"/>
      <c r="C215"/>
      <c r="D215"/>
      <c r="E215"/>
      <c r="F215"/>
      <c r="G215"/>
      <c r="H215"/>
      <c r="I215"/>
      <c r="J215"/>
    </row>
    <row r="216" spans="1:10" x14ac:dyDescent="0.35">
      <c r="A216"/>
      <c r="B216"/>
      <c r="C216"/>
      <c r="D216"/>
      <c r="E216"/>
      <c r="F216"/>
      <c r="G216"/>
      <c r="H216"/>
      <c r="I216"/>
      <c r="J216"/>
    </row>
    <row r="217" spans="1:10" x14ac:dyDescent="0.35">
      <c r="A217"/>
      <c r="B217"/>
      <c r="C217"/>
      <c r="D217"/>
      <c r="E217"/>
      <c r="F217"/>
      <c r="G217"/>
      <c r="H217"/>
      <c r="I217"/>
      <c r="J217"/>
    </row>
    <row r="218" spans="1:10" x14ac:dyDescent="0.35">
      <c r="A218"/>
      <c r="B218"/>
      <c r="C218"/>
      <c r="D218"/>
      <c r="E218"/>
      <c r="F218"/>
      <c r="G218"/>
      <c r="H218"/>
      <c r="I218"/>
      <c r="J218"/>
    </row>
    <row r="219" spans="1:10" x14ac:dyDescent="0.35">
      <c r="A219"/>
      <c r="B219"/>
      <c r="C219"/>
      <c r="D219"/>
      <c r="E219"/>
      <c r="F219"/>
      <c r="G219"/>
      <c r="H219"/>
      <c r="I219"/>
      <c r="J219"/>
    </row>
    <row r="220" spans="1:10" x14ac:dyDescent="0.35">
      <c r="A220"/>
      <c r="B220"/>
      <c r="C220"/>
      <c r="D220"/>
      <c r="E220"/>
      <c r="F220"/>
      <c r="G220"/>
      <c r="H220"/>
      <c r="I220"/>
      <c r="J220"/>
    </row>
    <row r="221" spans="1:10" x14ac:dyDescent="0.35">
      <c r="A221"/>
      <c r="B221"/>
      <c r="C221"/>
      <c r="D221"/>
      <c r="E221"/>
      <c r="F221"/>
      <c r="G221"/>
      <c r="H221"/>
      <c r="I221"/>
      <c r="J221"/>
    </row>
    <row r="222" spans="1:10" x14ac:dyDescent="0.35">
      <c r="A222"/>
      <c r="B222"/>
      <c r="C222"/>
      <c r="D222"/>
      <c r="E222"/>
      <c r="F222"/>
      <c r="G222"/>
      <c r="H222"/>
      <c r="I222"/>
      <c r="J222"/>
    </row>
    <row r="223" spans="1:10" x14ac:dyDescent="0.35">
      <c r="A223"/>
      <c r="B223"/>
      <c r="C223"/>
      <c r="D223"/>
      <c r="E223"/>
      <c r="F223"/>
      <c r="G223"/>
      <c r="H223"/>
      <c r="I223"/>
      <c r="J223"/>
    </row>
    <row r="224" spans="1:10" x14ac:dyDescent="0.35">
      <c r="A224"/>
      <c r="B224"/>
      <c r="C224"/>
      <c r="D224"/>
      <c r="E224"/>
      <c r="F224"/>
      <c r="G224"/>
      <c r="H224"/>
      <c r="I224"/>
      <c r="J224"/>
    </row>
    <row r="225" spans="1:10" x14ac:dyDescent="0.35">
      <c r="A225"/>
      <c r="B225"/>
      <c r="C225"/>
      <c r="D225"/>
      <c r="E225"/>
      <c r="F225"/>
      <c r="G225"/>
      <c r="H225"/>
      <c r="I225"/>
      <c r="J225"/>
    </row>
    <row r="226" spans="1:10" x14ac:dyDescent="0.35">
      <c r="A226"/>
      <c r="B226"/>
      <c r="C226"/>
      <c r="D226"/>
      <c r="E226"/>
      <c r="F226"/>
      <c r="G226"/>
      <c r="H226"/>
      <c r="I226"/>
      <c r="J226"/>
    </row>
    <row r="227" spans="1:10" x14ac:dyDescent="0.35">
      <c r="A227"/>
      <c r="B227"/>
      <c r="C227"/>
      <c r="D227"/>
      <c r="E227"/>
      <c r="F227"/>
      <c r="G227"/>
      <c r="H227"/>
      <c r="I227"/>
      <c r="J227"/>
    </row>
    <row r="228" spans="1:10" x14ac:dyDescent="0.35">
      <c r="A228"/>
      <c r="B228"/>
      <c r="C228"/>
      <c r="D228"/>
      <c r="E228"/>
      <c r="F228"/>
      <c r="G228"/>
      <c r="H228"/>
      <c r="I228"/>
      <c r="J228"/>
    </row>
    <row r="229" spans="1:10" x14ac:dyDescent="0.35">
      <c r="A229"/>
      <c r="B229"/>
      <c r="C229"/>
      <c r="D229"/>
      <c r="E229"/>
      <c r="F229"/>
      <c r="G229"/>
      <c r="H229"/>
      <c r="I229"/>
      <c r="J229"/>
    </row>
    <row r="230" spans="1:10" x14ac:dyDescent="0.35">
      <c r="A230"/>
      <c r="B230"/>
      <c r="C230"/>
      <c r="D230"/>
      <c r="E230"/>
      <c r="F230"/>
      <c r="G230"/>
      <c r="H230"/>
      <c r="I230"/>
      <c r="J230"/>
    </row>
    <row r="231" spans="1:10" x14ac:dyDescent="0.35">
      <c r="A231"/>
      <c r="B231"/>
      <c r="C231"/>
      <c r="D231"/>
      <c r="E231"/>
      <c r="F231"/>
      <c r="G231"/>
      <c r="H231"/>
      <c r="I231"/>
      <c r="J231"/>
    </row>
    <row r="232" spans="1:10" x14ac:dyDescent="0.35">
      <c r="A232"/>
      <c r="B232"/>
      <c r="C232"/>
      <c r="D232"/>
      <c r="E232"/>
      <c r="F232"/>
      <c r="G232"/>
      <c r="H232"/>
      <c r="I232"/>
      <c r="J232"/>
    </row>
    <row r="233" spans="1:10" x14ac:dyDescent="0.35">
      <c r="A233"/>
      <c r="B233"/>
      <c r="C233"/>
      <c r="D233"/>
      <c r="E233"/>
      <c r="F233"/>
      <c r="G233"/>
      <c r="H233"/>
      <c r="I233"/>
      <c r="J233"/>
    </row>
    <row r="234" spans="1:10" x14ac:dyDescent="0.35">
      <c r="A234"/>
      <c r="B234"/>
      <c r="C234"/>
      <c r="D234"/>
      <c r="E234"/>
      <c r="F234"/>
      <c r="G234"/>
      <c r="H234"/>
      <c r="I234"/>
      <c r="J234"/>
    </row>
    <row r="235" spans="1:10" x14ac:dyDescent="0.35">
      <c r="A235"/>
      <c r="B235"/>
      <c r="C235"/>
      <c r="D235"/>
      <c r="E235"/>
      <c r="F235"/>
      <c r="G235"/>
      <c r="H235"/>
      <c r="I235"/>
      <c r="J235"/>
    </row>
    <row r="236" spans="1:10" x14ac:dyDescent="0.35">
      <c r="A236"/>
      <c r="B236"/>
      <c r="C236"/>
      <c r="D236"/>
      <c r="E236"/>
      <c r="F236"/>
      <c r="G236"/>
      <c r="H236"/>
      <c r="I236"/>
      <c r="J236"/>
    </row>
    <row r="237" spans="1:10" x14ac:dyDescent="0.35">
      <c r="A237"/>
      <c r="B237"/>
      <c r="C237"/>
      <c r="D237"/>
      <c r="E237"/>
      <c r="F237"/>
      <c r="G237"/>
      <c r="H237"/>
      <c r="I237"/>
      <c r="J237"/>
    </row>
    <row r="238" spans="1:10" x14ac:dyDescent="0.35">
      <c r="A238"/>
      <c r="B238"/>
      <c r="C238"/>
      <c r="D238"/>
      <c r="E238"/>
      <c r="F238"/>
      <c r="G238"/>
      <c r="H238"/>
      <c r="I238"/>
      <c r="J238"/>
    </row>
    <row r="239" spans="1:10" x14ac:dyDescent="0.35">
      <c r="A239"/>
      <c r="B239"/>
      <c r="C239"/>
      <c r="D239"/>
      <c r="E239"/>
      <c r="F239"/>
      <c r="G239"/>
      <c r="H239"/>
      <c r="I239"/>
      <c r="J239"/>
    </row>
    <row r="240" spans="1:10" x14ac:dyDescent="0.35">
      <c r="A240"/>
      <c r="B240"/>
      <c r="C240"/>
      <c r="D240"/>
      <c r="E240"/>
      <c r="F240"/>
      <c r="G240"/>
      <c r="H240"/>
      <c r="I240"/>
      <c r="J240"/>
    </row>
    <row r="241" spans="1:10" x14ac:dyDescent="0.35">
      <c r="A241"/>
      <c r="B241"/>
      <c r="C241"/>
      <c r="D241"/>
      <c r="E241"/>
      <c r="F241"/>
      <c r="G241"/>
      <c r="H241"/>
      <c r="I241"/>
      <c r="J241"/>
    </row>
    <row r="242" spans="1:10" x14ac:dyDescent="0.35">
      <c r="A242"/>
      <c r="B242"/>
      <c r="C242"/>
      <c r="D242"/>
      <c r="E242"/>
      <c r="F242"/>
      <c r="G242"/>
      <c r="H242"/>
      <c r="I242"/>
      <c r="J242"/>
    </row>
    <row r="243" spans="1:10" x14ac:dyDescent="0.35">
      <c r="A243"/>
      <c r="B243"/>
      <c r="C243"/>
      <c r="D243"/>
      <c r="E243"/>
      <c r="F243"/>
      <c r="G243"/>
      <c r="H243"/>
      <c r="I243"/>
      <c r="J243"/>
    </row>
    <row r="244" spans="1:10" x14ac:dyDescent="0.35">
      <c r="A244"/>
      <c r="B244"/>
      <c r="C244"/>
      <c r="D244"/>
      <c r="E244"/>
      <c r="F244"/>
      <c r="G244"/>
      <c r="H244"/>
      <c r="I244"/>
      <c r="J244"/>
    </row>
    <row r="245" spans="1:10" x14ac:dyDescent="0.35">
      <c r="A245"/>
      <c r="B245"/>
      <c r="C245"/>
      <c r="D245"/>
      <c r="E245"/>
      <c r="F245"/>
      <c r="G245"/>
      <c r="H245"/>
      <c r="I245"/>
      <c r="J245"/>
    </row>
    <row r="246" spans="1:10" x14ac:dyDescent="0.35">
      <c r="A246"/>
      <c r="B246"/>
      <c r="C246"/>
      <c r="D246"/>
      <c r="E246"/>
      <c r="F246"/>
      <c r="G246"/>
      <c r="H246"/>
      <c r="I246"/>
      <c r="J246"/>
    </row>
    <row r="247" spans="1:10" x14ac:dyDescent="0.35">
      <c r="A247"/>
      <c r="B247"/>
      <c r="C247"/>
      <c r="D247"/>
      <c r="E247"/>
      <c r="F247"/>
      <c r="G247"/>
      <c r="H247"/>
      <c r="I247"/>
      <c r="J247"/>
    </row>
    <row r="248" spans="1:10" x14ac:dyDescent="0.35">
      <c r="A248"/>
      <c r="B248"/>
      <c r="C248"/>
      <c r="D248"/>
      <c r="E248"/>
      <c r="F248"/>
      <c r="G248"/>
      <c r="H248"/>
      <c r="I248"/>
      <c r="J248"/>
    </row>
    <row r="249" spans="1:10" x14ac:dyDescent="0.35">
      <c r="A249"/>
      <c r="B249"/>
      <c r="C249"/>
      <c r="D249"/>
      <c r="E249"/>
      <c r="F249"/>
      <c r="G249"/>
      <c r="H249"/>
      <c r="I249"/>
      <c r="J249"/>
    </row>
    <row r="250" spans="1:10" x14ac:dyDescent="0.35">
      <c r="A250"/>
      <c r="B250"/>
      <c r="C250"/>
      <c r="D250"/>
      <c r="E250"/>
      <c r="F250"/>
      <c r="G250"/>
      <c r="H250"/>
      <c r="I250"/>
      <c r="J250"/>
    </row>
    <row r="251" spans="1:10" x14ac:dyDescent="0.35">
      <c r="A251"/>
      <c r="B251"/>
      <c r="C251"/>
      <c r="D251"/>
      <c r="E251"/>
      <c r="F251"/>
      <c r="G251"/>
      <c r="H251"/>
      <c r="I251"/>
      <c r="J251"/>
    </row>
    <row r="252" spans="1:10" x14ac:dyDescent="0.35">
      <c r="A252"/>
      <c r="B252"/>
      <c r="C252"/>
      <c r="D252"/>
      <c r="E252"/>
      <c r="F252"/>
      <c r="G252"/>
      <c r="H252"/>
      <c r="I252"/>
      <c r="J252"/>
    </row>
    <row r="253" spans="1:10" x14ac:dyDescent="0.35">
      <c r="A253"/>
      <c r="B253"/>
      <c r="C253"/>
      <c r="D253"/>
      <c r="E253"/>
      <c r="F253"/>
      <c r="G253"/>
      <c r="H253"/>
      <c r="I253"/>
      <c r="J253"/>
    </row>
    <row r="254" spans="1:10" x14ac:dyDescent="0.35">
      <c r="A254"/>
      <c r="B254"/>
      <c r="C254"/>
      <c r="D254"/>
      <c r="E254"/>
      <c r="F254"/>
      <c r="G254"/>
      <c r="H254"/>
      <c r="I254"/>
      <c r="J254"/>
    </row>
    <row r="255" spans="1:10" x14ac:dyDescent="0.35">
      <c r="A255"/>
      <c r="B255"/>
      <c r="C255"/>
      <c r="D255"/>
      <c r="E255"/>
      <c r="F255"/>
      <c r="G255"/>
      <c r="H255"/>
      <c r="I255"/>
      <c r="J255"/>
    </row>
    <row r="256" spans="1:10" x14ac:dyDescent="0.35">
      <c r="A256"/>
      <c r="B256"/>
      <c r="C256"/>
      <c r="D256"/>
      <c r="E256"/>
      <c r="F256"/>
      <c r="G256"/>
      <c r="H256"/>
      <c r="I256"/>
      <c r="J256"/>
    </row>
    <row r="257" spans="1:10" x14ac:dyDescent="0.35">
      <c r="A257"/>
      <c r="B257"/>
      <c r="C257"/>
      <c r="D257"/>
      <c r="E257"/>
      <c r="F257"/>
      <c r="G257"/>
      <c r="H257"/>
      <c r="I257"/>
      <c r="J257"/>
    </row>
    <row r="258" spans="1:10" x14ac:dyDescent="0.35">
      <c r="A258"/>
      <c r="B258"/>
      <c r="C258"/>
      <c r="D258"/>
      <c r="E258"/>
      <c r="F258"/>
      <c r="G258"/>
      <c r="H258"/>
      <c r="I258"/>
      <c r="J258"/>
    </row>
    <row r="259" spans="1:10" x14ac:dyDescent="0.35">
      <c r="A259"/>
      <c r="B259"/>
      <c r="C259"/>
      <c r="D259"/>
      <c r="E259"/>
      <c r="F259"/>
      <c r="G259"/>
      <c r="H259"/>
      <c r="I259"/>
      <c r="J259"/>
    </row>
    <row r="260" spans="1:10" x14ac:dyDescent="0.35">
      <c r="A260"/>
      <c r="B260"/>
      <c r="C260"/>
      <c r="D260"/>
      <c r="E260"/>
      <c r="F260"/>
      <c r="G260"/>
      <c r="H260"/>
      <c r="I260"/>
      <c r="J260"/>
    </row>
    <row r="261" spans="1:10" x14ac:dyDescent="0.35">
      <c r="A261"/>
      <c r="B261"/>
      <c r="C261"/>
      <c r="D261"/>
      <c r="E261"/>
      <c r="F261"/>
      <c r="G261"/>
      <c r="H261"/>
      <c r="I261"/>
      <c r="J261"/>
    </row>
    <row r="262" spans="1:10" x14ac:dyDescent="0.35">
      <c r="A262"/>
      <c r="B262"/>
      <c r="C262"/>
      <c r="D262"/>
      <c r="E262"/>
      <c r="F262"/>
      <c r="G262"/>
      <c r="H262"/>
      <c r="I262"/>
      <c r="J262"/>
    </row>
    <row r="263" spans="1:10" x14ac:dyDescent="0.35">
      <c r="A263"/>
      <c r="B263"/>
      <c r="C263"/>
      <c r="D263"/>
      <c r="E263"/>
      <c r="F263"/>
      <c r="G263"/>
      <c r="H263"/>
      <c r="I263"/>
      <c r="J263"/>
    </row>
    <row r="264" spans="1:10" x14ac:dyDescent="0.35">
      <c r="A264"/>
      <c r="B264"/>
      <c r="C264"/>
      <c r="D264"/>
      <c r="E264"/>
      <c r="F264"/>
      <c r="G264"/>
      <c r="H264"/>
      <c r="I264"/>
      <c r="J264"/>
    </row>
    <row r="265" spans="1:10" x14ac:dyDescent="0.35">
      <c r="A265"/>
      <c r="B265"/>
      <c r="C265"/>
      <c r="D265"/>
      <c r="E265"/>
      <c r="F265"/>
      <c r="G265"/>
      <c r="H265"/>
      <c r="I265"/>
      <c r="J265"/>
    </row>
    <row r="266" spans="1:10" x14ac:dyDescent="0.35">
      <c r="A266"/>
      <c r="B266"/>
      <c r="C266"/>
      <c r="D266"/>
      <c r="E266"/>
      <c r="F266"/>
      <c r="G266"/>
      <c r="H266"/>
      <c r="I266"/>
      <c r="J266"/>
    </row>
    <row r="267" spans="1:10" x14ac:dyDescent="0.35">
      <c r="A267"/>
      <c r="B267"/>
      <c r="C267"/>
      <c r="D267"/>
      <c r="E267"/>
      <c r="F267"/>
      <c r="G267"/>
      <c r="H267"/>
      <c r="I267"/>
      <c r="J267"/>
    </row>
    <row r="268" spans="1:10" x14ac:dyDescent="0.35">
      <c r="A268"/>
      <c r="B268"/>
      <c r="C268"/>
      <c r="D268"/>
      <c r="E268"/>
      <c r="F268"/>
      <c r="G268"/>
      <c r="H268"/>
      <c r="I268"/>
      <c r="J268"/>
    </row>
    <row r="269" spans="1:10" x14ac:dyDescent="0.35">
      <c r="A269"/>
      <c r="B269"/>
      <c r="C269"/>
      <c r="D269"/>
      <c r="E269"/>
      <c r="F269"/>
      <c r="G269"/>
      <c r="H269"/>
      <c r="I269"/>
      <c r="J269"/>
    </row>
    <row r="270" spans="1:10" x14ac:dyDescent="0.35">
      <c r="A270"/>
      <c r="B270"/>
      <c r="C270"/>
      <c r="D270"/>
      <c r="E270"/>
      <c r="F270"/>
      <c r="G270"/>
      <c r="H270"/>
      <c r="I270"/>
      <c r="J270"/>
    </row>
    <row r="271" spans="1:10" x14ac:dyDescent="0.35">
      <c r="A271"/>
      <c r="B271"/>
      <c r="C271"/>
      <c r="D271"/>
      <c r="E271"/>
      <c r="F271"/>
      <c r="G271"/>
      <c r="H271"/>
      <c r="I271"/>
      <c r="J271"/>
    </row>
    <row r="272" spans="1:10" x14ac:dyDescent="0.35">
      <c r="A272"/>
      <c r="B272"/>
      <c r="C272"/>
      <c r="D272"/>
      <c r="E272"/>
      <c r="F272"/>
      <c r="G272"/>
      <c r="H272"/>
      <c r="I272"/>
      <c r="J272"/>
    </row>
    <row r="273" spans="1:10" x14ac:dyDescent="0.35">
      <c r="A273"/>
      <c r="B273"/>
      <c r="C273"/>
      <c r="D273"/>
      <c r="E273"/>
      <c r="F273"/>
      <c r="G273"/>
      <c r="H273"/>
      <c r="I273"/>
      <c r="J273"/>
    </row>
    <row r="274" spans="1:10" x14ac:dyDescent="0.35">
      <c r="A274"/>
      <c r="B274"/>
      <c r="C274"/>
      <c r="D274"/>
      <c r="E274"/>
      <c r="F274"/>
      <c r="G274"/>
      <c r="H274"/>
      <c r="I274"/>
      <c r="J274"/>
    </row>
    <row r="275" spans="1:10" x14ac:dyDescent="0.35">
      <c r="A275"/>
      <c r="B275"/>
      <c r="C275"/>
      <c r="D275"/>
      <c r="E275"/>
      <c r="F275"/>
      <c r="G275"/>
      <c r="H275"/>
      <c r="I275"/>
      <c r="J275"/>
    </row>
    <row r="276" spans="1:10" x14ac:dyDescent="0.35">
      <c r="A276"/>
      <c r="B276"/>
      <c r="C276"/>
      <c r="D276"/>
      <c r="E276"/>
      <c r="F276"/>
      <c r="G276"/>
      <c r="H276"/>
      <c r="I276"/>
      <c r="J276"/>
    </row>
    <row r="277" spans="1:10" x14ac:dyDescent="0.35">
      <c r="A277"/>
      <c r="B277"/>
      <c r="C277"/>
      <c r="D277"/>
      <c r="E277"/>
      <c r="F277"/>
      <c r="G277"/>
      <c r="H277"/>
      <c r="I277"/>
      <c r="J277"/>
    </row>
    <row r="278" spans="1:10" x14ac:dyDescent="0.35">
      <c r="A278"/>
      <c r="B278"/>
      <c r="C278"/>
      <c r="D278"/>
      <c r="E278"/>
      <c r="F278"/>
      <c r="G278"/>
      <c r="H278"/>
      <c r="I278"/>
      <c r="J278"/>
    </row>
    <row r="279" spans="1:10" x14ac:dyDescent="0.35">
      <c r="A279"/>
      <c r="B279"/>
      <c r="C279"/>
      <c r="D279"/>
      <c r="E279"/>
      <c r="F279"/>
      <c r="G279"/>
      <c r="H279"/>
      <c r="I279"/>
      <c r="J279"/>
    </row>
    <row r="280" spans="1:10" x14ac:dyDescent="0.35">
      <c r="A280"/>
      <c r="B280"/>
      <c r="C280"/>
      <c r="D280"/>
      <c r="E280"/>
      <c r="F280"/>
      <c r="G280"/>
      <c r="H280"/>
      <c r="I280"/>
      <c r="J280"/>
    </row>
    <row r="281" spans="1:10" x14ac:dyDescent="0.35">
      <c r="A281"/>
      <c r="B281"/>
      <c r="C281"/>
      <c r="D281"/>
      <c r="E281"/>
      <c r="F281"/>
      <c r="G281"/>
      <c r="H281"/>
      <c r="I281"/>
      <c r="J281"/>
    </row>
    <row r="282" spans="1:10" x14ac:dyDescent="0.35">
      <c r="A282"/>
      <c r="B282"/>
      <c r="C282"/>
      <c r="D282"/>
      <c r="E282"/>
      <c r="F282"/>
      <c r="G282"/>
      <c r="H282"/>
      <c r="I282"/>
      <c r="J282"/>
    </row>
    <row r="283" spans="1:10" x14ac:dyDescent="0.35">
      <c r="A283"/>
      <c r="B283"/>
      <c r="C283"/>
      <c r="D283"/>
      <c r="E283"/>
      <c r="F283"/>
      <c r="G283"/>
      <c r="H283"/>
      <c r="I283"/>
      <c r="J283"/>
    </row>
    <row r="284" spans="1:10" x14ac:dyDescent="0.35">
      <c r="A284"/>
      <c r="B284"/>
      <c r="C284"/>
      <c r="D284"/>
      <c r="E284"/>
      <c r="F284"/>
      <c r="G284"/>
      <c r="H284"/>
      <c r="I284"/>
      <c r="J284"/>
    </row>
    <row r="285" spans="1:10" x14ac:dyDescent="0.35">
      <c r="A285"/>
      <c r="B285"/>
      <c r="C285"/>
      <c r="D285"/>
      <c r="E285"/>
      <c r="F285"/>
      <c r="G285"/>
      <c r="H285"/>
      <c r="I285"/>
      <c r="J285"/>
    </row>
    <row r="286" spans="1:10" x14ac:dyDescent="0.35">
      <c r="A286"/>
      <c r="B286"/>
      <c r="C286"/>
      <c r="D286"/>
      <c r="E286"/>
      <c r="F286"/>
      <c r="G286"/>
      <c r="H286"/>
      <c r="I286"/>
      <c r="J286"/>
    </row>
    <row r="287" spans="1:10" x14ac:dyDescent="0.35">
      <c r="A287"/>
      <c r="B287"/>
      <c r="C287"/>
      <c r="D287"/>
      <c r="E287"/>
      <c r="F287"/>
      <c r="G287"/>
      <c r="H287"/>
      <c r="I287"/>
      <c r="J287"/>
    </row>
    <row r="288" spans="1:10" x14ac:dyDescent="0.35">
      <c r="A288"/>
      <c r="B288"/>
      <c r="C288"/>
      <c r="D288"/>
      <c r="E288"/>
      <c r="F288"/>
      <c r="G288"/>
      <c r="H288"/>
      <c r="I288"/>
      <c r="J288"/>
    </row>
    <row r="289" spans="1:10" x14ac:dyDescent="0.35">
      <c r="A289"/>
      <c r="B289"/>
      <c r="C289"/>
      <c r="D289"/>
      <c r="E289"/>
      <c r="F289"/>
      <c r="G289"/>
      <c r="H289"/>
      <c r="I289"/>
      <c r="J289"/>
    </row>
    <row r="290" spans="1:10" x14ac:dyDescent="0.35">
      <c r="A290"/>
      <c r="B290"/>
      <c r="C290"/>
      <c r="D290"/>
      <c r="E290"/>
      <c r="F290"/>
      <c r="G290"/>
      <c r="H290"/>
      <c r="I290"/>
      <c r="J290"/>
    </row>
    <row r="291" spans="1:10" x14ac:dyDescent="0.35">
      <c r="A291"/>
      <c r="B291"/>
      <c r="C291"/>
      <c r="D291"/>
      <c r="E291"/>
      <c r="F291"/>
      <c r="G291"/>
      <c r="H291"/>
      <c r="I291"/>
      <c r="J291"/>
    </row>
    <row r="292" spans="1:10" x14ac:dyDescent="0.35">
      <c r="A292"/>
      <c r="B292"/>
      <c r="C292"/>
      <c r="D292"/>
      <c r="E292"/>
      <c r="F292"/>
      <c r="G292"/>
      <c r="H292"/>
      <c r="I292"/>
      <c r="J292"/>
    </row>
    <row r="293" spans="1:10" x14ac:dyDescent="0.35">
      <c r="A293"/>
      <c r="B293"/>
      <c r="C293"/>
      <c r="D293"/>
      <c r="E293"/>
      <c r="F293"/>
      <c r="G293"/>
      <c r="H293"/>
      <c r="I293"/>
      <c r="J293"/>
    </row>
    <row r="294" spans="1:10" x14ac:dyDescent="0.35">
      <c r="A294"/>
      <c r="B294"/>
      <c r="C294"/>
      <c r="D294"/>
      <c r="E294"/>
      <c r="F294"/>
      <c r="G294"/>
      <c r="H294"/>
      <c r="I294"/>
      <c r="J294"/>
    </row>
    <row r="295" spans="1:10" x14ac:dyDescent="0.35">
      <c r="A295"/>
      <c r="B295"/>
      <c r="C295"/>
      <c r="D295"/>
      <c r="E295"/>
      <c r="F295"/>
      <c r="G295"/>
      <c r="H295"/>
      <c r="I295"/>
      <c r="J295"/>
    </row>
    <row r="296" spans="1:10" x14ac:dyDescent="0.35">
      <c r="A296"/>
      <c r="B296"/>
      <c r="C296"/>
      <c r="D296"/>
      <c r="E296"/>
      <c r="F296"/>
      <c r="G296"/>
      <c r="H296"/>
      <c r="I296"/>
      <c r="J296"/>
    </row>
    <row r="297" spans="1:10" x14ac:dyDescent="0.35">
      <c r="A297"/>
      <c r="B297"/>
      <c r="C297"/>
      <c r="D297"/>
      <c r="E297"/>
      <c r="F297"/>
      <c r="G297"/>
      <c r="H297"/>
      <c r="I297"/>
      <c r="J297"/>
    </row>
    <row r="298" spans="1:10" x14ac:dyDescent="0.35">
      <c r="A298"/>
      <c r="B298"/>
      <c r="C298"/>
      <c r="D298"/>
      <c r="E298"/>
      <c r="F298"/>
      <c r="G298"/>
      <c r="H298"/>
      <c r="I298"/>
      <c r="J298"/>
    </row>
    <row r="299" spans="1:10" x14ac:dyDescent="0.35">
      <c r="A299"/>
      <c r="B299"/>
      <c r="C299"/>
      <c r="D299"/>
      <c r="E299"/>
      <c r="F299"/>
      <c r="G299"/>
      <c r="H299"/>
      <c r="I299"/>
      <c r="J299"/>
    </row>
    <row r="300" spans="1:10" x14ac:dyDescent="0.35">
      <c r="A300"/>
      <c r="B300"/>
      <c r="C300"/>
      <c r="D300"/>
      <c r="E300"/>
      <c r="F300"/>
      <c r="G300"/>
      <c r="H300"/>
      <c r="I300"/>
      <c r="J300"/>
    </row>
    <row r="301" spans="1:10" x14ac:dyDescent="0.35">
      <c r="A301"/>
      <c r="B301"/>
      <c r="C301"/>
      <c r="D301"/>
      <c r="E301"/>
      <c r="F301"/>
      <c r="G301"/>
      <c r="H301"/>
      <c r="I301"/>
      <c r="J301"/>
    </row>
    <row r="302" spans="1:10" x14ac:dyDescent="0.35">
      <c r="A302"/>
      <c r="B302"/>
      <c r="C302"/>
      <c r="D302"/>
      <c r="E302"/>
      <c r="F302"/>
      <c r="G302"/>
      <c r="H302"/>
      <c r="I302"/>
      <c r="J302"/>
    </row>
    <row r="303" spans="1:10" x14ac:dyDescent="0.35">
      <c r="A303"/>
      <c r="B303"/>
      <c r="C303"/>
      <c r="D303"/>
      <c r="E303"/>
      <c r="F303"/>
      <c r="G303"/>
      <c r="H303"/>
      <c r="I303"/>
      <c r="J303"/>
    </row>
    <row r="304" spans="1:10" x14ac:dyDescent="0.35">
      <c r="A304"/>
      <c r="B304"/>
      <c r="C304"/>
      <c r="D304"/>
      <c r="E304"/>
      <c r="F304"/>
      <c r="G304"/>
      <c r="H304"/>
      <c r="I304"/>
      <c r="J304"/>
    </row>
    <row r="305" spans="1:10" x14ac:dyDescent="0.35">
      <c r="A305"/>
      <c r="B305"/>
      <c r="C305"/>
      <c r="D305"/>
      <c r="E305"/>
      <c r="F305"/>
      <c r="G305"/>
      <c r="H305"/>
      <c r="I305"/>
      <c r="J305"/>
    </row>
    <row r="306" spans="1:10" x14ac:dyDescent="0.35">
      <c r="A306"/>
      <c r="B306"/>
      <c r="C306"/>
      <c r="D306"/>
      <c r="E306"/>
      <c r="F306"/>
      <c r="G306"/>
      <c r="H306"/>
      <c r="I306"/>
      <c r="J306"/>
    </row>
    <row r="307" spans="1:10" x14ac:dyDescent="0.35">
      <c r="A307"/>
      <c r="B307"/>
      <c r="C307"/>
      <c r="D307"/>
      <c r="E307"/>
      <c r="F307"/>
      <c r="G307"/>
      <c r="H307"/>
      <c r="I307"/>
      <c r="J307"/>
    </row>
    <row r="308" spans="1:10" x14ac:dyDescent="0.35">
      <c r="A308"/>
      <c r="B308"/>
      <c r="C308"/>
      <c r="D308"/>
      <c r="E308"/>
      <c r="F308"/>
      <c r="G308"/>
      <c r="H308"/>
      <c r="I308"/>
      <c r="J308"/>
    </row>
    <row r="309" spans="1:10" x14ac:dyDescent="0.35">
      <c r="A309"/>
      <c r="B309"/>
      <c r="C309"/>
      <c r="D309"/>
      <c r="E309"/>
      <c r="F309"/>
      <c r="G309"/>
      <c r="H309"/>
      <c r="I309"/>
      <c r="J309"/>
    </row>
    <row r="310" spans="1:10" x14ac:dyDescent="0.35">
      <c r="A310"/>
      <c r="B310"/>
      <c r="C310"/>
      <c r="D310"/>
      <c r="E310"/>
      <c r="F310"/>
      <c r="G310"/>
      <c r="H310"/>
      <c r="I310"/>
      <c r="J310"/>
    </row>
    <row r="311" spans="1:10" x14ac:dyDescent="0.35">
      <c r="A311"/>
      <c r="B311"/>
      <c r="C311"/>
      <c r="D311"/>
      <c r="E311"/>
      <c r="F311"/>
      <c r="G311"/>
      <c r="H311"/>
      <c r="I311"/>
      <c r="J311"/>
    </row>
    <row r="312" spans="1:10" x14ac:dyDescent="0.35">
      <c r="A312"/>
      <c r="B312"/>
      <c r="C312"/>
      <c r="D312"/>
      <c r="E312"/>
      <c r="F312"/>
      <c r="G312"/>
      <c r="H312"/>
      <c r="I312"/>
      <c r="J312"/>
    </row>
    <row r="313" spans="1:10" x14ac:dyDescent="0.35">
      <c r="A313"/>
      <c r="B313"/>
      <c r="C313"/>
      <c r="D313"/>
      <c r="E313"/>
      <c r="F313"/>
      <c r="G313"/>
      <c r="H313"/>
      <c r="I313"/>
      <c r="J313"/>
    </row>
    <row r="314" spans="1:10" x14ac:dyDescent="0.35">
      <c r="A314"/>
      <c r="B314"/>
      <c r="C314"/>
      <c r="D314"/>
      <c r="E314"/>
      <c r="F314"/>
      <c r="G314"/>
      <c r="H314"/>
      <c r="I314"/>
      <c r="J314"/>
    </row>
    <row r="315" spans="1:10" x14ac:dyDescent="0.35">
      <c r="A315"/>
      <c r="B315"/>
      <c r="C315"/>
      <c r="D315"/>
      <c r="E315"/>
      <c r="F315"/>
      <c r="G315"/>
      <c r="H315"/>
      <c r="I315"/>
      <c r="J315"/>
    </row>
    <row r="316" spans="1:10" x14ac:dyDescent="0.35">
      <c r="A316"/>
      <c r="B316"/>
      <c r="C316"/>
      <c r="D316"/>
      <c r="E316"/>
      <c r="F316"/>
      <c r="G316"/>
      <c r="H316"/>
      <c r="I316"/>
      <c r="J316"/>
    </row>
    <row r="317" spans="1:10" x14ac:dyDescent="0.35">
      <c r="A317"/>
      <c r="B317"/>
      <c r="C317"/>
      <c r="D317"/>
      <c r="E317"/>
      <c r="F317"/>
      <c r="G317"/>
      <c r="H317"/>
      <c r="I317"/>
      <c r="J317"/>
    </row>
    <row r="318" spans="1:10" x14ac:dyDescent="0.35">
      <c r="A318"/>
      <c r="B318"/>
      <c r="C318"/>
      <c r="D318"/>
      <c r="E318"/>
      <c r="F318"/>
      <c r="G318"/>
      <c r="H318"/>
      <c r="I318"/>
      <c r="J318"/>
    </row>
    <row r="319" spans="1:10" x14ac:dyDescent="0.35">
      <c r="A319"/>
      <c r="B319"/>
      <c r="C319"/>
      <c r="D319"/>
      <c r="E319"/>
      <c r="F319"/>
      <c r="G319"/>
      <c r="H319"/>
      <c r="I319"/>
      <c r="J319"/>
    </row>
    <row r="320" spans="1:10" x14ac:dyDescent="0.35">
      <c r="A320"/>
      <c r="B320"/>
      <c r="C320"/>
      <c r="D320"/>
      <c r="E320"/>
      <c r="F320"/>
      <c r="G320"/>
      <c r="H320"/>
      <c r="I320"/>
      <c r="J320"/>
    </row>
    <row r="321" spans="1:10" x14ac:dyDescent="0.35">
      <c r="A321"/>
      <c r="B321"/>
      <c r="C321"/>
      <c r="D321"/>
      <c r="E321"/>
      <c r="F321"/>
      <c r="G321"/>
      <c r="H321"/>
      <c r="I321"/>
      <c r="J321"/>
    </row>
    <row r="322" spans="1:10" x14ac:dyDescent="0.35">
      <c r="A322"/>
      <c r="B322"/>
      <c r="C322"/>
      <c r="D322"/>
      <c r="E322"/>
      <c r="F322"/>
      <c r="G322"/>
      <c r="H322"/>
      <c r="I322"/>
      <c r="J322"/>
    </row>
    <row r="323" spans="1:10" x14ac:dyDescent="0.35">
      <c r="A323"/>
      <c r="B323"/>
      <c r="C323"/>
      <c r="D323"/>
      <c r="E323"/>
      <c r="F323"/>
      <c r="G323"/>
      <c r="H323"/>
      <c r="I323"/>
      <c r="J323"/>
    </row>
    <row r="324" spans="1:10" x14ac:dyDescent="0.35">
      <c r="A324"/>
      <c r="B324"/>
      <c r="C324"/>
      <c r="D324"/>
      <c r="E324"/>
      <c r="F324"/>
      <c r="G324"/>
      <c r="H324"/>
      <c r="I324"/>
      <c r="J324"/>
    </row>
    <row r="325" spans="1:10" x14ac:dyDescent="0.35">
      <c r="A325"/>
      <c r="B325"/>
      <c r="C325"/>
      <c r="D325"/>
      <c r="E325"/>
      <c r="F325"/>
      <c r="G325"/>
      <c r="H325"/>
      <c r="I325"/>
      <c r="J325"/>
    </row>
    <row r="326" spans="1:10" x14ac:dyDescent="0.35">
      <c r="A326"/>
      <c r="B326"/>
      <c r="C326"/>
      <c r="D326"/>
      <c r="E326"/>
      <c r="F326"/>
      <c r="G326"/>
      <c r="H326"/>
      <c r="I326"/>
      <c r="J326"/>
    </row>
    <row r="327" spans="1:10" x14ac:dyDescent="0.35">
      <c r="A327"/>
      <c r="B327"/>
      <c r="C327"/>
      <c r="D327"/>
      <c r="E327"/>
      <c r="F327"/>
      <c r="G327"/>
      <c r="H327"/>
      <c r="I327"/>
      <c r="J327"/>
    </row>
    <row r="328" spans="1:10" x14ac:dyDescent="0.35">
      <c r="A328"/>
      <c r="B328"/>
      <c r="C328"/>
      <c r="D328"/>
      <c r="E328"/>
      <c r="F328"/>
      <c r="G328"/>
      <c r="H328"/>
      <c r="I328"/>
      <c r="J328"/>
    </row>
    <row r="329" spans="1:10" x14ac:dyDescent="0.35">
      <c r="A329"/>
      <c r="B329"/>
      <c r="C329"/>
      <c r="D329"/>
      <c r="E329"/>
      <c r="F329"/>
      <c r="G329"/>
      <c r="H329"/>
      <c r="I329"/>
      <c r="J329"/>
    </row>
    <row r="330" spans="1:10" x14ac:dyDescent="0.35">
      <c r="A330"/>
      <c r="B330"/>
      <c r="C330"/>
      <c r="D330"/>
      <c r="E330"/>
      <c r="F330"/>
      <c r="G330"/>
      <c r="H330"/>
      <c r="I330"/>
      <c r="J330"/>
    </row>
    <row r="331" spans="1:10" x14ac:dyDescent="0.35">
      <c r="A331"/>
      <c r="B331"/>
      <c r="C331"/>
      <c r="D331"/>
      <c r="E331"/>
      <c r="F331"/>
      <c r="G331"/>
      <c r="H331"/>
      <c r="I331"/>
      <c r="J331"/>
    </row>
    <row r="332" spans="1:10" x14ac:dyDescent="0.35">
      <c r="A332"/>
      <c r="B332"/>
      <c r="C332"/>
      <c r="D332"/>
      <c r="E332"/>
      <c r="F332"/>
      <c r="G332"/>
      <c r="H332"/>
      <c r="I332"/>
      <c r="J332"/>
    </row>
    <row r="333" spans="1:10" x14ac:dyDescent="0.35">
      <c r="A333"/>
      <c r="B333"/>
      <c r="C333"/>
      <c r="D333"/>
      <c r="E333"/>
      <c r="F333"/>
      <c r="G333"/>
      <c r="H333"/>
      <c r="I333"/>
      <c r="J333"/>
    </row>
    <row r="334" spans="1:10" x14ac:dyDescent="0.35">
      <c r="A334"/>
      <c r="B334"/>
      <c r="C334"/>
      <c r="D334"/>
      <c r="E334"/>
      <c r="F334"/>
      <c r="G334"/>
      <c r="H334"/>
      <c r="I334"/>
      <c r="J334"/>
    </row>
    <row r="335" spans="1:10" x14ac:dyDescent="0.35">
      <c r="A335"/>
      <c r="B335"/>
      <c r="C335"/>
      <c r="D335"/>
      <c r="E335"/>
      <c r="F335"/>
      <c r="G335"/>
      <c r="H335"/>
      <c r="I335"/>
      <c r="J335"/>
    </row>
    <row r="336" spans="1:10" x14ac:dyDescent="0.35">
      <c r="A336"/>
      <c r="B336"/>
      <c r="C336"/>
      <c r="D336"/>
      <c r="E336"/>
      <c r="F336"/>
      <c r="G336"/>
      <c r="H336"/>
      <c r="I336"/>
      <c r="J336"/>
    </row>
    <row r="337" spans="1:10" x14ac:dyDescent="0.35">
      <c r="A337"/>
      <c r="B337"/>
      <c r="C337"/>
      <c r="D337"/>
      <c r="E337"/>
      <c r="F337"/>
      <c r="G337"/>
      <c r="H337"/>
      <c r="I337"/>
      <c r="J337"/>
    </row>
    <row r="338" spans="1:10" x14ac:dyDescent="0.35">
      <c r="A338"/>
      <c r="B338"/>
      <c r="C338"/>
      <c r="D338"/>
      <c r="E338"/>
      <c r="F338"/>
      <c r="G338"/>
      <c r="H338"/>
      <c r="I338"/>
      <c r="J338"/>
    </row>
    <row r="339" spans="1:10" x14ac:dyDescent="0.35">
      <c r="A339"/>
      <c r="B339"/>
      <c r="C339"/>
      <c r="D339"/>
      <c r="E339"/>
      <c r="F339"/>
      <c r="G339"/>
      <c r="H339"/>
      <c r="I339"/>
      <c r="J339"/>
    </row>
    <row r="340" spans="1:10" x14ac:dyDescent="0.35">
      <c r="A340"/>
      <c r="B340"/>
      <c r="C340"/>
      <c r="D340"/>
      <c r="E340"/>
      <c r="F340"/>
      <c r="G340"/>
      <c r="H340"/>
      <c r="I340"/>
      <c r="J340"/>
    </row>
    <row r="341" spans="1:10" x14ac:dyDescent="0.35">
      <c r="A341"/>
      <c r="B341"/>
      <c r="C341"/>
      <c r="D341"/>
      <c r="E341"/>
      <c r="F341"/>
      <c r="G341"/>
      <c r="H341"/>
      <c r="I341"/>
      <c r="J341"/>
    </row>
    <row r="342" spans="1:10" x14ac:dyDescent="0.35">
      <c r="A342"/>
      <c r="B342"/>
      <c r="C342"/>
      <c r="D342"/>
      <c r="E342"/>
      <c r="F342"/>
      <c r="G342"/>
      <c r="H342"/>
      <c r="I342"/>
      <c r="J342"/>
    </row>
    <row r="343" spans="1:10" x14ac:dyDescent="0.35">
      <c r="A343"/>
      <c r="B343"/>
      <c r="C343"/>
      <c r="D343"/>
      <c r="E343"/>
      <c r="F343"/>
      <c r="G343"/>
      <c r="H343"/>
      <c r="I343"/>
      <c r="J343"/>
    </row>
    <row r="344" spans="1:10" x14ac:dyDescent="0.35">
      <c r="A344"/>
      <c r="B344"/>
      <c r="C344"/>
      <c r="D344"/>
      <c r="E344"/>
      <c r="F344"/>
      <c r="G344"/>
      <c r="H344"/>
      <c r="I344"/>
      <c r="J344"/>
    </row>
    <row r="345" spans="1:10" x14ac:dyDescent="0.35">
      <c r="A345"/>
      <c r="B345"/>
      <c r="C345"/>
      <c r="D345"/>
      <c r="E345"/>
      <c r="F345"/>
      <c r="G345"/>
      <c r="H345"/>
      <c r="I345"/>
      <c r="J345"/>
    </row>
    <row r="346" spans="1:10" x14ac:dyDescent="0.35">
      <c r="A346"/>
      <c r="B346"/>
      <c r="C346"/>
      <c r="D346"/>
      <c r="E346"/>
      <c r="F346"/>
      <c r="G346"/>
      <c r="H346"/>
      <c r="I346"/>
      <c r="J346"/>
    </row>
    <row r="347" spans="1:10" x14ac:dyDescent="0.35">
      <c r="A347"/>
      <c r="B347"/>
      <c r="C347"/>
      <c r="D347"/>
      <c r="E347"/>
      <c r="F347"/>
      <c r="G347"/>
      <c r="H347"/>
      <c r="I347"/>
      <c r="J347"/>
    </row>
    <row r="348" spans="1:10" x14ac:dyDescent="0.35">
      <c r="A348"/>
      <c r="B348"/>
      <c r="C348"/>
      <c r="D348"/>
      <c r="E348"/>
      <c r="F348"/>
      <c r="G348"/>
      <c r="H348"/>
      <c r="I348"/>
      <c r="J348"/>
    </row>
    <row r="349" spans="1:10" x14ac:dyDescent="0.35">
      <c r="A349"/>
      <c r="B349"/>
      <c r="C349"/>
      <c r="D349"/>
      <c r="E349"/>
      <c r="F349"/>
      <c r="G349"/>
      <c r="H349"/>
      <c r="I349"/>
      <c r="J349"/>
    </row>
    <row r="350" spans="1:10" x14ac:dyDescent="0.35">
      <c r="A350"/>
      <c r="B350"/>
      <c r="C350"/>
      <c r="D350"/>
      <c r="E350"/>
      <c r="F350"/>
      <c r="G350"/>
      <c r="H350"/>
      <c r="I350"/>
      <c r="J350"/>
    </row>
    <row r="351" spans="1:10" x14ac:dyDescent="0.35">
      <c r="A351"/>
      <c r="B351"/>
      <c r="C351"/>
      <c r="D351"/>
      <c r="E351"/>
      <c r="F351"/>
      <c r="G351"/>
      <c r="H351"/>
      <c r="I351"/>
      <c r="J351"/>
    </row>
    <row r="352" spans="1:10" x14ac:dyDescent="0.35">
      <c r="A352"/>
      <c r="B352"/>
      <c r="C352"/>
      <c r="D352"/>
      <c r="E352"/>
      <c r="F352"/>
      <c r="G352"/>
      <c r="H352"/>
      <c r="I352"/>
      <c r="J352"/>
    </row>
    <row r="353" spans="1:10" x14ac:dyDescent="0.35">
      <c r="A353"/>
      <c r="B353"/>
      <c r="C353"/>
      <c r="D353"/>
      <c r="E353"/>
      <c r="F353"/>
      <c r="G353"/>
      <c r="H353"/>
      <c r="I353"/>
      <c r="J353"/>
    </row>
    <row r="354" spans="1:10" x14ac:dyDescent="0.35">
      <c r="A354"/>
      <c r="B354"/>
      <c r="C354"/>
      <c r="D354"/>
      <c r="E354"/>
      <c r="F354"/>
      <c r="G354"/>
      <c r="H354"/>
      <c r="I354"/>
      <c r="J354"/>
    </row>
    <row r="355" spans="1:10" x14ac:dyDescent="0.35">
      <c r="A355"/>
      <c r="B355"/>
      <c r="C355"/>
      <c r="D355"/>
      <c r="E355"/>
      <c r="F355"/>
      <c r="G355"/>
      <c r="H355"/>
      <c r="I355"/>
      <c r="J355"/>
    </row>
    <row r="356" spans="1:10" x14ac:dyDescent="0.35">
      <c r="A356"/>
      <c r="B356"/>
      <c r="C356"/>
      <c r="D356"/>
      <c r="E356"/>
      <c r="F356"/>
      <c r="G356"/>
      <c r="H356"/>
      <c r="I356"/>
      <c r="J356"/>
    </row>
    <row r="357" spans="1:10" x14ac:dyDescent="0.35">
      <c r="A357"/>
      <c r="B357"/>
      <c r="C357"/>
      <c r="D357"/>
      <c r="E357"/>
      <c r="F357"/>
      <c r="G357"/>
      <c r="H357"/>
      <c r="I357"/>
      <c r="J357"/>
    </row>
    <row r="358" spans="1:10" x14ac:dyDescent="0.35">
      <c r="A358"/>
      <c r="B358"/>
      <c r="C358"/>
      <c r="D358"/>
      <c r="E358"/>
      <c r="F358"/>
      <c r="G358"/>
      <c r="H358"/>
      <c r="I358"/>
      <c r="J358"/>
    </row>
    <row r="359" spans="1:10" x14ac:dyDescent="0.35">
      <c r="A359"/>
      <c r="B359"/>
      <c r="C359"/>
      <c r="D359"/>
      <c r="E359"/>
      <c r="F359"/>
      <c r="G359"/>
      <c r="H359"/>
      <c r="I359"/>
      <c r="J359"/>
    </row>
    <row r="360" spans="1:10" x14ac:dyDescent="0.35">
      <c r="A360"/>
      <c r="B360"/>
      <c r="C360"/>
      <c r="D360"/>
      <c r="E360"/>
      <c r="F360"/>
      <c r="G360"/>
      <c r="H360"/>
      <c r="I360"/>
      <c r="J360"/>
    </row>
    <row r="361" spans="1:10" x14ac:dyDescent="0.35">
      <c r="A361"/>
      <c r="B361"/>
      <c r="C361"/>
      <c r="D361"/>
      <c r="E361"/>
      <c r="F361"/>
      <c r="G361"/>
      <c r="H361"/>
      <c r="I361"/>
      <c r="J361"/>
    </row>
    <row r="362" spans="1:10" x14ac:dyDescent="0.35">
      <c r="A362"/>
      <c r="B362"/>
      <c r="C362"/>
      <c r="D362"/>
      <c r="E362"/>
      <c r="F362"/>
      <c r="G362"/>
      <c r="H362"/>
      <c r="I362"/>
      <c r="J362"/>
    </row>
    <row r="363" spans="1:10" x14ac:dyDescent="0.35">
      <c r="A363"/>
      <c r="B363"/>
      <c r="C363"/>
      <c r="D363"/>
      <c r="E363"/>
      <c r="F363"/>
      <c r="G363"/>
      <c r="H363"/>
      <c r="I363"/>
      <c r="J363"/>
    </row>
    <row r="364" spans="1:10" x14ac:dyDescent="0.35">
      <c r="A364"/>
      <c r="B364"/>
      <c r="C364"/>
      <c r="D364"/>
      <c r="E364"/>
      <c r="F364"/>
      <c r="G364"/>
      <c r="H364"/>
      <c r="I364"/>
      <c r="J364"/>
    </row>
    <row r="365" spans="1:10" x14ac:dyDescent="0.35">
      <c r="A365"/>
      <c r="B365"/>
      <c r="C365"/>
      <c r="D365"/>
      <c r="E365"/>
      <c r="F365"/>
      <c r="G365"/>
      <c r="H365"/>
      <c r="I365"/>
      <c r="J365"/>
    </row>
    <row r="366" spans="1:10" x14ac:dyDescent="0.35">
      <c r="A366"/>
      <c r="B366"/>
      <c r="C366"/>
      <c r="D366"/>
      <c r="E366"/>
      <c r="F366"/>
      <c r="G366"/>
      <c r="H366"/>
      <c r="I366"/>
      <c r="J366"/>
    </row>
    <row r="367" spans="1:10" x14ac:dyDescent="0.35">
      <c r="A367"/>
      <c r="B367"/>
      <c r="C367"/>
      <c r="D367"/>
      <c r="E367"/>
      <c r="F367"/>
      <c r="G367"/>
      <c r="H367"/>
      <c r="I367"/>
      <c r="J367"/>
    </row>
    <row r="368" spans="1:10" x14ac:dyDescent="0.35">
      <c r="A368"/>
      <c r="B368"/>
      <c r="C368"/>
      <c r="D368"/>
      <c r="E368"/>
      <c r="F368"/>
      <c r="G368"/>
      <c r="H368"/>
      <c r="I368"/>
      <c r="J368"/>
    </row>
    <row r="369" spans="1:10" x14ac:dyDescent="0.35">
      <c r="A369"/>
      <c r="B369"/>
      <c r="C369"/>
      <c r="D369"/>
      <c r="E369"/>
      <c r="F369"/>
      <c r="G369"/>
      <c r="H369"/>
      <c r="I369"/>
      <c r="J369"/>
    </row>
    <row r="370" spans="1:10" x14ac:dyDescent="0.35">
      <c r="A370"/>
      <c r="B370"/>
      <c r="C370"/>
      <c r="D370"/>
      <c r="E370"/>
      <c r="F370"/>
      <c r="G370"/>
      <c r="H370"/>
      <c r="I370"/>
      <c r="J370"/>
    </row>
    <row r="371" spans="1:10" x14ac:dyDescent="0.35">
      <c r="A371"/>
      <c r="B371"/>
      <c r="C371"/>
      <c r="D371"/>
      <c r="E371"/>
      <c r="F371"/>
      <c r="G371"/>
      <c r="H371"/>
      <c r="I371"/>
      <c r="J371"/>
    </row>
    <row r="372" spans="1:10" x14ac:dyDescent="0.35">
      <c r="A372"/>
      <c r="B372"/>
      <c r="C372"/>
      <c r="D372"/>
      <c r="E372"/>
      <c r="F372"/>
      <c r="G372"/>
      <c r="H372"/>
      <c r="I372"/>
      <c r="J372"/>
    </row>
    <row r="373" spans="1:10" x14ac:dyDescent="0.35">
      <c r="A373"/>
      <c r="B373"/>
      <c r="C373"/>
      <c r="D373"/>
      <c r="E373"/>
      <c r="F373"/>
      <c r="G373"/>
      <c r="H373"/>
      <c r="I373"/>
      <c r="J373"/>
    </row>
    <row r="374" spans="1:10" x14ac:dyDescent="0.35">
      <c r="A374"/>
      <c r="B374"/>
      <c r="C374"/>
      <c r="D374"/>
      <c r="E374"/>
      <c r="F374"/>
      <c r="G374"/>
      <c r="H374"/>
      <c r="I374"/>
      <c r="J374"/>
    </row>
    <row r="375" spans="1:10" x14ac:dyDescent="0.35">
      <c r="A375"/>
      <c r="B375"/>
      <c r="C375"/>
      <c r="D375"/>
      <c r="E375"/>
      <c r="F375"/>
      <c r="G375"/>
      <c r="H375"/>
      <c r="I375"/>
      <c r="J375"/>
    </row>
    <row r="376" spans="1:10" x14ac:dyDescent="0.35">
      <c r="A376"/>
      <c r="B376"/>
      <c r="C376"/>
      <c r="D376"/>
      <c r="E376"/>
      <c r="F376"/>
      <c r="G376"/>
      <c r="H376"/>
      <c r="I376"/>
      <c r="J376"/>
    </row>
    <row r="377" spans="1:10" x14ac:dyDescent="0.35">
      <c r="A377"/>
      <c r="B377"/>
      <c r="C377"/>
      <c r="D377"/>
      <c r="E377"/>
      <c r="F377"/>
      <c r="G377"/>
      <c r="H377"/>
      <c r="I377"/>
      <c r="J377"/>
    </row>
    <row r="378" spans="1:10" x14ac:dyDescent="0.35">
      <c r="A378"/>
      <c r="B378"/>
      <c r="C378"/>
      <c r="D378"/>
      <c r="E378"/>
      <c r="F378"/>
      <c r="G378"/>
      <c r="H378"/>
      <c r="I378"/>
      <c r="J378"/>
    </row>
    <row r="379" spans="1:10" x14ac:dyDescent="0.35">
      <c r="A379"/>
      <c r="B379"/>
      <c r="C379"/>
      <c r="D379"/>
      <c r="E379"/>
      <c r="F379"/>
      <c r="G379"/>
      <c r="H379"/>
      <c r="I379"/>
      <c r="J379"/>
    </row>
    <row r="380" spans="1:10" x14ac:dyDescent="0.35">
      <c r="A380"/>
      <c r="B380"/>
      <c r="C380"/>
      <c r="D380"/>
      <c r="E380"/>
      <c r="F380"/>
      <c r="G380"/>
      <c r="H380"/>
      <c r="I380"/>
      <c r="J380"/>
    </row>
    <row r="381" spans="1:10" x14ac:dyDescent="0.35">
      <c r="A381"/>
      <c r="B381"/>
      <c r="C381"/>
      <c r="D381"/>
      <c r="E381"/>
      <c r="F381"/>
      <c r="G381"/>
      <c r="H381"/>
      <c r="I381"/>
      <c r="J381"/>
    </row>
    <row r="382" spans="1:10" x14ac:dyDescent="0.35">
      <c r="A382"/>
      <c r="B382"/>
      <c r="C382"/>
      <c r="D382"/>
      <c r="E382"/>
      <c r="F382"/>
      <c r="G382"/>
      <c r="H382"/>
      <c r="I382"/>
      <c r="J382"/>
    </row>
    <row r="383" spans="1:10" x14ac:dyDescent="0.35">
      <c r="A383"/>
      <c r="B383"/>
      <c r="C383"/>
      <c r="D383"/>
      <c r="E383"/>
      <c r="F383"/>
      <c r="G383"/>
      <c r="H383"/>
      <c r="I383"/>
      <c r="J383"/>
    </row>
    <row r="384" spans="1:10" x14ac:dyDescent="0.35">
      <c r="A384"/>
      <c r="B384"/>
      <c r="C384"/>
      <c r="D384"/>
      <c r="E384"/>
      <c r="F384"/>
      <c r="G384"/>
      <c r="H384"/>
      <c r="I384"/>
      <c r="J384"/>
    </row>
    <row r="385" spans="1:10" x14ac:dyDescent="0.35">
      <c r="A385"/>
      <c r="B385"/>
      <c r="C385"/>
      <c r="D385"/>
      <c r="E385"/>
      <c r="F385"/>
      <c r="G385"/>
      <c r="H385"/>
      <c r="I385"/>
      <c r="J385"/>
    </row>
    <row r="386" spans="1:10" x14ac:dyDescent="0.35">
      <c r="A386"/>
      <c r="B386"/>
      <c r="C386"/>
      <c r="D386"/>
      <c r="E386"/>
      <c r="F386"/>
      <c r="G386"/>
      <c r="H386"/>
      <c r="I386"/>
      <c r="J386"/>
    </row>
    <row r="387" spans="1:10" x14ac:dyDescent="0.35">
      <c r="A387"/>
      <c r="B387"/>
      <c r="C387"/>
      <c r="D387"/>
      <c r="E387"/>
      <c r="F387"/>
      <c r="G387"/>
      <c r="H387"/>
      <c r="I387"/>
      <c r="J387"/>
    </row>
    <row r="388" spans="1:10" x14ac:dyDescent="0.35">
      <c r="A388"/>
      <c r="B388"/>
      <c r="C388"/>
      <c r="D388"/>
      <c r="E388"/>
      <c r="F388"/>
      <c r="G388"/>
      <c r="H388"/>
      <c r="I388"/>
      <c r="J388"/>
    </row>
    <row r="389" spans="1:10" x14ac:dyDescent="0.35">
      <c r="A389"/>
      <c r="B389"/>
      <c r="C389"/>
      <c r="D389"/>
      <c r="E389"/>
      <c r="F389"/>
      <c r="G389"/>
      <c r="H389"/>
      <c r="I389"/>
      <c r="J389"/>
    </row>
    <row r="390" spans="1:10" x14ac:dyDescent="0.35">
      <c r="A390"/>
      <c r="B390"/>
      <c r="C390"/>
      <c r="D390"/>
      <c r="E390"/>
      <c r="F390"/>
      <c r="G390"/>
      <c r="H390"/>
      <c r="I390"/>
      <c r="J390"/>
    </row>
    <row r="391" spans="1:10" x14ac:dyDescent="0.35">
      <c r="A391"/>
      <c r="B391"/>
      <c r="C391"/>
      <c r="D391"/>
      <c r="E391"/>
      <c r="F391"/>
      <c r="G391"/>
      <c r="H391"/>
      <c r="I391"/>
      <c r="J391"/>
    </row>
    <row r="392" spans="1:10" x14ac:dyDescent="0.35">
      <c r="A392"/>
      <c r="B392"/>
      <c r="C392"/>
      <c r="D392"/>
      <c r="E392"/>
      <c r="F392"/>
      <c r="G392"/>
      <c r="H392"/>
      <c r="I392"/>
      <c r="J392"/>
    </row>
    <row r="393" spans="1:10" x14ac:dyDescent="0.35">
      <c r="A393"/>
      <c r="B393"/>
      <c r="C393"/>
      <c r="D393"/>
      <c r="E393"/>
      <c r="F393"/>
      <c r="G393"/>
      <c r="H393"/>
      <c r="I393"/>
      <c r="J393"/>
    </row>
    <row r="394" spans="1:10" x14ac:dyDescent="0.35">
      <c r="A394"/>
      <c r="B394"/>
      <c r="C394"/>
      <c r="D394"/>
      <c r="E394"/>
      <c r="F394"/>
      <c r="G394"/>
      <c r="H394"/>
      <c r="I394"/>
      <c r="J394"/>
    </row>
    <row r="395" spans="1:10" x14ac:dyDescent="0.35">
      <c r="A395"/>
      <c r="B395"/>
      <c r="C395"/>
      <c r="D395"/>
      <c r="E395"/>
      <c r="F395"/>
      <c r="G395"/>
      <c r="H395"/>
      <c r="I395"/>
      <c r="J395"/>
    </row>
    <row r="396" spans="1:10" x14ac:dyDescent="0.35">
      <c r="A396"/>
      <c r="B396"/>
      <c r="C396"/>
      <c r="D396"/>
      <c r="E396"/>
      <c r="F396"/>
      <c r="G396"/>
      <c r="H396"/>
      <c r="I396"/>
      <c r="J396"/>
    </row>
    <row r="397" spans="1:10" x14ac:dyDescent="0.35">
      <c r="A397"/>
      <c r="B397"/>
      <c r="C397"/>
      <c r="D397"/>
      <c r="E397"/>
      <c r="F397"/>
      <c r="G397"/>
      <c r="H397"/>
      <c r="I397"/>
      <c r="J397"/>
    </row>
    <row r="398" spans="1:10" x14ac:dyDescent="0.35">
      <c r="A398"/>
      <c r="B398"/>
      <c r="C398"/>
      <c r="D398"/>
      <c r="E398"/>
      <c r="F398"/>
      <c r="G398"/>
      <c r="H398"/>
      <c r="I398"/>
      <c r="J398"/>
    </row>
    <row r="399" spans="1:10" x14ac:dyDescent="0.35">
      <c r="A399"/>
      <c r="B399"/>
      <c r="C399"/>
      <c r="D399"/>
      <c r="E399"/>
      <c r="F399"/>
      <c r="G399"/>
      <c r="H399"/>
      <c r="I399"/>
      <c r="J399"/>
    </row>
    <row r="400" spans="1:10" x14ac:dyDescent="0.35">
      <c r="A400"/>
      <c r="B400"/>
      <c r="C400"/>
      <c r="D400"/>
      <c r="E400"/>
      <c r="F400"/>
      <c r="G400"/>
      <c r="H400"/>
      <c r="I400"/>
      <c r="J400"/>
    </row>
    <row r="401" spans="1:10" x14ac:dyDescent="0.35">
      <c r="A401"/>
      <c r="B401"/>
      <c r="C401"/>
      <c r="D401"/>
      <c r="E401"/>
      <c r="F401"/>
      <c r="G401"/>
      <c r="H401"/>
      <c r="I401"/>
      <c r="J401"/>
    </row>
    <row r="402" spans="1:10" x14ac:dyDescent="0.35">
      <c r="A402"/>
      <c r="B402"/>
      <c r="C402"/>
      <c r="D402"/>
      <c r="E402"/>
      <c r="F402"/>
      <c r="G402"/>
      <c r="H402"/>
      <c r="I402"/>
      <c r="J402"/>
    </row>
    <row r="403" spans="1:10" x14ac:dyDescent="0.35">
      <c r="A403"/>
      <c r="B403"/>
      <c r="C403"/>
      <c r="D403"/>
      <c r="E403"/>
      <c r="F403"/>
      <c r="G403"/>
      <c r="H403"/>
      <c r="I403"/>
      <c r="J403"/>
    </row>
    <row r="404" spans="1:10" x14ac:dyDescent="0.35">
      <c r="A404"/>
      <c r="B404"/>
      <c r="C404"/>
      <c r="D404"/>
      <c r="E404"/>
      <c r="F404"/>
      <c r="G404"/>
      <c r="H404"/>
      <c r="I404"/>
      <c r="J404"/>
    </row>
    <row r="405" spans="1:10" x14ac:dyDescent="0.35">
      <c r="A405"/>
      <c r="B405"/>
      <c r="C405"/>
      <c r="D405"/>
      <c r="E405"/>
      <c r="F405"/>
      <c r="G405"/>
      <c r="H405"/>
      <c r="I405"/>
      <c r="J405"/>
    </row>
    <row r="406" spans="1:10" x14ac:dyDescent="0.35">
      <c r="A406"/>
      <c r="B406"/>
      <c r="C406"/>
      <c r="D406"/>
      <c r="E406"/>
      <c r="F406"/>
      <c r="G406"/>
      <c r="H406"/>
      <c r="I406"/>
      <c r="J406"/>
    </row>
    <row r="407" spans="1:10" x14ac:dyDescent="0.35">
      <c r="A407"/>
      <c r="B407"/>
      <c r="C407"/>
      <c r="D407"/>
      <c r="E407"/>
      <c r="F407"/>
      <c r="G407"/>
      <c r="H407"/>
      <c r="I407"/>
      <c r="J407"/>
    </row>
    <row r="408" spans="1:10" x14ac:dyDescent="0.35">
      <c r="A408"/>
      <c r="B408"/>
      <c r="C408"/>
      <c r="D408"/>
      <c r="E408"/>
      <c r="F408"/>
      <c r="G408"/>
      <c r="H408"/>
      <c r="I408"/>
      <c r="J408"/>
    </row>
    <row r="409" spans="1:10" x14ac:dyDescent="0.35">
      <c r="A409"/>
      <c r="B409"/>
      <c r="C409"/>
      <c r="D409"/>
      <c r="E409"/>
      <c r="F409"/>
      <c r="G409"/>
      <c r="H409"/>
      <c r="I409"/>
      <c r="J409"/>
    </row>
    <row r="410" spans="1:10" x14ac:dyDescent="0.35">
      <c r="A410"/>
      <c r="B410"/>
      <c r="C410"/>
      <c r="D410"/>
      <c r="E410"/>
      <c r="F410"/>
      <c r="G410"/>
      <c r="H410"/>
      <c r="I410"/>
      <c r="J410"/>
    </row>
    <row r="411" spans="1:10" x14ac:dyDescent="0.35">
      <c r="A411"/>
      <c r="B411"/>
      <c r="C411"/>
      <c r="D411"/>
      <c r="E411"/>
      <c r="F411"/>
      <c r="G411"/>
      <c r="H411"/>
      <c r="I411"/>
      <c r="J411"/>
    </row>
    <row r="412" spans="1:10" x14ac:dyDescent="0.35">
      <c r="A412"/>
      <c r="B412"/>
      <c r="C412"/>
      <c r="D412"/>
      <c r="E412"/>
      <c r="F412"/>
      <c r="G412"/>
      <c r="H412"/>
      <c r="I412"/>
      <c r="J412"/>
    </row>
    <row r="413" spans="1:10" x14ac:dyDescent="0.35">
      <c r="A413"/>
      <c r="B413"/>
      <c r="C413"/>
      <c r="D413"/>
      <c r="E413"/>
      <c r="F413"/>
      <c r="G413"/>
      <c r="H413"/>
      <c r="I413"/>
      <c r="J413"/>
    </row>
    <row r="414" spans="1:10" x14ac:dyDescent="0.35">
      <c r="A414"/>
      <c r="B414"/>
      <c r="C414"/>
      <c r="D414"/>
      <c r="E414"/>
      <c r="F414"/>
      <c r="G414"/>
      <c r="H414"/>
      <c r="I414"/>
      <c r="J414"/>
    </row>
    <row r="415" spans="1:10" x14ac:dyDescent="0.35">
      <c r="A415"/>
      <c r="B415"/>
      <c r="C415"/>
      <c r="D415"/>
      <c r="E415"/>
      <c r="F415"/>
      <c r="G415"/>
      <c r="H415"/>
      <c r="I415"/>
      <c r="J415"/>
    </row>
    <row r="416" spans="1:10" x14ac:dyDescent="0.35">
      <c r="A416"/>
      <c r="B416"/>
      <c r="C416"/>
      <c r="D416"/>
      <c r="E416"/>
      <c r="F416"/>
      <c r="G416"/>
      <c r="H416"/>
      <c r="I416"/>
      <c r="J416"/>
    </row>
    <row r="417" spans="1:10" x14ac:dyDescent="0.35">
      <c r="A417"/>
      <c r="B417"/>
      <c r="C417"/>
      <c r="D417"/>
      <c r="E417"/>
      <c r="F417"/>
      <c r="G417"/>
      <c r="H417"/>
      <c r="I417"/>
      <c r="J417"/>
    </row>
    <row r="418" spans="1:10" x14ac:dyDescent="0.35">
      <c r="A418"/>
      <c r="B418"/>
      <c r="C418"/>
      <c r="D418"/>
      <c r="E418"/>
      <c r="F418"/>
      <c r="G418"/>
      <c r="H418"/>
      <c r="I418"/>
      <c r="J418"/>
    </row>
    <row r="419" spans="1:10" x14ac:dyDescent="0.35">
      <c r="A419"/>
      <c r="B419"/>
      <c r="C419"/>
      <c r="D419"/>
      <c r="E419"/>
      <c r="F419"/>
      <c r="G419"/>
      <c r="H419"/>
      <c r="I419"/>
      <c r="J419"/>
    </row>
    <row r="420" spans="1:10" x14ac:dyDescent="0.35">
      <c r="A420"/>
      <c r="B420"/>
      <c r="C420"/>
      <c r="D420"/>
      <c r="E420"/>
      <c r="F420"/>
      <c r="G420"/>
      <c r="H420"/>
      <c r="I420"/>
      <c r="J420"/>
    </row>
    <row r="421" spans="1:10" x14ac:dyDescent="0.35">
      <c r="A421"/>
      <c r="B421"/>
      <c r="C421"/>
      <c r="D421"/>
      <c r="E421"/>
      <c r="F421"/>
      <c r="G421"/>
      <c r="H421"/>
      <c r="I421"/>
      <c r="J421"/>
    </row>
    <row r="422" spans="1:10" x14ac:dyDescent="0.35">
      <c r="A422"/>
      <c r="B422"/>
      <c r="C422"/>
      <c r="D422"/>
      <c r="E422"/>
      <c r="F422"/>
      <c r="G422"/>
      <c r="H422"/>
      <c r="I422"/>
      <c r="J422"/>
    </row>
    <row r="423" spans="1:10" x14ac:dyDescent="0.35">
      <c r="A423"/>
      <c r="B423"/>
      <c r="C423"/>
      <c r="D423"/>
      <c r="E423"/>
      <c r="F423"/>
      <c r="G423"/>
      <c r="H423"/>
      <c r="I423"/>
      <c r="J423"/>
    </row>
    <row r="424" spans="1:10" x14ac:dyDescent="0.35">
      <c r="A424"/>
      <c r="B424"/>
      <c r="C424"/>
      <c r="D424"/>
      <c r="E424"/>
      <c r="F424"/>
      <c r="G424"/>
      <c r="H424"/>
      <c r="I424"/>
      <c r="J424"/>
    </row>
    <row r="425" spans="1:10" x14ac:dyDescent="0.35">
      <c r="A425"/>
      <c r="B425"/>
      <c r="C425"/>
      <c r="D425"/>
      <c r="E425"/>
      <c r="F425"/>
      <c r="G425"/>
      <c r="H425"/>
      <c r="I425"/>
      <c r="J425"/>
    </row>
    <row r="426" spans="1:10" x14ac:dyDescent="0.35">
      <c r="A426"/>
      <c r="B426"/>
      <c r="C426"/>
      <c r="D426"/>
      <c r="E426"/>
      <c r="F426"/>
      <c r="G426"/>
      <c r="H426"/>
      <c r="I426"/>
      <c r="J426"/>
    </row>
    <row r="427" spans="1:10" x14ac:dyDescent="0.35">
      <c r="A427"/>
      <c r="B427"/>
      <c r="C427"/>
      <c r="D427"/>
      <c r="E427"/>
      <c r="F427"/>
      <c r="G427"/>
      <c r="H427"/>
      <c r="I427"/>
      <c r="J427"/>
    </row>
    <row r="428" spans="1:10" x14ac:dyDescent="0.35">
      <c r="A428"/>
      <c r="B428"/>
      <c r="C428"/>
      <c r="D428"/>
      <c r="E428"/>
      <c r="F428"/>
      <c r="G428"/>
      <c r="H428"/>
      <c r="I428"/>
      <c r="J428"/>
    </row>
    <row r="429" spans="1:10" x14ac:dyDescent="0.35">
      <c r="A429"/>
      <c r="B429"/>
      <c r="C429"/>
      <c r="D429"/>
      <c r="E429"/>
      <c r="F429"/>
      <c r="G429"/>
      <c r="H429"/>
      <c r="I429"/>
      <c r="J429"/>
    </row>
    <row r="430" spans="1:10" x14ac:dyDescent="0.35">
      <c r="A430"/>
      <c r="B430"/>
      <c r="C430"/>
      <c r="D430"/>
      <c r="E430"/>
      <c r="F430"/>
      <c r="G430"/>
      <c r="H430"/>
      <c r="I430"/>
      <c r="J430"/>
    </row>
    <row r="431" spans="1:10" x14ac:dyDescent="0.35">
      <c r="A431"/>
      <c r="B431"/>
      <c r="C431"/>
      <c r="D431"/>
      <c r="E431"/>
      <c r="F431"/>
      <c r="G431"/>
      <c r="H431"/>
      <c r="I431"/>
      <c r="J431"/>
    </row>
    <row r="432" spans="1:10" x14ac:dyDescent="0.35">
      <c r="A432"/>
      <c r="B432"/>
      <c r="C432"/>
      <c r="D432"/>
      <c r="E432"/>
      <c r="F432"/>
      <c r="G432"/>
      <c r="H432"/>
      <c r="I432"/>
      <c r="J432"/>
    </row>
    <row r="433" spans="1:10" x14ac:dyDescent="0.35">
      <c r="A433"/>
      <c r="B433"/>
      <c r="C433"/>
      <c r="D433"/>
      <c r="E433"/>
      <c r="F433"/>
      <c r="G433"/>
      <c r="H433"/>
      <c r="I433"/>
      <c r="J433"/>
    </row>
    <row r="434" spans="1:10" x14ac:dyDescent="0.35">
      <c r="A434"/>
      <c r="B434"/>
      <c r="C434"/>
      <c r="D434"/>
      <c r="E434"/>
      <c r="F434"/>
      <c r="G434"/>
      <c r="H434"/>
      <c r="I434"/>
      <c r="J434"/>
    </row>
    <row r="435" spans="1:10" x14ac:dyDescent="0.35">
      <c r="A435"/>
      <c r="B435"/>
      <c r="C435"/>
      <c r="D435"/>
      <c r="E435"/>
      <c r="F435"/>
      <c r="G435"/>
      <c r="H435"/>
      <c r="I435"/>
      <c r="J435"/>
    </row>
    <row r="436" spans="1:10" x14ac:dyDescent="0.35">
      <c r="A436"/>
      <c r="B436"/>
      <c r="C436"/>
      <c r="D436"/>
      <c r="E436"/>
      <c r="F436"/>
      <c r="G436"/>
      <c r="H436"/>
      <c r="I436"/>
      <c r="J436"/>
    </row>
    <row r="437" spans="1:10" x14ac:dyDescent="0.35">
      <c r="A437"/>
      <c r="B437"/>
      <c r="C437"/>
      <c r="D437"/>
      <c r="E437"/>
      <c r="F437"/>
      <c r="G437"/>
      <c r="H437"/>
      <c r="I437"/>
      <c r="J437"/>
    </row>
    <row r="438" spans="1:10" x14ac:dyDescent="0.35">
      <c r="A438"/>
      <c r="B438"/>
      <c r="C438"/>
      <c r="D438"/>
      <c r="E438"/>
      <c r="F438"/>
      <c r="G438"/>
      <c r="H438"/>
      <c r="I438"/>
      <c r="J438"/>
    </row>
    <row r="439" spans="1:10" x14ac:dyDescent="0.35">
      <c r="A439"/>
      <c r="B439"/>
      <c r="C439"/>
      <c r="D439"/>
      <c r="E439"/>
      <c r="F439"/>
      <c r="G439"/>
      <c r="H439"/>
      <c r="I439"/>
      <c r="J439"/>
    </row>
    <row r="440" spans="1:10" x14ac:dyDescent="0.35">
      <c r="A440"/>
      <c r="B440"/>
      <c r="C440"/>
      <c r="D440"/>
      <c r="E440"/>
      <c r="F440"/>
      <c r="G440"/>
      <c r="H440"/>
      <c r="I440"/>
      <c r="J440"/>
    </row>
    <row r="441" spans="1:10" x14ac:dyDescent="0.35">
      <c r="A441"/>
      <c r="B441"/>
      <c r="C441"/>
      <c r="D441"/>
      <c r="E441"/>
      <c r="F441"/>
      <c r="G441"/>
      <c r="H441"/>
      <c r="I441"/>
      <c r="J441"/>
    </row>
    <row r="442" spans="1:10" x14ac:dyDescent="0.35">
      <c r="A442"/>
      <c r="B442"/>
      <c r="C442"/>
      <c r="D442"/>
      <c r="E442"/>
      <c r="F442"/>
      <c r="G442"/>
      <c r="H442"/>
      <c r="I442"/>
      <c r="J442"/>
    </row>
    <row r="443" spans="1:10" x14ac:dyDescent="0.35">
      <c r="A443"/>
      <c r="B443"/>
      <c r="C443"/>
      <c r="D443"/>
      <c r="E443"/>
      <c r="F443"/>
      <c r="G443"/>
      <c r="H443"/>
      <c r="I443"/>
      <c r="J443"/>
    </row>
    <row r="444" spans="1:10" x14ac:dyDescent="0.35">
      <c r="A444"/>
      <c r="B444"/>
      <c r="C444"/>
      <c r="D444"/>
      <c r="E444"/>
      <c r="F444"/>
      <c r="G444"/>
      <c r="H444"/>
      <c r="I444"/>
      <c r="J444"/>
    </row>
    <row r="445" spans="1:10" x14ac:dyDescent="0.35">
      <c r="A445"/>
      <c r="B445"/>
      <c r="C445"/>
      <c r="D445"/>
      <c r="E445"/>
      <c r="F445"/>
      <c r="G445"/>
      <c r="H445"/>
      <c r="I445"/>
      <c r="J445"/>
    </row>
    <row r="446" spans="1:10" x14ac:dyDescent="0.35">
      <c r="A446"/>
      <c r="B446"/>
      <c r="C446"/>
      <c r="D446"/>
      <c r="E446"/>
      <c r="F446"/>
      <c r="G446"/>
      <c r="H446"/>
      <c r="I446"/>
      <c r="J446"/>
    </row>
    <row r="447" spans="1:10" x14ac:dyDescent="0.35">
      <c r="A447"/>
      <c r="B447"/>
      <c r="C447"/>
      <c r="D447"/>
      <c r="E447"/>
      <c r="F447"/>
      <c r="G447"/>
      <c r="H447"/>
      <c r="I447"/>
      <c r="J447"/>
    </row>
    <row r="448" spans="1:10" x14ac:dyDescent="0.35">
      <c r="A448"/>
      <c r="B448"/>
      <c r="C448"/>
      <c r="D448"/>
      <c r="E448"/>
      <c r="F448"/>
      <c r="G448"/>
      <c r="H448"/>
      <c r="I448"/>
      <c r="J448"/>
    </row>
    <row r="449" spans="1:10" x14ac:dyDescent="0.35">
      <c r="A449"/>
      <c r="B449"/>
      <c r="C449"/>
      <c r="D449"/>
      <c r="E449"/>
      <c r="F449"/>
      <c r="G449"/>
      <c r="H449"/>
      <c r="I449"/>
      <c r="J449"/>
    </row>
    <row r="450" spans="1:10" x14ac:dyDescent="0.35">
      <c r="A450"/>
      <c r="B450"/>
      <c r="C450"/>
      <c r="D450"/>
      <c r="E450"/>
      <c r="F450"/>
      <c r="G450"/>
      <c r="H450"/>
      <c r="I450"/>
      <c r="J450"/>
    </row>
    <row r="451" spans="1:10" x14ac:dyDescent="0.35">
      <c r="A451"/>
      <c r="B451"/>
      <c r="C451"/>
      <c r="D451"/>
      <c r="E451"/>
      <c r="F451"/>
      <c r="G451"/>
      <c r="H451"/>
      <c r="I451"/>
      <c r="J451"/>
    </row>
    <row r="452" spans="1:10" x14ac:dyDescent="0.35">
      <c r="A452"/>
      <c r="B452"/>
      <c r="C452"/>
      <c r="D452"/>
      <c r="E452"/>
      <c r="F452"/>
      <c r="G452"/>
      <c r="H452"/>
      <c r="I452"/>
      <c r="J452"/>
    </row>
    <row r="453" spans="1:10" x14ac:dyDescent="0.35">
      <c r="A453"/>
      <c r="B453"/>
      <c r="C453"/>
      <c r="D453"/>
      <c r="E453"/>
      <c r="F453"/>
      <c r="G453"/>
      <c r="H453"/>
      <c r="I453"/>
      <c r="J453"/>
    </row>
    <row r="454" spans="1:10" x14ac:dyDescent="0.35">
      <c r="A454"/>
      <c r="B454"/>
      <c r="C454"/>
      <c r="D454"/>
      <c r="E454"/>
      <c r="F454"/>
      <c r="G454"/>
      <c r="H454"/>
      <c r="I454"/>
      <c r="J454"/>
    </row>
    <row r="455" spans="1:10" x14ac:dyDescent="0.35">
      <c r="A455"/>
      <c r="B455"/>
      <c r="C455"/>
      <c r="D455"/>
      <c r="E455"/>
      <c r="F455"/>
      <c r="G455"/>
      <c r="H455"/>
      <c r="I455"/>
      <c r="J455"/>
    </row>
    <row r="456" spans="1:10" x14ac:dyDescent="0.35">
      <c r="A456"/>
      <c r="B456"/>
      <c r="C456"/>
      <c r="D456"/>
      <c r="E456"/>
      <c r="F456"/>
      <c r="G456"/>
      <c r="H456"/>
      <c r="I456"/>
      <c r="J456"/>
    </row>
    <row r="457" spans="1:10" x14ac:dyDescent="0.35">
      <c r="A457"/>
      <c r="B457"/>
      <c r="C457"/>
      <c r="D457"/>
      <c r="E457"/>
      <c r="F457"/>
      <c r="G457"/>
      <c r="H457"/>
      <c r="I457"/>
      <c r="J457"/>
    </row>
    <row r="458" spans="1:10" x14ac:dyDescent="0.35">
      <c r="A458"/>
      <c r="B458"/>
      <c r="C458"/>
      <c r="D458"/>
      <c r="E458"/>
      <c r="F458"/>
      <c r="G458"/>
      <c r="H458"/>
      <c r="I458"/>
      <c r="J458"/>
    </row>
    <row r="459" spans="1:10" x14ac:dyDescent="0.35">
      <c r="A459"/>
      <c r="B459"/>
      <c r="C459"/>
      <c r="D459"/>
      <c r="E459"/>
      <c r="F459"/>
      <c r="G459"/>
      <c r="H459"/>
      <c r="I459"/>
      <c r="J459"/>
    </row>
    <row r="460" spans="1:10" x14ac:dyDescent="0.35">
      <c r="A460"/>
      <c r="B460"/>
      <c r="C460"/>
      <c r="D460"/>
      <c r="E460"/>
      <c r="F460"/>
      <c r="G460"/>
      <c r="H460"/>
      <c r="I460"/>
      <c r="J460"/>
    </row>
    <row r="461" spans="1:10" x14ac:dyDescent="0.35">
      <c r="A461"/>
      <c r="B461"/>
      <c r="C461"/>
      <c r="D461"/>
      <c r="E461"/>
      <c r="F461"/>
      <c r="G461"/>
      <c r="H461"/>
      <c r="I461"/>
      <c r="J461"/>
    </row>
    <row r="462" spans="1:10" x14ac:dyDescent="0.35">
      <c r="A462"/>
      <c r="B462"/>
      <c r="C462"/>
      <c r="D462"/>
      <c r="E462"/>
      <c r="F462"/>
      <c r="G462"/>
      <c r="H462"/>
      <c r="I462"/>
      <c r="J462"/>
    </row>
    <row r="463" spans="1:10" x14ac:dyDescent="0.35">
      <c r="A463"/>
      <c r="B463"/>
      <c r="C463"/>
      <c r="D463"/>
      <c r="E463"/>
      <c r="F463"/>
      <c r="G463"/>
      <c r="H463"/>
      <c r="I463"/>
      <c r="J463"/>
    </row>
    <row r="464" spans="1:10" x14ac:dyDescent="0.35">
      <c r="A464"/>
      <c r="B464"/>
      <c r="C464"/>
      <c r="D464"/>
      <c r="E464"/>
      <c r="F464"/>
      <c r="G464"/>
      <c r="H464"/>
      <c r="I464"/>
      <c r="J464"/>
    </row>
    <row r="465" spans="1:10" x14ac:dyDescent="0.35">
      <c r="A465"/>
      <c r="B465"/>
      <c r="C465"/>
      <c r="D465"/>
      <c r="E465"/>
      <c r="F465"/>
      <c r="G465"/>
      <c r="H465"/>
      <c r="I465"/>
      <c r="J465"/>
    </row>
    <row r="466" spans="1:10" x14ac:dyDescent="0.35">
      <c r="A466"/>
      <c r="B466"/>
      <c r="C466"/>
      <c r="D466"/>
      <c r="E466"/>
      <c r="F466"/>
      <c r="G466"/>
      <c r="H466"/>
      <c r="I466"/>
      <c r="J466"/>
    </row>
    <row r="467" spans="1:10" x14ac:dyDescent="0.35">
      <c r="A467"/>
      <c r="B467"/>
      <c r="C467"/>
      <c r="D467"/>
      <c r="E467"/>
      <c r="F467"/>
      <c r="G467"/>
      <c r="H467"/>
      <c r="I467"/>
      <c r="J467"/>
    </row>
    <row r="468" spans="1:10" x14ac:dyDescent="0.35">
      <c r="A468"/>
      <c r="B468"/>
      <c r="C468"/>
      <c r="D468"/>
      <c r="E468"/>
      <c r="F468"/>
      <c r="G468"/>
      <c r="H468"/>
      <c r="I468"/>
      <c r="J468"/>
    </row>
    <row r="469" spans="1:10" x14ac:dyDescent="0.35">
      <c r="A469"/>
      <c r="B469"/>
      <c r="C469"/>
      <c r="D469"/>
      <c r="E469"/>
      <c r="F469"/>
      <c r="G469"/>
      <c r="H469"/>
      <c r="I469"/>
      <c r="J469"/>
    </row>
    <row r="470" spans="1:10" x14ac:dyDescent="0.35">
      <c r="A470"/>
      <c r="B470"/>
      <c r="C470"/>
      <c r="D470"/>
      <c r="E470"/>
      <c r="F470"/>
      <c r="G470"/>
      <c r="H470"/>
      <c r="I470"/>
      <c r="J470"/>
    </row>
    <row r="471" spans="1:10" x14ac:dyDescent="0.35">
      <c r="A471"/>
      <c r="B471"/>
      <c r="C471"/>
      <c r="D471"/>
      <c r="E471"/>
      <c r="F471"/>
      <c r="G471"/>
      <c r="H471"/>
      <c r="I471"/>
      <c r="J471"/>
    </row>
    <row r="472" spans="1:10" x14ac:dyDescent="0.35">
      <c r="A472"/>
      <c r="B472"/>
      <c r="C472"/>
      <c r="D472"/>
      <c r="E472"/>
      <c r="F472"/>
      <c r="G472"/>
      <c r="H472"/>
      <c r="I472"/>
      <c r="J472"/>
    </row>
    <row r="473" spans="1:10" x14ac:dyDescent="0.35">
      <c r="A473"/>
      <c r="B473"/>
      <c r="C473"/>
      <c r="D473"/>
      <c r="E473"/>
      <c r="F473"/>
      <c r="G473"/>
      <c r="H473"/>
      <c r="I473"/>
      <c r="J473"/>
    </row>
    <row r="474" spans="1:10" x14ac:dyDescent="0.35">
      <c r="A474"/>
      <c r="B474"/>
      <c r="C474"/>
      <c r="D474"/>
      <c r="E474"/>
      <c r="F474"/>
      <c r="G474"/>
      <c r="H474"/>
      <c r="I474"/>
      <c r="J474"/>
    </row>
    <row r="475" spans="1:10" x14ac:dyDescent="0.35">
      <c r="A475"/>
      <c r="B475"/>
      <c r="C475"/>
      <c r="D475"/>
      <c r="E475"/>
      <c r="F475"/>
      <c r="G475"/>
      <c r="H475"/>
      <c r="I475"/>
      <c r="J475"/>
    </row>
    <row r="476" spans="1:10" x14ac:dyDescent="0.35">
      <c r="A476"/>
      <c r="B476"/>
      <c r="C476"/>
      <c r="D476"/>
      <c r="E476"/>
      <c r="F476"/>
      <c r="G476"/>
      <c r="H476"/>
      <c r="I476"/>
      <c r="J476"/>
    </row>
    <row r="477" spans="1:10" x14ac:dyDescent="0.35">
      <c r="A477"/>
      <c r="B477"/>
      <c r="C477"/>
      <c r="D477"/>
      <c r="E477"/>
      <c r="F477"/>
      <c r="G477"/>
      <c r="H477"/>
      <c r="I477"/>
      <c r="J477"/>
    </row>
    <row r="478" spans="1:10" x14ac:dyDescent="0.35">
      <c r="A478"/>
      <c r="B478"/>
      <c r="C478"/>
      <c r="D478"/>
      <c r="E478"/>
      <c r="F478"/>
      <c r="G478"/>
      <c r="H478"/>
      <c r="I478"/>
      <c r="J478"/>
    </row>
    <row r="479" spans="1:10" x14ac:dyDescent="0.35">
      <c r="A479"/>
      <c r="B479"/>
      <c r="C479"/>
      <c r="D479"/>
      <c r="E479"/>
      <c r="F479"/>
      <c r="G479"/>
      <c r="H479"/>
      <c r="I479"/>
      <c r="J479"/>
    </row>
    <row r="480" spans="1:10" x14ac:dyDescent="0.35">
      <c r="A480"/>
      <c r="B480"/>
      <c r="C480"/>
      <c r="D480"/>
      <c r="E480"/>
      <c r="F480"/>
      <c r="G480"/>
      <c r="H480"/>
      <c r="I480"/>
      <c r="J480"/>
    </row>
    <row r="481" spans="1:10" x14ac:dyDescent="0.35">
      <c r="A481"/>
      <c r="B481"/>
      <c r="C481"/>
      <c r="D481"/>
      <c r="E481"/>
      <c r="F481"/>
      <c r="G481"/>
      <c r="H481"/>
      <c r="I481"/>
      <c r="J481"/>
    </row>
    <row r="482" spans="1:10" x14ac:dyDescent="0.35">
      <c r="A482"/>
      <c r="B482"/>
      <c r="C482"/>
      <c r="D482"/>
      <c r="E482"/>
      <c r="F482"/>
      <c r="G482"/>
      <c r="H482"/>
      <c r="I482"/>
      <c r="J482"/>
    </row>
    <row r="483" spans="1:10" x14ac:dyDescent="0.35">
      <c r="A483"/>
      <c r="B483"/>
      <c r="C483"/>
      <c r="D483"/>
      <c r="E483"/>
      <c r="F483"/>
      <c r="G483"/>
      <c r="H483"/>
      <c r="I483"/>
      <c r="J483"/>
    </row>
    <row r="484" spans="1:10" x14ac:dyDescent="0.35">
      <c r="A484"/>
      <c r="B484"/>
      <c r="C484"/>
      <c r="D484"/>
      <c r="E484"/>
      <c r="F484"/>
      <c r="G484"/>
      <c r="H484"/>
      <c r="I484"/>
      <c r="J484"/>
    </row>
    <row r="485" spans="1:10" x14ac:dyDescent="0.35">
      <c r="A485"/>
      <c r="B485"/>
      <c r="C485"/>
      <c r="D485"/>
      <c r="E485"/>
      <c r="F485"/>
      <c r="G485"/>
      <c r="H485"/>
      <c r="I485"/>
      <c r="J485"/>
    </row>
    <row r="486" spans="1:10" x14ac:dyDescent="0.35">
      <c r="A486"/>
      <c r="B486"/>
      <c r="C486"/>
      <c r="D486"/>
      <c r="E486"/>
      <c r="F486"/>
      <c r="G486"/>
      <c r="H486"/>
      <c r="I486"/>
      <c r="J486"/>
    </row>
    <row r="487" spans="1:10" x14ac:dyDescent="0.35">
      <c r="A487"/>
      <c r="B487"/>
      <c r="C487"/>
      <c r="D487"/>
      <c r="E487"/>
      <c r="F487"/>
      <c r="G487"/>
      <c r="H487"/>
      <c r="I487"/>
      <c r="J487"/>
    </row>
    <row r="488" spans="1:10" x14ac:dyDescent="0.35">
      <c r="A488"/>
      <c r="B488"/>
      <c r="C488"/>
      <c r="D488"/>
      <c r="E488"/>
      <c r="F488"/>
      <c r="G488"/>
      <c r="H488"/>
      <c r="I488"/>
      <c r="J488"/>
    </row>
    <row r="489" spans="1:10" x14ac:dyDescent="0.35">
      <c r="A489"/>
      <c r="B489"/>
      <c r="C489"/>
      <c r="D489"/>
      <c r="E489"/>
      <c r="F489"/>
      <c r="G489"/>
      <c r="H489"/>
      <c r="I489"/>
      <c r="J489"/>
    </row>
    <row r="490" spans="1:10" x14ac:dyDescent="0.35">
      <c r="A490"/>
      <c r="B490"/>
      <c r="C490"/>
      <c r="D490"/>
      <c r="E490"/>
      <c r="F490"/>
      <c r="G490"/>
      <c r="H490"/>
      <c r="I490"/>
      <c r="J490"/>
    </row>
    <row r="491" spans="1:10" x14ac:dyDescent="0.35">
      <c r="A491"/>
      <c r="B491"/>
      <c r="C491"/>
      <c r="D491"/>
      <c r="E491"/>
      <c r="F491"/>
      <c r="G491"/>
      <c r="H491"/>
      <c r="I491"/>
      <c r="J491"/>
    </row>
    <row r="492" spans="1:10" x14ac:dyDescent="0.35">
      <c r="A492"/>
      <c r="B492"/>
      <c r="C492"/>
      <c r="D492"/>
      <c r="E492"/>
      <c r="F492"/>
      <c r="G492"/>
      <c r="H492"/>
      <c r="I492"/>
      <c r="J492"/>
    </row>
    <row r="493" spans="1:10" x14ac:dyDescent="0.35">
      <c r="A493"/>
      <c r="B493"/>
      <c r="C493"/>
      <c r="D493"/>
      <c r="E493"/>
      <c r="F493"/>
      <c r="G493"/>
      <c r="H493"/>
      <c r="I493"/>
      <c r="J493"/>
    </row>
    <row r="494" spans="1:10" x14ac:dyDescent="0.35">
      <c r="A494"/>
      <c r="B494"/>
      <c r="C494"/>
      <c r="D494"/>
      <c r="E494"/>
      <c r="F494"/>
      <c r="G494"/>
      <c r="H494"/>
      <c r="I494"/>
      <c r="J494"/>
    </row>
    <row r="495" spans="1:10" x14ac:dyDescent="0.35">
      <c r="A495"/>
      <c r="B495"/>
      <c r="C495"/>
      <c r="D495"/>
      <c r="E495"/>
      <c r="F495"/>
      <c r="G495"/>
      <c r="H495"/>
      <c r="I495"/>
      <c r="J495"/>
    </row>
    <row r="496" spans="1:10" x14ac:dyDescent="0.35">
      <c r="A496"/>
      <c r="B496"/>
      <c r="C496"/>
      <c r="D496"/>
      <c r="E496"/>
      <c r="F496"/>
      <c r="G496"/>
      <c r="H496"/>
      <c r="I496"/>
      <c r="J496"/>
    </row>
    <row r="497" spans="1:10" x14ac:dyDescent="0.35">
      <c r="A497"/>
      <c r="B497"/>
      <c r="C497"/>
      <c r="D497"/>
      <c r="E497"/>
      <c r="F497"/>
      <c r="G497"/>
      <c r="H497"/>
      <c r="I497"/>
      <c r="J497"/>
    </row>
    <row r="498" spans="1:10" x14ac:dyDescent="0.35">
      <c r="A498"/>
      <c r="B498"/>
      <c r="C498"/>
      <c r="D498"/>
      <c r="E498"/>
      <c r="F498"/>
      <c r="G498"/>
      <c r="H498"/>
      <c r="I498"/>
      <c r="J498"/>
    </row>
    <row r="499" spans="1:10" x14ac:dyDescent="0.35">
      <c r="A499"/>
      <c r="B499"/>
      <c r="C499"/>
      <c r="D499"/>
      <c r="E499"/>
      <c r="F499"/>
      <c r="G499"/>
      <c r="H499"/>
      <c r="I499"/>
      <c r="J499"/>
    </row>
    <row r="500" spans="1:10" x14ac:dyDescent="0.35">
      <c r="A500"/>
      <c r="B500"/>
      <c r="C500"/>
      <c r="D500"/>
      <c r="E500"/>
      <c r="F500"/>
      <c r="G500"/>
      <c r="H500"/>
      <c r="I500"/>
      <c r="J500"/>
    </row>
    <row r="501" spans="1:10" x14ac:dyDescent="0.35">
      <c r="A501"/>
      <c r="B501"/>
      <c r="C501"/>
      <c r="D501"/>
      <c r="E501"/>
      <c r="F501"/>
      <c r="G501"/>
      <c r="H501"/>
      <c r="I501"/>
      <c r="J501"/>
    </row>
    <row r="502" spans="1:10" x14ac:dyDescent="0.35">
      <c r="A502"/>
      <c r="B502"/>
      <c r="C502"/>
      <c r="D502"/>
      <c r="E502"/>
      <c r="F502"/>
      <c r="G502"/>
      <c r="H502"/>
      <c r="I502"/>
      <c r="J502"/>
    </row>
    <row r="503" spans="1:10" x14ac:dyDescent="0.35">
      <c r="A503"/>
      <c r="B503"/>
      <c r="C503"/>
      <c r="D503"/>
      <c r="E503"/>
      <c r="F503"/>
      <c r="G503"/>
      <c r="H503"/>
      <c r="I503"/>
      <c r="J503"/>
    </row>
    <row r="504" spans="1:10" x14ac:dyDescent="0.35">
      <c r="A504"/>
      <c r="B504"/>
      <c r="C504"/>
      <c r="D504"/>
      <c r="E504"/>
      <c r="F504"/>
      <c r="G504"/>
      <c r="H504"/>
      <c r="I504"/>
      <c r="J504"/>
    </row>
    <row r="505" spans="1:10" x14ac:dyDescent="0.35">
      <c r="A505"/>
      <c r="B505"/>
      <c r="C505"/>
      <c r="D505"/>
      <c r="E505"/>
      <c r="F505"/>
      <c r="G505"/>
      <c r="H505"/>
      <c r="I505"/>
      <c r="J505"/>
    </row>
    <row r="506" spans="1:10" x14ac:dyDescent="0.35">
      <c r="A506"/>
      <c r="B506"/>
      <c r="C506"/>
      <c r="D506"/>
      <c r="E506"/>
      <c r="F506"/>
      <c r="G506"/>
      <c r="H506"/>
      <c r="I506"/>
      <c r="J506"/>
    </row>
    <row r="507" spans="1:10" x14ac:dyDescent="0.35">
      <c r="A507"/>
      <c r="B507"/>
      <c r="C507"/>
      <c r="D507"/>
      <c r="E507"/>
      <c r="F507"/>
      <c r="G507"/>
      <c r="H507"/>
      <c r="I507"/>
      <c r="J507"/>
    </row>
    <row r="508" spans="1:10" x14ac:dyDescent="0.35">
      <c r="A508"/>
      <c r="B508"/>
      <c r="C508"/>
      <c r="D508"/>
      <c r="E508"/>
      <c r="F508"/>
      <c r="G508"/>
      <c r="H508"/>
      <c r="I508"/>
      <c r="J508"/>
    </row>
    <row r="509" spans="1:10" x14ac:dyDescent="0.35">
      <c r="A509"/>
      <c r="B509"/>
      <c r="C509"/>
      <c r="D509"/>
      <c r="E509"/>
      <c r="F509"/>
      <c r="G509"/>
      <c r="H509"/>
      <c r="I509"/>
      <c r="J509"/>
    </row>
    <row r="510" spans="1:10" x14ac:dyDescent="0.35">
      <c r="A510"/>
      <c r="B510"/>
      <c r="C510"/>
      <c r="D510"/>
      <c r="E510"/>
      <c r="F510"/>
      <c r="G510"/>
      <c r="H510"/>
      <c r="I510"/>
      <c r="J510"/>
    </row>
    <row r="511" spans="1:10" x14ac:dyDescent="0.35">
      <c r="A511"/>
      <c r="B511"/>
      <c r="C511"/>
      <c r="D511"/>
      <c r="E511"/>
      <c r="F511"/>
      <c r="G511"/>
      <c r="H511"/>
      <c r="I511"/>
      <c r="J511"/>
    </row>
    <row r="512" spans="1:10" x14ac:dyDescent="0.35">
      <c r="A512"/>
      <c r="B512"/>
      <c r="C512"/>
      <c r="D512"/>
      <c r="E512"/>
      <c r="F512"/>
      <c r="G512"/>
      <c r="H512"/>
      <c r="I512"/>
      <c r="J512"/>
    </row>
    <row r="513" spans="1:10" x14ac:dyDescent="0.35">
      <c r="A513"/>
      <c r="B513"/>
      <c r="C513"/>
      <c r="D513"/>
      <c r="E513"/>
      <c r="F513"/>
      <c r="G513"/>
      <c r="H513"/>
      <c r="I513"/>
      <c r="J513"/>
    </row>
    <row r="514" spans="1:10" x14ac:dyDescent="0.35">
      <c r="A514"/>
      <c r="B514"/>
      <c r="C514"/>
      <c r="D514"/>
      <c r="E514"/>
      <c r="F514"/>
      <c r="G514"/>
      <c r="H514"/>
      <c r="I514"/>
      <c r="J514"/>
    </row>
    <row r="515" spans="1:10" x14ac:dyDescent="0.35">
      <c r="A515"/>
      <c r="B515"/>
      <c r="C515"/>
      <c r="D515"/>
      <c r="E515"/>
      <c r="F515"/>
      <c r="G515"/>
      <c r="H515"/>
      <c r="I515"/>
      <c r="J515"/>
    </row>
    <row r="516" spans="1:10" x14ac:dyDescent="0.35">
      <c r="A516"/>
      <c r="B516"/>
      <c r="C516"/>
      <c r="D516"/>
      <c r="E516"/>
      <c r="F516"/>
      <c r="G516"/>
      <c r="H516"/>
      <c r="I516"/>
      <c r="J516"/>
    </row>
    <row r="517" spans="1:10" x14ac:dyDescent="0.35">
      <c r="A517"/>
      <c r="B517"/>
      <c r="C517"/>
      <c r="D517"/>
      <c r="E517"/>
      <c r="F517"/>
      <c r="G517"/>
      <c r="H517"/>
      <c r="I517"/>
      <c r="J517"/>
    </row>
    <row r="518" spans="1:10" x14ac:dyDescent="0.35">
      <c r="A518"/>
      <c r="B518"/>
      <c r="C518"/>
      <c r="D518"/>
      <c r="E518"/>
      <c r="F518"/>
      <c r="G518"/>
      <c r="H518"/>
      <c r="I518"/>
      <c r="J518"/>
    </row>
    <row r="519" spans="1:10" x14ac:dyDescent="0.35">
      <c r="A519"/>
      <c r="B519"/>
      <c r="C519"/>
      <c r="D519"/>
      <c r="E519"/>
      <c r="F519"/>
      <c r="G519"/>
      <c r="H519"/>
      <c r="I519"/>
      <c r="J519"/>
    </row>
    <row r="520" spans="1:10" x14ac:dyDescent="0.35">
      <c r="A520"/>
      <c r="B520"/>
      <c r="C520"/>
      <c r="D520"/>
      <c r="E520"/>
      <c r="F520"/>
      <c r="G520"/>
      <c r="H520"/>
      <c r="I520"/>
      <c r="J520"/>
    </row>
    <row r="521" spans="1:10" x14ac:dyDescent="0.35">
      <c r="A521"/>
      <c r="B521"/>
      <c r="C521"/>
      <c r="D521"/>
      <c r="E521"/>
      <c r="F521"/>
      <c r="G521"/>
      <c r="H521"/>
      <c r="I521"/>
      <c r="J521"/>
    </row>
    <row r="522" spans="1:10" x14ac:dyDescent="0.35">
      <c r="A522"/>
      <c r="B522"/>
      <c r="C522"/>
      <c r="D522"/>
      <c r="E522"/>
      <c r="F522"/>
      <c r="G522"/>
      <c r="H522"/>
      <c r="I522"/>
      <c r="J522"/>
    </row>
    <row r="523" spans="1:10" x14ac:dyDescent="0.35">
      <c r="A523"/>
      <c r="B523"/>
      <c r="C523"/>
      <c r="D523"/>
      <c r="E523"/>
      <c r="F523"/>
      <c r="G523"/>
      <c r="H523"/>
      <c r="I523"/>
      <c r="J523"/>
    </row>
    <row r="524" spans="1:10" x14ac:dyDescent="0.35">
      <c r="A524"/>
      <c r="B524"/>
      <c r="C524"/>
      <c r="D524"/>
      <c r="E524"/>
      <c r="F524"/>
      <c r="G524"/>
      <c r="H524"/>
      <c r="I524"/>
      <c r="J524"/>
    </row>
    <row r="525" spans="1:10" x14ac:dyDescent="0.35">
      <c r="A525"/>
      <c r="B525"/>
      <c r="C525"/>
      <c r="D525"/>
      <c r="E525"/>
      <c r="F525"/>
      <c r="G525"/>
      <c r="H525"/>
      <c r="I525"/>
      <c r="J525"/>
    </row>
    <row r="526" spans="1:10" x14ac:dyDescent="0.35">
      <c r="A526"/>
      <c r="B526"/>
      <c r="C526"/>
      <c r="D526"/>
      <c r="E526"/>
      <c r="F526"/>
      <c r="G526"/>
      <c r="H526"/>
      <c r="I526"/>
      <c r="J526"/>
    </row>
    <row r="527" spans="1:10" x14ac:dyDescent="0.35">
      <c r="A527"/>
      <c r="B527"/>
      <c r="C527"/>
      <c r="D527"/>
      <c r="E527"/>
      <c r="F527"/>
      <c r="G527"/>
      <c r="H527"/>
      <c r="I527"/>
      <c r="J527"/>
    </row>
    <row r="528" spans="1:10" x14ac:dyDescent="0.35">
      <c r="A528"/>
      <c r="B528"/>
      <c r="C528"/>
      <c r="D528"/>
      <c r="E528"/>
      <c r="F528"/>
      <c r="G528"/>
      <c r="H528"/>
      <c r="I528"/>
      <c r="J528"/>
    </row>
    <row r="529" spans="1:10" x14ac:dyDescent="0.35">
      <c r="A529"/>
      <c r="B529"/>
      <c r="C529"/>
      <c r="D529"/>
      <c r="E529"/>
      <c r="F529"/>
      <c r="G529"/>
      <c r="H529"/>
      <c r="I529"/>
      <c r="J529"/>
    </row>
    <row r="530" spans="1:10" x14ac:dyDescent="0.35">
      <c r="A530"/>
      <c r="B530"/>
      <c r="C530"/>
      <c r="D530"/>
      <c r="E530"/>
      <c r="F530"/>
      <c r="G530"/>
      <c r="H530"/>
      <c r="I530"/>
      <c r="J530"/>
    </row>
    <row r="531" spans="1:10" x14ac:dyDescent="0.35">
      <c r="A531"/>
      <c r="B531"/>
      <c r="C531"/>
      <c r="D531"/>
      <c r="E531"/>
      <c r="F531"/>
      <c r="G531"/>
      <c r="H531"/>
      <c r="I531"/>
      <c r="J531"/>
    </row>
    <row r="532" spans="1:10" x14ac:dyDescent="0.35">
      <c r="A532"/>
      <c r="B532"/>
      <c r="C532"/>
      <c r="D532"/>
      <c r="E532"/>
      <c r="F532"/>
      <c r="G532"/>
      <c r="H532"/>
      <c r="I532"/>
      <c r="J532"/>
    </row>
    <row r="533" spans="1:10" x14ac:dyDescent="0.35">
      <c r="A533"/>
      <c r="B533"/>
      <c r="C533"/>
      <c r="D533"/>
      <c r="E533"/>
      <c r="F533"/>
      <c r="G533"/>
      <c r="H533"/>
      <c r="I533"/>
      <c r="J533"/>
    </row>
    <row r="534" spans="1:10" x14ac:dyDescent="0.35">
      <c r="A534"/>
      <c r="B534"/>
      <c r="C534"/>
      <c r="D534"/>
      <c r="E534"/>
      <c r="F534"/>
      <c r="G534"/>
      <c r="H534"/>
      <c r="I534"/>
      <c r="J534"/>
    </row>
    <row r="535" spans="1:10" x14ac:dyDescent="0.35">
      <c r="A535"/>
      <c r="B535"/>
      <c r="C535"/>
      <c r="D535"/>
      <c r="E535"/>
      <c r="F535"/>
      <c r="G535"/>
      <c r="H535"/>
      <c r="I535"/>
      <c r="J535"/>
    </row>
    <row r="536" spans="1:10" x14ac:dyDescent="0.35">
      <c r="A536"/>
      <c r="B536"/>
      <c r="C536"/>
      <c r="D536"/>
      <c r="E536"/>
      <c r="F536"/>
      <c r="G536"/>
      <c r="H536"/>
      <c r="I536"/>
      <c r="J536"/>
    </row>
    <row r="537" spans="1:10" x14ac:dyDescent="0.35">
      <c r="A537"/>
      <c r="B537"/>
      <c r="C537"/>
      <c r="D537"/>
      <c r="E537"/>
      <c r="F537"/>
      <c r="G537"/>
      <c r="H537"/>
      <c r="I537"/>
      <c r="J537"/>
    </row>
    <row r="538" spans="1:10" x14ac:dyDescent="0.35">
      <c r="A538"/>
      <c r="B538"/>
      <c r="C538"/>
      <c r="D538"/>
      <c r="E538"/>
      <c r="F538"/>
      <c r="G538"/>
      <c r="H538"/>
      <c r="I538"/>
      <c r="J538"/>
    </row>
    <row r="539" spans="1:10" x14ac:dyDescent="0.35">
      <c r="A539"/>
      <c r="B539"/>
      <c r="C539"/>
      <c r="D539"/>
      <c r="E539"/>
      <c r="F539"/>
      <c r="G539"/>
      <c r="H539"/>
      <c r="I539"/>
      <c r="J539"/>
    </row>
    <row r="540" spans="1:10" x14ac:dyDescent="0.35">
      <c r="A540"/>
      <c r="B540"/>
      <c r="C540"/>
      <c r="D540"/>
      <c r="E540"/>
      <c r="F540"/>
      <c r="G540"/>
      <c r="H540"/>
      <c r="I540"/>
      <c r="J540"/>
    </row>
    <row r="541" spans="1:10" x14ac:dyDescent="0.35">
      <c r="A541"/>
      <c r="B541"/>
      <c r="C541"/>
      <c r="D541"/>
      <c r="E541"/>
      <c r="F541"/>
      <c r="G541"/>
      <c r="H541"/>
      <c r="I541"/>
      <c r="J541"/>
    </row>
    <row r="542" spans="1:10" x14ac:dyDescent="0.35">
      <c r="A542"/>
      <c r="B542"/>
      <c r="C542"/>
      <c r="D542"/>
      <c r="E542"/>
      <c r="F542"/>
      <c r="G542"/>
      <c r="H542"/>
      <c r="I542"/>
      <c r="J542"/>
    </row>
    <row r="543" spans="1:10" x14ac:dyDescent="0.35">
      <c r="A543"/>
      <c r="B543"/>
      <c r="C543"/>
      <c r="D543"/>
      <c r="E543"/>
      <c r="F543"/>
      <c r="G543"/>
      <c r="H543"/>
      <c r="I543"/>
      <c r="J543"/>
    </row>
    <row r="544" spans="1:10" x14ac:dyDescent="0.35">
      <c r="A544"/>
      <c r="B544"/>
      <c r="C544"/>
      <c r="D544"/>
      <c r="E544"/>
      <c r="F544"/>
      <c r="G544"/>
      <c r="H544"/>
      <c r="I544"/>
      <c r="J544"/>
    </row>
    <row r="545" spans="1:10" x14ac:dyDescent="0.35">
      <c r="A545"/>
      <c r="B545"/>
      <c r="C545"/>
      <c r="D545"/>
      <c r="E545"/>
      <c r="F545"/>
      <c r="G545"/>
      <c r="H545"/>
      <c r="I545"/>
      <c r="J545"/>
    </row>
    <row r="546" spans="1:10" x14ac:dyDescent="0.35">
      <c r="A546"/>
      <c r="B546"/>
      <c r="C546"/>
      <c r="D546"/>
      <c r="E546"/>
      <c r="F546"/>
      <c r="G546"/>
      <c r="H546"/>
      <c r="I546"/>
      <c r="J546"/>
    </row>
    <row r="547" spans="1:10" x14ac:dyDescent="0.35">
      <c r="A547"/>
      <c r="B547"/>
      <c r="C547"/>
      <c r="D547"/>
      <c r="E547"/>
      <c r="F547"/>
      <c r="G547"/>
      <c r="H547"/>
      <c r="I547"/>
      <c r="J547"/>
    </row>
    <row r="548" spans="1:10" x14ac:dyDescent="0.35">
      <c r="A548"/>
      <c r="B548"/>
      <c r="C548"/>
      <c r="D548"/>
      <c r="E548"/>
      <c r="F548"/>
      <c r="G548"/>
      <c r="H548"/>
      <c r="I548"/>
      <c r="J548"/>
    </row>
    <row r="549" spans="1:10" x14ac:dyDescent="0.35">
      <c r="A549"/>
      <c r="B549"/>
      <c r="C549"/>
      <c r="D549"/>
      <c r="E549"/>
      <c r="F549"/>
      <c r="G549"/>
      <c r="H549"/>
      <c r="I549"/>
      <c r="J549"/>
    </row>
    <row r="550" spans="1:10" x14ac:dyDescent="0.35">
      <c r="A550"/>
      <c r="B550"/>
      <c r="C550"/>
      <c r="D550"/>
      <c r="E550"/>
      <c r="F550"/>
      <c r="G550"/>
      <c r="H550"/>
      <c r="I550"/>
      <c r="J550"/>
    </row>
    <row r="551" spans="1:10" x14ac:dyDescent="0.35">
      <c r="A551"/>
      <c r="B551"/>
      <c r="C551"/>
      <c r="D551"/>
      <c r="E551"/>
      <c r="F551"/>
      <c r="G551"/>
      <c r="H551"/>
      <c r="I551"/>
      <c r="J551"/>
    </row>
    <row r="552" spans="1:10" x14ac:dyDescent="0.35">
      <c r="A552"/>
      <c r="B552"/>
      <c r="C552"/>
      <c r="D552"/>
      <c r="E552"/>
      <c r="F552"/>
      <c r="G552"/>
      <c r="H552"/>
      <c r="I552"/>
      <c r="J552"/>
    </row>
    <row r="553" spans="1:10" x14ac:dyDescent="0.35">
      <c r="A553"/>
      <c r="B553"/>
      <c r="C553"/>
      <c r="D553"/>
      <c r="E553"/>
      <c r="F553"/>
      <c r="G553"/>
      <c r="H553"/>
      <c r="I553"/>
      <c r="J553"/>
    </row>
    <row r="554" spans="1:10" x14ac:dyDescent="0.35">
      <c r="A554"/>
      <c r="B554"/>
      <c r="C554"/>
      <c r="D554"/>
      <c r="E554"/>
      <c r="F554"/>
      <c r="G554"/>
      <c r="H554"/>
      <c r="I554"/>
      <c r="J554"/>
    </row>
    <row r="555" spans="1:10" x14ac:dyDescent="0.35">
      <c r="A555"/>
      <c r="B555"/>
      <c r="C555"/>
      <c r="D555"/>
      <c r="E555"/>
      <c r="F555"/>
      <c r="G555"/>
      <c r="H555"/>
      <c r="I555"/>
      <c r="J555"/>
    </row>
    <row r="556" spans="1:10" x14ac:dyDescent="0.35">
      <c r="A556"/>
      <c r="B556"/>
      <c r="C556"/>
      <c r="D556"/>
      <c r="E556"/>
      <c r="F556"/>
      <c r="G556"/>
      <c r="H556"/>
      <c r="I556"/>
      <c r="J556"/>
    </row>
    <row r="557" spans="1:10" x14ac:dyDescent="0.35">
      <c r="A557"/>
      <c r="B557"/>
      <c r="C557"/>
      <c r="D557"/>
      <c r="E557"/>
      <c r="F557"/>
      <c r="G557"/>
      <c r="H557"/>
      <c r="I557"/>
      <c r="J557"/>
    </row>
    <row r="558" spans="1:10" x14ac:dyDescent="0.35">
      <c r="A558"/>
      <c r="B558"/>
      <c r="C558"/>
      <c r="D558"/>
      <c r="E558"/>
      <c r="F558"/>
      <c r="G558"/>
      <c r="H558"/>
      <c r="I558"/>
      <c r="J558"/>
    </row>
    <row r="559" spans="1:10" x14ac:dyDescent="0.35">
      <c r="A559"/>
      <c r="B559"/>
      <c r="C559"/>
      <c r="D559"/>
      <c r="E559"/>
      <c r="F559"/>
      <c r="G559"/>
      <c r="H559"/>
      <c r="I559"/>
      <c r="J559"/>
    </row>
    <row r="560" spans="1:10" x14ac:dyDescent="0.35">
      <c r="A560"/>
      <c r="B560"/>
      <c r="C560"/>
      <c r="D560"/>
      <c r="E560"/>
      <c r="F560"/>
      <c r="G560"/>
      <c r="H560"/>
      <c r="I560"/>
      <c r="J560"/>
    </row>
    <row r="561" spans="1:10" x14ac:dyDescent="0.35">
      <c r="A561"/>
      <c r="B561"/>
      <c r="C561"/>
      <c r="D561"/>
      <c r="E561"/>
      <c r="F561"/>
      <c r="G561"/>
      <c r="H561"/>
      <c r="I561"/>
      <c r="J561"/>
    </row>
    <row r="562" spans="1:10" x14ac:dyDescent="0.35">
      <c r="A562"/>
      <c r="B562"/>
      <c r="C562"/>
      <c r="D562"/>
      <c r="E562"/>
      <c r="F562"/>
      <c r="G562"/>
      <c r="H562"/>
      <c r="I562"/>
      <c r="J562"/>
    </row>
    <row r="563" spans="1:10" x14ac:dyDescent="0.35">
      <c r="A563"/>
      <c r="B563"/>
      <c r="C563"/>
      <c r="D563"/>
      <c r="E563"/>
      <c r="F563"/>
      <c r="G563"/>
      <c r="H563"/>
      <c r="I563"/>
      <c r="J563"/>
    </row>
    <row r="564" spans="1:10" x14ac:dyDescent="0.35">
      <c r="A564"/>
      <c r="B564"/>
      <c r="C564"/>
      <c r="D564"/>
      <c r="E564"/>
      <c r="F564"/>
      <c r="G564"/>
      <c r="H564"/>
      <c r="I564"/>
      <c r="J564"/>
    </row>
    <row r="565" spans="1:10" x14ac:dyDescent="0.35">
      <c r="A565"/>
      <c r="B565"/>
      <c r="C565"/>
      <c r="D565"/>
      <c r="E565"/>
      <c r="F565"/>
      <c r="G565"/>
      <c r="H565"/>
      <c r="I565"/>
      <c r="J565"/>
    </row>
    <row r="566" spans="1:10" x14ac:dyDescent="0.35">
      <c r="A566"/>
      <c r="B566"/>
      <c r="C566"/>
      <c r="D566"/>
      <c r="E566"/>
      <c r="F566"/>
      <c r="G566"/>
      <c r="H566"/>
      <c r="I566"/>
      <c r="J566"/>
    </row>
    <row r="567" spans="1:10" x14ac:dyDescent="0.35">
      <c r="A567"/>
      <c r="B567"/>
      <c r="C567"/>
      <c r="D567"/>
      <c r="E567"/>
      <c r="F567"/>
      <c r="G567"/>
      <c r="H567"/>
      <c r="I567"/>
      <c r="J567"/>
    </row>
    <row r="568" spans="1:10" x14ac:dyDescent="0.35">
      <c r="A568"/>
      <c r="B568"/>
      <c r="C568"/>
      <c r="D568"/>
      <c r="E568"/>
      <c r="F568"/>
      <c r="G568"/>
      <c r="H568"/>
      <c r="I568"/>
      <c r="J568"/>
    </row>
    <row r="569" spans="1:10" x14ac:dyDescent="0.35">
      <c r="A569"/>
      <c r="B569"/>
      <c r="C569"/>
      <c r="D569"/>
      <c r="E569"/>
      <c r="F569"/>
      <c r="G569"/>
      <c r="H569"/>
      <c r="I569"/>
      <c r="J569"/>
    </row>
    <row r="570" spans="1:10" x14ac:dyDescent="0.35">
      <c r="A570"/>
      <c r="B570"/>
      <c r="C570"/>
      <c r="D570"/>
      <c r="E570"/>
      <c r="F570"/>
      <c r="G570"/>
      <c r="H570"/>
      <c r="I570"/>
      <c r="J570"/>
    </row>
    <row r="571" spans="1:10" x14ac:dyDescent="0.35">
      <c r="A571"/>
      <c r="B571"/>
      <c r="C571"/>
      <c r="D571"/>
      <c r="E571"/>
      <c r="F571"/>
      <c r="G571"/>
      <c r="H571"/>
      <c r="I571"/>
      <c r="J571"/>
    </row>
    <row r="572" spans="1:10" x14ac:dyDescent="0.35">
      <c r="A572"/>
      <c r="B572"/>
      <c r="C572"/>
      <c r="D572"/>
      <c r="E572"/>
      <c r="F572"/>
      <c r="G572"/>
      <c r="H572"/>
      <c r="I572"/>
      <c r="J572"/>
    </row>
    <row r="573" spans="1:10" x14ac:dyDescent="0.35">
      <c r="A573"/>
      <c r="B573"/>
      <c r="C573"/>
      <c r="D573"/>
      <c r="E573"/>
      <c r="F573"/>
      <c r="G573"/>
      <c r="H573"/>
      <c r="I573"/>
      <c r="J573"/>
    </row>
    <row r="574" spans="1:10" x14ac:dyDescent="0.35">
      <c r="A574"/>
      <c r="B574"/>
      <c r="C574"/>
      <c r="D574"/>
      <c r="E574"/>
      <c r="F574"/>
      <c r="G574"/>
      <c r="H574"/>
      <c r="I574"/>
      <c r="J574"/>
    </row>
    <row r="575" spans="1:10" x14ac:dyDescent="0.35">
      <c r="A575"/>
      <c r="B575"/>
      <c r="C575"/>
      <c r="D575"/>
      <c r="E575"/>
      <c r="F575"/>
      <c r="G575"/>
      <c r="H575"/>
      <c r="I575"/>
      <c r="J575"/>
    </row>
    <row r="576" spans="1:10" x14ac:dyDescent="0.35">
      <c r="A576"/>
      <c r="B576"/>
      <c r="C576"/>
      <c r="D576"/>
      <c r="E576"/>
      <c r="F576"/>
      <c r="G576"/>
      <c r="H576"/>
      <c r="I576"/>
      <c r="J576"/>
    </row>
    <row r="577" spans="1:10" x14ac:dyDescent="0.35">
      <c r="A577"/>
      <c r="B577"/>
      <c r="C577"/>
      <c r="D577"/>
      <c r="E577"/>
      <c r="F577"/>
      <c r="G577"/>
      <c r="H577"/>
      <c r="I577"/>
      <c r="J577"/>
    </row>
    <row r="578" spans="1:10" x14ac:dyDescent="0.35">
      <c r="A578"/>
      <c r="B578"/>
      <c r="C578"/>
      <c r="D578"/>
      <c r="E578"/>
      <c r="F578"/>
      <c r="G578"/>
      <c r="H578"/>
      <c r="I578"/>
      <c r="J578"/>
    </row>
    <row r="579" spans="1:10" x14ac:dyDescent="0.35">
      <c r="A579"/>
      <c r="B579"/>
      <c r="C579"/>
      <c r="D579"/>
      <c r="E579"/>
      <c r="F579"/>
      <c r="G579"/>
      <c r="H579"/>
      <c r="I579"/>
      <c r="J579"/>
    </row>
    <row r="580" spans="1:10" x14ac:dyDescent="0.35">
      <c r="A580"/>
      <c r="B580"/>
      <c r="C580"/>
      <c r="D580"/>
      <c r="E580"/>
      <c r="F580"/>
      <c r="G580"/>
      <c r="H580"/>
      <c r="I580"/>
      <c r="J580"/>
    </row>
    <row r="581" spans="1:10" x14ac:dyDescent="0.35">
      <c r="A581"/>
      <c r="B581"/>
      <c r="C581"/>
      <c r="D581"/>
      <c r="E581"/>
      <c r="F581"/>
      <c r="G581"/>
      <c r="H581"/>
      <c r="I581"/>
      <c r="J581"/>
    </row>
    <row r="582" spans="1:10" x14ac:dyDescent="0.35">
      <c r="A582"/>
      <c r="B582"/>
      <c r="C582"/>
      <c r="D582"/>
      <c r="E582"/>
      <c r="F582"/>
      <c r="G582"/>
      <c r="H582"/>
      <c r="I582"/>
      <c r="J582"/>
    </row>
    <row r="583" spans="1:10" x14ac:dyDescent="0.35">
      <c r="A583"/>
      <c r="B583"/>
      <c r="C583"/>
      <c r="D583"/>
      <c r="E583"/>
      <c r="F583"/>
      <c r="G583"/>
      <c r="H583"/>
      <c r="I583"/>
      <c r="J583"/>
    </row>
    <row r="584" spans="1:10" x14ac:dyDescent="0.35">
      <c r="A584"/>
      <c r="B584"/>
      <c r="C584"/>
      <c r="D584"/>
      <c r="E584"/>
      <c r="F584"/>
      <c r="G584"/>
      <c r="H584"/>
      <c r="I584"/>
      <c r="J584"/>
    </row>
    <row r="585" spans="1:10" x14ac:dyDescent="0.35">
      <c r="A585"/>
      <c r="B585"/>
      <c r="C585"/>
      <c r="D585"/>
      <c r="E585"/>
      <c r="F585"/>
      <c r="G585"/>
      <c r="H585"/>
      <c r="I585"/>
      <c r="J585"/>
    </row>
    <row r="586" spans="1:10" x14ac:dyDescent="0.35">
      <c r="A586"/>
      <c r="B586"/>
      <c r="C586"/>
      <c r="D586"/>
      <c r="E586"/>
      <c r="F586"/>
      <c r="G586"/>
      <c r="H586"/>
      <c r="I586"/>
      <c r="J586"/>
    </row>
    <row r="587" spans="1:10" x14ac:dyDescent="0.35">
      <c r="A587"/>
      <c r="B587"/>
      <c r="C587"/>
      <c r="D587"/>
      <c r="E587"/>
      <c r="F587"/>
      <c r="G587"/>
      <c r="H587"/>
      <c r="I587"/>
      <c r="J587"/>
    </row>
    <row r="588" spans="1:10" x14ac:dyDescent="0.35">
      <c r="A588"/>
      <c r="B588"/>
      <c r="C588"/>
      <c r="D588"/>
      <c r="E588"/>
      <c r="F588"/>
      <c r="G588"/>
      <c r="H588"/>
      <c r="I588"/>
      <c r="J588"/>
    </row>
    <row r="589" spans="1:10" x14ac:dyDescent="0.35">
      <c r="A589"/>
      <c r="B589"/>
      <c r="C589"/>
      <c r="D589"/>
      <c r="E589"/>
      <c r="F589"/>
      <c r="G589"/>
      <c r="H589"/>
      <c r="I589"/>
      <c r="J589"/>
    </row>
    <row r="590" spans="1:10" x14ac:dyDescent="0.35">
      <c r="A590"/>
      <c r="B590"/>
      <c r="C590"/>
      <c r="D590"/>
      <c r="E590"/>
      <c r="F590"/>
      <c r="G590"/>
      <c r="H590"/>
      <c r="I590"/>
      <c r="J590"/>
    </row>
    <row r="591" spans="1:10" x14ac:dyDescent="0.35">
      <c r="A591"/>
      <c r="B591"/>
      <c r="C591"/>
      <c r="D591"/>
      <c r="E591"/>
      <c r="F591"/>
      <c r="G591"/>
      <c r="H591"/>
      <c r="I591"/>
      <c r="J591"/>
    </row>
    <row r="592" spans="1:10" x14ac:dyDescent="0.35">
      <c r="A592"/>
      <c r="B592"/>
      <c r="C592"/>
      <c r="D592"/>
      <c r="E592"/>
      <c r="F592"/>
      <c r="G592"/>
      <c r="H592"/>
      <c r="I592"/>
      <c r="J592"/>
    </row>
    <row r="593" spans="1:10" x14ac:dyDescent="0.35">
      <c r="A593"/>
      <c r="B593"/>
      <c r="C593"/>
      <c r="D593"/>
      <c r="E593"/>
      <c r="F593"/>
      <c r="G593"/>
      <c r="H593"/>
      <c r="I593"/>
      <c r="J593"/>
    </row>
    <row r="594" spans="1:10" x14ac:dyDescent="0.35">
      <c r="A594"/>
      <c r="B594"/>
      <c r="C594"/>
      <c r="D594"/>
      <c r="E594"/>
      <c r="F594"/>
      <c r="G594"/>
      <c r="H594"/>
      <c r="I594"/>
      <c r="J594"/>
    </row>
    <row r="595" spans="1:10" x14ac:dyDescent="0.35">
      <c r="A595"/>
      <c r="B595"/>
      <c r="C595"/>
      <c r="D595"/>
      <c r="E595"/>
      <c r="F595"/>
      <c r="G595"/>
      <c r="H595"/>
      <c r="I595"/>
      <c r="J595"/>
    </row>
    <row r="596" spans="1:10" x14ac:dyDescent="0.35">
      <c r="A596"/>
      <c r="B596"/>
      <c r="C596"/>
      <c r="D596"/>
      <c r="E596"/>
      <c r="F596"/>
      <c r="G596"/>
      <c r="H596"/>
      <c r="I596"/>
      <c r="J596"/>
    </row>
    <row r="597" spans="1:10" x14ac:dyDescent="0.35">
      <c r="A597"/>
      <c r="B597"/>
      <c r="C597"/>
      <c r="D597"/>
      <c r="E597"/>
      <c r="F597"/>
      <c r="G597"/>
      <c r="H597"/>
      <c r="I597"/>
      <c r="J597"/>
    </row>
    <row r="598" spans="1:10" x14ac:dyDescent="0.35">
      <c r="A598"/>
      <c r="B598"/>
      <c r="C598"/>
      <c r="D598"/>
      <c r="E598"/>
      <c r="F598"/>
      <c r="G598"/>
      <c r="H598"/>
      <c r="I598"/>
      <c r="J598"/>
    </row>
    <row r="599" spans="1:10" x14ac:dyDescent="0.35">
      <c r="A599"/>
      <c r="B599"/>
      <c r="C599"/>
      <c r="D599"/>
      <c r="E599"/>
      <c r="F599"/>
      <c r="G599"/>
      <c r="H599"/>
      <c r="I599"/>
      <c r="J599"/>
    </row>
    <row r="600" spans="1:10" x14ac:dyDescent="0.35">
      <c r="A600"/>
      <c r="B600"/>
      <c r="C600"/>
      <c r="D600"/>
      <c r="E600"/>
      <c r="F600"/>
      <c r="G600"/>
      <c r="H600"/>
      <c r="I600"/>
      <c r="J600"/>
    </row>
    <row r="601" spans="1:10" x14ac:dyDescent="0.35">
      <c r="A601"/>
      <c r="B601"/>
      <c r="C601"/>
      <c r="D601"/>
      <c r="E601"/>
      <c r="F601"/>
      <c r="G601"/>
      <c r="H601"/>
      <c r="I601"/>
      <c r="J601"/>
    </row>
    <row r="602" spans="1:10" x14ac:dyDescent="0.35">
      <c r="A602"/>
      <c r="B602"/>
      <c r="C602"/>
      <c r="D602"/>
      <c r="E602"/>
      <c r="F602"/>
      <c r="G602"/>
      <c r="H602"/>
      <c r="I602"/>
      <c r="J602"/>
    </row>
    <row r="603" spans="1:10" x14ac:dyDescent="0.35">
      <c r="A603"/>
      <c r="B603"/>
      <c r="C603"/>
      <c r="D603"/>
      <c r="E603"/>
      <c r="F603"/>
      <c r="G603"/>
      <c r="H603"/>
      <c r="I603"/>
      <c r="J603"/>
    </row>
    <row r="604" spans="1:10" x14ac:dyDescent="0.35">
      <c r="A604"/>
      <c r="B604"/>
      <c r="C604"/>
      <c r="D604"/>
      <c r="E604"/>
      <c r="F604"/>
      <c r="G604"/>
      <c r="H604"/>
      <c r="I604"/>
      <c r="J604"/>
    </row>
    <row r="605" spans="1:10" x14ac:dyDescent="0.35">
      <c r="A605"/>
      <c r="B605"/>
      <c r="C605"/>
      <c r="D605"/>
      <c r="E605"/>
      <c r="F605"/>
      <c r="G605"/>
      <c r="H605"/>
      <c r="I605"/>
      <c r="J605"/>
    </row>
    <row r="606" spans="1:10" x14ac:dyDescent="0.35">
      <c r="A606"/>
      <c r="B606"/>
      <c r="C606"/>
      <c r="D606"/>
      <c r="E606"/>
      <c r="F606"/>
      <c r="G606"/>
      <c r="H606"/>
      <c r="I606"/>
      <c r="J606"/>
    </row>
    <row r="607" spans="1:10" x14ac:dyDescent="0.35">
      <c r="A607"/>
      <c r="B607"/>
      <c r="C607"/>
      <c r="D607"/>
      <c r="E607"/>
      <c r="F607"/>
      <c r="G607"/>
      <c r="H607"/>
      <c r="I607"/>
      <c r="J607"/>
    </row>
    <row r="608" spans="1:10" x14ac:dyDescent="0.35">
      <c r="A608"/>
      <c r="B608"/>
      <c r="C608"/>
      <c r="D608"/>
      <c r="E608"/>
      <c r="F608"/>
      <c r="G608"/>
      <c r="H608"/>
      <c r="I608"/>
      <c r="J608"/>
    </row>
    <row r="609" spans="1:10" x14ac:dyDescent="0.35">
      <c r="A609"/>
      <c r="B609"/>
      <c r="C609"/>
      <c r="D609"/>
      <c r="E609"/>
      <c r="F609"/>
      <c r="G609"/>
      <c r="H609"/>
      <c r="I609"/>
      <c r="J609"/>
    </row>
    <row r="610" spans="1:10" x14ac:dyDescent="0.35">
      <c r="A610"/>
      <c r="B610"/>
      <c r="C610"/>
      <c r="D610"/>
      <c r="E610"/>
      <c r="F610"/>
      <c r="G610"/>
      <c r="H610"/>
      <c r="I610"/>
      <c r="J610"/>
    </row>
    <row r="611" spans="1:10" x14ac:dyDescent="0.35">
      <c r="A611"/>
      <c r="B611"/>
      <c r="C611"/>
      <c r="D611"/>
      <c r="E611"/>
      <c r="F611"/>
      <c r="G611"/>
      <c r="H611"/>
      <c r="I611"/>
      <c r="J611"/>
    </row>
    <row r="612" spans="1:10" x14ac:dyDescent="0.35">
      <c r="A612"/>
      <c r="B612"/>
      <c r="C612"/>
      <c r="D612"/>
      <c r="E612"/>
      <c r="F612"/>
      <c r="G612"/>
      <c r="H612"/>
      <c r="I612"/>
      <c r="J612"/>
    </row>
    <row r="613" spans="1:10" x14ac:dyDescent="0.35">
      <c r="A613"/>
      <c r="B613"/>
      <c r="C613"/>
      <c r="D613"/>
      <c r="E613"/>
      <c r="F613"/>
      <c r="G613"/>
      <c r="H613"/>
      <c r="I613"/>
      <c r="J613"/>
    </row>
    <row r="614" spans="1:10" x14ac:dyDescent="0.35">
      <c r="A614"/>
      <c r="B614"/>
      <c r="C614"/>
      <c r="D614"/>
      <c r="E614"/>
      <c r="F614"/>
      <c r="G614"/>
      <c r="H614"/>
      <c r="I614"/>
      <c r="J614"/>
    </row>
    <row r="615" spans="1:10" x14ac:dyDescent="0.35">
      <c r="A615"/>
      <c r="B615"/>
      <c r="C615"/>
      <c r="D615"/>
      <c r="E615"/>
      <c r="F615"/>
      <c r="G615"/>
      <c r="H615"/>
      <c r="I615"/>
      <c r="J615"/>
    </row>
    <row r="616" spans="1:10" x14ac:dyDescent="0.35">
      <c r="A616"/>
      <c r="B616"/>
      <c r="C616"/>
      <c r="D616"/>
      <c r="E616"/>
      <c r="F616"/>
      <c r="G616"/>
      <c r="H616"/>
      <c r="I616"/>
      <c r="J616"/>
    </row>
    <row r="617" spans="1:10" x14ac:dyDescent="0.35">
      <c r="A617"/>
      <c r="B617"/>
      <c r="C617"/>
      <c r="D617"/>
      <c r="E617"/>
      <c r="F617"/>
      <c r="G617"/>
      <c r="H617"/>
      <c r="I617"/>
      <c r="J617"/>
    </row>
    <row r="618" spans="1:10" x14ac:dyDescent="0.35">
      <c r="A618"/>
      <c r="B618"/>
      <c r="C618"/>
      <c r="D618"/>
      <c r="E618"/>
      <c r="F618"/>
      <c r="G618"/>
      <c r="H618"/>
      <c r="I618"/>
      <c r="J618"/>
    </row>
    <row r="619" spans="1:10" x14ac:dyDescent="0.35">
      <c r="A619"/>
      <c r="B619"/>
      <c r="C619"/>
      <c r="D619"/>
      <c r="E619"/>
      <c r="F619"/>
      <c r="G619"/>
      <c r="H619"/>
      <c r="I619"/>
      <c r="J619"/>
    </row>
    <row r="620" spans="1:10" x14ac:dyDescent="0.35">
      <c r="A620"/>
      <c r="B620"/>
      <c r="C620"/>
      <c r="D620"/>
      <c r="E620"/>
      <c r="F620"/>
      <c r="G620"/>
      <c r="H620"/>
      <c r="I620"/>
      <c r="J620"/>
    </row>
    <row r="621" spans="1:10" x14ac:dyDescent="0.35">
      <c r="A621"/>
      <c r="B621"/>
      <c r="C621"/>
      <c r="D621"/>
      <c r="E621"/>
      <c r="F621"/>
      <c r="G621"/>
      <c r="H621"/>
      <c r="I621"/>
      <c r="J621"/>
    </row>
    <row r="622" spans="1:10" x14ac:dyDescent="0.35">
      <c r="A622"/>
      <c r="B622"/>
      <c r="C622"/>
      <c r="D622"/>
      <c r="E622"/>
      <c r="F622"/>
      <c r="G622"/>
      <c r="H622"/>
      <c r="I622"/>
      <c r="J622"/>
    </row>
    <row r="623" spans="1:10" x14ac:dyDescent="0.35">
      <c r="A623"/>
      <c r="B623"/>
      <c r="C623"/>
      <c r="D623"/>
      <c r="E623"/>
      <c r="F623"/>
      <c r="G623"/>
      <c r="H623"/>
      <c r="I623"/>
      <c r="J623"/>
    </row>
    <row r="624" spans="1:10" x14ac:dyDescent="0.35">
      <c r="A624"/>
      <c r="B624"/>
      <c r="C624"/>
      <c r="D624"/>
      <c r="E624"/>
      <c r="F624"/>
      <c r="G624"/>
      <c r="H624"/>
      <c r="I624"/>
      <c r="J624"/>
    </row>
    <row r="625" spans="1:10" x14ac:dyDescent="0.35">
      <c r="A625"/>
      <c r="B625"/>
      <c r="C625"/>
      <c r="D625"/>
      <c r="E625"/>
      <c r="F625"/>
      <c r="G625"/>
      <c r="H625"/>
      <c r="I625"/>
      <c r="J625"/>
    </row>
    <row r="626" spans="1:10" x14ac:dyDescent="0.35">
      <c r="A626"/>
      <c r="B626"/>
      <c r="C626"/>
      <c r="D626"/>
      <c r="E626"/>
      <c r="F626"/>
      <c r="G626"/>
      <c r="H626"/>
      <c r="I626"/>
      <c r="J626"/>
    </row>
    <row r="627" spans="1:10" x14ac:dyDescent="0.35">
      <c r="A627"/>
      <c r="B627"/>
      <c r="C627"/>
      <c r="D627"/>
      <c r="E627"/>
      <c r="F627"/>
      <c r="G627"/>
      <c r="H627"/>
      <c r="I627"/>
      <c r="J627"/>
    </row>
    <row r="628" spans="1:10" x14ac:dyDescent="0.35">
      <c r="A628"/>
      <c r="B628"/>
      <c r="C628"/>
      <c r="D628"/>
      <c r="E628"/>
      <c r="F628"/>
      <c r="G628"/>
      <c r="H628"/>
      <c r="I628"/>
      <c r="J628"/>
    </row>
    <row r="629" spans="1:10" x14ac:dyDescent="0.35">
      <c r="A629"/>
      <c r="B629"/>
      <c r="C629"/>
      <c r="D629"/>
      <c r="E629"/>
      <c r="F629"/>
      <c r="G629"/>
      <c r="H629"/>
      <c r="I629"/>
      <c r="J629"/>
    </row>
    <row r="630" spans="1:10" x14ac:dyDescent="0.35">
      <c r="A630"/>
      <c r="B630"/>
      <c r="C630"/>
      <c r="D630"/>
      <c r="E630"/>
      <c r="F630"/>
      <c r="G630"/>
      <c r="H630"/>
      <c r="I630"/>
      <c r="J630"/>
    </row>
    <row r="631" spans="1:10" x14ac:dyDescent="0.35">
      <c r="A631"/>
      <c r="B631"/>
      <c r="C631"/>
      <c r="D631"/>
      <c r="E631"/>
      <c r="F631"/>
      <c r="G631"/>
      <c r="H631"/>
      <c r="I631"/>
      <c r="J631"/>
    </row>
    <row r="632" spans="1:10" x14ac:dyDescent="0.35">
      <c r="A632"/>
      <c r="B632"/>
      <c r="C632"/>
      <c r="D632"/>
      <c r="E632"/>
      <c r="F632"/>
      <c r="G632"/>
      <c r="H632"/>
      <c r="I632"/>
      <c r="J632"/>
    </row>
    <row r="633" spans="1:10" x14ac:dyDescent="0.35">
      <c r="A633"/>
      <c r="B633"/>
      <c r="C633"/>
      <c r="D633"/>
      <c r="E633"/>
      <c r="F633"/>
      <c r="G633"/>
      <c r="H633"/>
      <c r="I633"/>
      <c r="J633"/>
    </row>
    <row r="634" spans="1:10" x14ac:dyDescent="0.35">
      <c r="A634"/>
      <c r="B634"/>
      <c r="C634"/>
      <c r="D634"/>
      <c r="E634"/>
      <c r="F634"/>
      <c r="G634"/>
      <c r="H634"/>
      <c r="I634"/>
      <c r="J634"/>
    </row>
    <row r="635" spans="1:10" x14ac:dyDescent="0.35">
      <c r="A635"/>
      <c r="B635"/>
      <c r="C635"/>
      <c r="D635"/>
      <c r="E635"/>
      <c r="F635"/>
      <c r="G635"/>
      <c r="H635"/>
      <c r="I635"/>
      <c r="J635"/>
    </row>
    <row r="636" spans="1:10" x14ac:dyDescent="0.35">
      <c r="A636"/>
      <c r="B636"/>
      <c r="C636"/>
      <c r="D636"/>
      <c r="E636"/>
      <c r="F636"/>
      <c r="G636"/>
      <c r="H636"/>
      <c r="I636"/>
      <c r="J636"/>
    </row>
    <row r="637" spans="1:10" x14ac:dyDescent="0.35">
      <c r="A637"/>
      <c r="B637"/>
      <c r="C637"/>
      <c r="D637"/>
      <c r="E637"/>
      <c r="F637"/>
      <c r="G637"/>
      <c r="H637"/>
      <c r="I637"/>
      <c r="J637"/>
    </row>
    <row r="638" spans="1:10" x14ac:dyDescent="0.35">
      <c r="A638"/>
      <c r="B638"/>
      <c r="C638"/>
      <c r="D638"/>
      <c r="E638"/>
      <c r="F638"/>
      <c r="G638"/>
      <c r="H638"/>
      <c r="I638"/>
      <c r="J638"/>
    </row>
    <row r="639" spans="1:10" x14ac:dyDescent="0.35">
      <c r="A639"/>
      <c r="B639"/>
      <c r="C639"/>
      <c r="D639"/>
      <c r="E639"/>
      <c r="F639"/>
      <c r="G639"/>
      <c r="H639"/>
      <c r="I639"/>
      <c r="J639"/>
    </row>
    <row r="640" spans="1:10" x14ac:dyDescent="0.35">
      <c r="A640"/>
      <c r="B640"/>
      <c r="C640"/>
      <c r="D640"/>
      <c r="E640"/>
      <c r="F640"/>
      <c r="G640"/>
      <c r="H640"/>
      <c r="I640"/>
      <c r="J640"/>
    </row>
    <row r="641" spans="1:10" x14ac:dyDescent="0.35">
      <c r="A641"/>
      <c r="B641"/>
      <c r="C641"/>
      <c r="D641"/>
      <c r="E641"/>
      <c r="F641"/>
      <c r="G641"/>
      <c r="H641"/>
      <c r="I641"/>
      <c r="J641"/>
    </row>
    <row r="642" spans="1:10" x14ac:dyDescent="0.35">
      <c r="A642"/>
      <c r="B642"/>
      <c r="C642"/>
      <c r="D642"/>
      <c r="E642"/>
      <c r="F642"/>
      <c r="G642"/>
      <c r="H642"/>
      <c r="I642"/>
      <c r="J642"/>
    </row>
    <row r="643" spans="1:10" x14ac:dyDescent="0.35">
      <c r="A643"/>
      <c r="B643"/>
      <c r="C643"/>
      <c r="D643"/>
      <c r="E643"/>
      <c r="F643"/>
      <c r="G643"/>
      <c r="H643"/>
      <c r="I643"/>
      <c r="J643"/>
    </row>
    <row r="644" spans="1:10" x14ac:dyDescent="0.35">
      <c r="A644"/>
      <c r="B644"/>
      <c r="C644"/>
      <c r="D644"/>
      <c r="E644"/>
      <c r="F644"/>
      <c r="G644"/>
      <c r="H644"/>
      <c r="I644"/>
      <c r="J644"/>
    </row>
    <row r="645" spans="1:10" x14ac:dyDescent="0.35">
      <c r="A645"/>
      <c r="B645"/>
      <c r="C645"/>
      <c r="D645"/>
      <c r="E645"/>
      <c r="F645"/>
      <c r="G645"/>
      <c r="H645"/>
      <c r="I645"/>
      <c r="J645"/>
    </row>
    <row r="646" spans="1:10" x14ac:dyDescent="0.35">
      <c r="A646"/>
      <c r="B646"/>
      <c r="C646"/>
      <c r="D646"/>
      <c r="E646"/>
      <c r="F646"/>
      <c r="G646"/>
      <c r="H646"/>
      <c r="I646"/>
      <c r="J646"/>
    </row>
    <row r="647" spans="1:10" x14ac:dyDescent="0.35">
      <c r="A647"/>
      <c r="B647"/>
      <c r="C647"/>
      <c r="D647"/>
      <c r="E647"/>
      <c r="F647"/>
      <c r="G647"/>
      <c r="H647"/>
      <c r="I647"/>
      <c r="J647"/>
    </row>
    <row r="648" spans="1:10" x14ac:dyDescent="0.35">
      <c r="A648"/>
      <c r="B648"/>
      <c r="C648"/>
      <c r="D648"/>
      <c r="E648"/>
      <c r="F648"/>
      <c r="G648"/>
      <c r="H648"/>
      <c r="I648"/>
      <c r="J648"/>
    </row>
    <row r="649" spans="1:10" x14ac:dyDescent="0.35">
      <c r="A649"/>
      <c r="B649"/>
      <c r="C649"/>
      <c r="D649"/>
      <c r="E649"/>
      <c r="F649"/>
      <c r="G649"/>
      <c r="H649"/>
      <c r="I649"/>
      <c r="J649"/>
    </row>
    <row r="650" spans="1:10" x14ac:dyDescent="0.35">
      <c r="A650"/>
      <c r="B650"/>
      <c r="C650"/>
      <c r="D650"/>
      <c r="E650"/>
      <c r="F650"/>
      <c r="G650"/>
      <c r="H650"/>
      <c r="I650"/>
      <c r="J650"/>
    </row>
    <row r="651" spans="1:10" x14ac:dyDescent="0.35">
      <c r="A651"/>
      <c r="B651"/>
      <c r="C651"/>
      <c r="D651"/>
      <c r="E651"/>
      <c r="F651"/>
      <c r="G651"/>
      <c r="H651"/>
      <c r="I651"/>
      <c r="J651"/>
    </row>
    <row r="652" spans="1:10" x14ac:dyDescent="0.35">
      <c r="A652"/>
      <c r="B652"/>
      <c r="C652"/>
      <c r="D652"/>
      <c r="E652"/>
      <c r="F652"/>
      <c r="G652"/>
      <c r="H652"/>
      <c r="I652"/>
      <c r="J652"/>
    </row>
    <row r="653" spans="1:10" x14ac:dyDescent="0.35">
      <c r="A653"/>
      <c r="B653"/>
      <c r="C653"/>
      <c r="D653"/>
      <c r="E653"/>
      <c r="F653"/>
      <c r="G653"/>
      <c r="H653"/>
      <c r="I653"/>
      <c r="J653"/>
    </row>
    <row r="654" spans="1:10" x14ac:dyDescent="0.35">
      <c r="A654"/>
      <c r="B654"/>
      <c r="C654"/>
      <c r="D654"/>
      <c r="E654"/>
      <c r="F654"/>
      <c r="G654"/>
      <c r="H654"/>
      <c r="I654"/>
      <c r="J654"/>
    </row>
    <row r="655" spans="1:10" x14ac:dyDescent="0.35">
      <c r="A655"/>
      <c r="B655"/>
      <c r="C655"/>
      <c r="D655"/>
      <c r="E655"/>
      <c r="F655"/>
      <c r="G655"/>
      <c r="H655"/>
      <c r="I655"/>
      <c r="J655"/>
    </row>
    <row r="656" spans="1:10" x14ac:dyDescent="0.35">
      <c r="A656"/>
      <c r="B656"/>
      <c r="C656"/>
      <c r="D656"/>
      <c r="E656"/>
      <c r="F656"/>
      <c r="G656"/>
      <c r="H656"/>
      <c r="I656"/>
      <c r="J656"/>
    </row>
    <row r="657" spans="1:10" x14ac:dyDescent="0.35">
      <c r="A657"/>
      <c r="B657"/>
      <c r="C657"/>
      <c r="D657"/>
      <c r="E657"/>
      <c r="F657"/>
      <c r="G657"/>
      <c r="H657"/>
      <c r="I657"/>
      <c r="J657"/>
    </row>
    <row r="658" spans="1:10" x14ac:dyDescent="0.35">
      <c r="A658"/>
      <c r="B658"/>
      <c r="C658"/>
      <c r="D658"/>
      <c r="E658"/>
      <c r="F658"/>
      <c r="G658"/>
      <c r="H658"/>
      <c r="I658"/>
      <c r="J658"/>
    </row>
    <row r="659" spans="1:10" x14ac:dyDescent="0.35">
      <c r="A659"/>
      <c r="B659"/>
      <c r="C659"/>
      <c r="D659"/>
      <c r="E659"/>
      <c r="F659"/>
      <c r="G659"/>
      <c r="H659"/>
      <c r="I659"/>
      <c r="J659"/>
    </row>
    <row r="660" spans="1:10" x14ac:dyDescent="0.35">
      <c r="A660"/>
      <c r="B660"/>
      <c r="C660"/>
      <c r="D660"/>
      <c r="E660"/>
      <c r="F660"/>
      <c r="G660"/>
      <c r="H660"/>
      <c r="I660"/>
      <c r="J660"/>
    </row>
    <row r="661" spans="1:10" x14ac:dyDescent="0.35">
      <c r="A661"/>
      <c r="B661"/>
      <c r="C661"/>
      <c r="D661"/>
      <c r="E661"/>
      <c r="F661"/>
      <c r="G661"/>
      <c r="H661"/>
      <c r="I661"/>
      <c r="J661"/>
    </row>
    <row r="662" spans="1:10" x14ac:dyDescent="0.35">
      <c r="A662"/>
      <c r="B662"/>
      <c r="C662"/>
      <c r="D662"/>
      <c r="E662"/>
      <c r="F662"/>
      <c r="G662"/>
      <c r="H662"/>
      <c r="I662"/>
      <c r="J662"/>
    </row>
    <row r="663" spans="1:10" x14ac:dyDescent="0.35">
      <c r="A663"/>
      <c r="B663"/>
      <c r="C663"/>
      <c r="D663"/>
      <c r="E663"/>
      <c r="F663"/>
      <c r="G663"/>
      <c r="H663"/>
      <c r="I663"/>
      <c r="J663"/>
    </row>
    <row r="664" spans="1:10" x14ac:dyDescent="0.35">
      <c r="A664"/>
      <c r="B664"/>
      <c r="C664"/>
      <c r="D664"/>
      <c r="E664"/>
      <c r="F664"/>
      <c r="G664"/>
      <c r="H664"/>
      <c r="I664"/>
      <c r="J664"/>
    </row>
    <row r="665" spans="1:10" x14ac:dyDescent="0.35">
      <c r="A665"/>
      <c r="B665"/>
      <c r="C665"/>
      <c r="D665"/>
      <c r="E665"/>
      <c r="F665"/>
      <c r="G665"/>
      <c r="H665"/>
      <c r="I665"/>
      <c r="J665"/>
    </row>
    <row r="666" spans="1:10" x14ac:dyDescent="0.35">
      <c r="A666"/>
      <c r="B666"/>
      <c r="C666"/>
      <c r="D666"/>
      <c r="E666"/>
      <c r="F666"/>
      <c r="G666"/>
      <c r="H666"/>
      <c r="I666"/>
      <c r="J666"/>
    </row>
    <row r="667" spans="1:10" x14ac:dyDescent="0.35">
      <c r="A667"/>
      <c r="B667"/>
      <c r="C667"/>
      <c r="D667"/>
      <c r="E667"/>
      <c r="F667"/>
      <c r="G667"/>
      <c r="H667"/>
      <c r="I667"/>
      <c r="J667"/>
    </row>
    <row r="668" spans="1:10" x14ac:dyDescent="0.35">
      <c r="A668"/>
      <c r="B668"/>
      <c r="C668"/>
      <c r="D668"/>
      <c r="E668"/>
      <c r="F668"/>
      <c r="G668"/>
      <c r="H668"/>
      <c r="I668"/>
      <c r="J668"/>
    </row>
    <row r="669" spans="1:10" x14ac:dyDescent="0.35">
      <c r="A669"/>
      <c r="B669"/>
      <c r="C669"/>
      <c r="D669"/>
      <c r="E669"/>
      <c r="F669"/>
      <c r="G669"/>
      <c r="H669"/>
      <c r="I669"/>
      <c r="J669"/>
    </row>
    <row r="670" spans="1:10" x14ac:dyDescent="0.35">
      <c r="A670"/>
      <c r="B670"/>
      <c r="C670"/>
      <c r="D670"/>
      <c r="E670"/>
      <c r="F670"/>
      <c r="G670"/>
      <c r="H670"/>
      <c r="I670"/>
      <c r="J670"/>
    </row>
    <row r="671" spans="1:10" x14ac:dyDescent="0.35">
      <c r="A671"/>
      <c r="B671"/>
      <c r="C671"/>
      <c r="D671"/>
      <c r="E671"/>
      <c r="F671"/>
      <c r="G671"/>
      <c r="H671"/>
      <c r="I671"/>
      <c r="J671"/>
    </row>
    <row r="672" spans="1:10" x14ac:dyDescent="0.35">
      <c r="A672"/>
      <c r="B672"/>
      <c r="C672"/>
      <c r="D672"/>
      <c r="E672"/>
      <c r="F672"/>
      <c r="G672"/>
      <c r="H672"/>
      <c r="I672"/>
      <c r="J672"/>
    </row>
    <row r="673" spans="1:10" x14ac:dyDescent="0.35">
      <c r="A673"/>
      <c r="B673"/>
      <c r="C673"/>
      <c r="D673"/>
      <c r="E673"/>
      <c r="F673"/>
      <c r="G673"/>
      <c r="H673"/>
      <c r="I673"/>
      <c r="J673"/>
    </row>
    <row r="674" spans="1:10" x14ac:dyDescent="0.35">
      <c r="A674"/>
      <c r="B674"/>
      <c r="C674"/>
      <c r="D674"/>
      <c r="E674"/>
      <c r="F674"/>
      <c r="G674"/>
      <c r="H674"/>
      <c r="I674"/>
      <c r="J674"/>
    </row>
    <row r="675" spans="1:10" x14ac:dyDescent="0.35">
      <c r="A675"/>
      <c r="B675"/>
      <c r="C675"/>
      <c r="D675"/>
      <c r="E675"/>
      <c r="F675"/>
      <c r="G675"/>
      <c r="H675"/>
      <c r="I675"/>
      <c r="J675"/>
    </row>
    <row r="676" spans="1:10" x14ac:dyDescent="0.35">
      <c r="A676"/>
      <c r="B676"/>
      <c r="C676"/>
      <c r="D676"/>
      <c r="E676"/>
      <c r="F676"/>
      <c r="G676"/>
      <c r="H676"/>
      <c r="I676"/>
      <c r="J676"/>
    </row>
    <row r="677" spans="1:10" x14ac:dyDescent="0.35">
      <c r="A677"/>
      <c r="B677"/>
      <c r="C677"/>
      <c r="D677"/>
      <c r="E677"/>
      <c r="F677"/>
      <c r="G677"/>
      <c r="H677"/>
      <c r="I677"/>
      <c r="J677"/>
    </row>
    <row r="678" spans="1:10" x14ac:dyDescent="0.35">
      <c r="A678"/>
      <c r="B678"/>
      <c r="C678"/>
      <c r="D678"/>
      <c r="E678"/>
      <c r="F678"/>
      <c r="G678"/>
      <c r="H678"/>
      <c r="I678"/>
      <c r="J678"/>
    </row>
    <row r="679" spans="1:10" x14ac:dyDescent="0.35">
      <c r="A679"/>
      <c r="B679"/>
      <c r="C679"/>
      <c r="D679"/>
      <c r="E679"/>
      <c r="F679"/>
      <c r="G679"/>
      <c r="H679"/>
      <c r="I679"/>
      <c r="J679"/>
    </row>
    <row r="680" spans="1:10" x14ac:dyDescent="0.35">
      <c r="A680"/>
      <c r="B680"/>
      <c r="C680"/>
      <c r="D680"/>
      <c r="E680"/>
      <c r="F680"/>
      <c r="G680"/>
      <c r="H680"/>
      <c r="I680"/>
      <c r="J680"/>
    </row>
    <row r="681" spans="1:10" x14ac:dyDescent="0.35">
      <c r="A681"/>
      <c r="B681"/>
      <c r="C681"/>
      <c r="D681"/>
      <c r="E681"/>
      <c r="F681"/>
      <c r="G681"/>
      <c r="H681"/>
      <c r="I681"/>
      <c r="J681"/>
    </row>
    <row r="682" spans="1:10" x14ac:dyDescent="0.35">
      <c r="A682"/>
      <c r="B682"/>
      <c r="C682"/>
      <c r="D682"/>
      <c r="E682"/>
      <c r="F682"/>
      <c r="G682"/>
      <c r="H682"/>
      <c r="I682"/>
      <c r="J682"/>
    </row>
    <row r="683" spans="1:10" x14ac:dyDescent="0.35">
      <c r="A683"/>
      <c r="B683"/>
      <c r="C683"/>
      <c r="D683"/>
      <c r="E683"/>
      <c r="F683"/>
      <c r="G683"/>
      <c r="H683"/>
      <c r="I683"/>
      <c r="J683"/>
    </row>
    <row r="684" spans="1:10" x14ac:dyDescent="0.35">
      <c r="A684"/>
      <c r="B684"/>
      <c r="C684"/>
      <c r="D684"/>
      <c r="E684"/>
      <c r="F684"/>
      <c r="G684"/>
      <c r="H684"/>
      <c r="I684"/>
      <c r="J684"/>
    </row>
    <row r="685" spans="1:10" x14ac:dyDescent="0.35">
      <c r="A685"/>
      <c r="B685"/>
      <c r="C685"/>
      <c r="D685"/>
      <c r="E685"/>
      <c r="F685"/>
      <c r="G685"/>
      <c r="H685"/>
      <c r="I685"/>
      <c r="J685"/>
    </row>
    <row r="686" spans="1:10" x14ac:dyDescent="0.35">
      <c r="A686"/>
      <c r="B686"/>
      <c r="C686"/>
      <c r="D686"/>
      <c r="E686"/>
      <c r="F686"/>
      <c r="G686"/>
      <c r="H686"/>
      <c r="I686"/>
      <c r="J686"/>
    </row>
    <row r="687" spans="1:10" x14ac:dyDescent="0.35">
      <c r="A687"/>
      <c r="B687"/>
      <c r="C687"/>
      <c r="D687"/>
      <c r="E687"/>
      <c r="F687"/>
      <c r="G687"/>
      <c r="H687"/>
      <c r="I687"/>
      <c r="J687"/>
    </row>
    <row r="688" spans="1:10" x14ac:dyDescent="0.35">
      <c r="A688"/>
      <c r="B688"/>
      <c r="C688"/>
      <c r="D688"/>
      <c r="E688"/>
      <c r="F688"/>
      <c r="G688"/>
      <c r="H688"/>
      <c r="I688"/>
      <c r="J688"/>
    </row>
    <row r="689" spans="1:10" x14ac:dyDescent="0.35">
      <c r="A689"/>
      <c r="B689"/>
      <c r="C689"/>
      <c r="D689"/>
      <c r="E689"/>
      <c r="F689"/>
      <c r="G689"/>
      <c r="H689"/>
      <c r="I689"/>
      <c r="J689"/>
    </row>
    <row r="690" spans="1:10" x14ac:dyDescent="0.35">
      <c r="A690"/>
      <c r="B690"/>
      <c r="C690"/>
      <c r="D690"/>
      <c r="E690"/>
      <c r="F690"/>
      <c r="G690"/>
      <c r="H690"/>
      <c r="I690"/>
      <c r="J690"/>
    </row>
    <row r="691" spans="1:10" x14ac:dyDescent="0.35">
      <c r="A691"/>
      <c r="B691"/>
      <c r="C691"/>
      <c r="D691"/>
      <c r="E691"/>
      <c r="F691"/>
      <c r="G691"/>
      <c r="H691"/>
      <c r="I691"/>
      <c r="J691"/>
    </row>
    <row r="692" spans="1:10" x14ac:dyDescent="0.35">
      <c r="A692"/>
      <c r="B692"/>
      <c r="C692"/>
      <c r="D692"/>
      <c r="E692"/>
      <c r="F692"/>
      <c r="G692"/>
      <c r="H692"/>
      <c r="I692"/>
      <c r="J692"/>
    </row>
    <row r="693" spans="1:10" x14ac:dyDescent="0.35">
      <c r="A693"/>
      <c r="B693"/>
      <c r="C693"/>
      <c r="D693"/>
      <c r="E693"/>
      <c r="F693"/>
      <c r="G693"/>
      <c r="H693"/>
      <c r="I693"/>
      <c r="J693"/>
    </row>
    <row r="694" spans="1:10" x14ac:dyDescent="0.35">
      <c r="A694"/>
      <c r="B694"/>
      <c r="C694"/>
      <c r="D694"/>
      <c r="E694"/>
      <c r="F694"/>
      <c r="G694"/>
      <c r="H694"/>
      <c r="I694"/>
      <c r="J694"/>
    </row>
    <row r="695" spans="1:10" x14ac:dyDescent="0.35">
      <c r="A695"/>
      <c r="B695"/>
      <c r="C695"/>
      <c r="D695"/>
      <c r="E695"/>
      <c r="F695"/>
      <c r="G695"/>
      <c r="H695"/>
      <c r="I695"/>
      <c r="J695"/>
    </row>
    <row r="696" spans="1:10" x14ac:dyDescent="0.35">
      <c r="A696"/>
      <c r="B696"/>
      <c r="C696"/>
      <c r="D696"/>
      <c r="E696"/>
      <c r="F696"/>
      <c r="G696"/>
      <c r="H696"/>
      <c r="I696"/>
      <c r="J696"/>
    </row>
    <row r="697" spans="1:10" x14ac:dyDescent="0.35">
      <c r="A697"/>
      <c r="B697"/>
      <c r="C697"/>
      <c r="D697"/>
      <c r="E697"/>
      <c r="F697"/>
      <c r="G697"/>
      <c r="H697"/>
      <c r="I697"/>
      <c r="J697"/>
    </row>
    <row r="698" spans="1:10" x14ac:dyDescent="0.35">
      <c r="A698"/>
      <c r="B698"/>
      <c r="C698"/>
      <c r="D698"/>
      <c r="E698"/>
      <c r="F698"/>
      <c r="G698"/>
      <c r="H698"/>
      <c r="I698"/>
      <c r="J698"/>
    </row>
    <row r="699" spans="1:10" x14ac:dyDescent="0.35">
      <c r="A699"/>
      <c r="B699"/>
      <c r="C699"/>
      <c r="D699"/>
      <c r="E699"/>
      <c r="F699"/>
      <c r="G699"/>
      <c r="H699"/>
      <c r="I699"/>
      <c r="J699"/>
    </row>
    <row r="700" spans="1:10" x14ac:dyDescent="0.35">
      <c r="A700"/>
      <c r="B700"/>
      <c r="C700"/>
      <c r="D700"/>
      <c r="E700"/>
      <c r="F700"/>
      <c r="G700"/>
      <c r="H700"/>
      <c r="I700"/>
      <c r="J700"/>
    </row>
    <row r="701" spans="1:10" x14ac:dyDescent="0.35">
      <c r="A701"/>
      <c r="B701"/>
      <c r="C701"/>
      <c r="D701"/>
      <c r="E701"/>
      <c r="F701"/>
      <c r="G701"/>
      <c r="H701"/>
      <c r="I701"/>
      <c r="J701"/>
    </row>
    <row r="702" spans="1:10" x14ac:dyDescent="0.35">
      <c r="A702"/>
      <c r="B702"/>
      <c r="C702"/>
      <c r="D702"/>
      <c r="E702"/>
      <c r="F702"/>
      <c r="G702"/>
      <c r="H702"/>
      <c r="I702"/>
      <c r="J702"/>
    </row>
    <row r="703" spans="1:10" x14ac:dyDescent="0.35">
      <c r="A703"/>
      <c r="B703"/>
      <c r="C703"/>
      <c r="D703"/>
      <c r="E703"/>
      <c r="F703"/>
      <c r="G703"/>
      <c r="H703"/>
      <c r="I703"/>
      <c r="J703"/>
    </row>
    <row r="704" spans="1:10" x14ac:dyDescent="0.35">
      <c r="A704"/>
      <c r="B704"/>
      <c r="C704"/>
      <c r="D704"/>
      <c r="E704"/>
      <c r="F704"/>
      <c r="G704"/>
      <c r="H704"/>
      <c r="I704"/>
      <c r="J704"/>
    </row>
    <row r="705" spans="1:10" x14ac:dyDescent="0.35">
      <c r="A705"/>
      <c r="B705"/>
      <c r="C705"/>
      <c r="D705"/>
      <c r="E705"/>
      <c r="F705"/>
      <c r="G705"/>
      <c r="H705"/>
      <c r="I705"/>
      <c r="J705"/>
    </row>
    <row r="706" spans="1:10" x14ac:dyDescent="0.35">
      <c r="A706"/>
      <c r="B706"/>
      <c r="C706"/>
      <c r="D706"/>
      <c r="E706"/>
      <c r="F706"/>
      <c r="G706"/>
      <c r="H706"/>
      <c r="I706"/>
      <c r="J706"/>
    </row>
    <row r="707" spans="1:10" x14ac:dyDescent="0.35">
      <c r="A707"/>
      <c r="B707"/>
      <c r="C707"/>
      <c r="D707"/>
      <c r="E707"/>
      <c r="F707"/>
      <c r="G707"/>
      <c r="H707"/>
      <c r="I707"/>
      <c r="J707"/>
    </row>
    <row r="708" spans="1:10" x14ac:dyDescent="0.35">
      <c r="A708"/>
      <c r="B708"/>
      <c r="C708"/>
      <c r="D708"/>
      <c r="E708"/>
      <c r="F708"/>
      <c r="G708"/>
      <c r="H708"/>
      <c r="I708"/>
      <c r="J708"/>
    </row>
    <row r="709" spans="1:10" x14ac:dyDescent="0.35">
      <c r="A709"/>
      <c r="B709"/>
      <c r="C709"/>
      <c r="D709"/>
      <c r="E709"/>
      <c r="F709"/>
      <c r="G709"/>
      <c r="H709"/>
      <c r="I709"/>
      <c r="J709"/>
    </row>
    <row r="710" spans="1:10" x14ac:dyDescent="0.35">
      <c r="A710"/>
      <c r="B710"/>
      <c r="C710"/>
      <c r="D710"/>
      <c r="E710"/>
      <c r="F710"/>
      <c r="G710"/>
      <c r="H710"/>
      <c r="I710"/>
      <c r="J710"/>
    </row>
    <row r="711" spans="1:10" x14ac:dyDescent="0.35">
      <c r="A711"/>
      <c r="B711"/>
      <c r="C711"/>
      <c r="D711"/>
      <c r="E711"/>
      <c r="F711"/>
      <c r="G711"/>
      <c r="H711"/>
      <c r="I711"/>
      <c r="J711"/>
    </row>
    <row r="712" spans="1:10" x14ac:dyDescent="0.35">
      <c r="A712"/>
      <c r="B712"/>
      <c r="C712"/>
      <c r="D712"/>
      <c r="E712"/>
      <c r="F712"/>
      <c r="G712"/>
      <c r="H712"/>
      <c r="I712"/>
      <c r="J712"/>
    </row>
    <row r="713" spans="1:10" x14ac:dyDescent="0.35">
      <c r="A713"/>
      <c r="B713"/>
      <c r="C713"/>
      <c r="D713"/>
      <c r="E713"/>
      <c r="F713"/>
      <c r="G713"/>
      <c r="H713"/>
      <c r="I713"/>
      <c r="J713"/>
    </row>
    <row r="714" spans="1:10" x14ac:dyDescent="0.35">
      <c r="A714"/>
      <c r="B714"/>
      <c r="C714"/>
      <c r="D714"/>
      <c r="E714"/>
      <c r="F714"/>
      <c r="G714"/>
      <c r="H714"/>
      <c r="I714"/>
      <c r="J714"/>
    </row>
    <row r="715" spans="1:10" x14ac:dyDescent="0.35">
      <c r="A715"/>
      <c r="B715"/>
      <c r="C715"/>
      <c r="D715"/>
      <c r="E715"/>
      <c r="F715"/>
      <c r="G715"/>
      <c r="H715"/>
      <c r="I715"/>
      <c r="J715"/>
    </row>
    <row r="716" spans="1:10" x14ac:dyDescent="0.35">
      <c r="A716"/>
      <c r="B716"/>
      <c r="C716"/>
      <c r="D716"/>
      <c r="E716"/>
      <c r="F716"/>
      <c r="G716"/>
      <c r="H716"/>
      <c r="I716"/>
      <c r="J716"/>
    </row>
    <row r="717" spans="1:10" x14ac:dyDescent="0.35">
      <c r="A717"/>
      <c r="B717"/>
      <c r="C717"/>
      <c r="D717"/>
      <c r="E717"/>
      <c r="F717"/>
      <c r="G717"/>
      <c r="H717"/>
      <c r="I717"/>
      <c r="J717"/>
    </row>
    <row r="718" spans="1:10" x14ac:dyDescent="0.35">
      <c r="A718"/>
      <c r="B718"/>
      <c r="C718"/>
      <c r="D718"/>
      <c r="E718"/>
      <c r="F718"/>
      <c r="G718"/>
      <c r="H718"/>
      <c r="I718"/>
      <c r="J718"/>
    </row>
    <row r="719" spans="1:10" x14ac:dyDescent="0.35">
      <c r="A719"/>
      <c r="B719"/>
      <c r="C719"/>
      <c r="D719"/>
      <c r="E719"/>
      <c r="F719"/>
      <c r="G719"/>
      <c r="H719"/>
      <c r="I719"/>
      <c r="J719"/>
    </row>
    <row r="720" spans="1:10" x14ac:dyDescent="0.35">
      <c r="A720"/>
      <c r="B720"/>
      <c r="C720"/>
      <c r="D720"/>
      <c r="E720"/>
      <c r="F720"/>
      <c r="G720"/>
      <c r="H720"/>
      <c r="I720"/>
      <c r="J720"/>
    </row>
    <row r="721" spans="1:10" x14ac:dyDescent="0.35">
      <c r="A721"/>
      <c r="B721"/>
      <c r="C721"/>
      <c r="D721"/>
      <c r="E721"/>
      <c r="F721"/>
      <c r="G721"/>
      <c r="H721"/>
      <c r="I721"/>
      <c r="J721"/>
    </row>
    <row r="722" spans="1:10" x14ac:dyDescent="0.35">
      <c r="A722"/>
      <c r="B722"/>
      <c r="C722"/>
      <c r="D722"/>
      <c r="E722"/>
      <c r="F722"/>
      <c r="G722"/>
      <c r="H722"/>
      <c r="I722"/>
      <c r="J722"/>
    </row>
    <row r="723" spans="1:10" x14ac:dyDescent="0.35">
      <c r="A723"/>
      <c r="B723"/>
      <c r="C723"/>
      <c r="D723"/>
      <c r="E723"/>
      <c r="F723"/>
      <c r="G723"/>
      <c r="H723"/>
      <c r="I723"/>
      <c r="J723"/>
    </row>
    <row r="724" spans="1:10" x14ac:dyDescent="0.35">
      <c r="A724"/>
      <c r="B724"/>
      <c r="C724"/>
      <c r="D724"/>
      <c r="E724"/>
      <c r="F724"/>
      <c r="G724"/>
      <c r="H724"/>
      <c r="I724"/>
      <c r="J724"/>
    </row>
    <row r="725" spans="1:10" x14ac:dyDescent="0.35">
      <c r="A725"/>
      <c r="B725"/>
      <c r="C725"/>
      <c r="D725"/>
      <c r="E725"/>
      <c r="F725"/>
      <c r="G725"/>
      <c r="H725"/>
      <c r="I725"/>
      <c r="J725"/>
    </row>
    <row r="726" spans="1:10" x14ac:dyDescent="0.35">
      <c r="A726"/>
      <c r="B726"/>
      <c r="C726"/>
      <c r="D726"/>
      <c r="E726"/>
      <c r="F726"/>
      <c r="G726"/>
      <c r="H726"/>
      <c r="I726"/>
      <c r="J726"/>
    </row>
    <row r="727" spans="1:10" x14ac:dyDescent="0.35">
      <c r="A727"/>
      <c r="B727"/>
      <c r="C727"/>
      <c r="D727"/>
      <c r="E727"/>
      <c r="F727"/>
      <c r="G727"/>
      <c r="H727"/>
      <c r="I727"/>
      <c r="J727"/>
    </row>
    <row r="728" spans="1:10" x14ac:dyDescent="0.35">
      <c r="A728"/>
      <c r="B728"/>
      <c r="C728"/>
      <c r="D728"/>
      <c r="E728"/>
      <c r="F728"/>
      <c r="G728"/>
      <c r="H728"/>
      <c r="I728"/>
      <c r="J728"/>
    </row>
    <row r="729" spans="1:10" x14ac:dyDescent="0.35">
      <c r="A729"/>
      <c r="B729"/>
      <c r="C729"/>
      <c r="D729"/>
      <c r="E729"/>
      <c r="F729"/>
      <c r="G729"/>
      <c r="H729"/>
      <c r="I729"/>
      <c r="J729"/>
    </row>
    <row r="730" spans="1:10" x14ac:dyDescent="0.35">
      <c r="A730"/>
      <c r="B730"/>
      <c r="C730"/>
      <c r="D730"/>
      <c r="E730"/>
      <c r="F730"/>
      <c r="G730"/>
      <c r="H730"/>
      <c r="I730"/>
      <c r="J730"/>
    </row>
    <row r="731" spans="1:10" x14ac:dyDescent="0.35">
      <c r="A731"/>
      <c r="B731"/>
      <c r="C731"/>
      <c r="D731"/>
      <c r="E731"/>
      <c r="F731"/>
      <c r="G731"/>
      <c r="H731"/>
      <c r="I731"/>
      <c r="J731"/>
    </row>
    <row r="732" spans="1:10" x14ac:dyDescent="0.35">
      <c r="A732"/>
      <c r="B732"/>
      <c r="C732"/>
      <c r="D732"/>
      <c r="E732"/>
      <c r="F732"/>
      <c r="G732"/>
      <c r="H732"/>
      <c r="I732"/>
      <c r="J732"/>
    </row>
    <row r="733" spans="1:10" x14ac:dyDescent="0.35">
      <c r="A733"/>
      <c r="B733"/>
      <c r="C733"/>
      <c r="D733"/>
      <c r="E733"/>
      <c r="F733"/>
      <c r="G733"/>
      <c r="H733"/>
      <c r="I733"/>
      <c r="J733"/>
    </row>
    <row r="734" spans="1:10" x14ac:dyDescent="0.35">
      <c r="A734"/>
      <c r="B734"/>
      <c r="C734"/>
      <c r="D734"/>
      <c r="E734"/>
      <c r="F734"/>
      <c r="G734"/>
      <c r="H734"/>
      <c r="I734"/>
      <c r="J734"/>
    </row>
    <row r="735" spans="1:10" x14ac:dyDescent="0.35">
      <c r="A735"/>
      <c r="B735"/>
      <c r="C735"/>
      <c r="D735"/>
      <c r="E735"/>
      <c r="F735"/>
      <c r="G735"/>
      <c r="H735"/>
      <c r="I735"/>
      <c r="J735"/>
    </row>
    <row r="736" spans="1:10" x14ac:dyDescent="0.35">
      <c r="A736"/>
      <c r="B736"/>
      <c r="C736"/>
      <c r="D736"/>
      <c r="E736"/>
      <c r="F736"/>
      <c r="G736"/>
      <c r="H736"/>
      <c r="I736"/>
      <c r="J736"/>
    </row>
    <row r="737" spans="1:10" x14ac:dyDescent="0.35">
      <c r="A737"/>
      <c r="B737"/>
      <c r="C737"/>
      <c r="D737"/>
      <c r="E737"/>
      <c r="F737"/>
      <c r="G737"/>
      <c r="H737"/>
      <c r="I737"/>
      <c r="J737"/>
    </row>
    <row r="738" spans="1:10" x14ac:dyDescent="0.35">
      <c r="A738"/>
      <c r="B738"/>
      <c r="C738"/>
      <c r="D738"/>
      <c r="E738"/>
      <c r="F738"/>
      <c r="G738"/>
      <c r="H738"/>
      <c r="I738"/>
      <c r="J738"/>
    </row>
    <row r="739" spans="1:10" x14ac:dyDescent="0.35">
      <c r="A739"/>
      <c r="B739"/>
      <c r="C739"/>
      <c r="D739"/>
      <c r="E739"/>
      <c r="F739"/>
      <c r="G739"/>
      <c r="H739"/>
      <c r="I739"/>
      <c r="J739"/>
    </row>
    <row r="740" spans="1:10" x14ac:dyDescent="0.35">
      <c r="A740"/>
      <c r="B740"/>
      <c r="C740"/>
      <c r="D740"/>
      <c r="E740"/>
      <c r="F740"/>
      <c r="G740"/>
      <c r="H740"/>
      <c r="I740"/>
      <c r="J740"/>
    </row>
    <row r="741" spans="1:10" x14ac:dyDescent="0.35">
      <c r="A741"/>
      <c r="B741"/>
      <c r="C741"/>
      <c r="D741"/>
      <c r="E741"/>
      <c r="F741"/>
      <c r="G741"/>
      <c r="H741"/>
      <c r="I741"/>
      <c r="J741"/>
    </row>
    <row r="742" spans="1:10" x14ac:dyDescent="0.35">
      <c r="A742"/>
      <c r="B742"/>
      <c r="C742"/>
      <c r="D742"/>
      <c r="E742"/>
      <c r="F742"/>
      <c r="G742"/>
      <c r="H742"/>
      <c r="I742"/>
      <c r="J742"/>
    </row>
    <row r="743" spans="1:10" x14ac:dyDescent="0.35">
      <c r="A743"/>
      <c r="B743"/>
      <c r="C743"/>
      <c r="D743"/>
      <c r="E743"/>
      <c r="F743"/>
      <c r="G743"/>
      <c r="H743"/>
      <c r="I743"/>
      <c r="J743"/>
    </row>
    <row r="744" spans="1:10" x14ac:dyDescent="0.35">
      <c r="A744"/>
      <c r="B744"/>
      <c r="C744"/>
      <c r="D744"/>
      <c r="E744"/>
      <c r="F744"/>
      <c r="G744"/>
      <c r="H744"/>
      <c r="I744"/>
      <c r="J744"/>
    </row>
    <row r="745" spans="1:10" x14ac:dyDescent="0.35">
      <c r="A745"/>
      <c r="B745"/>
      <c r="C745"/>
      <c r="D745"/>
      <c r="E745"/>
      <c r="F745"/>
      <c r="G745"/>
      <c r="H745"/>
      <c r="I745"/>
      <c r="J745"/>
    </row>
    <row r="746" spans="1:10" x14ac:dyDescent="0.35">
      <c r="A746"/>
      <c r="B746"/>
      <c r="C746"/>
      <c r="D746"/>
      <c r="E746"/>
      <c r="F746"/>
      <c r="G746"/>
      <c r="H746"/>
      <c r="I746"/>
      <c r="J746"/>
    </row>
    <row r="747" spans="1:10" x14ac:dyDescent="0.35">
      <c r="A747"/>
      <c r="B747"/>
      <c r="C747"/>
      <c r="D747"/>
      <c r="E747"/>
      <c r="F747"/>
      <c r="G747"/>
      <c r="H747"/>
      <c r="I747"/>
      <c r="J747"/>
    </row>
    <row r="748" spans="1:10" x14ac:dyDescent="0.35">
      <c r="A748"/>
      <c r="B748"/>
      <c r="C748"/>
      <c r="D748"/>
      <c r="E748"/>
      <c r="F748"/>
      <c r="G748"/>
      <c r="H748"/>
      <c r="I748"/>
      <c r="J748"/>
    </row>
    <row r="749" spans="1:10" x14ac:dyDescent="0.35">
      <c r="A749"/>
      <c r="B749"/>
      <c r="C749"/>
      <c r="D749"/>
      <c r="E749"/>
      <c r="F749"/>
      <c r="G749"/>
      <c r="H749"/>
      <c r="I749"/>
      <c r="J749"/>
    </row>
    <row r="750" spans="1:10" x14ac:dyDescent="0.35">
      <c r="A750"/>
      <c r="B750"/>
      <c r="C750"/>
      <c r="D750"/>
      <c r="E750"/>
      <c r="F750"/>
      <c r="G750"/>
      <c r="H750"/>
      <c r="I750"/>
      <c r="J750"/>
    </row>
    <row r="751" spans="1:10" x14ac:dyDescent="0.35">
      <c r="A751"/>
      <c r="B751"/>
      <c r="C751"/>
      <c r="D751"/>
      <c r="E751"/>
      <c r="F751"/>
      <c r="G751"/>
      <c r="H751"/>
      <c r="I751"/>
      <c r="J751"/>
    </row>
    <row r="752" spans="1:10" x14ac:dyDescent="0.35">
      <c r="A752"/>
      <c r="B752"/>
      <c r="C752"/>
      <c r="D752"/>
      <c r="E752"/>
      <c r="F752"/>
      <c r="G752"/>
      <c r="H752"/>
      <c r="I752"/>
      <c r="J752"/>
    </row>
    <row r="753" spans="1:10" x14ac:dyDescent="0.35">
      <c r="A753"/>
      <c r="B753"/>
      <c r="C753"/>
      <c r="D753"/>
      <c r="E753"/>
      <c r="F753"/>
      <c r="G753"/>
      <c r="H753"/>
      <c r="I753"/>
      <c r="J753"/>
    </row>
    <row r="754" spans="1:10" x14ac:dyDescent="0.35">
      <c r="A754"/>
      <c r="B754"/>
      <c r="C754"/>
      <c r="D754"/>
      <c r="E754"/>
      <c r="F754"/>
      <c r="G754"/>
      <c r="H754"/>
      <c r="I754"/>
      <c r="J754"/>
    </row>
    <row r="755" spans="1:10" x14ac:dyDescent="0.35">
      <c r="A755"/>
      <c r="B755"/>
      <c r="C755"/>
      <c r="D755"/>
      <c r="E755"/>
      <c r="F755"/>
      <c r="G755"/>
      <c r="H755"/>
      <c r="I755"/>
      <c r="J755"/>
    </row>
    <row r="756" spans="1:10" x14ac:dyDescent="0.35">
      <c r="A756"/>
      <c r="B756"/>
      <c r="C756"/>
      <c r="D756"/>
      <c r="E756"/>
      <c r="F756"/>
      <c r="G756"/>
      <c r="H756"/>
      <c r="I756"/>
      <c r="J756"/>
    </row>
    <row r="757" spans="1:10" x14ac:dyDescent="0.35">
      <c r="A757"/>
      <c r="B757"/>
      <c r="C757"/>
      <c r="D757"/>
      <c r="E757"/>
      <c r="F757"/>
      <c r="G757"/>
      <c r="H757"/>
      <c r="I757"/>
      <c r="J757"/>
    </row>
    <row r="758" spans="1:10" x14ac:dyDescent="0.35">
      <c r="A758"/>
      <c r="B758"/>
      <c r="C758"/>
      <c r="D758"/>
      <c r="E758"/>
      <c r="F758"/>
      <c r="G758"/>
      <c r="H758"/>
      <c r="I758"/>
      <c r="J758"/>
    </row>
    <row r="759" spans="1:10" x14ac:dyDescent="0.35">
      <c r="A759"/>
      <c r="B759"/>
      <c r="C759"/>
      <c r="D759"/>
      <c r="E759"/>
      <c r="F759"/>
      <c r="G759"/>
      <c r="H759"/>
      <c r="I759"/>
      <c r="J759"/>
    </row>
    <row r="760" spans="1:10" x14ac:dyDescent="0.35">
      <c r="A760"/>
      <c r="B760"/>
      <c r="C760"/>
      <c r="D760"/>
      <c r="E760"/>
      <c r="F760"/>
      <c r="G760"/>
      <c r="H760"/>
      <c r="I760"/>
      <c r="J760"/>
    </row>
    <row r="761" spans="1:10" x14ac:dyDescent="0.35">
      <c r="A761"/>
      <c r="B761"/>
      <c r="C761"/>
      <c r="D761"/>
      <c r="E761"/>
      <c r="F761"/>
      <c r="G761"/>
      <c r="H761"/>
      <c r="I761"/>
      <c r="J761"/>
    </row>
    <row r="762" spans="1:10" x14ac:dyDescent="0.35">
      <c r="A762"/>
      <c r="B762"/>
      <c r="C762"/>
      <c r="D762"/>
      <c r="E762"/>
      <c r="F762"/>
      <c r="G762"/>
      <c r="H762"/>
      <c r="I762"/>
      <c r="J762"/>
    </row>
    <row r="763" spans="1:10" x14ac:dyDescent="0.35">
      <c r="A763"/>
      <c r="B763"/>
      <c r="C763"/>
      <c r="D763"/>
      <c r="E763"/>
      <c r="F763"/>
      <c r="G763"/>
      <c r="H763"/>
      <c r="I763"/>
      <c r="J763"/>
    </row>
    <row r="764" spans="1:10" x14ac:dyDescent="0.35">
      <c r="A764"/>
      <c r="B764"/>
      <c r="C764"/>
      <c r="D764"/>
      <c r="E764"/>
      <c r="F764"/>
      <c r="G764"/>
      <c r="H764"/>
      <c r="I764"/>
      <c r="J764"/>
    </row>
    <row r="765" spans="1:10" x14ac:dyDescent="0.35">
      <c r="A765"/>
      <c r="B765"/>
      <c r="C765"/>
      <c r="D765"/>
      <c r="E765"/>
      <c r="F765"/>
      <c r="G765"/>
      <c r="H765"/>
      <c r="I765"/>
      <c r="J765"/>
    </row>
    <row r="766" spans="1:10" x14ac:dyDescent="0.35">
      <c r="A766"/>
      <c r="B766"/>
      <c r="C766"/>
      <c r="D766"/>
      <c r="E766"/>
      <c r="F766"/>
      <c r="G766"/>
      <c r="H766"/>
      <c r="I766"/>
      <c r="J766"/>
    </row>
    <row r="767" spans="1:10" x14ac:dyDescent="0.35">
      <c r="A767"/>
      <c r="B767"/>
      <c r="C767"/>
      <c r="D767"/>
      <c r="E767"/>
      <c r="F767"/>
      <c r="G767"/>
      <c r="H767"/>
      <c r="I767"/>
      <c r="J767"/>
    </row>
    <row r="768" spans="1:10" x14ac:dyDescent="0.35">
      <c r="A768"/>
      <c r="B768"/>
      <c r="C768"/>
      <c r="D768"/>
      <c r="E768"/>
      <c r="F768"/>
      <c r="G768"/>
      <c r="H768"/>
      <c r="I768"/>
      <c r="J768"/>
    </row>
    <row r="769" spans="1:10" x14ac:dyDescent="0.35">
      <c r="A769"/>
      <c r="B769"/>
      <c r="C769"/>
      <c r="D769"/>
      <c r="E769"/>
      <c r="F769"/>
      <c r="G769"/>
      <c r="H769"/>
      <c r="I769"/>
      <c r="J769"/>
    </row>
    <row r="770" spans="1:10" x14ac:dyDescent="0.35">
      <c r="A770"/>
      <c r="B770"/>
      <c r="C770"/>
      <c r="D770"/>
      <c r="E770"/>
      <c r="F770"/>
      <c r="G770"/>
      <c r="H770"/>
      <c r="I770"/>
      <c r="J770"/>
    </row>
    <row r="771" spans="1:10" x14ac:dyDescent="0.35">
      <c r="A771"/>
      <c r="B771"/>
      <c r="C771"/>
      <c r="D771"/>
      <c r="E771"/>
      <c r="F771"/>
      <c r="G771"/>
      <c r="H771"/>
      <c r="I771"/>
      <c r="J771"/>
    </row>
    <row r="772" spans="1:10" x14ac:dyDescent="0.35">
      <c r="A772"/>
      <c r="B772"/>
      <c r="C772"/>
      <c r="D772"/>
      <c r="E772"/>
      <c r="F772"/>
      <c r="G772"/>
      <c r="H772"/>
      <c r="I772"/>
      <c r="J772"/>
    </row>
    <row r="773" spans="1:10" x14ac:dyDescent="0.35">
      <c r="A773"/>
      <c r="B773"/>
      <c r="C773"/>
      <c r="D773"/>
      <c r="E773"/>
      <c r="F773"/>
      <c r="G773"/>
      <c r="H773"/>
      <c r="I773"/>
      <c r="J773"/>
    </row>
    <row r="774" spans="1:10" x14ac:dyDescent="0.35">
      <c r="A774"/>
      <c r="B774"/>
      <c r="C774"/>
      <c r="D774"/>
      <c r="E774"/>
      <c r="F774"/>
      <c r="G774"/>
      <c r="H774"/>
      <c r="I774"/>
      <c r="J774"/>
    </row>
    <row r="775" spans="1:10" x14ac:dyDescent="0.35">
      <c r="A775"/>
      <c r="B775"/>
      <c r="C775"/>
      <c r="D775"/>
      <c r="E775"/>
      <c r="F775"/>
      <c r="G775"/>
      <c r="H775"/>
      <c r="I775"/>
      <c r="J775"/>
    </row>
    <row r="776" spans="1:10" x14ac:dyDescent="0.35">
      <c r="A776"/>
      <c r="B776"/>
      <c r="C776"/>
      <c r="D776"/>
      <c r="E776"/>
      <c r="F776"/>
      <c r="G776"/>
      <c r="H776"/>
      <c r="I776"/>
      <c r="J776"/>
    </row>
    <row r="777" spans="1:10" x14ac:dyDescent="0.35">
      <c r="A777"/>
      <c r="B777"/>
      <c r="C777"/>
      <c r="D777"/>
      <c r="E777"/>
      <c r="F777"/>
      <c r="G777"/>
      <c r="H777"/>
      <c r="I777"/>
      <c r="J777"/>
    </row>
    <row r="778" spans="1:10" x14ac:dyDescent="0.35">
      <c r="A778"/>
      <c r="B778"/>
      <c r="C778"/>
      <c r="D778"/>
      <c r="E778"/>
      <c r="F778"/>
      <c r="G778"/>
      <c r="H778"/>
      <c r="I778"/>
      <c r="J778"/>
    </row>
    <row r="779" spans="1:10" x14ac:dyDescent="0.35">
      <c r="A779"/>
      <c r="B779"/>
      <c r="C779"/>
      <c r="D779"/>
      <c r="E779"/>
      <c r="F779"/>
      <c r="G779"/>
      <c r="H779"/>
      <c r="I779"/>
      <c r="J779"/>
    </row>
    <row r="780" spans="1:10" x14ac:dyDescent="0.35">
      <c r="A780"/>
      <c r="B780"/>
      <c r="C780"/>
      <c r="D780"/>
      <c r="E780"/>
      <c r="F780"/>
      <c r="G780"/>
      <c r="H780"/>
      <c r="I780"/>
      <c r="J780"/>
    </row>
    <row r="781" spans="1:10" x14ac:dyDescent="0.35">
      <c r="A781"/>
      <c r="B781"/>
      <c r="C781"/>
      <c r="D781"/>
      <c r="E781"/>
      <c r="F781"/>
      <c r="G781"/>
      <c r="H781"/>
      <c r="I781"/>
      <c r="J781"/>
    </row>
    <row r="782" spans="1:10" x14ac:dyDescent="0.35">
      <c r="A782"/>
      <c r="B782"/>
      <c r="C782"/>
      <c r="D782"/>
      <c r="E782"/>
      <c r="F782"/>
      <c r="G782"/>
      <c r="H782"/>
      <c r="I782"/>
      <c r="J782"/>
    </row>
    <row r="783" spans="1:10" x14ac:dyDescent="0.35">
      <c r="A783"/>
      <c r="B783"/>
      <c r="C783"/>
      <c r="D783"/>
      <c r="E783"/>
      <c r="F783"/>
      <c r="G783"/>
      <c r="H783"/>
      <c r="I783"/>
      <c r="J783"/>
    </row>
    <row r="784" spans="1:10" x14ac:dyDescent="0.35">
      <c r="A784"/>
      <c r="B784"/>
      <c r="C784"/>
      <c r="D784"/>
      <c r="E784"/>
      <c r="F784"/>
      <c r="G784"/>
      <c r="H784"/>
      <c r="I784"/>
      <c r="J784"/>
    </row>
    <row r="785" spans="1:10" x14ac:dyDescent="0.35">
      <c r="A785"/>
      <c r="B785"/>
      <c r="C785"/>
      <c r="D785"/>
      <c r="E785"/>
      <c r="F785"/>
      <c r="G785"/>
      <c r="H785"/>
      <c r="I785"/>
      <c r="J785"/>
    </row>
    <row r="786" spans="1:10" x14ac:dyDescent="0.35">
      <c r="A786"/>
      <c r="B786"/>
      <c r="C786"/>
      <c r="D786"/>
      <c r="E786"/>
      <c r="F786"/>
      <c r="G786"/>
      <c r="H786"/>
      <c r="I786"/>
      <c r="J786"/>
    </row>
    <row r="787" spans="1:10" x14ac:dyDescent="0.35">
      <c r="A787"/>
      <c r="B787"/>
      <c r="C787"/>
      <c r="D787"/>
      <c r="E787"/>
      <c r="F787"/>
      <c r="G787"/>
      <c r="H787"/>
      <c r="I787"/>
      <c r="J787"/>
    </row>
    <row r="788" spans="1:10" x14ac:dyDescent="0.35">
      <c r="A788"/>
      <c r="B788"/>
      <c r="C788"/>
      <c r="D788"/>
      <c r="E788"/>
      <c r="F788"/>
      <c r="G788"/>
      <c r="H788"/>
      <c r="I788"/>
      <c r="J788"/>
    </row>
    <row r="789" spans="1:10" x14ac:dyDescent="0.35">
      <c r="A789"/>
      <c r="B789"/>
      <c r="C789"/>
      <c r="D789"/>
      <c r="E789"/>
      <c r="F789"/>
      <c r="G789"/>
      <c r="H789"/>
      <c r="I789"/>
      <c r="J789"/>
    </row>
    <row r="790" spans="1:10" x14ac:dyDescent="0.35">
      <c r="A790"/>
      <c r="B790"/>
      <c r="C790"/>
      <c r="D790"/>
      <c r="E790"/>
      <c r="F790"/>
      <c r="G790"/>
      <c r="H790"/>
      <c r="I790"/>
      <c r="J790"/>
    </row>
    <row r="791" spans="1:10" x14ac:dyDescent="0.35">
      <c r="A791"/>
      <c r="B791"/>
      <c r="C791"/>
      <c r="D791"/>
      <c r="E791"/>
      <c r="F791"/>
      <c r="G791"/>
      <c r="H791"/>
      <c r="I791"/>
      <c r="J791"/>
    </row>
    <row r="792" spans="1:10" x14ac:dyDescent="0.35">
      <c r="A792"/>
      <c r="B792"/>
      <c r="C792"/>
      <c r="D792"/>
      <c r="E792"/>
      <c r="F792"/>
      <c r="G792"/>
      <c r="H792"/>
      <c r="I792"/>
      <c r="J792"/>
    </row>
    <row r="793" spans="1:10" x14ac:dyDescent="0.35">
      <c r="A793"/>
      <c r="B793"/>
      <c r="C793"/>
      <c r="D793"/>
      <c r="E793"/>
      <c r="F793"/>
      <c r="G793"/>
      <c r="H793"/>
      <c r="I793"/>
      <c r="J793"/>
    </row>
    <row r="794" spans="1:10" x14ac:dyDescent="0.35">
      <c r="A794"/>
      <c r="B794"/>
      <c r="C794"/>
      <c r="D794"/>
      <c r="E794"/>
      <c r="F794"/>
      <c r="G794"/>
      <c r="H794"/>
      <c r="I794"/>
      <c r="J794"/>
    </row>
    <row r="795" spans="1:10" x14ac:dyDescent="0.35">
      <c r="A795"/>
      <c r="B795"/>
      <c r="C795"/>
      <c r="D795"/>
      <c r="E795"/>
      <c r="F795"/>
      <c r="G795"/>
      <c r="H795"/>
      <c r="I795"/>
      <c r="J795"/>
    </row>
    <row r="796" spans="1:10" x14ac:dyDescent="0.35">
      <c r="A796"/>
      <c r="B796"/>
      <c r="C796"/>
      <c r="D796"/>
      <c r="E796"/>
      <c r="F796"/>
      <c r="G796"/>
      <c r="H796"/>
      <c r="I796"/>
      <c r="J796"/>
    </row>
    <row r="797" spans="1:10" x14ac:dyDescent="0.35">
      <c r="A797"/>
      <c r="B797"/>
      <c r="C797"/>
      <c r="D797"/>
      <c r="E797"/>
      <c r="F797"/>
      <c r="G797"/>
      <c r="H797"/>
      <c r="I797"/>
      <c r="J797"/>
    </row>
    <row r="798" spans="1:10" x14ac:dyDescent="0.35">
      <c r="A798"/>
      <c r="B798"/>
      <c r="C798"/>
      <c r="D798"/>
      <c r="E798"/>
      <c r="F798"/>
      <c r="G798"/>
      <c r="H798"/>
      <c r="I798"/>
      <c r="J798"/>
    </row>
    <row r="799" spans="1:10" x14ac:dyDescent="0.35">
      <c r="A799"/>
      <c r="B799"/>
      <c r="C799"/>
      <c r="D799"/>
      <c r="E799"/>
      <c r="F799"/>
      <c r="G799"/>
      <c r="H799"/>
      <c r="I799"/>
      <c r="J799"/>
    </row>
    <row r="800" spans="1:10" x14ac:dyDescent="0.35">
      <c r="A800"/>
      <c r="B800"/>
      <c r="C800"/>
      <c r="D800"/>
      <c r="E800"/>
      <c r="F800"/>
      <c r="G800"/>
      <c r="H800"/>
      <c r="I800"/>
      <c r="J800"/>
    </row>
    <row r="801" spans="1:10" x14ac:dyDescent="0.35">
      <c r="A801"/>
      <c r="B801"/>
      <c r="C801"/>
      <c r="D801"/>
      <c r="E801"/>
      <c r="F801"/>
      <c r="G801"/>
      <c r="H801"/>
      <c r="I801"/>
      <c r="J801"/>
    </row>
    <row r="802" spans="1:10" x14ac:dyDescent="0.35">
      <c r="A802"/>
      <c r="B802"/>
      <c r="C802"/>
      <c r="D802"/>
      <c r="E802"/>
      <c r="F802"/>
      <c r="G802"/>
      <c r="H802"/>
      <c r="I802"/>
      <c r="J802"/>
    </row>
    <row r="803" spans="1:10" x14ac:dyDescent="0.35">
      <c r="A803"/>
      <c r="B803"/>
      <c r="C803"/>
      <c r="D803"/>
      <c r="E803"/>
      <c r="F803"/>
      <c r="G803"/>
      <c r="H803"/>
      <c r="I803"/>
      <c r="J803"/>
    </row>
    <row r="804" spans="1:10" x14ac:dyDescent="0.35">
      <c r="A804"/>
      <c r="B804"/>
      <c r="C804"/>
      <c r="D804"/>
      <c r="E804"/>
      <c r="F804"/>
      <c r="G804"/>
      <c r="H804"/>
      <c r="I804"/>
      <c r="J804"/>
    </row>
    <row r="805" spans="1:10" x14ac:dyDescent="0.35">
      <c r="A805"/>
      <c r="B805"/>
      <c r="C805"/>
      <c r="D805"/>
      <c r="E805"/>
      <c r="F805"/>
      <c r="G805"/>
      <c r="H805"/>
      <c r="I805"/>
      <c r="J805"/>
    </row>
    <row r="806" spans="1:10" x14ac:dyDescent="0.35">
      <c r="A806"/>
      <c r="B806"/>
      <c r="C806"/>
      <c r="D806"/>
      <c r="E806"/>
      <c r="F806"/>
      <c r="G806"/>
      <c r="H806"/>
      <c r="I806"/>
      <c r="J806"/>
    </row>
    <row r="807" spans="1:10" x14ac:dyDescent="0.35">
      <c r="A807"/>
      <c r="B807"/>
      <c r="C807"/>
      <c r="D807"/>
      <c r="E807"/>
      <c r="F807"/>
      <c r="G807"/>
      <c r="H807"/>
      <c r="I807"/>
      <c r="J807"/>
    </row>
    <row r="808" spans="1:10" x14ac:dyDescent="0.35">
      <c r="A808"/>
      <c r="B808"/>
      <c r="C808"/>
      <c r="D808"/>
      <c r="E808"/>
      <c r="F808"/>
      <c r="G808"/>
      <c r="H808"/>
      <c r="I808"/>
      <c r="J808"/>
    </row>
    <row r="809" spans="1:10" x14ac:dyDescent="0.35">
      <c r="A809"/>
      <c r="B809"/>
      <c r="C809"/>
      <c r="D809"/>
      <c r="E809"/>
      <c r="F809"/>
      <c r="G809"/>
      <c r="H809"/>
      <c r="I809"/>
      <c r="J809"/>
    </row>
    <row r="810" spans="1:10" x14ac:dyDescent="0.35">
      <c r="A810"/>
      <c r="B810"/>
      <c r="C810"/>
      <c r="D810"/>
      <c r="E810"/>
      <c r="F810"/>
      <c r="G810"/>
      <c r="H810"/>
      <c r="I810"/>
      <c r="J810"/>
    </row>
    <row r="811" spans="1:10" x14ac:dyDescent="0.35">
      <c r="A811"/>
      <c r="B811"/>
      <c r="C811"/>
      <c r="D811"/>
      <c r="E811"/>
      <c r="F811"/>
      <c r="G811"/>
      <c r="H811"/>
      <c r="I811"/>
      <c r="J811"/>
    </row>
    <row r="812" spans="1:10" x14ac:dyDescent="0.35">
      <c r="A812"/>
      <c r="B812"/>
      <c r="C812"/>
      <c r="D812"/>
      <c r="E812"/>
      <c r="F812"/>
      <c r="G812"/>
      <c r="H812"/>
      <c r="I812"/>
      <c r="J812"/>
    </row>
    <row r="813" spans="1:10" x14ac:dyDescent="0.35">
      <c r="A813"/>
      <c r="B813"/>
      <c r="C813"/>
      <c r="D813"/>
      <c r="E813"/>
      <c r="F813"/>
      <c r="G813"/>
      <c r="H813"/>
      <c r="I813"/>
      <c r="J813"/>
    </row>
    <row r="814" spans="1:10" x14ac:dyDescent="0.35">
      <c r="A814"/>
      <c r="B814"/>
      <c r="C814"/>
      <c r="D814"/>
      <c r="E814"/>
      <c r="F814"/>
      <c r="G814"/>
      <c r="H814"/>
      <c r="I814"/>
      <c r="J814"/>
    </row>
    <row r="815" spans="1:10" x14ac:dyDescent="0.35">
      <c r="A815"/>
      <c r="B815"/>
      <c r="C815"/>
      <c r="D815"/>
      <c r="E815"/>
      <c r="F815"/>
      <c r="G815"/>
      <c r="H815"/>
      <c r="I815"/>
      <c r="J815"/>
    </row>
    <row r="816" spans="1:10" x14ac:dyDescent="0.35">
      <c r="A816"/>
      <c r="B816"/>
      <c r="C816"/>
      <c r="D816"/>
      <c r="E816"/>
      <c r="F816"/>
      <c r="G816"/>
      <c r="H816"/>
      <c r="I816"/>
      <c r="J816"/>
    </row>
    <row r="817" spans="1:10" x14ac:dyDescent="0.35">
      <c r="A817"/>
      <c r="B817"/>
      <c r="C817"/>
      <c r="D817"/>
      <c r="E817"/>
      <c r="F817"/>
      <c r="G817"/>
      <c r="H817"/>
      <c r="I817"/>
      <c r="J817"/>
    </row>
    <row r="818" spans="1:10" x14ac:dyDescent="0.35">
      <c r="A818"/>
      <c r="B818"/>
      <c r="C818"/>
      <c r="D818"/>
      <c r="E818"/>
      <c r="F818"/>
      <c r="G818"/>
      <c r="H818"/>
      <c r="I818"/>
      <c r="J818"/>
    </row>
    <row r="819" spans="1:10" x14ac:dyDescent="0.35">
      <c r="A819"/>
      <c r="B819"/>
      <c r="C819"/>
      <c r="D819"/>
      <c r="E819"/>
      <c r="F819"/>
      <c r="G819"/>
      <c r="H819"/>
      <c r="I819"/>
      <c r="J819"/>
    </row>
    <row r="820" spans="1:10" x14ac:dyDescent="0.35">
      <c r="A820"/>
      <c r="B820"/>
      <c r="C820"/>
      <c r="D820"/>
      <c r="E820"/>
      <c r="F820"/>
      <c r="G820"/>
      <c r="H820"/>
      <c r="I820"/>
      <c r="J820"/>
    </row>
    <row r="821" spans="1:10" x14ac:dyDescent="0.35">
      <c r="A821"/>
      <c r="B821"/>
      <c r="C821"/>
      <c r="D821"/>
      <c r="E821"/>
      <c r="F821"/>
      <c r="G821"/>
      <c r="H821"/>
      <c r="I821"/>
      <c r="J821"/>
    </row>
    <row r="822" spans="1:10" x14ac:dyDescent="0.35">
      <c r="A822"/>
      <c r="B822"/>
      <c r="C822"/>
      <c r="D822"/>
      <c r="E822"/>
      <c r="F822"/>
      <c r="G822"/>
      <c r="H822"/>
      <c r="I822"/>
      <c r="J822"/>
    </row>
    <row r="823" spans="1:10" x14ac:dyDescent="0.35">
      <c r="A823"/>
      <c r="B823"/>
      <c r="C823"/>
      <c r="D823"/>
      <c r="E823"/>
      <c r="F823"/>
      <c r="G823"/>
      <c r="H823"/>
      <c r="I823"/>
      <c r="J823"/>
    </row>
    <row r="824" spans="1:10" x14ac:dyDescent="0.35">
      <c r="A824"/>
      <c r="B824"/>
      <c r="C824"/>
      <c r="D824"/>
      <c r="E824"/>
      <c r="F824"/>
      <c r="G824"/>
      <c r="H824"/>
      <c r="I824"/>
      <c r="J824"/>
    </row>
    <row r="825" spans="1:10" x14ac:dyDescent="0.35">
      <c r="A825"/>
      <c r="B825"/>
      <c r="C825"/>
      <c r="D825"/>
      <c r="E825"/>
      <c r="F825"/>
      <c r="G825"/>
      <c r="H825"/>
      <c r="I825"/>
      <c r="J825"/>
    </row>
    <row r="826" spans="1:10" x14ac:dyDescent="0.35">
      <c r="A826"/>
      <c r="B826"/>
      <c r="C826"/>
      <c r="D826"/>
      <c r="E826"/>
      <c r="F826"/>
      <c r="G826"/>
      <c r="H826"/>
      <c r="I826"/>
      <c r="J826"/>
    </row>
    <row r="827" spans="1:10" x14ac:dyDescent="0.35">
      <c r="A827"/>
      <c r="B827"/>
      <c r="C827"/>
      <c r="D827"/>
      <c r="E827"/>
      <c r="F827"/>
      <c r="G827"/>
      <c r="H827"/>
      <c r="I827"/>
      <c r="J827"/>
    </row>
    <row r="828" spans="1:10" x14ac:dyDescent="0.35">
      <c r="A828"/>
      <c r="B828"/>
      <c r="C828"/>
      <c r="D828"/>
      <c r="E828"/>
      <c r="F828"/>
      <c r="G828"/>
      <c r="H828"/>
      <c r="I828"/>
      <c r="J828"/>
    </row>
    <row r="829" spans="1:10" x14ac:dyDescent="0.35">
      <c r="A829"/>
      <c r="B829"/>
      <c r="C829"/>
      <c r="D829"/>
      <c r="E829"/>
      <c r="F829"/>
      <c r="G829"/>
      <c r="H829"/>
      <c r="I829"/>
      <c r="J829"/>
    </row>
    <row r="830" spans="1:10" x14ac:dyDescent="0.35">
      <c r="A830"/>
      <c r="B830"/>
      <c r="C830"/>
      <c r="D830"/>
      <c r="E830"/>
      <c r="F830"/>
      <c r="G830"/>
      <c r="H830"/>
      <c r="I830"/>
      <c r="J830"/>
    </row>
    <row r="831" spans="1:10" x14ac:dyDescent="0.35">
      <c r="A831"/>
      <c r="B831"/>
      <c r="C831"/>
      <c r="D831"/>
      <c r="E831"/>
      <c r="F831"/>
      <c r="G831"/>
      <c r="H831"/>
      <c r="I831"/>
      <c r="J831"/>
    </row>
    <row r="832" spans="1:10" x14ac:dyDescent="0.35">
      <c r="A832"/>
      <c r="B832"/>
      <c r="C832"/>
      <c r="D832"/>
      <c r="E832"/>
      <c r="F832"/>
      <c r="G832"/>
      <c r="H832"/>
      <c r="I832"/>
      <c r="J832"/>
    </row>
    <row r="833" spans="1:10" x14ac:dyDescent="0.35">
      <c r="A833"/>
      <c r="B833"/>
      <c r="C833"/>
      <c r="D833"/>
      <c r="E833"/>
      <c r="F833"/>
      <c r="G833"/>
      <c r="H833"/>
      <c r="I833"/>
      <c r="J833"/>
    </row>
    <row r="834" spans="1:10" x14ac:dyDescent="0.35">
      <c r="A834"/>
      <c r="B834"/>
      <c r="C834"/>
      <c r="D834"/>
      <c r="E834"/>
      <c r="F834"/>
      <c r="G834"/>
      <c r="H834"/>
      <c r="I834"/>
      <c r="J834"/>
    </row>
    <row r="835" spans="1:10" x14ac:dyDescent="0.35">
      <c r="A835"/>
      <c r="B835"/>
      <c r="C835"/>
      <c r="D835"/>
      <c r="E835"/>
      <c r="F835"/>
      <c r="G835"/>
      <c r="H835"/>
      <c r="I835"/>
      <c r="J835"/>
    </row>
    <row r="836" spans="1:10" x14ac:dyDescent="0.35">
      <c r="A836"/>
      <c r="B836"/>
      <c r="C836"/>
      <c r="D836"/>
      <c r="E836"/>
      <c r="F836"/>
      <c r="G836"/>
      <c r="H836"/>
      <c r="I836"/>
      <c r="J836"/>
    </row>
    <row r="837" spans="1:10" x14ac:dyDescent="0.35">
      <c r="A837"/>
      <c r="B837"/>
      <c r="C837"/>
      <c r="D837"/>
      <c r="E837"/>
      <c r="F837"/>
      <c r="G837"/>
      <c r="H837"/>
      <c r="I837"/>
      <c r="J837"/>
    </row>
    <row r="838" spans="1:10" x14ac:dyDescent="0.35">
      <c r="A838"/>
      <c r="B838"/>
      <c r="C838"/>
      <c r="D838"/>
      <c r="E838"/>
      <c r="F838"/>
      <c r="G838"/>
      <c r="H838"/>
      <c r="I838"/>
      <c r="J838"/>
    </row>
    <row r="839" spans="1:10" x14ac:dyDescent="0.35">
      <c r="A839"/>
      <c r="B839"/>
      <c r="C839"/>
      <c r="D839"/>
      <c r="E839"/>
      <c r="F839"/>
      <c r="G839"/>
      <c r="H839"/>
      <c r="I839"/>
      <c r="J839"/>
    </row>
    <row r="840" spans="1:10" x14ac:dyDescent="0.35">
      <c r="A840"/>
      <c r="B840"/>
      <c r="C840"/>
      <c r="D840"/>
      <c r="E840"/>
      <c r="F840"/>
      <c r="G840"/>
      <c r="H840"/>
      <c r="I840"/>
      <c r="J840"/>
    </row>
    <row r="841" spans="1:10" x14ac:dyDescent="0.35">
      <c r="A841"/>
      <c r="B841"/>
      <c r="C841"/>
      <c r="D841"/>
      <c r="E841"/>
      <c r="F841"/>
      <c r="G841"/>
      <c r="H841"/>
      <c r="I841"/>
      <c r="J841"/>
    </row>
    <row r="842" spans="1:10" x14ac:dyDescent="0.35">
      <c r="A842"/>
      <c r="B842"/>
      <c r="C842"/>
      <c r="D842"/>
      <c r="E842"/>
      <c r="F842"/>
      <c r="G842"/>
      <c r="H842"/>
      <c r="I842"/>
      <c r="J842"/>
    </row>
    <row r="843" spans="1:10" x14ac:dyDescent="0.35">
      <c r="A843"/>
      <c r="B843"/>
      <c r="C843"/>
      <c r="D843"/>
      <c r="E843"/>
      <c r="F843"/>
      <c r="G843"/>
      <c r="H843"/>
      <c r="I843"/>
      <c r="J843"/>
    </row>
    <row r="844" spans="1:10" x14ac:dyDescent="0.35">
      <c r="A844"/>
      <c r="B844"/>
      <c r="C844"/>
      <c r="D844"/>
      <c r="E844"/>
      <c r="F844"/>
      <c r="G844"/>
      <c r="H844"/>
      <c r="I844"/>
      <c r="J844"/>
    </row>
    <row r="845" spans="1:10" x14ac:dyDescent="0.35">
      <c r="A845"/>
      <c r="B845"/>
      <c r="C845"/>
      <c r="D845"/>
      <c r="E845"/>
      <c r="F845"/>
      <c r="G845"/>
      <c r="H845"/>
      <c r="I845"/>
      <c r="J845"/>
    </row>
    <row r="846" spans="1:10" x14ac:dyDescent="0.35">
      <c r="A846"/>
      <c r="B846"/>
      <c r="C846"/>
      <c r="D846"/>
      <c r="E846"/>
      <c r="F846"/>
      <c r="G846"/>
      <c r="H846"/>
      <c r="I846"/>
      <c r="J846"/>
    </row>
    <row r="847" spans="1:10" x14ac:dyDescent="0.35">
      <c r="A847"/>
      <c r="B847"/>
      <c r="C847"/>
      <c r="D847"/>
      <c r="E847"/>
      <c r="F847"/>
      <c r="G847"/>
      <c r="H847"/>
      <c r="I847"/>
      <c r="J847"/>
    </row>
    <row r="848" spans="1:10" x14ac:dyDescent="0.35">
      <c r="A848"/>
      <c r="B848"/>
      <c r="C848"/>
      <c r="D848"/>
      <c r="E848"/>
      <c r="F848"/>
      <c r="G848"/>
      <c r="H848"/>
      <c r="I848"/>
      <c r="J848"/>
    </row>
    <row r="849" spans="1:10" x14ac:dyDescent="0.35">
      <c r="A849"/>
      <c r="B849"/>
      <c r="C849"/>
      <c r="D849"/>
      <c r="E849"/>
      <c r="F849"/>
      <c r="G849"/>
      <c r="H849"/>
      <c r="I849"/>
      <c r="J849"/>
    </row>
    <row r="850" spans="1:10" x14ac:dyDescent="0.35">
      <c r="A850"/>
      <c r="B850"/>
      <c r="C850"/>
      <c r="D850"/>
      <c r="E850"/>
      <c r="F850"/>
      <c r="G850"/>
      <c r="H850"/>
      <c r="I850"/>
      <c r="J850"/>
    </row>
    <row r="851" spans="1:10" x14ac:dyDescent="0.35">
      <c r="A851"/>
      <c r="B851"/>
      <c r="C851"/>
      <c r="D851"/>
      <c r="E851"/>
      <c r="F851"/>
      <c r="G851"/>
      <c r="H851"/>
      <c r="I851"/>
      <c r="J851"/>
    </row>
    <row r="852" spans="1:10" x14ac:dyDescent="0.35">
      <c r="A852"/>
      <c r="B852"/>
      <c r="C852"/>
      <c r="D852"/>
      <c r="E852"/>
      <c r="F852"/>
      <c r="G852"/>
      <c r="H852"/>
      <c r="I852"/>
      <c r="J852"/>
    </row>
    <row r="853" spans="1:10" x14ac:dyDescent="0.35">
      <c r="A853"/>
      <c r="B853"/>
      <c r="C853"/>
      <c r="D853"/>
      <c r="E853"/>
      <c r="F853"/>
      <c r="G853"/>
      <c r="H853"/>
      <c r="I853"/>
      <c r="J853"/>
    </row>
    <row r="854" spans="1:10" x14ac:dyDescent="0.35">
      <c r="A854"/>
      <c r="B854"/>
      <c r="C854"/>
      <c r="D854"/>
      <c r="E854"/>
      <c r="F854"/>
      <c r="G854"/>
      <c r="H854"/>
      <c r="I854"/>
      <c r="J854"/>
    </row>
    <row r="855" spans="1:10" x14ac:dyDescent="0.35">
      <c r="A855"/>
      <c r="B855"/>
      <c r="C855"/>
      <c r="D855"/>
      <c r="E855"/>
      <c r="F855"/>
      <c r="G855"/>
      <c r="H855"/>
      <c r="I855"/>
      <c r="J855"/>
    </row>
    <row r="856" spans="1:10" x14ac:dyDescent="0.35">
      <c r="A856"/>
      <c r="B856"/>
      <c r="C856"/>
      <c r="D856"/>
      <c r="E856"/>
      <c r="F856"/>
      <c r="G856"/>
      <c r="H856"/>
      <c r="I856"/>
      <c r="J856"/>
    </row>
    <row r="857" spans="1:10" x14ac:dyDescent="0.35">
      <c r="A857"/>
      <c r="B857"/>
      <c r="C857"/>
      <c r="D857"/>
      <c r="E857"/>
      <c r="F857"/>
      <c r="G857"/>
      <c r="H857"/>
      <c r="I857"/>
      <c r="J857"/>
    </row>
    <row r="858" spans="1:10" x14ac:dyDescent="0.35">
      <c r="A858"/>
      <c r="B858"/>
      <c r="C858"/>
      <c r="D858"/>
      <c r="E858"/>
      <c r="F858"/>
      <c r="G858"/>
      <c r="H858"/>
      <c r="I858"/>
      <c r="J858"/>
    </row>
    <row r="859" spans="1:10" x14ac:dyDescent="0.35">
      <c r="A859"/>
      <c r="B859"/>
      <c r="C859"/>
      <c r="D859"/>
      <c r="E859"/>
      <c r="F859"/>
      <c r="G859"/>
      <c r="H859"/>
      <c r="I859"/>
      <c r="J859"/>
    </row>
    <row r="860" spans="1:10" x14ac:dyDescent="0.35">
      <c r="A860"/>
      <c r="B860"/>
      <c r="C860"/>
      <c r="D860"/>
      <c r="E860"/>
      <c r="F860"/>
      <c r="G860"/>
      <c r="H860"/>
      <c r="I860"/>
      <c r="J860"/>
    </row>
    <row r="861" spans="1:10" x14ac:dyDescent="0.35">
      <c r="A861"/>
      <c r="B861"/>
      <c r="C861"/>
      <c r="D861"/>
      <c r="E861"/>
      <c r="F861"/>
      <c r="G861"/>
      <c r="H861"/>
      <c r="I861"/>
      <c r="J861"/>
    </row>
    <row r="862" spans="1:10" x14ac:dyDescent="0.35">
      <c r="A862"/>
      <c r="B862"/>
      <c r="C862"/>
      <c r="D862"/>
      <c r="E862"/>
      <c r="F862"/>
      <c r="G862"/>
      <c r="H862"/>
      <c r="I862"/>
      <c r="J862"/>
    </row>
    <row r="863" spans="1:10" x14ac:dyDescent="0.35">
      <c r="A863"/>
      <c r="B863"/>
      <c r="C863"/>
      <c r="D863"/>
      <c r="E863"/>
      <c r="F863"/>
      <c r="G863"/>
      <c r="H863"/>
      <c r="I863"/>
      <c r="J863"/>
    </row>
    <row r="864" spans="1:10" x14ac:dyDescent="0.35">
      <c r="A864"/>
      <c r="B864"/>
      <c r="C864"/>
      <c r="D864"/>
      <c r="E864"/>
      <c r="F864"/>
      <c r="G864"/>
      <c r="H864"/>
      <c r="I864"/>
      <c r="J864"/>
    </row>
    <row r="865" spans="1:10" x14ac:dyDescent="0.35">
      <c r="A865"/>
      <c r="B865"/>
      <c r="C865"/>
      <c r="D865"/>
      <c r="E865"/>
      <c r="F865"/>
      <c r="G865"/>
      <c r="H865"/>
      <c r="I865"/>
      <c r="J865"/>
    </row>
    <row r="866" spans="1:10" x14ac:dyDescent="0.35">
      <c r="A866"/>
      <c r="B866"/>
      <c r="C866"/>
      <c r="D866"/>
      <c r="E866"/>
      <c r="F866"/>
      <c r="G866"/>
      <c r="H866"/>
      <c r="I866"/>
      <c r="J866"/>
    </row>
    <row r="867" spans="1:10" x14ac:dyDescent="0.35">
      <c r="A867"/>
      <c r="B867"/>
      <c r="C867"/>
      <c r="D867"/>
      <c r="E867"/>
      <c r="F867"/>
      <c r="G867"/>
      <c r="H867"/>
      <c r="I867"/>
      <c r="J867"/>
    </row>
    <row r="868" spans="1:10" x14ac:dyDescent="0.35">
      <c r="A868"/>
      <c r="B868"/>
      <c r="C868"/>
      <c r="D868"/>
      <c r="E868"/>
      <c r="F868"/>
      <c r="G868"/>
      <c r="H868"/>
      <c r="I868"/>
      <c r="J868"/>
    </row>
    <row r="869" spans="1:10" x14ac:dyDescent="0.35">
      <c r="A869"/>
      <c r="B869"/>
      <c r="C869"/>
      <c r="D869"/>
      <c r="E869"/>
      <c r="F869"/>
      <c r="G869"/>
      <c r="H869"/>
      <c r="I869"/>
      <c r="J869"/>
    </row>
    <row r="870" spans="1:10" x14ac:dyDescent="0.35">
      <c r="A870"/>
      <c r="B870"/>
      <c r="C870"/>
      <c r="D870"/>
      <c r="E870"/>
      <c r="F870"/>
      <c r="G870"/>
      <c r="H870"/>
      <c r="I870"/>
      <c r="J870"/>
    </row>
    <row r="871" spans="1:10" x14ac:dyDescent="0.35">
      <c r="A871"/>
      <c r="B871"/>
      <c r="C871"/>
      <c r="D871"/>
      <c r="E871"/>
      <c r="F871"/>
      <c r="G871"/>
      <c r="H871"/>
      <c r="I871"/>
      <c r="J871"/>
    </row>
    <row r="872" spans="1:10" x14ac:dyDescent="0.35">
      <c r="A872"/>
      <c r="B872"/>
      <c r="C872"/>
      <c r="D872"/>
      <c r="E872"/>
      <c r="F872"/>
      <c r="G872"/>
      <c r="H872"/>
      <c r="I872"/>
      <c r="J872"/>
    </row>
    <row r="873" spans="1:10" x14ac:dyDescent="0.35">
      <c r="A873"/>
      <c r="B873"/>
      <c r="C873"/>
      <c r="D873"/>
      <c r="E873"/>
      <c r="F873"/>
      <c r="G873"/>
      <c r="H873"/>
      <c r="I873"/>
      <c r="J873"/>
    </row>
    <row r="874" spans="1:10" x14ac:dyDescent="0.35">
      <c r="A874"/>
      <c r="B874"/>
      <c r="C874"/>
      <c r="D874"/>
      <c r="E874"/>
      <c r="F874"/>
      <c r="G874"/>
      <c r="H874"/>
      <c r="I874"/>
      <c r="J874"/>
    </row>
    <row r="875" spans="1:10" x14ac:dyDescent="0.35">
      <c r="A875"/>
      <c r="B875"/>
      <c r="C875"/>
      <c r="D875"/>
      <c r="E875"/>
      <c r="F875"/>
      <c r="G875"/>
      <c r="H875"/>
      <c r="I875"/>
      <c r="J875"/>
    </row>
    <row r="876" spans="1:10" x14ac:dyDescent="0.35">
      <c r="A876"/>
      <c r="B876"/>
      <c r="C876"/>
      <c r="D876"/>
      <c r="E876"/>
      <c r="F876"/>
      <c r="G876"/>
      <c r="H876"/>
      <c r="I876"/>
      <c r="J876"/>
    </row>
    <row r="877" spans="1:10" x14ac:dyDescent="0.35">
      <c r="A877"/>
      <c r="B877"/>
      <c r="C877"/>
      <c r="D877"/>
      <c r="E877"/>
      <c r="F877"/>
      <c r="G877"/>
      <c r="H877"/>
      <c r="I877"/>
      <c r="J877"/>
    </row>
    <row r="878" spans="1:10" x14ac:dyDescent="0.35">
      <c r="A878"/>
      <c r="B878"/>
      <c r="C878"/>
      <c r="D878"/>
      <c r="E878"/>
      <c r="F878"/>
      <c r="G878"/>
      <c r="H878"/>
      <c r="I878"/>
      <c r="J878"/>
    </row>
    <row r="879" spans="1:10" x14ac:dyDescent="0.35">
      <c r="A879"/>
      <c r="B879"/>
      <c r="C879"/>
      <c r="D879"/>
      <c r="E879"/>
      <c r="F879"/>
      <c r="G879"/>
      <c r="H879"/>
      <c r="I879"/>
      <c r="J879"/>
    </row>
    <row r="880" spans="1:10" x14ac:dyDescent="0.35">
      <c r="A880"/>
      <c r="B880"/>
      <c r="C880"/>
      <c r="D880"/>
      <c r="E880"/>
      <c r="F880"/>
      <c r="G880"/>
      <c r="H880"/>
      <c r="I880"/>
      <c r="J880"/>
    </row>
    <row r="881" spans="1:10" x14ac:dyDescent="0.35">
      <c r="A881"/>
      <c r="B881"/>
      <c r="C881"/>
      <c r="D881"/>
      <c r="E881"/>
      <c r="F881"/>
      <c r="G881"/>
      <c r="H881"/>
      <c r="I881"/>
      <c r="J881"/>
    </row>
    <row r="882" spans="1:10" x14ac:dyDescent="0.35">
      <c r="A882"/>
      <c r="B882"/>
      <c r="C882"/>
      <c r="D882"/>
      <c r="E882"/>
      <c r="F882"/>
      <c r="G882"/>
      <c r="H882"/>
      <c r="I882"/>
      <c r="J882"/>
    </row>
    <row r="883" spans="1:10" x14ac:dyDescent="0.35">
      <c r="A883"/>
      <c r="B883"/>
      <c r="C883"/>
      <c r="D883"/>
      <c r="E883"/>
      <c r="F883"/>
      <c r="G883"/>
      <c r="H883"/>
      <c r="I883"/>
      <c r="J883"/>
    </row>
    <row r="884" spans="1:10" x14ac:dyDescent="0.35">
      <c r="A884"/>
      <c r="B884"/>
      <c r="C884"/>
      <c r="D884"/>
      <c r="E884"/>
      <c r="F884"/>
      <c r="G884"/>
      <c r="H884"/>
      <c r="I884"/>
      <c r="J884"/>
    </row>
    <row r="885" spans="1:10" x14ac:dyDescent="0.35">
      <c r="A885"/>
      <c r="B885"/>
      <c r="C885"/>
      <c r="D885"/>
      <c r="E885"/>
      <c r="F885"/>
      <c r="G885"/>
      <c r="H885"/>
      <c r="I885"/>
      <c r="J885"/>
    </row>
    <row r="886" spans="1:10" x14ac:dyDescent="0.35">
      <c r="A886"/>
      <c r="B886"/>
      <c r="C886"/>
      <c r="D886"/>
      <c r="E886"/>
      <c r="F886"/>
      <c r="G886"/>
      <c r="H886"/>
      <c r="I886"/>
      <c r="J886"/>
    </row>
    <row r="887" spans="1:10" x14ac:dyDescent="0.35">
      <c r="A887"/>
      <c r="B887"/>
      <c r="C887"/>
      <c r="D887"/>
      <c r="E887"/>
      <c r="F887"/>
      <c r="G887"/>
      <c r="H887"/>
      <c r="I887"/>
      <c r="J887"/>
    </row>
    <row r="888" spans="1:10" x14ac:dyDescent="0.35">
      <c r="A888"/>
      <c r="B888"/>
      <c r="C888"/>
      <c r="D888"/>
      <c r="E888"/>
      <c r="F888"/>
      <c r="G888"/>
      <c r="H888"/>
      <c r="I888"/>
      <c r="J888"/>
    </row>
    <row r="889" spans="1:10" x14ac:dyDescent="0.35">
      <c r="A889"/>
      <c r="B889"/>
      <c r="C889"/>
      <c r="D889"/>
      <c r="E889"/>
      <c r="F889"/>
      <c r="G889"/>
      <c r="H889"/>
      <c r="I889"/>
      <c r="J889"/>
    </row>
    <row r="890" spans="1:10" x14ac:dyDescent="0.35">
      <c r="A890"/>
      <c r="B890"/>
      <c r="C890"/>
      <c r="D890"/>
      <c r="E890"/>
      <c r="F890"/>
      <c r="G890"/>
      <c r="H890"/>
      <c r="I890"/>
      <c r="J890"/>
    </row>
    <row r="891" spans="1:10" x14ac:dyDescent="0.35">
      <c r="A891"/>
      <c r="B891"/>
      <c r="C891"/>
      <c r="D891"/>
      <c r="E891"/>
      <c r="F891"/>
      <c r="G891"/>
      <c r="H891"/>
      <c r="I891"/>
      <c r="J891"/>
    </row>
    <row r="892" spans="1:10" x14ac:dyDescent="0.35">
      <c r="A892"/>
      <c r="B892"/>
      <c r="C892"/>
      <c r="D892"/>
      <c r="E892"/>
      <c r="F892"/>
      <c r="G892"/>
      <c r="H892"/>
      <c r="I892"/>
      <c r="J892"/>
    </row>
    <row r="893" spans="1:10" x14ac:dyDescent="0.35">
      <c r="A893"/>
      <c r="B893"/>
      <c r="C893"/>
      <c r="D893"/>
      <c r="E893"/>
      <c r="F893"/>
      <c r="G893"/>
      <c r="H893"/>
      <c r="I893"/>
      <c r="J893"/>
    </row>
    <row r="894" spans="1:10" x14ac:dyDescent="0.35">
      <c r="A894"/>
      <c r="B894"/>
      <c r="C894"/>
      <c r="D894"/>
      <c r="E894"/>
      <c r="F894"/>
      <c r="G894"/>
      <c r="H894"/>
      <c r="I894"/>
      <c r="J894"/>
    </row>
    <row r="895" spans="1:10" x14ac:dyDescent="0.35">
      <c r="A895"/>
      <c r="B895"/>
      <c r="C895"/>
      <c r="D895"/>
      <c r="E895"/>
      <c r="F895"/>
      <c r="G895"/>
      <c r="H895"/>
      <c r="I895"/>
      <c r="J895"/>
    </row>
    <row r="896" spans="1:10" x14ac:dyDescent="0.35">
      <c r="A896"/>
      <c r="B896"/>
      <c r="C896"/>
      <c r="D896"/>
      <c r="E896"/>
      <c r="F896"/>
      <c r="G896"/>
      <c r="H896"/>
      <c r="I896"/>
      <c r="J896"/>
    </row>
    <row r="897" spans="1:10" x14ac:dyDescent="0.35">
      <c r="A897"/>
      <c r="B897"/>
      <c r="C897"/>
      <c r="D897"/>
      <c r="E897"/>
      <c r="F897"/>
      <c r="G897"/>
      <c r="H897"/>
      <c r="I897"/>
      <c r="J897"/>
    </row>
    <row r="898" spans="1:10" x14ac:dyDescent="0.35">
      <c r="A898"/>
      <c r="B898"/>
      <c r="C898"/>
      <c r="D898"/>
      <c r="E898"/>
      <c r="F898"/>
      <c r="G898"/>
      <c r="H898"/>
      <c r="I898"/>
      <c r="J898"/>
    </row>
    <row r="899" spans="1:10" x14ac:dyDescent="0.35">
      <c r="A899"/>
      <c r="B899"/>
      <c r="C899"/>
      <c r="D899"/>
      <c r="E899"/>
      <c r="F899"/>
      <c r="G899"/>
      <c r="H899"/>
      <c r="I899"/>
      <c r="J899"/>
    </row>
    <row r="900" spans="1:10" x14ac:dyDescent="0.35">
      <c r="A900"/>
      <c r="B900"/>
      <c r="C900"/>
      <c r="D900"/>
      <c r="E900"/>
      <c r="F900"/>
      <c r="G900"/>
      <c r="H900"/>
      <c r="I900"/>
      <c r="J900"/>
    </row>
    <row r="901" spans="1:10" x14ac:dyDescent="0.35">
      <c r="A901"/>
      <c r="B901"/>
      <c r="C901"/>
      <c r="D901"/>
      <c r="E901"/>
      <c r="F901"/>
      <c r="G901"/>
      <c r="H901"/>
      <c r="I901"/>
      <c r="J901"/>
    </row>
    <row r="902" spans="1:10" x14ac:dyDescent="0.35">
      <c r="A902"/>
      <c r="B902"/>
      <c r="C902"/>
      <c r="D902"/>
      <c r="E902"/>
      <c r="F902"/>
      <c r="G902"/>
      <c r="H902"/>
      <c r="I902"/>
      <c r="J902"/>
    </row>
    <row r="903" spans="1:10" x14ac:dyDescent="0.35">
      <c r="A903"/>
      <c r="B903"/>
      <c r="C903"/>
      <c r="D903"/>
      <c r="E903"/>
      <c r="F903"/>
      <c r="G903"/>
      <c r="H903"/>
      <c r="I903"/>
      <c r="J903"/>
    </row>
    <row r="904" spans="1:10" x14ac:dyDescent="0.35">
      <c r="A904"/>
      <c r="B904"/>
      <c r="C904"/>
      <c r="D904"/>
      <c r="E904"/>
      <c r="F904"/>
      <c r="G904"/>
      <c r="H904"/>
      <c r="I904"/>
      <c r="J904"/>
    </row>
    <row r="905" spans="1:10" x14ac:dyDescent="0.35">
      <c r="A905"/>
      <c r="B905"/>
      <c r="C905"/>
      <c r="D905"/>
      <c r="E905"/>
      <c r="F905"/>
      <c r="G905"/>
      <c r="H905"/>
      <c r="I905"/>
      <c r="J905"/>
    </row>
    <row r="906" spans="1:10" x14ac:dyDescent="0.35">
      <c r="A906"/>
      <c r="B906"/>
      <c r="C906"/>
      <c r="D906"/>
      <c r="E906"/>
      <c r="F906"/>
      <c r="G906"/>
      <c r="H906"/>
      <c r="I906"/>
      <c r="J906"/>
    </row>
    <row r="907" spans="1:10" x14ac:dyDescent="0.35">
      <c r="A907"/>
      <c r="B907"/>
      <c r="C907"/>
      <c r="D907"/>
      <c r="E907"/>
      <c r="F907"/>
      <c r="G907"/>
      <c r="H907"/>
      <c r="I907"/>
      <c r="J907"/>
    </row>
    <row r="908" spans="1:10" x14ac:dyDescent="0.35">
      <c r="A908"/>
      <c r="B908"/>
      <c r="C908"/>
      <c r="D908"/>
      <c r="E908"/>
      <c r="F908"/>
      <c r="G908"/>
      <c r="H908"/>
      <c r="I908"/>
      <c r="J908"/>
    </row>
    <row r="909" spans="1:10" x14ac:dyDescent="0.35">
      <c r="A909"/>
      <c r="B909"/>
      <c r="C909"/>
      <c r="D909"/>
      <c r="E909"/>
      <c r="F909"/>
      <c r="G909"/>
      <c r="H909"/>
      <c r="I909"/>
      <c r="J909"/>
    </row>
    <row r="910" spans="1:10" x14ac:dyDescent="0.35">
      <c r="A910"/>
      <c r="B910"/>
      <c r="C910"/>
      <c r="D910"/>
      <c r="E910"/>
      <c r="F910"/>
      <c r="G910"/>
      <c r="H910"/>
      <c r="I910"/>
      <c r="J910"/>
    </row>
    <row r="911" spans="1:10" x14ac:dyDescent="0.35">
      <c r="A911"/>
      <c r="B911"/>
      <c r="C911"/>
      <c r="D911"/>
      <c r="E911"/>
      <c r="F911"/>
      <c r="G911"/>
      <c r="H911"/>
      <c r="I911"/>
      <c r="J911"/>
    </row>
    <row r="912" spans="1:10" x14ac:dyDescent="0.35">
      <c r="A912"/>
      <c r="B912"/>
      <c r="C912"/>
      <c r="D912"/>
      <c r="E912"/>
      <c r="F912"/>
      <c r="G912"/>
      <c r="H912"/>
      <c r="I912"/>
      <c r="J912"/>
    </row>
    <row r="913" spans="1:10" x14ac:dyDescent="0.35">
      <c r="A913"/>
      <c r="B913"/>
      <c r="C913"/>
      <c r="D913"/>
      <c r="E913"/>
      <c r="F913"/>
      <c r="G913"/>
      <c r="H913"/>
      <c r="I913"/>
      <c r="J913"/>
    </row>
    <row r="914" spans="1:10" x14ac:dyDescent="0.35">
      <c r="A914"/>
      <c r="B914"/>
      <c r="C914"/>
      <c r="D914"/>
      <c r="E914"/>
      <c r="F914"/>
      <c r="G914"/>
      <c r="H914"/>
      <c r="I914"/>
      <c r="J914"/>
    </row>
    <row r="915" spans="1:10" x14ac:dyDescent="0.35">
      <c r="A915"/>
      <c r="B915"/>
      <c r="C915"/>
      <c r="D915"/>
      <c r="E915"/>
      <c r="F915"/>
      <c r="G915"/>
      <c r="H915"/>
      <c r="I915"/>
      <c r="J915"/>
    </row>
    <row r="916" spans="1:10" x14ac:dyDescent="0.35">
      <c r="A916"/>
      <c r="B916"/>
      <c r="C916"/>
      <c r="D916"/>
      <c r="E916"/>
      <c r="F916"/>
      <c r="G916"/>
      <c r="H916"/>
      <c r="I916"/>
      <c r="J916"/>
    </row>
    <row r="917" spans="1:10" x14ac:dyDescent="0.35">
      <c r="A917"/>
      <c r="B917"/>
      <c r="C917"/>
      <c r="D917"/>
      <c r="E917"/>
      <c r="F917"/>
      <c r="G917"/>
      <c r="H917"/>
      <c r="I917"/>
      <c r="J917"/>
    </row>
    <row r="918" spans="1:10" x14ac:dyDescent="0.35">
      <c r="A918"/>
      <c r="B918"/>
      <c r="C918"/>
      <c r="D918"/>
      <c r="E918"/>
      <c r="F918"/>
      <c r="G918"/>
      <c r="H918"/>
      <c r="I918"/>
      <c r="J918"/>
    </row>
    <row r="919" spans="1:10" x14ac:dyDescent="0.35">
      <c r="A919"/>
      <c r="B919"/>
      <c r="C919"/>
      <c r="D919"/>
      <c r="E919"/>
      <c r="F919"/>
      <c r="G919"/>
      <c r="H919"/>
      <c r="I919"/>
      <c r="J919"/>
    </row>
    <row r="920" spans="1:10" x14ac:dyDescent="0.35">
      <c r="A920"/>
      <c r="B920"/>
      <c r="C920"/>
      <c r="D920"/>
      <c r="E920"/>
      <c r="F920"/>
      <c r="G920"/>
      <c r="H920"/>
      <c r="I920"/>
      <c r="J920"/>
    </row>
    <row r="921" spans="1:10" x14ac:dyDescent="0.35">
      <c r="A921"/>
      <c r="B921"/>
      <c r="C921"/>
      <c r="D921"/>
      <c r="E921"/>
      <c r="F921"/>
      <c r="G921"/>
      <c r="H921"/>
      <c r="I921"/>
      <c r="J921"/>
    </row>
    <row r="922" spans="1:10" x14ac:dyDescent="0.35">
      <c r="A922"/>
      <c r="B922"/>
      <c r="C922"/>
      <c r="D922"/>
      <c r="E922"/>
      <c r="F922"/>
      <c r="G922"/>
      <c r="H922"/>
      <c r="I922"/>
      <c r="J922"/>
    </row>
    <row r="923" spans="1:10" x14ac:dyDescent="0.35">
      <c r="A923"/>
      <c r="B923"/>
      <c r="C923"/>
      <c r="D923"/>
      <c r="E923"/>
      <c r="F923"/>
      <c r="G923"/>
      <c r="H923"/>
      <c r="I923"/>
      <c r="J923"/>
    </row>
    <row r="924" spans="1:10" x14ac:dyDescent="0.35">
      <c r="A924"/>
      <c r="B924"/>
      <c r="C924"/>
      <c r="D924"/>
      <c r="E924"/>
      <c r="F924"/>
      <c r="G924"/>
      <c r="H924"/>
      <c r="I924"/>
      <c r="J924"/>
    </row>
    <row r="925" spans="1:10" x14ac:dyDescent="0.35">
      <c r="A925"/>
      <c r="B925"/>
      <c r="C925"/>
      <c r="D925"/>
      <c r="E925"/>
      <c r="F925"/>
      <c r="G925"/>
      <c r="H925"/>
      <c r="I925"/>
      <c r="J925"/>
    </row>
    <row r="926" spans="1:10" x14ac:dyDescent="0.35">
      <c r="A926"/>
      <c r="B926"/>
      <c r="C926"/>
      <c r="D926"/>
      <c r="E926"/>
      <c r="F926"/>
      <c r="G926"/>
      <c r="H926"/>
      <c r="I926"/>
      <c r="J926"/>
    </row>
    <row r="927" spans="1:10" x14ac:dyDescent="0.35">
      <c r="A927"/>
      <c r="B927"/>
      <c r="C927"/>
      <c r="D927"/>
      <c r="E927"/>
      <c r="F927"/>
      <c r="G927"/>
      <c r="H927"/>
      <c r="I927"/>
      <c r="J927"/>
    </row>
    <row r="928" spans="1:10" x14ac:dyDescent="0.35">
      <c r="A928"/>
      <c r="B928"/>
      <c r="C928"/>
      <c r="D928"/>
      <c r="E928"/>
      <c r="F928"/>
      <c r="G928"/>
      <c r="H928"/>
      <c r="I928"/>
      <c r="J928"/>
    </row>
    <row r="929" spans="1:10" x14ac:dyDescent="0.35">
      <c r="A929"/>
      <c r="B929"/>
      <c r="C929"/>
      <c r="D929"/>
      <c r="E929"/>
      <c r="F929"/>
      <c r="G929"/>
      <c r="H929"/>
      <c r="I929"/>
      <c r="J929"/>
    </row>
    <row r="930" spans="1:10" x14ac:dyDescent="0.35">
      <c r="A930"/>
      <c r="B930"/>
      <c r="C930"/>
      <c r="D930"/>
      <c r="E930"/>
      <c r="F930"/>
      <c r="G930"/>
      <c r="H930"/>
      <c r="I930"/>
      <c r="J930"/>
    </row>
    <row r="931" spans="1:10" x14ac:dyDescent="0.35">
      <c r="A931"/>
      <c r="B931"/>
      <c r="C931"/>
      <c r="D931"/>
      <c r="E931"/>
      <c r="F931"/>
      <c r="G931"/>
      <c r="H931"/>
      <c r="I931"/>
      <c r="J931"/>
    </row>
    <row r="932" spans="1:10" x14ac:dyDescent="0.35">
      <c r="A932"/>
      <c r="B932"/>
      <c r="C932"/>
      <c r="D932"/>
      <c r="E932"/>
      <c r="F932"/>
      <c r="G932"/>
      <c r="H932"/>
      <c r="I932"/>
      <c r="J932"/>
    </row>
    <row r="933" spans="1:10" x14ac:dyDescent="0.35">
      <c r="A933"/>
      <c r="B933"/>
      <c r="C933"/>
      <c r="D933"/>
      <c r="E933"/>
      <c r="F933"/>
      <c r="G933"/>
      <c r="H933"/>
      <c r="I933"/>
      <c r="J933"/>
    </row>
    <row r="934" spans="1:10" x14ac:dyDescent="0.35">
      <c r="A934"/>
      <c r="B934"/>
      <c r="C934"/>
      <c r="D934"/>
      <c r="E934"/>
      <c r="F934"/>
      <c r="G934"/>
      <c r="H934"/>
      <c r="I934"/>
      <c r="J934"/>
    </row>
    <row r="935" spans="1:10" x14ac:dyDescent="0.35">
      <c r="A935"/>
      <c r="B935"/>
      <c r="C935"/>
      <c r="D935"/>
      <c r="E935"/>
      <c r="F935"/>
      <c r="G935"/>
      <c r="H935"/>
      <c r="I935"/>
      <c r="J935"/>
    </row>
    <row r="936" spans="1:10" x14ac:dyDescent="0.35">
      <c r="A936"/>
      <c r="B936"/>
      <c r="C936"/>
      <c r="D936"/>
      <c r="E936"/>
      <c r="F936"/>
      <c r="G936"/>
      <c r="H936"/>
      <c r="I936"/>
      <c r="J936"/>
    </row>
    <row r="937" spans="1:10" x14ac:dyDescent="0.35">
      <c r="A937"/>
      <c r="B937"/>
      <c r="C937"/>
      <c r="D937"/>
      <c r="E937"/>
      <c r="F937"/>
      <c r="G937"/>
      <c r="H937"/>
      <c r="I937"/>
      <c r="J937"/>
    </row>
    <row r="938" spans="1:10" x14ac:dyDescent="0.35">
      <c r="A938"/>
      <c r="B938"/>
      <c r="C938"/>
      <c r="D938"/>
      <c r="E938"/>
      <c r="F938"/>
      <c r="G938"/>
      <c r="H938"/>
      <c r="I938"/>
      <c r="J938"/>
    </row>
    <row r="939" spans="1:10" x14ac:dyDescent="0.35">
      <c r="A939"/>
      <c r="B939"/>
      <c r="C939"/>
      <c r="D939"/>
      <c r="E939"/>
      <c r="F939"/>
      <c r="G939"/>
      <c r="H939"/>
      <c r="I939"/>
      <c r="J939"/>
    </row>
    <row r="940" spans="1:10" x14ac:dyDescent="0.35">
      <c r="A940"/>
      <c r="B940"/>
      <c r="C940"/>
      <c r="D940"/>
      <c r="E940"/>
      <c r="F940"/>
      <c r="G940"/>
      <c r="H940"/>
      <c r="I940"/>
      <c r="J940"/>
    </row>
    <row r="941" spans="1:10" x14ac:dyDescent="0.35">
      <c r="A941"/>
      <c r="B941"/>
      <c r="C941"/>
      <c r="D941"/>
      <c r="E941"/>
      <c r="F941"/>
      <c r="G941"/>
      <c r="H941"/>
      <c r="I941"/>
      <c r="J941"/>
    </row>
    <row r="942" spans="1:10" x14ac:dyDescent="0.35">
      <c r="A942"/>
      <c r="B942"/>
      <c r="C942"/>
      <c r="D942"/>
      <c r="E942"/>
      <c r="F942"/>
      <c r="G942"/>
      <c r="H942"/>
      <c r="I942"/>
      <c r="J942"/>
    </row>
    <row r="943" spans="1:10" x14ac:dyDescent="0.35">
      <c r="A943"/>
      <c r="B943"/>
      <c r="C943"/>
      <c r="D943"/>
      <c r="E943"/>
      <c r="F943"/>
      <c r="G943"/>
      <c r="H943"/>
      <c r="I943"/>
      <c r="J943"/>
    </row>
    <row r="944" spans="1:10" x14ac:dyDescent="0.35">
      <c r="A944"/>
      <c r="B944"/>
      <c r="C944"/>
      <c r="D944"/>
      <c r="E944"/>
      <c r="F944"/>
      <c r="G944"/>
      <c r="H944"/>
      <c r="I944"/>
      <c r="J944"/>
    </row>
    <row r="945" spans="1:10" x14ac:dyDescent="0.35">
      <c r="A945"/>
      <c r="B945"/>
      <c r="C945"/>
      <c r="D945"/>
      <c r="E945"/>
      <c r="F945"/>
      <c r="G945"/>
      <c r="H945"/>
      <c r="I945"/>
      <c r="J945"/>
    </row>
    <row r="946" spans="1:10" x14ac:dyDescent="0.35">
      <c r="A946"/>
      <c r="B946"/>
      <c r="C946"/>
      <c r="D946"/>
      <c r="E946"/>
      <c r="F946"/>
      <c r="G946"/>
      <c r="H946"/>
      <c r="I946"/>
      <c r="J946"/>
    </row>
    <row r="947" spans="1:10" x14ac:dyDescent="0.35">
      <c r="A947"/>
      <c r="B947"/>
      <c r="C947"/>
      <c r="D947"/>
      <c r="E947"/>
      <c r="F947"/>
      <c r="G947"/>
      <c r="H947"/>
      <c r="I947"/>
      <c r="J947"/>
    </row>
    <row r="948" spans="1:10" x14ac:dyDescent="0.35">
      <c r="A948"/>
      <c r="B948"/>
      <c r="C948"/>
      <c r="D948"/>
      <c r="E948"/>
      <c r="F948"/>
      <c r="G948"/>
      <c r="H948"/>
      <c r="I948"/>
      <c r="J948"/>
    </row>
    <row r="949" spans="1:10" x14ac:dyDescent="0.35">
      <c r="A949"/>
      <c r="B949"/>
      <c r="C949"/>
      <c r="D949"/>
      <c r="E949"/>
      <c r="F949"/>
      <c r="G949"/>
      <c r="H949"/>
      <c r="I949"/>
      <c r="J949"/>
    </row>
    <row r="950" spans="1:10" x14ac:dyDescent="0.35">
      <c r="A950"/>
      <c r="B950"/>
      <c r="C950"/>
      <c r="D950"/>
      <c r="E950"/>
      <c r="F950"/>
      <c r="G950"/>
      <c r="H950"/>
      <c r="I950"/>
      <c r="J950"/>
    </row>
    <row r="951" spans="1:10" x14ac:dyDescent="0.35">
      <c r="A951"/>
      <c r="B951"/>
      <c r="C951"/>
      <c r="D951"/>
      <c r="E951"/>
      <c r="F951"/>
      <c r="G951"/>
      <c r="H951"/>
      <c r="I951"/>
      <c r="J951"/>
    </row>
    <row r="952" spans="1:10" x14ac:dyDescent="0.35">
      <c r="A952"/>
      <c r="B952"/>
      <c r="C952"/>
      <c r="D952"/>
      <c r="E952"/>
      <c r="F952"/>
      <c r="G952"/>
      <c r="H952"/>
      <c r="I952"/>
      <c r="J952"/>
    </row>
    <row r="953" spans="1:10" x14ac:dyDescent="0.35">
      <c r="A953"/>
      <c r="B953"/>
      <c r="C953"/>
      <c r="D953"/>
      <c r="E953"/>
      <c r="F953"/>
      <c r="G953"/>
      <c r="H953"/>
      <c r="I953"/>
      <c r="J953"/>
    </row>
    <row r="954" spans="1:10" x14ac:dyDescent="0.35">
      <c r="A954"/>
      <c r="B954"/>
      <c r="C954"/>
      <c r="D954"/>
      <c r="E954"/>
      <c r="F954"/>
      <c r="G954"/>
      <c r="H954"/>
      <c r="I954"/>
      <c r="J954"/>
    </row>
    <row r="955" spans="1:10" x14ac:dyDescent="0.35">
      <c r="A955"/>
      <c r="B955"/>
      <c r="C955"/>
      <c r="D955"/>
      <c r="E955"/>
      <c r="F955"/>
      <c r="G955"/>
      <c r="H955"/>
      <c r="I955"/>
      <c r="J955"/>
    </row>
    <row r="956" spans="1:10" x14ac:dyDescent="0.35">
      <c r="A956"/>
      <c r="B956"/>
      <c r="C956"/>
      <c r="D956"/>
      <c r="E956"/>
      <c r="F956"/>
      <c r="G956"/>
      <c r="H956"/>
      <c r="I956"/>
      <c r="J956"/>
    </row>
    <row r="957" spans="1:10" x14ac:dyDescent="0.35">
      <c r="A957"/>
      <c r="B957"/>
      <c r="C957"/>
      <c r="D957"/>
      <c r="E957"/>
      <c r="F957"/>
      <c r="G957"/>
      <c r="H957"/>
      <c r="I957"/>
      <c r="J957"/>
    </row>
    <row r="958" spans="1:10" x14ac:dyDescent="0.35">
      <c r="A958"/>
      <c r="B958"/>
      <c r="C958"/>
      <c r="D958"/>
      <c r="E958"/>
      <c r="F958"/>
      <c r="G958"/>
      <c r="H958"/>
      <c r="I958"/>
      <c r="J958"/>
    </row>
    <row r="959" spans="1:10" x14ac:dyDescent="0.35">
      <c r="A959"/>
      <c r="B959"/>
      <c r="C959"/>
      <c r="D959"/>
      <c r="E959"/>
      <c r="F959"/>
      <c r="G959"/>
      <c r="H959"/>
      <c r="I959"/>
      <c r="J959"/>
    </row>
    <row r="960" spans="1:10" x14ac:dyDescent="0.35">
      <c r="A960"/>
      <c r="B960"/>
      <c r="C960"/>
      <c r="D960"/>
      <c r="E960"/>
      <c r="F960"/>
      <c r="G960"/>
      <c r="H960"/>
      <c r="I960"/>
      <c r="J960"/>
    </row>
    <row r="961" spans="1:10" x14ac:dyDescent="0.35">
      <c r="A961"/>
      <c r="B961"/>
      <c r="C961"/>
      <c r="D961"/>
      <c r="E961"/>
      <c r="F961"/>
      <c r="G961"/>
      <c r="H961"/>
      <c r="I961"/>
      <c r="J961"/>
    </row>
    <row r="962" spans="1:10" x14ac:dyDescent="0.35">
      <c r="A962"/>
      <c r="B962"/>
      <c r="C962"/>
      <c r="D962"/>
      <c r="E962"/>
      <c r="F962"/>
      <c r="G962"/>
      <c r="H962"/>
      <c r="I962"/>
      <c r="J962"/>
    </row>
    <row r="963" spans="1:10" x14ac:dyDescent="0.35">
      <c r="A963"/>
      <c r="B963"/>
      <c r="C963"/>
      <c r="D963"/>
      <c r="E963"/>
      <c r="F963"/>
      <c r="G963"/>
      <c r="H963"/>
      <c r="I963"/>
      <c r="J963"/>
    </row>
    <row r="964" spans="1:10" x14ac:dyDescent="0.35">
      <c r="A964"/>
      <c r="B964"/>
      <c r="C964"/>
      <c r="D964"/>
      <c r="E964"/>
      <c r="F964"/>
      <c r="G964"/>
      <c r="H964"/>
      <c r="I964"/>
      <c r="J964"/>
    </row>
    <row r="965" spans="1:10" x14ac:dyDescent="0.35">
      <c r="A965"/>
      <c r="B965"/>
      <c r="C965"/>
      <c r="D965"/>
      <c r="E965"/>
      <c r="F965"/>
      <c r="G965"/>
      <c r="H965"/>
      <c r="I965"/>
      <c r="J965"/>
    </row>
    <row r="966" spans="1:10" x14ac:dyDescent="0.35">
      <c r="A966"/>
      <c r="B966"/>
      <c r="C966"/>
      <c r="D966"/>
      <c r="E966"/>
      <c r="F966"/>
      <c r="G966"/>
      <c r="H966"/>
      <c r="I966"/>
      <c r="J966"/>
    </row>
    <row r="967" spans="1:10" x14ac:dyDescent="0.35">
      <c r="A967"/>
      <c r="B967"/>
      <c r="C967"/>
      <c r="D967"/>
      <c r="E967"/>
      <c r="F967"/>
      <c r="G967"/>
      <c r="H967"/>
      <c r="I967"/>
      <c r="J967"/>
    </row>
    <row r="968" spans="1:10" x14ac:dyDescent="0.35">
      <c r="A968"/>
      <c r="B968"/>
      <c r="C968"/>
      <c r="D968"/>
      <c r="E968"/>
      <c r="F968"/>
      <c r="G968"/>
      <c r="H968"/>
      <c r="I968"/>
      <c r="J968"/>
    </row>
    <row r="969" spans="1:10" x14ac:dyDescent="0.35">
      <c r="A969"/>
      <c r="B969"/>
      <c r="C969"/>
      <c r="D969"/>
      <c r="E969"/>
      <c r="F969"/>
      <c r="G969"/>
      <c r="H969"/>
      <c r="I969"/>
      <c r="J969"/>
    </row>
    <row r="970" spans="1:10" x14ac:dyDescent="0.35">
      <c r="A970"/>
      <c r="B970"/>
      <c r="C970"/>
      <c r="D970"/>
      <c r="E970"/>
      <c r="F970"/>
      <c r="G970"/>
      <c r="H970"/>
      <c r="I970"/>
      <c r="J970"/>
    </row>
    <row r="971" spans="1:10" x14ac:dyDescent="0.35">
      <c r="A971"/>
      <c r="B971"/>
      <c r="C971"/>
      <c r="D971"/>
      <c r="E971"/>
      <c r="F971"/>
      <c r="G971"/>
      <c r="H971"/>
      <c r="I971"/>
      <c r="J971"/>
    </row>
    <row r="972" spans="1:10" x14ac:dyDescent="0.35">
      <c r="A972"/>
      <c r="B972"/>
      <c r="C972"/>
      <c r="D972"/>
      <c r="E972"/>
      <c r="F972"/>
      <c r="G972"/>
      <c r="H972"/>
      <c r="I972"/>
      <c r="J972"/>
    </row>
    <row r="973" spans="1:10" x14ac:dyDescent="0.35">
      <c r="A973"/>
      <c r="B973"/>
      <c r="C973"/>
      <c r="D973"/>
      <c r="E973"/>
      <c r="F973"/>
      <c r="G973"/>
      <c r="H973"/>
      <c r="I973"/>
      <c r="J973"/>
    </row>
    <row r="974" spans="1:10" x14ac:dyDescent="0.35">
      <c r="A974"/>
      <c r="B974"/>
      <c r="C974"/>
      <c r="D974"/>
      <c r="E974"/>
      <c r="F974"/>
      <c r="G974"/>
      <c r="H974"/>
      <c r="I974"/>
      <c r="J974"/>
    </row>
    <row r="975" spans="1:10" x14ac:dyDescent="0.35">
      <c r="A975"/>
      <c r="B975"/>
      <c r="C975"/>
      <c r="D975"/>
      <c r="E975"/>
      <c r="F975"/>
      <c r="G975"/>
      <c r="H975"/>
      <c r="I975"/>
      <c r="J975"/>
    </row>
    <row r="976" spans="1:10" x14ac:dyDescent="0.35">
      <c r="A976"/>
      <c r="B976"/>
      <c r="C976"/>
      <c r="D976"/>
      <c r="E976"/>
      <c r="F976"/>
      <c r="G976"/>
      <c r="H976"/>
      <c r="I976"/>
      <c r="J976"/>
    </row>
    <row r="977" spans="1:10" x14ac:dyDescent="0.35">
      <c r="A977"/>
      <c r="B977"/>
      <c r="C977"/>
      <c r="D977"/>
      <c r="E977"/>
      <c r="F977"/>
      <c r="G977"/>
      <c r="H977"/>
      <c r="I977"/>
      <c r="J977"/>
    </row>
    <row r="978" spans="1:10" x14ac:dyDescent="0.35">
      <c r="A978"/>
      <c r="B978"/>
      <c r="C978"/>
      <c r="D978"/>
      <c r="E978"/>
      <c r="F978"/>
      <c r="G978"/>
      <c r="H978"/>
      <c r="I978"/>
      <c r="J978"/>
    </row>
    <row r="979" spans="1:10" x14ac:dyDescent="0.35">
      <c r="A979"/>
      <c r="B979"/>
      <c r="C979"/>
      <c r="D979"/>
      <c r="E979"/>
      <c r="F979"/>
      <c r="G979"/>
      <c r="H979"/>
      <c r="I979"/>
      <c r="J979"/>
    </row>
    <row r="980" spans="1:10" x14ac:dyDescent="0.35">
      <c r="A980"/>
      <c r="B980"/>
      <c r="C980"/>
      <c r="D980"/>
      <c r="E980"/>
      <c r="F980"/>
      <c r="G980"/>
      <c r="H980"/>
      <c r="I980"/>
      <c r="J980"/>
    </row>
    <row r="981" spans="1:10" x14ac:dyDescent="0.35">
      <c r="A981"/>
      <c r="B981"/>
      <c r="C981"/>
      <c r="D981"/>
      <c r="E981"/>
      <c r="F981"/>
      <c r="G981"/>
      <c r="H981"/>
      <c r="I981"/>
      <c r="J981"/>
    </row>
    <row r="982" spans="1:10" x14ac:dyDescent="0.35">
      <c r="A982"/>
      <c r="B982"/>
      <c r="C982"/>
      <c r="D982"/>
      <c r="E982"/>
      <c r="F982"/>
      <c r="G982"/>
      <c r="H982"/>
      <c r="I982"/>
      <c r="J982"/>
    </row>
    <row r="983" spans="1:10" x14ac:dyDescent="0.35">
      <c r="A983"/>
      <c r="B983"/>
      <c r="C983"/>
      <c r="D983"/>
      <c r="E983"/>
      <c r="F983"/>
      <c r="G983"/>
      <c r="H983"/>
      <c r="I983"/>
      <c r="J983"/>
    </row>
    <row r="984" spans="1:10" x14ac:dyDescent="0.35">
      <c r="A984"/>
      <c r="B984"/>
      <c r="C984"/>
      <c r="D984"/>
      <c r="E984"/>
      <c r="F984"/>
      <c r="G984"/>
      <c r="H984"/>
      <c r="I984"/>
      <c r="J984"/>
    </row>
    <row r="985" spans="1:10" x14ac:dyDescent="0.35">
      <c r="A985"/>
      <c r="B985"/>
      <c r="C985"/>
      <c r="D985"/>
      <c r="E985"/>
      <c r="F985"/>
      <c r="G985"/>
      <c r="H985"/>
      <c r="I985"/>
      <c r="J985"/>
    </row>
    <row r="986" spans="1:10" x14ac:dyDescent="0.35">
      <c r="A986"/>
      <c r="B986"/>
      <c r="C986"/>
      <c r="D986"/>
      <c r="E986"/>
      <c r="F986"/>
      <c r="G986"/>
      <c r="H986"/>
      <c r="I986"/>
      <c r="J986"/>
    </row>
    <row r="987" spans="1:10" x14ac:dyDescent="0.35">
      <c r="A987"/>
      <c r="B987"/>
      <c r="C987"/>
      <c r="D987"/>
      <c r="E987"/>
      <c r="F987"/>
      <c r="G987"/>
      <c r="H987"/>
      <c r="I987"/>
      <c r="J987"/>
    </row>
    <row r="988" spans="1:10" x14ac:dyDescent="0.35">
      <c r="A988"/>
      <c r="B988"/>
      <c r="C988"/>
      <c r="D988"/>
      <c r="E988"/>
      <c r="F988"/>
      <c r="G988"/>
      <c r="H988"/>
      <c r="I988"/>
      <c r="J988"/>
    </row>
    <row r="989" spans="1:10" x14ac:dyDescent="0.35">
      <c r="A989"/>
      <c r="B989"/>
      <c r="C989"/>
      <c r="D989"/>
      <c r="E989"/>
      <c r="F989"/>
      <c r="G989"/>
      <c r="H989"/>
      <c r="I989"/>
      <c r="J989"/>
    </row>
    <row r="990" spans="1:10" x14ac:dyDescent="0.35">
      <c r="A990"/>
      <c r="B990"/>
      <c r="C990"/>
      <c r="D990"/>
      <c r="E990"/>
      <c r="F990"/>
      <c r="G990"/>
      <c r="H990"/>
      <c r="I990"/>
      <c r="J990"/>
    </row>
    <row r="991" spans="1:10" x14ac:dyDescent="0.35">
      <c r="A991"/>
      <c r="B991"/>
      <c r="C991"/>
      <c r="D991"/>
      <c r="E991"/>
      <c r="F991"/>
      <c r="G991"/>
      <c r="H991"/>
      <c r="I991"/>
      <c r="J991"/>
    </row>
    <row r="992" spans="1:10" x14ac:dyDescent="0.35">
      <c r="A992"/>
      <c r="B992"/>
      <c r="C992"/>
      <c r="D992"/>
      <c r="E992"/>
      <c r="F992"/>
      <c r="G992"/>
      <c r="H992"/>
      <c r="I992"/>
      <c r="J992"/>
    </row>
    <row r="993" spans="1:10" x14ac:dyDescent="0.35">
      <c r="A993"/>
      <c r="B993"/>
      <c r="C993"/>
      <c r="D993"/>
      <c r="E993"/>
      <c r="F993"/>
      <c r="G993"/>
      <c r="H993"/>
      <c r="I993"/>
      <c r="J993"/>
    </row>
    <row r="994" spans="1:10" x14ac:dyDescent="0.35">
      <c r="A994"/>
      <c r="B994"/>
      <c r="C994"/>
      <c r="D994"/>
      <c r="E994"/>
      <c r="F994"/>
      <c r="G994"/>
      <c r="H994"/>
      <c r="I994"/>
      <c r="J994"/>
    </row>
    <row r="995" spans="1:10" x14ac:dyDescent="0.35">
      <c r="A995"/>
      <c r="B995"/>
      <c r="C995"/>
      <c r="D995"/>
      <c r="E995"/>
      <c r="F995"/>
      <c r="G995"/>
      <c r="H995"/>
      <c r="I995"/>
      <c r="J995"/>
    </row>
    <row r="996" spans="1:10" x14ac:dyDescent="0.35">
      <c r="A996"/>
      <c r="B996"/>
      <c r="C996"/>
      <c r="D996"/>
      <c r="E996"/>
      <c r="F996"/>
      <c r="G996"/>
      <c r="H996"/>
      <c r="I996"/>
      <c r="J996"/>
    </row>
    <row r="997" spans="1:10" x14ac:dyDescent="0.35">
      <c r="A997"/>
      <c r="B997"/>
      <c r="C997"/>
      <c r="D997"/>
      <c r="E997"/>
      <c r="F997"/>
      <c r="G997"/>
      <c r="H997"/>
      <c r="I997"/>
      <c r="J997"/>
    </row>
    <row r="998" spans="1:10" x14ac:dyDescent="0.35">
      <c r="A998"/>
      <c r="B998"/>
      <c r="C998"/>
      <c r="D998"/>
      <c r="E998"/>
      <c r="F998"/>
      <c r="G998"/>
      <c r="H998"/>
      <c r="I998"/>
      <c r="J998"/>
    </row>
    <row r="999" spans="1:10" x14ac:dyDescent="0.35">
      <c r="A999"/>
      <c r="B999"/>
      <c r="C999"/>
      <c r="D999"/>
      <c r="E999"/>
      <c r="F999"/>
      <c r="G999"/>
      <c r="H999"/>
      <c r="I999"/>
      <c r="J999"/>
    </row>
    <row r="1000" spans="1:10" x14ac:dyDescent="0.35">
      <c r="A1000"/>
      <c r="B1000"/>
      <c r="C1000"/>
      <c r="D1000"/>
      <c r="E1000"/>
      <c r="F1000"/>
      <c r="G1000"/>
      <c r="H1000"/>
      <c r="I1000"/>
      <c r="J1000"/>
    </row>
    <row r="1001" spans="1:10" x14ac:dyDescent="0.35">
      <c r="A1001"/>
      <c r="B1001"/>
      <c r="C1001"/>
      <c r="D1001"/>
      <c r="E1001"/>
      <c r="F1001"/>
      <c r="G1001"/>
      <c r="H1001"/>
      <c r="I1001"/>
      <c r="J1001"/>
    </row>
    <row r="1002" spans="1:10" x14ac:dyDescent="0.35">
      <c r="A1002"/>
      <c r="B1002"/>
      <c r="C1002"/>
      <c r="D1002"/>
      <c r="E1002"/>
      <c r="F1002"/>
      <c r="G1002"/>
      <c r="H1002"/>
      <c r="I1002"/>
      <c r="J1002"/>
    </row>
    <row r="1003" spans="1:10" x14ac:dyDescent="0.35">
      <c r="A1003"/>
      <c r="B1003"/>
      <c r="C1003"/>
      <c r="D1003"/>
      <c r="E1003"/>
      <c r="F1003"/>
      <c r="G1003"/>
      <c r="H1003"/>
      <c r="I1003"/>
      <c r="J1003"/>
    </row>
    <row r="1004" spans="1:10" x14ac:dyDescent="0.35">
      <c r="A1004"/>
      <c r="B1004"/>
      <c r="C1004"/>
      <c r="D1004"/>
      <c r="E1004"/>
      <c r="F1004"/>
      <c r="G1004"/>
      <c r="H1004"/>
      <c r="I1004"/>
      <c r="J1004"/>
    </row>
    <row r="1005" spans="1:10" x14ac:dyDescent="0.35">
      <c r="A1005"/>
      <c r="B1005"/>
      <c r="C1005"/>
      <c r="D1005"/>
      <c r="E1005"/>
      <c r="F1005"/>
      <c r="G1005"/>
      <c r="H1005"/>
      <c r="I1005"/>
      <c r="J1005"/>
    </row>
    <row r="1006" spans="1:10" x14ac:dyDescent="0.35">
      <c r="A1006"/>
      <c r="B1006"/>
      <c r="C1006"/>
      <c r="D1006"/>
      <c r="E1006"/>
      <c r="F1006"/>
      <c r="G1006"/>
      <c r="H1006"/>
      <c r="I1006"/>
      <c r="J1006"/>
    </row>
    <row r="1007" spans="1:10" x14ac:dyDescent="0.35">
      <c r="A1007"/>
      <c r="B1007"/>
      <c r="C1007"/>
      <c r="D1007"/>
      <c r="E1007"/>
      <c r="F1007"/>
      <c r="G1007"/>
      <c r="H1007"/>
      <c r="I1007"/>
      <c r="J1007"/>
    </row>
    <row r="1008" spans="1:10" x14ac:dyDescent="0.35">
      <c r="A1008"/>
      <c r="B1008"/>
      <c r="C1008"/>
      <c r="D1008"/>
      <c r="E1008"/>
      <c r="F1008"/>
      <c r="G1008"/>
      <c r="H1008"/>
      <c r="I1008"/>
      <c r="J1008"/>
    </row>
    <row r="1009" spans="1:10" x14ac:dyDescent="0.35">
      <c r="A1009"/>
      <c r="B1009"/>
      <c r="C1009"/>
      <c r="D1009"/>
      <c r="E1009"/>
      <c r="F1009"/>
      <c r="G1009"/>
      <c r="H1009"/>
      <c r="I1009"/>
      <c r="J1009"/>
    </row>
    <row r="1010" spans="1:10" x14ac:dyDescent="0.35">
      <c r="A1010"/>
      <c r="B1010"/>
      <c r="C1010"/>
      <c r="D1010"/>
      <c r="E1010"/>
      <c r="F1010"/>
      <c r="G1010"/>
      <c r="H1010"/>
      <c r="I1010"/>
      <c r="J1010"/>
    </row>
    <row r="1011" spans="1:10" x14ac:dyDescent="0.35">
      <c r="A1011"/>
      <c r="B1011"/>
      <c r="C1011"/>
      <c r="D1011"/>
      <c r="E1011"/>
      <c r="F1011"/>
      <c r="G1011"/>
      <c r="H1011"/>
      <c r="I1011"/>
      <c r="J1011"/>
    </row>
    <row r="1012" spans="1:10" x14ac:dyDescent="0.35">
      <c r="A1012"/>
      <c r="B1012"/>
      <c r="C1012"/>
      <c r="D1012"/>
      <c r="E1012"/>
      <c r="F1012"/>
      <c r="G1012"/>
      <c r="H1012"/>
      <c r="I1012"/>
      <c r="J1012"/>
    </row>
    <row r="1013" spans="1:10" x14ac:dyDescent="0.35">
      <c r="A1013"/>
      <c r="B1013"/>
      <c r="C1013"/>
      <c r="D1013"/>
      <c r="E1013"/>
      <c r="F1013"/>
      <c r="G1013"/>
      <c r="H1013"/>
      <c r="I1013"/>
      <c r="J1013"/>
    </row>
    <row r="1014" spans="1:10" x14ac:dyDescent="0.35">
      <c r="A1014"/>
      <c r="B1014"/>
      <c r="C1014"/>
      <c r="D1014"/>
      <c r="E1014"/>
      <c r="F1014"/>
      <c r="G1014"/>
      <c r="H1014"/>
      <c r="I1014"/>
      <c r="J1014"/>
    </row>
    <row r="1015" spans="1:10" x14ac:dyDescent="0.35">
      <c r="A1015"/>
      <c r="B1015"/>
      <c r="C1015"/>
      <c r="D1015"/>
      <c r="E1015"/>
      <c r="F1015"/>
      <c r="G1015"/>
      <c r="H1015"/>
      <c r="I1015"/>
      <c r="J1015"/>
    </row>
    <row r="1016" spans="1:10" x14ac:dyDescent="0.35">
      <c r="A1016"/>
      <c r="B1016"/>
      <c r="C1016"/>
      <c r="D1016"/>
      <c r="E1016"/>
      <c r="F1016"/>
      <c r="G1016"/>
      <c r="H1016"/>
      <c r="I1016"/>
      <c r="J1016"/>
    </row>
    <row r="1017" spans="1:10" x14ac:dyDescent="0.35">
      <c r="A1017"/>
      <c r="B1017"/>
      <c r="C1017"/>
      <c r="D1017"/>
      <c r="E1017"/>
      <c r="F1017"/>
      <c r="G1017"/>
      <c r="H1017"/>
      <c r="I1017"/>
      <c r="J1017"/>
    </row>
    <row r="1018" spans="1:10" x14ac:dyDescent="0.35">
      <c r="A1018"/>
      <c r="B1018"/>
      <c r="C1018"/>
      <c r="D1018"/>
      <c r="E1018"/>
      <c r="F1018"/>
      <c r="G1018"/>
      <c r="H1018"/>
      <c r="I1018"/>
      <c r="J1018"/>
    </row>
    <row r="1019" spans="1:10" x14ac:dyDescent="0.35">
      <c r="A1019"/>
      <c r="B1019"/>
      <c r="C1019"/>
      <c r="D1019"/>
      <c r="E1019"/>
      <c r="F1019"/>
      <c r="G1019"/>
      <c r="H1019"/>
      <c r="I1019"/>
      <c r="J1019"/>
    </row>
    <row r="1020" spans="1:10" x14ac:dyDescent="0.35">
      <c r="A1020"/>
      <c r="B1020"/>
      <c r="C1020"/>
      <c r="D1020"/>
      <c r="E1020"/>
      <c r="F1020"/>
      <c r="G1020"/>
      <c r="H1020"/>
      <c r="I1020"/>
      <c r="J1020"/>
    </row>
    <row r="1021" spans="1:10" x14ac:dyDescent="0.35">
      <c r="A1021"/>
      <c r="B1021"/>
      <c r="C1021"/>
      <c r="D1021"/>
      <c r="E1021"/>
      <c r="F1021"/>
      <c r="G1021"/>
      <c r="H1021"/>
      <c r="I1021"/>
      <c r="J1021"/>
    </row>
    <row r="1022" spans="1:10" x14ac:dyDescent="0.35">
      <c r="A1022"/>
      <c r="B1022"/>
      <c r="C1022"/>
      <c r="D1022"/>
      <c r="E1022"/>
      <c r="F1022"/>
      <c r="G1022"/>
      <c r="H1022"/>
      <c r="I1022"/>
      <c r="J1022"/>
    </row>
    <row r="1023" spans="1:10" x14ac:dyDescent="0.35">
      <c r="A1023"/>
      <c r="B1023"/>
      <c r="C1023"/>
      <c r="D1023"/>
      <c r="E1023"/>
      <c r="F1023"/>
      <c r="G1023"/>
      <c r="H1023"/>
      <c r="I1023"/>
      <c r="J1023"/>
    </row>
    <row r="1024" spans="1:10" x14ac:dyDescent="0.35">
      <c r="A1024"/>
      <c r="B1024"/>
      <c r="C1024"/>
      <c r="D1024"/>
      <c r="E1024"/>
      <c r="F1024"/>
      <c r="G1024"/>
      <c r="H1024"/>
      <c r="I1024"/>
      <c r="J1024"/>
    </row>
    <row r="1025" spans="1:10" x14ac:dyDescent="0.35">
      <c r="A1025"/>
      <c r="B1025"/>
      <c r="C1025"/>
      <c r="D1025"/>
      <c r="E1025"/>
      <c r="F1025"/>
      <c r="G1025"/>
      <c r="H1025"/>
      <c r="I1025"/>
      <c r="J1025"/>
    </row>
    <row r="1026" spans="1:10" x14ac:dyDescent="0.35">
      <c r="A1026"/>
      <c r="B1026"/>
      <c r="C1026"/>
      <c r="D1026"/>
      <c r="E1026"/>
      <c r="F1026"/>
      <c r="G1026"/>
      <c r="H1026"/>
      <c r="I1026"/>
      <c r="J1026"/>
    </row>
    <row r="1027" spans="1:10" x14ac:dyDescent="0.35">
      <c r="A1027"/>
      <c r="B1027"/>
      <c r="C1027"/>
      <c r="D1027"/>
      <c r="E1027"/>
      <c r="F1027"/>
      <c r="G1027"/>
      <c r="H1027"/>
      <c r="I1027"/>
      <c r="J1027"/>
    </row>
    <row r="1028" spans="1:10" x14ac:dyDescent="0.35">
      <c r="A1028"/>
      <c r="B1028"/>
      <c r="C1028"/>
      <c r="D1028"/>
      <c r="E1028"/>
      <c r="F1028"/>
      <c r="G1028"/>
      <c r="H1028"/>
      <c r="I1028"/>
      <c r="J1028"/>
    </row>
    <row r="1029" spans="1:10" x14ac:dyDescent="0.35">
      <c r="A1029"/>
      <c r="B1029"/>
      <c r="C1029"/>
      <c r="D1029"/>
      <c r="E1029"/>
      <c r="F1029"/>
      <c r="G1029"/>
      <c r="H1029"/>
      <c r="I1029"/>
      <c r="J1029"/>
    </row>
    <row r="1030" spans="1:10" x14ac:dyDescent="0.35">
      <c r="A1030"/>
      <c r="B1030"/>
      <c r="C1030"/>
      <c r="D1030"/>
      <c r="E1030"/>
      <c r="F1030"/>
      <c r="G1030"/>
      <c r="H1030"/>
      <c r="I1030"/>
      <c r="J1030"/>
    </row>
    <row r="1031" spans="1:10" x14ac:dyDescent="0.35">
      <c r="A1031"/>
      <c r="B1031"/>
      <c r="C1031"/>
      <c r="D1031"/>
      <c r="E1031"/>
      <c r="F1031"/>
      <c r="G1031"/>
      <c r="H1031"/>
      <c r="I1031"/>
      <c r="J1031"/>
    </row>
    <row r="1032" spans="1:10" x14ac:dyDescent="0.35">
      <c r="A1032"/>
      <c r="B1032"/>
      <c r="C1032"/>
      <c r="D1032"/>
      <c r="E1032"/>
      <c r="F1032"/>
      <c r="G1032"/>
      <c r="H1032"/>
      <c r="I1032"/>
      <c r="J1032"/>
    </row>
    <row r="1033" spans="1:10" x14ac:dyDescent="0.35">
      <c r="A1033"/>
      <c r="B1033"/>
      <c r="C1033"/>
      <c r="D1033"/>
      <c r="E1033"/>
      <c r="F1033"/>
      <c r="G1033"/>
      <c r="H1033"/>
      <c r="I1033"/>
      <c r="J1033"/>
    </row>
    <row r="1034" spans="1:10" x14ac:dyDescent="0.35">
      <c r="A1034"/>
      <c r="B1034"/>
      <c r="C1034"/>
      <c r="D1034"/>
      <c r="E1034"/>
      <c r="F1034"/>
      <c r="G1034"/>
      <c r="H1034"/>
      <c r="I1034"/>
      <c r="J1034"/>
    </row>
    <row r="1035" spans="1:10" x14ac:dyDescent="0.35">
      <c r="A1035"/>
      <c r="B1035"/>
      <c r="C1035"/>
      <c r="D1035"/>
      <c r="E1035"/>
      <c r="F1035"/>
      <c r="G1035"/>
      <c r="H1035"/>
      <c r="I1035"/>
      <c r="J1035"/>
    </row>
    <row r="1036" spans="1:10" x14ac:dyDescent="0.35">
      <c r="A1036"/>
      <c r="B1036"/>
      <c r="C1036"/>
      <c r="D1036"/>
      <c r="E1036"/>
      <c r="F1036"/>
      <c r="G1036"/>
      <c r="H1036"/>
      <c r="I1036"/>
      <c r="J1036"/>
    </row>
    <row r="1037" spans="1:10" x14ac:dyDescent="0.35">
      <c r="A1037"/>
      <c r="B1037"/>
      <c r="C1037"/>
      <c r="D1037"/>
      <c r="E1037"/>
      <c r="F1037"/>
      <c r="G1037"/>
      <c r="H1037"/>
      <c r="I1037"/>
      <c r="J1037"/>
    </row>
    <row r="1038" spans="1:10" x14ac:dyDescent="0.35">
      <c r="A1038"/>
      <c r="B1038"/>
      <c r="C1038"/>
      <c r="D1038"/>
      <c r="E1038"/>
      <c r="F1038"/>
      <c r="G1038"/>
      <c r="H1038"/>
      <c r="I1038"/>
      <c r="J1038"/>
    </row>
    <row r="1039" spans="1:10" x14ac:dyDescent="0.35">
      <c r="A1039"/>
      <c r="B1039"/>
      <c r="C1039"/>
      <c r="D1039"/>
      <c r="E1039"/>
      <c r="F1039"/>
      <c r="G1039"/>
      <c r="H1039"/>
      <c r="I1039"/>
      <c r="J1039"/>
    </row>
    <row r="1040" spans="1:10" x14ac:dyDescent="0.35">
      <c r="A1040"/>
      <c r="B1040"/>
      <c r="C1040"/>
      <c r="D1040"/>
      <c r="E1040"/>
      <c r="F1040"/>
      <c r="G1040"/>
      <c r="H1040"/>
      <c r="I1040"/>
      <c r="J1040"/>
    </row>
    <row r="1041" spans="1:10" x14ac:dyDescent="0.35">
      <c r="A1041"/>
      <c r="B1041"/>
      <c r="C1041"/>
      <c r="D1041"/>
      <c r="E1041"/>
      <c r="F1041"/>
      <c r="G1041"/>
      <c r="H1041"/>
      <c r="I1041"/>
      <c r="J1041"/>
    </row>
    <row r="1042" spans="1:10" x14ac:dyDescent="0.35">
      <c r="A1042"/>
      <c r="B1042"/>
      <c r="C1042"/>
      <c r="D1042"/>
      <c r="E1042"/>
      <c r="F1042"/>
      <c r="G1042"/>
      <c r="H1042"/>
      <c r="I1042"/>
      <c r="J1042"/>
    </row>
    <row r="1043" spans="1:10" x14ac:dyDescent="0.35">
      <c r="A1043"/>
      <c r="B1043"/>
      <c r="C1043"/>
      <c r="D1043"/>
      <c r="E1043"/>
      <c r="F1043"/>
      <c r="G1043"/>
      <c r="H1043"/>
      <c r="I1043"/>
      <c r="J1043"/>
    </row>
    <row r="1044" spans="1:10" x14ac:dyDescent="0.35">
      <c r="A1044"/>
      <c r="B1044"/>
      <c r="C1044"/>
      <c r="D1044"/>
      <c r="E1044"/>
      <c r="F1044"/>
      <c r="G1044"/>
      <c r="H1044"/>
      <c r="I1044"/>
      <c r="J1044"/>
    </row>
    <row r="1045" spans="1:10" x14ac:dyDescent="0.35">
      <c r="A1045"/>
      <c r="B1045"/>
      <c r="C1045"/>
      <c r="D1045"/>
      <c r="E1045"/>
      <c r="F1045"/>
      <c r="G1045"/>
      <c r="H1045"/>
      <c r="I1045"/>
      <c r="J1045"/>
    </row>
    <row r="1046" spans="1:10" x14ac:dyDescent="0.35">
      <c r="A1046"/>
      <c r="B1046"/>
      <c r="C1046"/>
      <c r="D1046"/>
      <c r="E1046"/>
      <c r="F1046"/>
      <c r="G1046"/>
      <c r="H1046"/>
      <c r="I1046"/>
      <c r="J1046"/>
    </row>
    <row r="1047" spans="1:10" x14ac:dyDescent="0.35">
      <c r="A1047"/>
      <c r="B1047"/>
      <c r="C1047"/>
      <c r="D1047"/>
      <c r="E1047"/>
      <c r="F1047"/>
      <c r="G1047"/>
      <c r="H1047"/>
      <c r="I1047"/>
      <c r="J1047"/>
    </row>
    <row r="1048" spans="1:10" x14ac:dyDescent="0.35">
      <c r="A1048"/>
      <c r="B1048"/>
      <c r="C1048"/>
      <c r="D1048"/>
      <c r="E1048"/>
      <c r="F1048"/>
      <c r="G1048"/>
      <c r="H1048"/>
      <c r="I1048"/>
      <c r="J1048"/>
    </row>
    <row r="1049" spans="1:10" x14ac:dyDescent="0.35">
      <c r="A1049"/>
      <c r="B1049"/>
      <c r="C1049"/>
      <c r="D1049"/>
      <c r="E1049"/>
      <c r="F1049"/>
      <c r="G1049"/>
      <c r="H1049"/>
      <c r="I1049"/>
      <c r="J1049"/>
    </row>
    <row r="1050" spans="1:10" x14ac:dyDescent="0.35">
      <c r="A1050"/>
      <c r="B1050"/>
      <c r="C1050"/>
      <c r="D1050"/>
      <c r="E1050"/>
      <c r="F1050"/>
      <c r="G1050"/>
      <c r="H1050"/>
      <c r="I1050"/>
      <c r="J1050"/>
    </row>
    <row r="1051" spans="1:10" x14ac:dyDescent="0.35">
      <c r="A1051"/>
      <c r="B1051"/>
      <c r="C1051"/>
      <c r="D1051"/>
      <c r="E1051"/>
      <c r="F1051"/>
      <c r="G1051"/>
      <c r="H1051"/>
      <c r="I1051"/>
      <c r="J1051"/>
    </row>
    <row r="1052" spans="1:10" x14ac:dyDescent="0.35">
      <c r="A1052"/>
      <c r="B1052"/>
      <c r="C1052"/>
      <c r="D1052"/>
      <c r="E1052"/>
      <c r="F1052"/>
      <c r="G1052"/>
      <c r="H1052"/>
      <c r="I1052"/>
      <c r="J1052"/>
    </row>
    <row r="1053" spans="1:10" x14ac:dyDescent="0.35">
      <c r="A1053"/>
      <c r="B1053"/>
      <c r="C1053"/>
      <c r="D1053"/>
      <c r="E1053"/>
      <c r="F1053"/>
      <c r="G1053"/>
      <c r="H1053"/>
      <c r="I1053"/>
      <c r="J1053"/>
    </row>
    <row r="1054" spans="1:10" x14ac:dyDescent="0.35">
      <c r="A1054"/>
      <c r="B1054"/>
      <c r="C1054"/>
      <c r="D1054"/>
      <c r="E1054"/>
      <c r="F1054"/>
      <c r="G1054"/>
      <c r="H1054"/>
      <c r="I1054"/>
      <c r="J1054"/>
    </row>
    <row r="1055" spans="1:10" x14ac:dyDescent="0.35">
      <c r="A1055"/>
      <c r="B1055"/>
      <c r="C1055"/>
      <c r="D1055"/>
      <c r="E1055"/>
      <c r="F1055"/>
      <c r="G1055"/>
      <c r="H1055"/>
      <c r="I1055"/>
      <c r="J1055"/>
    </row>
    <row r="1056" spans="1:10" x14ac:dyDescent="0.35">
      <c r="A1056"/>
      <c r="B1056"/>
      <c r="C1056"/>
      <c r="D1056"/>
      <c r="E1056"/>
      <c r="F1056"/>
      <c r="G1056"/>
      <c r="H1056"/>
      <c r="I1056"/>
      <c r="J1056"/>
    </row>
    <row r="1057" spans="1:10" x14ac:dyDescent="0.35">
      <c r="A1057"/>
      <c r="B1057"/>
      <c r="C1057"/>
      <c r="D1057"/>
      <c r="E1057"/>
      <c r="F1057"/>
      <c r="G1057"/>
      <c r="H1057"/>
      <c r="I1057"/>
      <c r="J1057"/>
    </row>
    <row r="1058" spans="1:10" x14ac:dyDescent="0.35">
      <c r="A1058"/>
      <c r="B1058"/>
      <c r="C1058"/>
      <c r="D1058"/>
      <c r="E1058"/>
      <c r="F1058"/>
      <c r="G1058"/>
      <c r="H1058"/>
      <c r="I1058"/>
      <c r="J1058"/>
    </row>
    <row r="1059" spans="1:10" x14ac:dyDescent="0.35">
      <c r="A1059"/>
      <c r="B1059"/>
      <c r="C1059"/>
      <c r="D1059"/>
      <c r="E1059"/>
      <c r="F1059"/>
      <c r="G1059"/>
      <c r="H1059"/>
      <c r="I1059"/>
      <c r="J1059"/>
    </row>
    <row r="1060" spans="1:10" x14ac:dyDescent="0.35">
      <c r="A1060"/>
      <c r="B1060"/>
      <c r="C1060"/>
      <c r="D1060"/>
      <c r="E1060"/>
      <c r="F1060"/>
      <c r="G1060"/>
      <c r="H1060"/>
      <c r="I1060"/>
      <c r="J1060"/>
    </row>
    <row r="1061" spans="1:10" x14ac:dyDescent="0.35">
      <c r="A1061"/>
      <c r="B1061"/>
      <c r="C1061"/>
      <c r="D1061"/>
      <c r="E1061"/>
      <c r="F1061"/>
      <c r="G1061"/>
      <c r="H1061"/>
      <c r="I1061"/>
      <c r="J1061"/>
    </row>
    <row r="1062" spans="1:10" x14ac:dyDescent="0.35">
      <c r="A1062"/>
      <c r="B1062"/>
      <c r="C1062"/>
      <c r="D1062"/>
      <c r="E1062"/>
      <c r="F1062"/>
      <c r="G1062"/>
      <c r="H1062"/>
      <c r="I1062"/>
      <c r="J1062"/>
    </row>
    <row r="1063" spans="1:10" x14ac:dyDescent="0.35">
      <c r="A1063"/>
      <c r="B1063"/>
      <c r="C1063"/>
      <c r="D1063"/>
      <c r="E1063"/>
      <c r="F1063"/>
      <c r="G1063"/>
      <c r="H1063"/>
      <c r="I1063"/>
      <c r="J1063"/>
    </row>
    <row r="1064" spans="1:10" x14ac:dyDescent="0.35">
      <c r="A1064"/>
      <c r="B1064"/>
      <c r="C1064"/>
      <c r="D1064"/>
      <c r="E1064"/>
      <c r="F1064"/>
      <c r="G1064"/>
      <c r="H1064"/>
      <c r="I1064"/>
      <c r="J1064"/>
    </row>
    <row r="1065" spans="1:10" x14ac:dyDescent="0.35">
      <c r="A1065"/>
      <c r="B1065"/>
      <c r="C1065"/>
      <c r="D1065"/>
      <c r="E1065"/>
      <c r="F1065"/>
      <c r="G1065"/>
      <c r="H1065"/>
      <c r="I1065"/>
      <c r="J1065"/>
    </row>
    <row r="1066" spans="1:10" x14ac:dyDescent="0.35">
      <c r="A1066"/>
      <c r="B1066"/>
      <c r="C1066"/>
      <c r="D1066"/>
      <c r="E1066"/>
      <c r="F1066"/>
      <c r="G1066"/>
      <c r="H1066"/>
      <c r="I1066"/>
      <c r="J1066"/>
    </row>
    <row r="1067" spans="1:10" x14ac:dyDescent="0.35">
      <c r="A1067"/>
      <c r="B1067"/>
      <c r="C1067"/>
      <c r="D1067"/>
      <c r="E1067"/>
      <c r="F1067"/>
      <c r="G1067"/>
      <c r="H1067"/>
      <c r="I1067"/>
      <c r="J1067"/>
    </row>
    <row r="1068" spans="1:10" x14ac:dyDescent="0.35">
      <c r="A1068"/>
      <c r="B1068"/>
      <c r="C1068"/>
      <c r="D1068"/>
      <c r="E1068"/>
      <c r="F1068"/>
      <c r="G1068"/>
      <c r="H1068"/>
      <c r="I1068"/>
      <c r="J1068"/>
    </row>
    <row r="1069" spans="1:10" x14ac:dyDescent="0.35">
      <c r="A1069"/>
      <c r="B1069"/>
      <c r="C1069"/>
      <c r="D1069"/>
      <c r="E1069"/>
      <c r="F1069"/>
      <c r="G1069"/>
      <c r="H1069"/>
      <c r="I1069"/>
      <c r="J1069"/>
    </row>
    <row r="1070" spans="1:10" x14ac:dyDescent="0.35">
      <c r="A1070"/>
      <c r="B1070"/>
      <c r="C1070"/>
      <c r="D1070"/>
      <c r="E1070"/>
      <c r="F1070"/>
      <c r="G1070"/>
      <c r="H1070"/>
      <c r="I1070"/>
      <c r="J1070"/>
    </row>
    <row r="1071" spans="1:10" x14ac:dyDescent="0.35">
      <c r="A1071"/>
      <c r="B1071"/>
      <c r="C1071"/>
      <c r="D1071"/>
      <c r="E1071"/>
      <c r="F1071"/>
      <c r="G1071"/>
      <c r="H1071"/>
      <c r="I1071"/>
      <c r="J1071"/>
    </row>
    <row r="1072" spans="1:10" x14ac:dyDescent="0.35">
      <c r="A1072"/>
      <c r="B1072"/>
      <c r="C1072"/>
      <c r="D1072"/>
      <c r="E1072"/>
      <c r="F1072"/>
      <c r="G1072"/>
      <c r="H1072"/>
      <c r="I1072"/>
      <c r="J1072"/>
    </row>
    <row r="1073" spans="1:10" x14ac:dyDescent="0.35">
      <c r="A1073"/>
      <c r="B1073"/>
      <c r="C1073"/>
      <c r="D1073"/>
      <c r="E1073"/>
      <c r="F1073"/>
      <c r="G1073"/>
      <c r="H1073"/>
      <c r="I1073"/>
      <c r="J1073"/>
    </row>
    <row r="1074" spans="1:10" x14ac:dyDescent="0.35">
      <c r="A1074"/>
      <c r="B1074"/>
      <c r="C1074"/>
      <c r="D1074"/>
      <c r="E1074"/>
      <c r="F1074"/>
      <c r="G1074"/>
      <c r="H1074"/>
      <c r="I1074"/>
      <c r="J1074"/>
    </row>
    <row r="1075" spans="1:10" x14ac:dyDescent="0.35">
      <c r="A1075"/>
      <c r="B1075"/>
      <c r="C1075"/>
      <c r="D1075"/>
      <c r="E1075"/>
      <c r="F1075"/>
      <c r="G1075"/>
      <c r="H1075"/>
      <c r="I1075"/>
      <c r="J1075"/>
    </row>
    <row r="1076" spans="1:10" x14ac:dyDescent="0.35">
      <c r="A1076"/>
      <c r="B1076"/>
      <c r="C1076"/>
      <c r="D1076"/>
      <c r="E1076"/>
      <c r="F1076"/>
      <c r="G1076"/>
      <c r="H1076"/>
      <c r="I1076"/>
      <c r="J1076"/>
    </row>
    <row r="1077" spans="1:10" x14ac:dyDescent="0.35">
      <c r="A1077"/>
      <c r="B1077"/>
      <c r="C1077"/>
      <c r="D1077"/>
      <c r="E1077"/>
      <c r="F1077"/>
      <c r="G1077"/>
      <c r="H1077"/>
      <c r="I1077"/>
      <c r="J1077"/>
    </row>
    <row r="1078" spans="1:10" x14ac:dyDescent="0.35">
      <c r="A1078"/>
      <c r="B1078"/>
      <c r="C1078"/>
      <c r="D1078"/>
      <c r="E1078"/>
      <c r="F1078"/>
      <c r="G1078"/>
      <c r="H1078"/>
      <c r="I1078"/>
      <c r="J1078"/>
    </row>
    <row r="1079" spans="1:10" x14ac:dyDescent="0.35">
      <c r="A1079"/>
      <c r="B1079"/>
      <c r="C1079"/>
      <c r="D1079"/>
      <c r="E1079"/>
      <c r="F1079"/>
      <c r="G1079"/>
      <c r="H1079"/>
      <c r="I1079"/>
      <c r="J1079"/>
    </row>
    <row r="1080" spans="1:10" x14ac:dyDescent="0.35">
      <c r="A1080"/>
      <c r="B1080"/>
      <c r="C1080"/>
      <c r="D1080"/>
      <c r="E1080"/>
      <c r="F1080"/>
      <c r="G1080"/>
      <c r="H1080"/>
      <c r="I1080"/>
      <c r="J1080"/>
    </row>
    <row r="1081" spans="1:10" x14ac:dyDescent="0.35">
      <c r="A1081"/>
      <c r="B1081"/>
      <c r="C1081"/>
      <c r="D1081"/>
      <c r="E1081"/>
      <c r="F1081"/>
      <c r="G1081"/>
      <c r="H1081"/>
      <c r="I1081"/>
      <c r="J1081"/>
    </row>
    <row r="1082" spans="1:10" x14ac:dyDescent="0.35">
      <c r="A1082"/>
      <c r="B1082"/>
      <c r="C1082"/>
      <c r="D1082"/>
      <c r="E1082"/>
      <c r="F1082"/>
      <c r="G1082"/>
      <c r="H1082"/>
      <c r="I1082"/>
      <c r="J1082"/>
    </row>
    <row r="1083" spans="1:10" x14ac:dyDescent="0.35">
      <c r="A1083"/>
      <c r="B1083"/>
      <c r="C1083"/>
      <c r="D1083"/>
      <c r="E1083"/>
      <c r="F1083"/>
      <c r="G1083"/>
      <c r="H1083"/>
      <c r="I1083"/>
      <c r="J1083"/>
    </row>
    <row r="1084" spans="1:10" x14ac:dyDescent="0.35">
      <c r="A1084"/>
      <c r="B1084"/>
      <c r="C1084"/>
      <c r="D1084"/>
      <c r="E1084"/>
      <c r="F1084"/>
      <c r="G1084"/>
      <c r="H1084"/>
      <c r="I1084"/>
      <c r="J1084"/>
    </row>
    <row r="1085" spans="1:10" x14ac:dyDescent="0.35">
      <c r="A1085"/>
      <c r="B1085"/>
      <c r="C1085"/>
      <c r="D1085"/>
      <c r="E1085"/>
      <c r="F1085"/>
      <c r="G1085"/>
      <c r="H1085"/>
      <c r="I1085"/>
      <c r="J1085"/>
    </row>
    <row r="1086" spans="1:10" x14ac:dyDescent="0.35">
      <c r="A1086"/>
      <c r="B1086"/>
      <c r="C1086"/>
      <c r="D1086"/>
      <c r="E1086"/>
      <c r="F1086"/>
      <c r="G1086"/>
      <c r="H1086"/>
      <c r="I1086"/>
      <c r="J1086"/>
    </row>
    <row r="1087" spans="1:10" x14ac:dyDescent="0.35">
      <c r="A1087"/>
      <c r="B1087"/>
      <c r="C1087"/>
      <c r="D1087"/>
      <c r="E1087"/>
      <c r="F1087"/>
      <c r="G1087"/>
      <c r="H1087"/>
      <c r="I1087"/>
      <c r="J1087"/>
    </row>
    <row r="1088" spans="1:10" x14ac:dyDescent="0.35">
      <c r="A1088"/>
      <c r="B1088"/>
      <c r="C1088"/>
      <c r="D1088"/>
      <c r="E1088"/>
      <c r="F1088"/>
      <c r="G1088"/>
      <c r="H1088"/>
      <c r="I1088"/>
      <c r="J1088"/>
    </row>
    <row r="1089" spans="1:10" x14ac:dyDescent="0.35">
      <c r="A1089"/>
      <c r="B1089"/>
      <c r="C1089"/>
      <c r="D1089"/>
      <c r="E1089"/>
      <c r="F1089"/>
      <c r="G1089"/>
      <c r="H1089"/>
      <c r="I1089"/>
      <c r="J1089"/>
    </row>
    <row r="1090" spans="1:10" x14ac:dyDescent="0.35">
      <c r="A1090"/>
      <c r="B1090"/>
      <c r="C1090"/>
      <c r="D1090"/>
      <c r="E1090"/>
      <c r="F1090"/>
      <c r="G1090"/>
      <c r="H1090"/>
      <c r="I1090"/>
      <c r="J1090"/>
    </row>
    <row r="1091" spans="1:10" x14ac:dyDescent="0.35">
      <c r="A1091"/>
      <c r="B1091"/>
      <c r="C1091"/>
      <c r="D1091"/>
      <c r="E1091"/>
      <c r="F1091"/>
      <c r="G1091"/>
      <c r="H1091"/>
      <c r="I1091"/>
      <c r="J1091"/>
    </row>
    <row r="1092" spans="1:10" x14ac:dyDescent="0.35">
      <c r="A1092"/>
      <c r="B1092"/>
      <c r="C1092"/>
      <c r="D1092"/>
      <c r="E1092"/>
      <c r="F1092"/>
      <c r="G1092"/>
      <c r="H1092"/>
      <c r="I1092"/>
      <c r="J1092"/>
    </row>
    <row r="1093" spans="1:10" x14ac:dyDescent="0.35">
      <c r="A1093"/>
      <c r="B1093"/>
      <c r="C1093"/>
      <c r="D1093"/>
      <c r="E1093"/>
      <c r="F1093"/>
      <c r="G1093"/>
      <c r="H1093"/>
      <c r="I1093"/>
      <c r="J1093"/>
    </row>
    <row r="1094" spans="1:10" x14ac:dyDescent="0.35">
      <c r="A1094"/>
      <c r="B1094"/>
      <c r="C1094"/>
      <c r="D1094"/>
      <c r="E1094"/>
      <c r="F1094"/>
      <c r="G1094"/>
      <c r="H1094"/>
      <c r="I1094"/>
      <c r="J1094"/>
    </row>
    <row r="1095" spans="1:10" x14ac:dyDescent="0.35">
      <c r="A1095"/>
      <c r="B1095"/>
      <c r="C1095"/>
      <c r="D1095"/>
      <c r="E1095"/>
      <c r="F1095"/>
      <c r="G1095"/>
      <c r="H1095"/>
      <c r="I1095"/>
      <c r="J1095"/>
    </row>
    <row r="1096" spans="1:10" x14ac:dyDescent="0.35">
      <c r="A1096"/>
      <c r="B1096"/>
      <c r="C1096"/>
      <c r="D1096"/>
      <c r="E1096"/>
      <c r="F1096"/>
      <c r="G1096"/>
      <c r="H1096"/>
      <c r="I1096"/>
      <c r="J1096"/>
    </row>
    <row r="1097" spans="1:10" x14ac:dyDescent="0.35">
      <c r="A1097"/>
      <c r="B1097"/>
      <c r="C1097"/>
      <c r="D1097"/>
      <c r="E1097"/>
      <c r="F1097"/>
      <c r="G1097"/>
      <c r="H1097"/>
      <c r="I1097"/>
      <c r="J1097"/>
    </row>
    <row r="1098" spans="1:10" x14ac:dyDescent="0.35">
      <c r="A1098"/>
      <c r="B1098"/>
      <c r="C1098"/>
      <c r="D1098"/>
      <c r="E1098"/>
      <c r="F1098"/>
      <c r="G1098"/>
      <c r="H1098"/>
      <c r="I1098"/>
      <c r="J1098"/>
    </row>
    <row r="1099" spans="1:10" x14ac:dyDescent="0.35">
      <c r="A1099"/>
      <c r="B1099"/>
      <c r="C1099"/>
      <c r="D1099"/>
      <c r="E1099"/>
      <c r="F1099"/>
      <c r="G1099"/>
      <c r="H1099"/>
      <c r="I1099"/>
      <c r="J1099"/>
    </row>
    <row r="1100" spans="1:10" x14ac:dyDescent="0.35">
      <c r="A1100"/>
      <c r="B1100"/>
      <c r="C1100"/>
      <c r="D1100"/>
      <c r="E1100"/>
      <c r="F1100"/>
      <c r="G1100"/>
      <c r="H1100"/>
      <c r="I1100"/>
      <c r="J1100"/>
    </row>
    <row r="1101" spans="1:10" x14ac:dyDescent="0.35">
      <c r="A1101"/>
      <c r="B1101"/>
      <c r="C1101"/>
      <c r="D1101"/>
      <c r="E1101"/>
      <c r="F1101"/>
      <c r="G1101"/>
      <c r="H1101"/>
      <c r="I1101"/>
      <c r="J1101"/>
    </row>
    <row r="1102" spans="1:10" x14ac:dyDescent="0.35">
      <c r="A1102"/>
      <c r="B1102"/>
      <c r="C1102"/>
      <c r="D1102"/>
      <c r="E1102"/>
      <c r="F1102"/>
      <c r="G1102"/>
      <c r="H1102"/>
      <c r="I1102"/>
      <c r="J1102"/>
    </row>
    <row r="1103" spans="1:10" x14ac:dyDescent="0.35">
      <c r="A1103"/>
      <c r="B1103"/>
      <c r="C1103"/>
      <c r="D1103"/>
      <c r="E1103"/>
      <c r="F1103"/>
      <c r="G1103"/>
      <c r="H1103"/>
      <c r="I1103"/>
      <c r="J1103"/>
    </row>
    <row r="1104" spans="1:10" x14ac:dyDescent="0.35">
      <c r="A1104"/>
      <c r="B1104"/>
      <c r="C1104"/>
      <c r="D1104"/>
      <c r="E1104"/>
      <c r="F1104"/>
      <c r="G1104"/>
      <c r="H1104"/>
      <c r="I1104"/>
      <c r="J1104"/>
    </row>
    <row r="1105" spans="1:10" x14ac:dyDescent="0.35">
      <c r="A1105"/>
      <c r="B1105"/>
      <c r="C1105"/>
      <c r="D1105"/>
      <c r="E1105"/>
      <c r="F1105"/>
      <c r="G1105"/>
      <c r="H1105"/>
      <c r="I1105"/>
      <c r="J1105"/>
    </row>
    <row r="1106" spans="1:10" x14ac:dyDescent="0.35">
      <c r="A1106"/>
      <c r="B1106"/>
      <c r="C1106"/>
      <c r="D1106"/>
      <c r="E1106"/>
      <c r="F1106"/>
      <c r="G1106"/>
      <c r="H1106"/>
      <c r="I1106"/>
      <c r="J1106"/>
    </row>
    <row r="1107" spans="1:10" x14ac:dyDescent="0.35">
      <c r="A1107"/>
      <c r="B1107"/>
      <c r="C1107"/>
      <c r="D1107"/>
      <c r="E1107"/>
      <c r="F1107"/>
      <c r="G1107"/>
      <c r="H1107"/>
      <c r="I1107"/>
      <c r="J1107"/>
    </row>
    <row r="1108" spans="1:10" x14ac:dyDescent="0.35">
      <c r="A1108"/>
      <c r="B1108"/>
      <c r="C1108"/>
      <c r="D1108"/>
      <c r="E1108"/>
      <c r="F1108"/>
      <c r="G1108"/>
      <c r="H1108"/>
      <c r="I1108"/>
      <c r="J1108"/>
    </row>
    <row r="1109" spans="1:10" x14ac:dyDescent="0.35">
      <c r="A1109"/>
      <c r="B1109"/>
      <c r="C1109"/>
      <c r="D1109"/>
      <c r="E1109"/>
      <c r="F1109"/>
      <c r="G1109"/>
      <c r="H1109"/>
      <c r="I1109"/>
      <c r="J1109"/>
    </row>
    <row r="1110" spans="1:10" x14ac:dyDescent="0.35">
      <c r="A1110"/>
      <c r="B1110"/>
      <c r="C1110"/>
      <c r="D1110"/>
      <c r="E1110"/>
      <c r="F1110"/>
      <c r="G1110"/>
      <c r="H1110"/>
      <c r="I1110"/>
      <c r="J1110"/>
    </row>
    <row r="1111" spans="1:10" x14ac:dyDescent="0.35">
      <c r="A1111"/>
      <c r="B1111"/>
      <c r="C1111"/>
      <c r="D1111"/>
      <c r="E1111"/>
      <c r="F1111"/>
      <c r="G1111"/>
      <c r="H1111"/>
      <c r="I1111"/>
      <c r="J1111"/>
    </row>
    <row r="1112" spans="1:10" x14ac:dyDescent="0.35">
      <c r="A1112"/>
      <c r="B1112"/>
      <c r="C1112"/>
      <c r="D1112"/>
      <c r="E1112"/>
      <c r="F1112"/>
      <c r="G1112"/>
      <c r="H1112"/>
      <c r="I1112"/>
      <c r="J1112"/>
    </row>
    <row r="1113" spans="1:10" x14ac:dyDescent="0.35">
      <c r="A1113"/>
      <c r="B1113"/>
      <c r="C1113"/>
      <c r="D1113"/>
      <c r="E1113"/>
      <c r="F1113"/>
      <c r="G1113"/>
      <c r="H1113"/>
      <c r="I1113"/>
      <c r="J1113"/>
    </row>
    <row r="1114" spans="1:10" x14ac:dyDescent="0.35">
      <c r="A1114"/>
      <c r="B1114"/>
      <c r="C1114"/>
      <c r="D1114"/>
      <c r="E1114"/>
      <c r="F1114"/>
      <c r="G1114"/>
      <c r="H1114"/>
      <c r="I1114"/>
      <c r="J1114"/>
    </row>
    <row r="1115" spans="1:10" x14ac:dyDescent="0.35">
      <c r="A1115"/>
      <c r="B1115"/>
      <c r="C1115"/>
      <c r="D1115"/>
      <c r="E1115"/>
      <c r="F1115"/>
      <c r="G1115"/>
      <c r="H1115"/>
      <c r="I1115"/>
      <c r="J1115"/>
    </row>
    <row r="1116" spans="1:10" x14ac:dyDescent="0.35">
      <c r="A1116"/>
      <c r="B1116"/>
      <c r="C1116"/>
      <c r="D1116"/>
      <c r="E1116"/>
      <c r="F1116"/>
      <c r="G1116"/>
      <c r="H1116"/>
      <c r="I1116"/>
      <c r="J1116"/>
    </row>
    <row r="1117" spans="1:10" x14ac:dyDescent="0.35">
      <c r="A1117"/>
      <c r="B1117"/>
      <c r="C1117"/>
      <c r="D1117"/>
      <c r="E1117"/>
      <c r="F1117"/>
      <c r="G1117"/>
      <c r="H1117"/>
      <c r="I1117"/>
      <c r="J1117"/>
    </row>
    <row r="1118" spans="1:10" x14ac:dyDescent="0.35">
      <c r="A1118"/>
      <c r="B1118"/>
      <c r="C1118"/>
      <c r="D1118"/>
      <c r="E1118"/>
      <c r="F1118"/>
      <c r="G1118"/>
      <c r="H1118"/>
      <c r="I1118"/>
      <c r="J1118"/>
    </row>
    <row r="1119" spans="1:10" x14ac:dyDescent="0.35">
      <c r="A1119"/>
      <c r="B1119"/>
      <c r="C1119"/>
      <c r="D1119"/>
      <c r="E1119"/>
      <c r="F1119"/>
      <c r="G1119"/>
      <c r="H1119"/>
      <c r="I1119"/>
      <c r="J1119"/>
    </row>
    <row r="1120" spans="1:10" x14ac:dyDescent="0.35">
      <c r="A1120"/>
      <c r="B1120"/>
      <c r="C1120"/>
      <c r="D1120"/>
      <c r="E1120"/>
      <c r="F1120"/>
      <c r="G1120"/>
      <c r="H1120"/>
      <c r="I1120"/>
      <c r="J1120"/>
    </row>
    <row r="1121" spans="1:10" x14ac:dyDescent="0.35">
      <c r="A1121"/>
      <c r="B1121"/>
      <c r="C1121"/>
      <c r="D1121"/>
      <c r="E1121"/>
      <c r="F1121"/>
      <c r="G1121"/>
      <c r="H1121"/>
      <c r="I1121"/>
      <c r="J1121"/>
    </row>
    <row r="1122" spans="1:10" x14ac:dyDescent="0.35">
      <c r="A1122"/>
      <c r="B1122"/>
      <c r="C1122"/>
      <c r="D1122"/>
      <c r="E1122"/>
      <c r="F1122"/>
      <c r="G1122"/>
      <c r="H1122"/>
      <c r="I1122"/>
      <c r="J1122"/>
    </row>
    <row r="1123" spans="1:10" x14ac:dyDescent="0.35">
      <c r="A1123"/>
      <c r="B1123"/>
      <c r="C1123"/>
      <c r="D1123"/>
      <c r="E1123"/>
      <c r="F1123"/>
      <c r="G1123"/>
      <c r="H1123"/>
      <c r="I1123"/>
      <c r="J1123"/>
    </row>
    <row r="1124" spans="1:10" x14ac:dyDescent="0.35">
      <c r="A1124"/>
      <c r="B1124"/>
      <c r="C1124"/>
      <c r="D1124"/>
      <c r="E1124"/>
      <c r="F1124"/>
      <c r="G1124"/>
      <c r="H1124"/>
      <c r="I1124"/>
      <c r="J1124"/>
    </row>
    <row r="1125" spans="1:10" x14ac:dyDescent="0.35">
      <c r="A1125"/>
      <c r="B1125"/>
      <c r="C1125"/>
      <c r="D1125"/>
      <c r="E1125"/>
      <c r="F1125"/>
      <c r="G1125"/>
      <c r="H1125"/>
      <c r="I1125"/>
      <c r="J1125"/>
    </row>
    <row r="1126" spans="1:10" x14ac:dyDescent="0.35">
      <c r="A1126"/>
      <c r="B1126"/>
      <c r="C1126"/>
      <c r="D1126"/>
      <c r="E1126"/>
      <c r="F1126"/>
      <c r="G1126"/>
      <c r="H1126"/>
      <c r="I1126"/>
      <c r="J1126"/>
    </row>
    <row r="1127" spans="1:10" x14ac:dyDescent="0.35">
      <c r="A1127"/>
      <c r="B1127"/>
      <c r="C1127"/>
      <c r="D1127"/>
      <c r="E1127"/>
      <c r="F1127"/>
      <c r="G1127"/>
      <c r="H1127"/>
      <c r="I1127"/>
      <c r="J1127"/>
    </row>
    <row r="1128" spans="1:10" x14ac:dyDescent="0.35">
      <c r="A1128"/>
      <c r="B1128"/>
      <c r="C1128"/>
      <c r="D1128"/>
      <c r="E1128"/>
      <c r="F1128"/>
      <c r="G1128"/>
      <c r="H1128"/>
      <c r="I1128"/>
      <c r="J1128"/>
    </row>
    <row r="1129" spans="1:10" x14ac:dyDescent="0.35">
      <c r="A1129"/>
      <c r="B1129"/>
      <c r="C1129"/>
      <c r="D1129"/>
      <c r="E1129"/>
      <c r="F1129"/>
      <c r="G1129"/>
      <c r="H1129"/>
      <c r="I1129"/>
      <c r="J1129"/>
    </row>
    <row r="1130" spans="1:10" x14ac:dyDescent="0.35">
      <c r="A1130"/>
      <c r="B1130"/>
      <c r="C1130"/>
      <c r="D1130"/>
      <c r="E1130"/>
      <c r="F1130"/>
      <c r="G1130"/>
      <c r="H1130"/>
      <c r="I1130"/>
      <c r="J1130"/>
    </row>
    <row r="1131" spans="1:10" x14ac:dyDescent="0.35">
      <c r="A1131"/>
      <c r="B1131"/>
      <c r="C1131"/>
      <c r="D1131"/>
      <c r="E1131"/>
      <c r="F1131"/>
      <c r="G1131"/>
      <c r="H1131"/>
      <c r="I1131"/>
      <c r="J1131"/>
    </row>
    <row r="1132" spans="1:10" x14ac:dyDescent="0.35">
      <c r="A1132"/>
      <c r="B1132"/>
      <c r="C1132"/>
      <c r="D1132"/>
      <c r="E1132"/>
      <c r="F1132"/>
      <c r="G1132"/>
      <c r="H1132"/>
      <c r="I1132"/>
      <c r="J1132"/>
    </row>
    <row r="1133" spans="1:10" x14ac:dyDescent="0.35">
      <c r="A1133"/>
      <c r="B1133"/>
      <c r="C1133"/>
      <c r="D1133"/>
      <c r="E1133"/>
      <c r="F1133"/>
      <c r="G1133"/>
      <c r="H1133"/>
      <c r="I1133"/>
      <c r="J1133"/>
    </row>
    <row r="1134" spans="1:10" x14ac:dyDescent="0.35">
      <c r="A1134"/>
      <c r="B1134"/>
      <c r="C1134"/>
      <c r="D1134"/>
      <c r="E1134"/>
      <c r="F1134"/>
      <c r="G1134"/>
      <c r="H1134"/>
      <c r="I1134"/>
      <c r="J1134"/>
    </row>
    <row r="1135" spans="1:10" x14ac:dyDescent="0.35">
      <c r="A1135"/>
      <c r="B1135"/>
      <c r="C1135"/>
      <c r="D1135"/>
      <c r="E1135"/>
      <c r="F1135"/>
      <c r="G1135"/>
      <c r="H1135"/>
      <c r="I1135"/>
      <c r="J1135"/>
    </row>
    <row r="1136" spans="1:10" x14ac:dyDescent="0.35">
      <c r="A1136"/>
      <c r="B1136"/>
      <c r="C1136"/>
      <c r="D1136"/>
      <c r="E1136"/>
      <c r="F1136"/>
      <c r="G1136"/>
      <c r="H1136"/>
      <c r="I1136"/>
      <c r="J1136"/>
    </row>
    <row r="1137" spans="1:10" x14ac:dyDescent="0.35">
      <c r="A1137"/>
      <c r="B1137"/>
      <c r="C1137"/>
      <c r="D1137"/>
      <c r="E1137"/>
      <c r="F1137"/>
      <c r="G1137"/>
      <c r="H1137"/>
      <c r="I1137"/>
      <c r="J1137"/>
    </row>
    <row r="1138" spans="1:10" x14ac:dyDescent="0.35">
      <c r="A1138"/>
      <c r="B1138"/>
      <c r="C1138"/>
      <c r="D1138"/>
      <c r="E1138"/>
      <c r="F1138"/>
      <c r="G1138"/>
      <c r="H1138"/>
      <c r="I1138"/>
      <c r="J1138"/>
    </row>
    <row r="1139" spans="1:10" x14ac:dyDescent="0.35">
      <c r="A1139"/>
      <c r="B1139"/>
      <c r="C1139"/>
      <c r="D1139"/>
      <c r="E1139"/>
      <c r="F1139"/>
      <c r="G1139"/>
      <c r="H1139"/>
      <c r="I1139"/>
      <c r="J1139"/>
    </row>
    <row r="1140" spans="1:10" x14ac:dyDescent="0.35">
      <c r="A1140"/>
      <c r="B1140"/>
      <c r="C1140"/>
      <c r="D1140"/>
      <c r="E1140"/>
      <c r="F1140"/>
      <c r="G1140"/>
      <c r="H1140"/>
      <c r="I1140"/>
      <c r="J1140"/>
    </row>
    <row r="1141" spans="1:10" x14ac:dyDescent="0.35">
      <c r="A1141"/>
      <c r="B1141"/>
      <c r="C1141"/>
      <c r="D1141"/>
      <c r="E1141"/>
      <c r="F1141"/>
      <c r="G1141"/>
      <c r="H1141"/>
      <c r="I1141"/>
      <c r="J1141"/>
    </row>
    <row r="1142" spans="1:10" x14ac:dyDescent="0.35">
      <c r="A1142"/>
      <c r="B1142"/>
      <c r="C1142"/>
      <c r="D1142"/>
      <c r="E1142"/>
      <c r="F1142"/>
      <c r="G1142"/>
      <c r="H1142"/>
      <c r="I1142"/>
      <c r="J1142"/>
    </row>
    <row r="1143" spans="1:10" x14ac:dyDescent="0.35">
      <c r="A1143"/>
      <c r="B1143"/>
      <c r="C1143"/>
      <c r="D1143"/>
      <c r="E1143"/>
      <c r="F1143"/>
      <c r="G1143"/>
      <c r="H1143"/>
      <c r="I1143"/>
      <c r="J1143"/>
    </row>
    <row r="1144" spans="1:10" x14ac:dyDescent="0.35">
      <c r="A1144"/>
      <c r="B1144"/>
      <c r="C1144"/>
      <c r="D1144"/>
      <c r="E1144"/>
      <c r="F1144"/>
      <c r="G1144"/>
      <c r="H1144"/>
      <c r="I1144"/>
      <c r="J1144"/>
    </row>
    <row r="1145" spans="1:10" x14ac:dyDescent="0.35">
      <c r="A1145"/>
      <c r="B1145"/>
      <c r="C1145"/>
      <c r="D1145"/>
      <c r="E1145"/>
      <c r="F1145"/>
      <c r="G1145"/>
      <c r="H1145"/>
      <c r="I1145"/>
      <c r="J1145"/>
    </row>
    <row r="1146" spans="1:10" x14ac:dyDescent="0.35">
      <c r="A1146"/>
      <c r="B1146"/>
      <c r="C1146"/>
      <c r="D1146"/>
      <c r="E1146"/>
      <c r="F1146"/>
      <c r="G1146"/>
      <c r="H1146"/>
      <c r="I1146"/>
      <c r="J1146"/>
    </row>
    <row r="1147" spans="1:10" x14ac:dyDescent="0.35">
      <c r="A1147"/>
      <c r="B1147"/>
      <c r="C1147"/>
      <c r="D1147"/>
      <c r="E1147"/>
      <c r="F1147"/>
      <c r="G1147"/>
      <c r="H1147"/>
      <c r="I1147"/>
      <c r="J1147"/>
    </row>
    <row r="1148" spans="1:10" x14ac:dyDescent="0.35">
      <c r="A1148"/>
      <c r="B1148"/>
      <c r="C1148"/>
      <c r="D1148"/>
      <c r="E1148"/>
      <c r="F1148"/>
      <c r="G1148"/>
      <c r="H1148"/>
      <c r="I1148"/>
      <c r="J1148"/>
    </row>
    <row r="1149" spans="1:10" x14ac:dyDescent="0.35">
      <c r="A1149"/>
      <c r="B1149"/>
      <c r="C1149"/>
      <c r="D1149"/>
      <c r="E1149"/>
      <c r="F1149"/>
      <c r="G1149"/>
      <c r="H1149"/>
      <c r="I1149"/>
      <c r="J1149"/>
    </row>
    <row r="1150" spans="1:10" x14ac:dyDescent="0.35">
      <c r="A1150"/>
      <c r="B1150"/>
      <c r="C1150"/>
      <c r="D1150"/>
      <c r="E1150"/>
      <c r="F1150"/>
      <c r="G1150"/>
      <c r="H1150"/>
      <c r="I1150"/>
      <c r="J1150"/>
    </row>
    <row r="1151" spans="1:10" x14ac:dyDescent="0.35">
      <c r="A1151"/>
      <c r="B1151"/>
      <c r="C1151"/>
      <c r="D1151"/>
      <c r="E1151"/>
      <c r="F1151"/>
      <c r="G1151"/>
      <c r="H1151"/>
      <c r="I1151"/>
      <c r="J1151"/>
    </row>
    <row r="1152" spans="1:10" x14ac:dyDescent="0.35">
      <c r="A1152"/>
      <c r="B1152"/>
      <c r="C1152"/>
      <c r="D1152"/>
      <c r="E1152"/>
      <c r="F1152"/>
      <c r="G1152"/>
      <c r="H1152"/>
      <c r="I1152"/>
      <c r="J1152"/>
    </row>
    <row r="1153" spans="1:10" x14ac:dyDescent="0.35">
      <c r="A1153"/>
      <c r="B1153"/>
      <c r="C1153"/>
      <c r="D1153"/>
      <c r="E1153"/>
      <c r="F1153"/>
      <c r="G1153"/>
      <c r="H1153"/>
      <c r="I1153"/>
      <c r="J1153"/>
    </row>
    <row r="1154" spans="1:10" x14ac:dyDescent="0.35">
      <c r="A1154"/>
      <c r="B1154"/>
      <c r="C1154"/>
      <c r="D1154"/>
      <c r="E1154"/>
      <c r="F1154"/>
      <c r="G1154"/>
      <c r="H1154"/>
      <c r="I1154"/>
      <c r="J1154"/>
    </row>
    <row r="1155" spans="1:10" x14ac:dyDescent="0.35">
      <c r="A1155"/>
      <c r="B1155"/>
      <c r="C1155"/>
      <c r="D1155"/>
      <c r="E1155"/>
      <c r="F1155"/>
      <c r="G1155"/>
      <c r="H1155"/>
      <c r="I1155"/>
      <c r="J1155"/>
    </row>
    <row r="1156" spans="1:10" x14ac:dyDescent="0.35">
      <c r="A1156"/>
      <c r="B1156"/>
      <c r="C1156"/>
      <c r="D1156"/>
      <c r="E1156"/>
      <c r="F1156"/>
      <c r="G1156"/>
      <c r="H1156"/>
      <c r="I1156"/>
      <c r="J1156"/>
    </row>
    <row r="1157" spans="1:10" x14ac:dyDescent="0.35">
      <c r="A1157"/>
      <c r="B1157"/>
      <c r="C1157"/>
      <c r="D1157"/>
      <c r="E1157"/>
      <c r="F1157"/>
      <c r="G1157"/>
      <c r="H1157"/>
      <c r="I1157"/>
      <c r="J1157"/>
    </row>
    <row r="1158" spans="1:10" x14ac:dyDescent="0.35">
      <c r="A1158"/>
      <c r="B1158"/>
      <c r="C1158"/>
      <c r="D1158"/>
      <c r="E1158"/>
      <c r="F1158"/>
      <c r="G1158"/>
      <c r="H1158"/>
      <c r="I1158"/>
      <c r="J1158"/>
    </row>
    <row r="1159" spans="1:10" x14ac:dyDescent="0.35">
      <c r="A1159"/>
      <c r="B1159"/>
      <c r="C1159"/>
      <c r="D1159"/>
      <c r="E1159"/>
      <c r="F1159"/>
      <c r="G1159"/>
      <c r="H1159"/>
      <c r="I1159"/>
      <c r="J1159"/>
    </row>
    <row r="1160" spans="1:10" x14ac:dyDescent="0.35">
      <c r="A1160"/>
      <c r="B1160"/>
      <c r="C1160"/>
      <c r="D1160"/>
      <c r="E1160"/>
      <c r="F1160"/>
      <c r="G1160"/>
      <c r="H1160"/>
      <c r="I1160"/>
      <c r="J1160"/>
    </row>
    <row r="1161" spans="1:10" x14ac:dyDescent="0.35">
      <c r="A1161"/>
      <c r="B1161"/>
      <c r="C1161"/>
      <c r="D1161"/>
      <c r="E1161"/>
      <c r="F1161"/>
      <c r="G1161"/>
      <c r="H1161"/>
      <c r="I1161"/>
      <c r="J1161"/>
    </row>
    <row r="1162" spans="1:10" x14ac:dyDescent="0.35">
      <c r="A1162"/>
      <c r="B1162"/>
      <c r="C1162"/>
      <c r="D1162"/>
      <c r="E1162"/>
      <c r="F1162"/>
      <c r="G1162"/>
      <c r="H1162"/>
      <c r="I1162"/>
      <c r="J1162"/>
    </row>
    <row r="1163" spans="1:10" x14ac:dyDescent="0.35">
      <c r="A1163"/>
      <c r="B1163"/>
      <c r="C1163"/>
      <c r="D1163"/>
      <c r="E1163"/>
      <c r="F1163"/>
      <c r="G1163"/>
      <c r="H1163"/>
      <c r="I1163"/>
      <c r="J1163"/>
    </row>
    <row r="1164" spans="1:10" x14ac:dyDescent="0.35">
      <c r="A1164"/>
      <c r="B1164"/>
      <c r="C1164"/>
      <c r="D1164"/>
      <c r="E1164"/>
      <c r="F1164"/>
      <c r="G1164"/>
      <c r="H1164"/>
      <c r="I1164"/>
      <c r="J1164"/>
    </row>
    <row r="1165" spans="1:10" x14ac:dyDescent="0.35">
      <c r="A1165"/>
      <c r="B1165"/>
      <c r="C1165"/>
      <c r="D1165"/>
      <c r="E1165"/>
      <c r="F1165"/>
      <c r="G1165"/>
      <c r="H1165"/>
      <c r="I1165"/>
      <c r="J1165"/>
    </row>
    <row r="1166" spans="1:10" x14ac:dyDescent="0.35">
      <c r="A1166"/>
      <c r="B1166"/>
      <c r="C1166"/>
      <c r="D1166"/>
      <c r="E1166"/>
      <c r="F1166"/>
      <c r="G1166"/>
      <c r="H1166"/>
      <c r="I1166"/>
      <c r="J1166"/>
    </row>
    <row r="1167" spans="1:10" x14ac:dyDescent="0.35">
      <c r="A1167"/>
      <c r="B1167"/>
      <c r="C1167"/>
      <c r="D1167"/>
      <c r="E1167"/>
      <c r="F1167"/>
      <c r="G1167"/>
      <c r="H1167"/>
      <c r="I1167"/>
      <c r="J1167"/>
    </row>
    <row r="1168" spans="1:10" x14ac:dyDescent="0.35">
      <c r="A1168"/>
      <c r="B1168"/>
      <c r="C1168"/>
      <c r="D1168"/>
      <c r="E1168"/>
      <c r="F1168"/>
      <c r="G1168"/>
      <c r="H1168"/>
      <c r="I1168"/>
      <c r="J1168"/>
    </row>
    <row r="1169" spans="1:10" x14ac:dyDescent="0.35">
      <c r="A1169"/>
      <c r="B1169"/>
      <c r="C1169"/>
      <c r="D1169"/>
      <c r="E1169"/>
      <c r="F1169"/>
      <c r="G1169"/>
      <c r="H1169"/>
      <c r="I1169"/>
      <c r="J1169"/>
    </row>
    <row r="1170" spans="1:10" x14ac:dyDescent="0.35">
      <c r="A1170"/>
      <c r="B1170"/>
      <c r="C1170"/>
      <c r="D1170"/>
      <c r="E1170"/>
      <c r="F1170"/>
      <c r="G1170"/>
      <c r="H1170"/>
      <c r="I1170"/>
      <c r="J1170"/>
    </row>
    <row r="1171" spans="1:10" x14ac:dyDescent="0.35">
      <c r="A1171"/>
      <c r="B1171"/>
      <c r="C1171"/>
      <c r="D1171"/>
      <c r="E1171"/>
      <c r="F1171"/>
      <c r="G1171"/>
      <c r="H1171"/>
      <c r="I1171"/>
      <c r="J1171"/>
    </row>
    <row r="1172" spans="1:10" x14ac:dyDescent="0.35">
      <c r="A1172"/>
      <c r="B1172"/>
      <c r="C1172"/>
      <c r="D1172"/>
      <c r="E1172"/>
      <c r="F1172"/>
      <c r="G1172"/>
      <c r="H1172"/>
      <c r="I1172"/>
      <c r="J1172"/>
    </row>
    <row r="1173" spans="1:10" x14ac:dyDescent="0.35">
      <c r="A1173"/>
      <c r="B1173"/>
      <c r="C1173"/>
      <c r="D1173"/>
      <c r="E1173"/>
      <c r="F1173"/>
      <c r="G1173"/>
      <c r="H1173"/>
      <c r="I1173"/>
      <c r="J1173"/>
    </row>
    <row r="1174" spans="1:10" x14ac:dyDescent="0.35">
      <c r="A1174"/>
      <c r="B1174"/>
      <c r="C1174"/>
      <c r="D1174"/>
      <c r="E1174"/>
      <c r="F1174"/>
      <c r="G1174"/>
      <c r="H1174"/>
      <c r="I1174"/>
      <c r="J1174"/>
    </row>
    <row r="1175" spans="1:10" x14ac:dyDescent="0.35">
      <c r="A1175"/>
      <c r="B1175"/>
      <c r="C1175"/>
      <c r="D1175"/>
      <c r="E1175"/>
      <c r="F1175"/>
      <c r="G1175"/>
      <c r="H1175"/>
      <c r="I1175"/>
      <c r="J1175"/>
    </row>
    <row r="1176" spans="1:10" x14ac:dyDescent="0.35">
      <c r="A1176"/>
      <c r="B1176"/>
      <c r="C1176"/>
      <c r="D1176"/>
      <c r="E1176"/>
      <c r="F1176"/>
      <c r="G1176"/>
      <c r="H1176"/>
      <c r="I1176"/>
      <c r="J1176"/>
    </row>
    <row r="1177" spans="1:10" x14ac:dyDescent="0.35">
      <c r="A1177"/>
      <c r="B1177"/>
      <c r="C1177"/>
      <c r="D1177"/>
      <c r="E1177"/>
      <c r="F1177"/>
      <c r="G1177"/>
      <c r="H1177"/>
      <c r="I1177"/>
      <c r="J1177"/>
    </row>
    <row r="1178" spans="1:10" x14ac:dyDescent="0.35">
      <c r="A1178"/>
      <c r="B1178"/>
      <c r="C1178"/>
      <c r="D1178"/>
      <c r="E1178"/>
      <c r="F1178"/>
      <c r="G1178"/>
      <c r="H1178"/>
      <c r="I1178"/>
      <c r="J1178"/>
    </row>
    <row r="1179" spans="1:10" x14ac:dyDescent="0.35">
      <c r="A1179"/>
      <c r="B1179"/>
      <c r="C1179"/>
      <c r="D1179"/>
      <c r="E1179"/>
      <c r="F1179"/>
      <c r="G1179"/>
      <c r="H1179"/>
      <c r="I1179"/>
      <c r="J1179"/>
    </row>
    <row r="1180" spans="1:10" x14ac:dyDescent="0.35">
      <c r="A1180"/>
      <c r="B1180"/>
      <c r="C1180"/>
      <c r="D1180"/>
      <c r="E1180"/>
      <c r="F1180"/>
      <c r="G1180"/>
      <c r="H1180"/>
      <c r="I1180"/>
      <c r="J1180"/>
    </row>
    <row r="1181" spans="1:10" x14ac:dyDescent="0.35">
      <c r="A1181"/>
      <c r="B1181"/>
      <c r="C1181"/>
      <c r="D1181"/>
      <c r="E1181"/>
      <c r="F1181"/>
      <c r="G1181"/>
      <c r="H1181"/>
      <c r="I1181"/>
      <c r="J1181"/>
    </row>
    <row r="1182" spans="1:10" x14ac:dyDescent="0.35">
      <c r="A1182"/>
      <c r="B1182"/>
      <c r="C1182"/>
      <c r="D1182"/>
      <c r="E1182"/>
      <c r="F1182"/>
      <c r="G1182"/>
      <c r="H1182"/>
      <c r="I1182"/>
      <c r="J1182"/>
    </row>
    <row r="1183" spans="1:10" x14ac:dyDescent="0.35">
      <c r="A1183"/>
      <c r="B1183"/>
      <c r="C1183"/>
      <c r="D1183"/>
      <c r="E1183"/>
      <c r="F1183"/>
      <c r="G1183"/>
      <c r="H1183"/>
      <c r="I1183"/>
      <c r="J1183"/>
    </row>
    <row r="1184" spans="1:10" x14ac:dyDescent="0.35">
      <c r="A1184"/>
      <c r="B1184"/>
      <c r="C1184"/>
      <c r="D1184"/>
      <c r="E1184"/>
      <c r="F1184"/>
      <c r="G1184"/>
      <c r="H1184"/>
      <c r="I1184"/>
      <c r="J1184"/>
    </row>
    <row r="1185" spans="1:10" x14ac:dyDescent="0.35">
      <c r="A1185"/>
      <c r="B1185"/>
      <c r="C1185"/>
      <c r="D1185"/>
      <c r="E1185"/>
      <c r="F1185"/>
      <c r="G1185"/>
      <c r="H1185"/>
      <c r="I1185"/>
      <c r="J1185"/>
    </row>
    <row r="1186" spans="1:10" x14ac:dyDescent="0.35">
      <c r="A1186"/>
      <c r="B1186"/>
      <c r="C1186"/>
      <c r="D1186"/>
      <c r="E1186"/>
      <c r="F1186"/>
      <c r="G1186"/>
      <c r="H1186"/>
      <c r="I1186"/>
      <c r="J1186"/>
    </row>
    <row r="1187" spans="1:10" x14ac:dyDescent="0.35">
      <c r="A1187"/>
      <c r="B1187"/>
      <c r="C1187"/>
      <c r="D1187"/>
      <c r="E1187"/>
      <c r="F1187"/>
      <c r="G1187"/>
      <c r="H1187"/>
      <c r="I1187"/>
      <c r="J1187"/>
    </row>
    <row r="1188" spans="1:10" x14ac:dyDescent="0.35">
      <c r="A1188"/>
      <c r="B1188"/>
      <c r="C1188"/>
      <c r="D1188"/>
      <c r="E1188"/>
      <c r="F1188"/>
      <c r="G1188"/>
      <c r="H1188"/>
      <c r="I1188"/>
      <c r="J1188"/>
    </row>
    <row r="1189" spans="1:10" x14ac:dyDescent="0.35">
      <c r="A1189"/>
      <c r="B1189"/>
      <c r="C1189"/>
      <c r="D1189"/>
      <c r="E1189"/>
      <c r="F1189"/>
      <c r="G1189"/>
      <c r="H1189"/>
      <c r="I1189"/>
      <c r="J1189"/>
    </row>
    <row r="1190" spans="1:10" x14ac:dyDescent="0.35">
      <c r="A1190"/>
      <c r="B1190"/>
      <c r="C1190"/>
      <c r="D1190"/>
      <c r="E1190"/>
      <c r="F1190"/>
      <c r="G1190"/>
      <c r="H1190"/>
      <c r="I1190"/>
      <c r="J1190"/>
    </row>
    <row r="1191" spans="1:10" x14ac:dyDescent="0.35">
      <c r="A1191"/>
      <c r="B1191"/>
      <c r="C1191"/>
      <c r="D1191"/>
      <c r="E1191"/>
      <c r="F1191"/>
      <c r="G1191"/>
      <c r="H1191"/>
      <c r="I1191"/>
      <c r="J1191"/>
    </row>
    <row r="1192" spans="1:10" x14ac:dyDescent="0.35">
      <c r="A1192"/>
      <c r="B1192"/>
      <c r="C1192"/>
      <c r="D1192"/>
      <c r="E1192"/>
      <c r="F1192"/>
      <c r="G1192"/>
      <c r="H1192"/>
      <c r="I1192"/>
      <c r="J1192"/>
    </row>
    <row r="1193" spans="1:10" x14ac:dyDescent="0.35">
      <c r="A1193"/>
      <c r="B1193"/>
      <c r="C1193"/>
      <c r="D1193"/>
      <c r="E1193"/>
      <c r="F1193"/>
      <c r="G1193"/>
      <c r="H1193"/>
      <c r="I1193"/>
      <c r="J1193"/>
    </row>
    <row r="1194" spans="1:10" x14ac:dyDescent="0.35">
      <c r="A1194"/>
      <c r="B1194"/>
      <c r="C1194"/>
      <c r="D1194"/>
      <c r="E1194"/>
      <c r="F1194"/>
      <c r="G1194"/>
      <c r="H1194"/>
      <c r="I1194"/>
      <c r="J1194"/>
    </row>
    <row r="1195" spans="1:10" x14ac:dyDescent="0.35">
      <c r="A1195"/>
      <c r="B1195"/>
      <c r="C1195"/>
      <c r="D1195"/>
      <c r="E1195"/>
      <c r="F1195"/>
      <c r="G1195"/>
      <c r="H1195"/>
      <c r="I1195"/>
      <c r="J1195"/>
    </row>
    <row r="1196" spans="1:10" x14ac:dyDescent="0.35">
      <c r="A1196"/>
      <c r="B1196"/>
      <c r="C1196"/>
      <c r="D1196"/>
      <c r="E1196"/>
      <c r="F1196"/>
      <c r="G1196"/>
      <c r="H1196"/>
      <c r="I1196"/>
      <c r="J1196"/>
    </row>
    <row r="1197" spans="1:10" x14ac:dyDescent="0.35">
      <c r="A1197"/>
      <c r="B1197"/>
      <c r="C1197"/>
      <c r="D1197"/>
      <c r="E1197"/>
      <c r="F1197"/>
      <c r="G1197"/>
      <c r="H1197"/>
      <c r="I1197"/>
      <c r="J1197"/>
    </row>
    <row r="1198" spans="1:10" x14ac:dyDescent="0.35">
      <c r="A1198"/>
      <c r="B1198"/>
      <c r="C1198"/>
      <c r="D1198"/>
      <c r="E1198"/>
      <c r="F1198"/>
      <c r="G1198"/>
      <c r="H1198"/>
      <c r="I1198"/>
      <c r="J1198"/>
    </row>
    <row r="1199" spans="1:10" x14ac:dyDescent="0.35">
      <c r="A1199"/>
      <c r="B1199"/>
      <c r="C1199"/>
      <c r="D1199"/>
      <c r="E1199"/>
      <c r="F1199"/>
      <c r="G1199"/>
      <c r="H1199"/>
      <c r="I1199"/>
      <c r="J1199"/>
    </row>
    <row r="1200" spans="1:10" x14ac:dyDescent="0.35">
      <c r="A1200"/>
      <c r="B1200"/>
      <c r="C1200"/>
      <c r="D1200"/>
      <c r="E1200"/>
      <c r="F1200"/>
      <c r="G1200"/>
      <c r="H1200"/>
      <c r="I1200"/>
      <c r="J1200"/>
    </row>
    <row r="1201" spans="1:10" x14ac:dyDescent="0.35">
      <c r="A1201"/>
      <c r="B1201"/>
      <c r="C1201"/>
      <c r="D1201"/>
      <c r="E1201"/>
      <c r="F1201"/>
      <c r="G1201"/>
      <c r="H1201"/>
      <c r="I1201"/>
      <c r="J1201"/>
    </row>
    <row r="1202" spans="1:10" x14ac:dyDescent="0.35">
      <c r="A1202"/>
      <c r="B1202"/>
      <c r="C1202"/>
      <c r="D1202"/>
      <c r="E1202"/>
      <c r="F1202"/>
      <c r="G1202"/>
      <c r="H1202"/>
      <c r="I1202"/>
      <c r="J1202"/>
    </row>
    <row r="1203" spans="1:10" x14ac:dyDescent="0.35">
      <c r="A1203"/>
      <c r="B1203"/>
      <c r="C1203"/>
      <c r="D1203"/>
      <c r="E1203"/>
      <c r="F1203"/>
      <c r="G1203"/>
      <c r="H1203"/>
      <c r="I1203"/>
      <c r="J1203"/>
    </row>
    <row r="1204" spans="1:10" x14ac:dyDescent="0.35">
      <c r="A1204"/>
      <c r="B1204"/>
      <c r="C1204"/>
      <c r="D1204"/>
      <c r="E1204"/>
      <c r="F1204"/>
      <c r="G1204"/>
      <c r="H1204"/>
      <c r="I1204"/>
      <c r="J1204"/>
    </row>
    <row r="1205" spans="1:10" x14ac:dyDescent="0.35">
      <c r="A1205"/>
      <c r="B1205"/>
      <c r="C1205"/>
      <c r="D1205"/>
      <c r="E1205"/>
      <c r="F1205"/>
      <c r="G1205"/>
      <c r="H1205"/>
      <c r="I1205"/>
      <c r="J1205"/>
    </row>
    <row r="1206" spans="1:10" x14ac:dyDescent="0.35">
      <c r="A1206"/>
      <c r="B1206"/>
      <c r="C1206"/>
      <c r="D1206"/>
      <c r="E1206"/>
      <c r="F1206"/>
      <c r="G1206"/>
      <c r="H1206"/>
      <c r="I1206"/>
      <c r="J1206"/>
    </row>
    <row r="1207" spans="1:10" x14ac:dyDescent="0.35">
      <c r="A1207"/>
      <c r="B1207"/>
      <c r="C1207"/>
      <c r="D1207"/>
      <c r="E1207"/>
      <c r="F1207"/>
      <c r="G1207"/>
      <c r="H1207"/>
      <c r="I1207"/>
      <c r="J1207"/>
    </row>
    <row r="1208" spans="1:10" x14ac:dyDescent="0.35">
      <c r="A1208"/>
      <c r="B1208"/>
      <c r="C1208"/>
      <c r="D1208"/>
      <c r="E1208"/>
      <c r="F1208"/>
      <c r="G1208"/>
      <c r="H1208"/>
      <c r="I1208"/>
      <c r="J1208"/>
    </row>
    <row r="1209" spans="1:10" x14ac:dyDescent="0.35">
      <c r="A1209"/>
      <c r="B1209"/>
      <c r="C1209"/>
      <c r="D1209"/>
      <c r="E1209"/>
      <c r="F1209"/>
      <c r="G1209"/>
      <c r="H1209"/>
      <c r="I1209"/>
      <c r="J1209"/>
    </row>
    <row r="1210" spans="1:10" x14ac:dyDescent="0.35">
      <c r="A1210"/>
      <c r="B1210"/>
      <c r="C1210"/>
      <c r="D1210"/>
      <c r="E1210"/>
      <c r="F1210"/>
      <c r="G1210"/>
      <c r="H1210"/>
      <c r="I1210"/>
      <c r="J1210"/>
    </row>
    <row r="1211" spans="1:10" x14ac:dyDescent="0.35">
      <c r="A1211"/>
      <c r="B1211"/>
      <c r="C1211"/>
      <c r="D1211"/>
      <c r="E1211"/>
      <c r="F1211"/>
      <c r="G1211"/>
      <c r="H1211"/>
      <c r="I1211"/>
      <c r="J1211"/>
    </row>
    <row r="1212" spans="1:10" x14ac:dyDescent="0.35">
      <c r="A1212"/>
      <c r="B1212"/>
      <c r="C1212"/>
      <c r="D1212"/>
      <c r="E1212"/>
      <c r="F1212"/>
      <c r="G1212"/>
      <c r="H1212"/>
      <c r="I1212"/>
      <c r="J1212"/>
    </row>
    <row r="1213" spans="1:10" x14ac:dyDescent="0.35">
      <c r="A1213"/>
      <c r="B1213"/>
      <c r="C1213"/>
      <c r="D1213"/>
      <c r="E1213"/>
      <c r="F1213"/>
      <c r="G1213"/>
      <c r="H1213"/>
      <c r="I1213"/>
      <c r="J1213"/>
    </row>
    <row r="1214" spans="1:10" x14ac:dyDescent="0.35">
      <c r="A1214"/>
      <c r="B1214"/>
      <c r="C1214"/>
      <c r="D1214"/>
      <c r="E1214"/>
      <c r="F1214"/>
      <c r="G1214"/>
      <c r="H1214"/>
      <c r="I1214"/>
      <c r="J1214"/>
    </row>
    <row r="1215" spans="1:10" x14ac:dyDescent="0.35">
      <c r="A1215"/>
      <c r="B1215"/>
      <c r="C1215"/>
      <c r="D1215"/>
      <c r="E1215"/>
      <c r="F1215"/>
      <c r="G1215"/>
      <c r="H1215"/>
      <c r="I1215"/>
      <c r="J1215"/>
    </row>
    <row r="1216" spans="1:10" x14ac:dyDescent="0.35">
      <c r="A1216"/>
      <c r="B1216"/>
      <c r="C1216"/>
      <c r="D1216"/>
      <c r="E1216"/>
      <c r="F1216"/>
      <c r="G1216"/>
      <c r="H1216"/>
      <c r="I1216"/>
      <c r="J1216"/>
    </row>
    <row r="1217" spans="1:10" x14ac:dyDescent="0.35">
      <c r="A1217"/>
      <c r="B1217"/>
      <c r="C1217"/>
      <c r="D1217"/>
      <c r="E1217"/>
      <c r="F1217"/>
      <c r="G1217"/>
      <c r="H1217"/>
      <c r="I1217"/>
      <c r="J1217"/>
    </row>
    <row r="1218" spans="1:10" x14ac:dyDescent="0.35">
      <c r="A1218"/>
      <c r="B1218"/>
      <c r="C1218"/>
      <c r="D1218"/>
      <c r="E1218"/>
      <c r="F1218"/>
      <c r="G1218"/>
      <c r="H1218"/>
      <c r="I1218"/>
      <c r="J1218"/>
    </row>
    <row r="1219" spans="1:10" x14ac:dyDescent="0.35">
      <c r="A1219"/>
      <c r="B1219"/>
      <c r="C1219"/>
      <c r="D1219"/>
      <c r="E1219"/>
      <c r="F1219"/>
      <c r="G1219"/>
      <c r="H1219"/>
      <c r="I1219"/>
      <c r="J1219"/>
    </row>
    <row r="1220" spans="1:10" x14ac:dyDescent="0.35">
      <c r="A1220"/>
      <c r="B1220"/>
      <c r="C1220"/>
      <c r="D1220"/>
      <c r="E1220"/>
      <c r="F1220"/>
      <c r="G1220"/>
      <c r="H1220"/>
      <c r="I1220"/>
      <c r="J1220"/>
    </row>
    <row r="1221" spans="1:10" x14ac:dyDescent="0.35">
      <c r="A1221"/>
      <c r="B1221"/>
      <c r="C1221"/>
      <c r="D1221"/>
      <c r="E1221"/>
      <c r="F1221"/>
      <c r="G1221"/>
      <c r="H1221"/>
      <c r="I1221"/>
      <c r="J1221"/>
    </row>
    <row r="1222" spans="1:10" x14ac:dyDescent="0.35">
      <c r="A1222"/>
      <c r="B1222"/>
      <c r="C1222"/>
      <c r="D1222"/>
      <c r="E1222"/>
      <c r="F1222"/>
      <c r="G1222"/>
      <c r="H1222"/>
      <c r="I1222"/>
      <c r="J1222"/>
    </row>
    <row r="1223" spans="1:10" x14ac:dyDescent="0.35">
      <c r="A1223"/>
      <c r="B1223"/>
      <c r="C1223"/>
      <c r="D1223"/>
      <c r="E1223"/>
      <c r="F1223"/>
      <c r="G1223"/>
      <c r="H1223"/>
      <c r="I1223"/>
      <c r="J1223"/>
    </row>
    <row r="1224" spans="1:10" x14ac:dyDescent="0.35">
      <c r="A1224"/>
      <c r="B1224"/>
      <c r="C1224"/>
      <c r="D1224"/>
      <c r="E1224"/>
      <c r="F1224"/>
      <c r="G1224"/>
      <c r="H1224"/>
      <c r="I1224"/>
      <c r="J1224"/>
    </row>
    <row r="1225" spans="1:10" x14ac:dyDescent="0.35">
      <c r="A1225"/>
      <c r="B1225"/>
      <c r="C1225"/>
      <c r="D1225"/>
      <c r="E1225"/>
      <c r="F1225"/>
      <c r="G1225"/>
      <c r="H1225"/>
      <c r="I1225"/>
      <c r="J1225"/>
    </row>
    <row r="1226" spans="1:10" x14ac:dyDescent="0.35">
      <c r="A1226"/>
      <c r="B1226"/>
      <c r="C1226"/>
      <c r="D1226"/>
      <c r="E1226"/>
      <c r="F1226"/>
      <c r="G1226"/>
      <c r="H1226"/>
      <c r="I1226"/>
      <c r="J1226"/>
    </row>
    <row r="1227" spans="1:10" x14ac:dyDescent="0.35">
      <c r="A1227"/>
      <c r="B1227"/>
      <c r="C1227"/>
      <c r="D1227"/>
      <c r="E1227"/>
      <c r="F1227"/>
      <c r="G1227"/>
      <c r="H1227"/>
      <c r="I1227"/>
      <c r="J1227"/>
    </row>
    <row r="1228" spans="1:10" x14ac:dyDescent="0.35">
      <c r="A1228"/>
      <c r="B1228"/>
      <c r="C1228"/>
      <c r="D1228"/>
      <c r="E1228"/>
      <c r="F1228"/>
      <c r="G1228"/>
      <c r="H1228"/>
      <c r="I1228"/>
      <c r="J1228"/>
    </row>
    <row r="1229" spans="1:10" x14ac:dyDescent="0.35">
      <c r="A1229"/>
      <c r="B1229"/>
      <c r="C1229"/>
      <c r="D1229"/>
      <c r="E1229"/>
      <c r="F1229"/>
      <c r="G1229"/>
      <c r="H1229"/>
      <c r="I1229"/>
      <c r="J1229"/>
    </row>
    <row r="1230" spans="1:10" x14ac:dyDescent="0.35">
      <c r="A1230"/>
      <c r="B1230"/>
      <c r="C1230"/>
      <c r="D1230"/>
      <c r="E1230"/>
      <c r="F1230"/>
      <c r="G1230"/>
      <c r="H1230"/>
      <c r="I1230"/>
      <c r="J1230"/>
    </row>
    <row r="1231" spans="1:10" x14ac:dyDescent="0.35">
      <c r="A1231"/>
      <c r="B1231"/>
      <c r="C1231"/>
      <c r="D1231"/>
      <c r="E1231"/>
      <c r="F1231"/>
      <c r="G1231"/>
      <c r="H1231"/>
      <c r="I1231"/>
      <c r="J1231"/>
    </row>
    <row r="1232" spans="1:10" x14ac:dyDescent="0.35">
      <c r="A1232"/>
      <c r="B1232"/>
      <c r="C1232"/>
      <c r="D1232"/>
      <c r="E1232"/>
      <c r="F1232"/>
      <c r="G1232"/>
      <c r="H1232"/>
      <c r="I1232"/>
      <c r="J1232"/>
    </row>
    <row r="1233" spans="1:10" x14ac:dyDescent="0.35">
      <c r="A1233"/>
      <c r="B1233"/>
      <c r="C1233"/>
      <c r="D1233"/>
      <c r="E1233"/>
      <c r="F1233"/>
      <c r="G1233"/>
      <c r="H1233"/>
      <c r="I1233"/>
      <c r="J1233"/>
    </row>
    <row r="1234" spans="1:10" x14ac:dyDescent="0.35">
      <c r="A1234"/>
      <c r="B1234"/>
      <c r="C1234"/>
      <c r="D1234"/>
      <c r="E1234"/>
      <c r="F1234"/>
      <c r="G1234"/>
      <c r="H1234"/>
      <c r="I1234"/>
      <c r="J1234"/>
    </row>
    <row r="1235" spans="1:10" x14ac:dyDescent="0.35">
      <c r="A1235"/>
      <c r="B1235"/>
      <c r="C1235"/>
      <c r="D1235"/>
      <c r="E1235"/>
      <c r="F1235"/>
      <c r="G1235"/>
      <c r="H1235"/>
      <c r="I1235"/>
      <c r="J1235"/>
    </row>
    <row r="1236" spans="1:10" x14ac:dyDescent="0.35">
      <c r="A1236"/>
      <c r="B1236"/>
      <c r="C1236"/>
      <c r="D1236"/>
      <c r="E1236"/>
      <c r="F1236"/>
      <c r="G1236"/>
      <c r="H1236"/>
      <c r="I1236"/>
      <c r="J1236"/>
    </row>
    <row r="1237" spans="1:10" x14ac:dyDescent="0.35">
      <c r="A1237"/>
      <c r="B1237"/>
      <c r="C1237"/>
      <c r="D1237"/>
      <c r="E1237"/>
      <c r="F1237"/>
      <c r="G1237"/>
      <c r="H1237"/>
      <c r="I1237"/>
      <c r="J1237"/>
    </row>
    <row r="1238" spans="1:10" x14ac:dyDescent="0.35">
      <c r="A1238"/>
      <c r="B1238"/>
      <c r="C1238"/>
      <c r="D1238"/>
      <c r="E1238"/>
      <c r="F1238"/>
      <c r="G1238"/>
      <c r="H1238"/>
      <c r="I1238"/>
      <c r="J1238"/>
    </row>
    <row r="1239" spans="1:10" x14ac:dyDescent="0.35">
      <c r="A1239"/>
      <c r="B1239"/>
      <c r="C1239"/>
      <c r="D1239"/>
      <c r="E1239"/>
      <c r="F1239"/>
      <c r="G1239"/>
      <c r="H1239"/>
      <c r="I1239"/>
      <c r="J1239"/>
    </row>
    <row r="1240" spans="1:10" x14ac:dyDescent="0.35">
      <c r="A1240"/>
      <c r="B1240"/>
      <c r="C1240"/>
      <c r="D1240"/>
      <c r="E1240"/>
      <c r="F1240"/>
      <c r="G1240"/>
      <c r="H1240"/>
      <c r="I1240"/>
      <c r="J1240"/>
    </row>
    <row r="1241" spans="1:10" x14ac:dyDescent="0.35">
      <c r="A1241"/>
      <c r="B1241"/>
      <c r="C1241"/>
      <c r="D1241"/>
      <c r="E1241"/>
      <c r="F1241"/>
      <c r="G1241"/>
      <c r="H1241"/>
      <c r="I1241"/>
      <c r="J1241"/>
    </row>
    <row r="1242" spans="1:10" x14ac:dyDescent="0.35">
      <c r="A1242"/>
      <c r="B1242"/>
      <c r="C1242"/>
      <c r="D1242"/>
      <c r="E1242"/>
      <c r="F1242"/>
      <c r="G1242"/>
      <c r="H1242"/>
      <c r="I1242"/>
      <c r="J1242"/>
    </row>
    <row r="1243" spans="1:10" x14ac:dyDescent="0.35">
      <c r="A1243"/>
      <c r="B1243"/>
      <c r="C1243"/>
      <c r="D1243"/>
      <c r="E1243"/>
      <c r="F1243"/>
      <c r="G1243"/>
      <c r="H1243"/>
      <c r="I1243"/>
      <c r="J1243"/>
    </row>
    <row r="1244" spans="1:10" x14ac:dyDescent="0.35">
      <c r="A1244"/>
      <c r="B1244"/>
      <c r="C1244"/>
      <c r="D1244"/>
      <c r="E1244"/>
      <c r="F1244"/>
      <c r="G1244"/>
      <c r="H1244"/>
      <c r="I1244"/>
      <c r="J1244"/>
    </row>
    <row r="1245" spans="1:10" x14ac:dyDescent="0.35">
      <c r="A1245"/>
      <c r="B1245"/>
      <c r="C1245"/>
      <c r="D1245"/>
      <c r="E1245"/>
      <c r="F1245"/>
      <c r="G1245"/>
      <c r="H1245"/>
      <c r="I1245"/>
      <c r="J1245"/>
    </row>
    <row r="1246" spans="1:10" x14ac:dyDescent="0.35">
      <c r="A1246"/>
      <c r="B1246"/>
      <c r="C1246"/>
      <c r="D1246"/>
      <c r="E1246"/>
      <c r="F1246"/>
      <c r="G1246"/>
      <c r="H1246"/>
      <c r="I1246"/>
      <c r="J1246"/>
    </row>
    <row r="1247" spans="1:10" x14ac:dyDescent="0.35">
      <c r="A1247"/>
      <c r="B1247"/>
      <c r="C1247"/>
      <c r="D1247"/>
      <c r="E1247"/>
      <c r="F1247"/>
      <c r="G1247"/>
      <c r="H1247"/>
      <c r="I1247"/>
      <c r="J1247"/>
    </row>
    <row r="1248" spans="1:10" x14ac:dyDescent="0.35">
      <c r="A1248"/>
      <c r="B1248"/>
      <c r="C1248"/>
      <c r="D1248"/>
      <c r="E1248"/>
      <c r="F1248"/>
      <c r="G1248"/>
      <c r="H1248"/>
      <c r="I1248"/>
      <c r="J1248"/>
    </row>
    <row r="1249" spans="1:10" x14ac:dyDescent="0.35">
      <c r="A1249"/>
      <c r="B1249"/>
      <c r="C1249"/>
      <c r="D1249"/>
      <c r="E1249"/>
      <c r="F1249"/>
      <c r="G1249"/>
      <c r="H1249"/>
      <c r="I1249"/>
      <c r="J1249"/>
    </row>
    <row r="1250" spans="1:10" x14ac:dyDescent="0.35">
      <c r="A1250"/>
      <c r="B1250"/>
      <c r="C1250"/>
      <c r="D1250"/>
      <c r="E1250"/>
      <c r="F1250"/>
      <c r="G1250"/>
      <c r="H1250"/>
      <c r="I1250"/>
      <c r="J1250"/>
    </row>
    <row r="1251" spans="1:10" x14ac:dyDescent="0.35">
      <c r="A1251"/>
      <c r="B1251"/>
      <c r="C1251"/>
      <c r="D1251"/>
      <c r="E1251"/>
      <c r="F1251"/>
      <c r="G1251"/>
      <c r="H1251"/>
      <c r="I1251"/>
      <c r="J1251"/>
    </row>
    <row r="1252" spans="1:10" x14ac:dyDescent="0.35">
      <c r="A1252"/>
      <c r="B1252"/>
      <c r="C1252"/>
      <c r="D1252"/>
      <c r="E1252"/>
      <c r="F1252"/>
      <c r="G1252"/>
      <c r="H1252"/>
      <c r="I1252"/>
      <c r="J1252"/>
    </row>
    <row r="1253" spans="1:10" x14ac:dyDescent="0.35">
      <c r="A1253"/>
      <c r="B1253"/>
      <c r="C1253"/>
      <c r="D1253"/>
      <c r="E1253"/>
      <c r="F1253"/>
      <c r="G1253"/>
      <c r="H1253"/>
      <c r="I1253"/>
      <c r="J1253"/>
    </row>
    <row r="1254" spans="1:10" x14ac:dyDescent="0.35">
      <c r="A1254"/>
      <c r="B1254"/>
      <c r="C1254"/>
      <c r="D1254"/>
      <c r="E1254"/>
      <c r="F1254"/>
      <c r="G1254"/>
      <c r="H1254"/>
      <c r="I1254"/>
      <c r="J1254"/>
    </row>
    <row r="1255" spans="1:10" x14ac:dyDescent="0.35">
      <c r="A1255"/>
      <c r="B1255"/>
      <c r="C1255"/>
      <c r="D1255"/>
      <c r="E1255"/>
      <c r="F1255"/>
      <c r="G1255"/>
      <c r="H1255"/>
      <c r="I1255"/>
      <c r="J1255"/>
    </row>
    <row r="1256" spans="1:10" x14ac:dyDescent="0.35">
      <c r="A1256"/>
      <c r="B1256"/>
      <c r="C1256"/>
      <c r="D1256"/>
      <c r="E1256"/>
      <c r="F1256"/>
      <c r="G1256"/>
      <c r="H1256"/>
      <c r="I1256"/>
      <c r="J1256"/>
    </row>
    <row r="1257" spans="1:10" x14ac:dyDescent="0.35">
      <c r="A1257"/>
      <c r="B1257"/>
      <c r="C1257"/>
      <c r="D1257"/>
      <c r="E1257"/>
      <c r="F1257"/>
      <c r="G1257"/>
      <c r="H1257"/>
      <c r="I1257"/>
      <c r="J1257"/>
    </row>
    <row r="1258" spans="1:10" x14ac:dyDescent="0.35">
      <c r="A1258"/>
      <c r="B1258"/>
      <c r="C1258"/>
      <c r="D1258"/>
      <c r="E1258"/>
      <c r="F1258"/>
      <c r="G1258"/>
      <c r="H1258"/>
      <c r="I1258"/>
      <c r="J1258"/>
    </row>
    <row r="1259" spans="1:10" x14ac:dyDescent="0.35">
      <c r="A1259"/>
      <c r="B1259"/>
      <c r="C1259"/>
      <c r="D1259"/>
      <c r="E1259"/>
      <c r="F1259"/>
      <c r="G1259"/>
      <c r="H1259"/>
      <c r="I1259"/>
      <c r="J1259"/>
    </row>
    <row r="1260" spans="1:10" x14ac:dyDescent="0.35">
      <c r="A1260"/>
      <c r="B1260"/>
      <c r="C1260"/>
      <c r="D1260"/>
      <c r="E1260"/>
      <c r="F1260"/>
      <c r="G1260"/>
      <c r="H1260"/>
      <c r="I1260"/>
      <c r="J1260"/>
    </row>
    <row r="1261" spans="1:10" x14ac:dyDescent="0.35">
      <c r="A1261"/>
      <c r="B1261"/>
      <c r="C1261"/>
      <c r="D1261"/>
      <c r="E1261"/>
      <c r="F1261"/>
      <c r="G1261"/>
      <c r="H1261"/>
      <c r="I1261"/>
      <c r="J1261"/>
    </row>
    <row r="1262" spans="1:10" x14ac:dyDescent="0.35">
      <c r="A1262"/>
      <c r="B1262"/>
      <c r="C1262"/>
      <c r="D1262"/>
      <c r="E1262"/>
      <c r="F1262"/>
      <c r="G1262"/>
      <c r="H1262"/>
      <c r="I1262"/>
      <c r="J1262"/>
    </row>
    <row r="1263" spans="1:10" x14ac:dyDescent="0.35">
      <c r="A1263"/>
      <c r="B1263"/>
      <c r="C1263"/>
      <c r="D1263"/>
      <c r="E1263"/>
      <c r="F1263"/>
      <c r="G1263"/>
      <c r="H1263"/>
      <c r="I1263"/>
      <c r="J1263"/>
    </row>
    <row r="1264" spans="1:10" x14ac:dyDescent="0.35">
      <c r="A1264"/>
      <c r="B1264"/>
      <c r="C1264"/>
      <c r="D1264"/>
      <c r="E1264"/>
      <c r="F1264"/>
      <c r="G1264"/>
      <c r="H1264"/>
      <c r="I1264"/>
      <c r="J1264"/>
    </row>
    <row r="1265" spans="1:10" x14ac:dyDescent="0.35">
      <c r="A1265"/>
      <c r="B1265"/>
      <c r="C1265"/>
      <c r="D1265"/>
      <c r="E1265"/>
      <c r="F1265"/>
      <c r="G1265"/>
      <c r="H1265"/>
      <c r="I1265"/>
      <c r="J1265"/>
    </row>
    <row r="1266" spans="1:10" x14ac:dyDescent="0.35">
      <c r="A1266"/>
      <c r="B1266"/>
      <c r="C1266"/>
      <c r="D1266"/>
      <c r="E1266"/>
      <c r="F1266"/>
      <c r="G1266"/>
      <c r="H1266"/>
      <c r="I1266"/>
      <c r="J1266"/>
    </row>
    <row r="1267" spans="1:10" x14ac:dyDescent="0.35">
      <c r="A1267"/>
      <c r="B1267"/>
      <c r="C1267"/>
      <c r="D1267"/>
      <c r="E1267"/>
      <c r="F1267"/>
      <c r="G1267"/>
      <c r="H1267"/>
      <c r="I1267"/>
      <c r="J1267"/>
    </row>
    <row r="1268" spans="1:10" x14ac:dyDescent="0.35">
      <c r="A1268"/>
      <c r="B1268"/>
      <c r="C1268"/>
      <c r="D1268"/>
      <c r="E1268"/>
      <c r="F1268"/>
      <c r="G1268"/>
      <c r="H1268"/>
      <c r="I1268"/>
      <c r="J1268"/>
    </row>
    <row r="1269" spans="1:10" x14ac:dyDescent="0.35">
      <c r="A1269"/>
      <c r="B1269"/>
      <c r="C1269"/>
      <c r="D1269"/>
      <c r="E1269"/>
      <c r="F1269"/>
      <c r="G1269"/>
      <c r="H1269"/>
      <c r="I1269"/>
      <c r="J1269"/>
    </row>
    <row r="1270" spans="1:10" x14ac:dyDescent="0.35">
      <c r="A1270"/>
      <c r="B1270"/>
      <c r="C1270"/>
      <c r="D1270"/>
      <c r="E1270"/>
      <c r="F1270"/>
      <c r="G1270"/>
      <c r="H1270"/>
      <c r="I1270"/>
      <c r="J1270"/>
    </row>
    <row r="1271" spans="1:10" x14ac:dyDescent="0.35">
      <c r="A1271"/>
      <c r="B1271"/>
      <c r="C1271"/>
      <c r="D1271"/>
      <c r="E1271"/>
      <c r="F1271"/>
      <c r="G1271"/>
      <c r="H1271"/>
      <c r="I1271"/>
      <c r="J1271"/>
    </row>
    <row r="1272" spans="1:10" x14ac:dyDescent="0.35">
      <c r="A1272"/>
      <c r="B1272"/>
      <c r="C1272"/>
      <c r="D1272"/>
      <c r="E1272"/>
      <c r="F1272"/>
      <c r="G1272"/>
      <c r="H1272"/>
      <c r="I1272"/>
      <c r="J1272"/>
    </row>
    <row r="1273" spans="1:10" x14ac:dyDescent="0.35">
      <c r="A1273"/>
      <c r="B1273"/>
      <c r="C1273"/>
      <c r="D1273"/>
      <c r="E1273"/>
      <c r="F1273"/>
      <c r="G1273"/>
      <c r="H1273"/>
      <c r="I1273"/>
      <c r="J1273"/>
    </row>
    <row r="1274" spans="1:10" x14ac:dyDescent="0.35">
      <c r="A1274"/>
      <c r="B1274"/>
      <c r="C1274"/>
      <c r="D1274"/>
      <c r="E1274"/>
      <c r="F1274"/>
      <c r="G1274"/>
      <c r="H1274"/>
      <c r="I1274"/>
      <c r="J1274"/>
    </row>
    <row r="1275" spans="1:10" x14ac:dyDescent="0.35">
      <c r="A1275"/>
      <c r="B1275"/>
      <c r="C1275"/>
      <c r="D1275"/>
      <c r="E1275"/>
      <c r="F1275"/>
      <c r="G1275"/>
      <c r="H1275"/>
      <c r="I1275"/>
      <c r="J1275"/>
    </row>
    <row r="1276" spans="1:10" x14ac:dyDescent="0.35">
      <c r="A1276"/>
      <c r="B1276"/>
      <c r="C1276"/>
      <c r="D1276"/>
      <c r="E1276"/>
      <c r="F1276"/>
      <c r="G1276"/>
      <c r="H1276"/>
      <c r="I1276"/>
      <c r="J1276"/>
    </row>
    <row r="1277" spans="1:10" x14ac:dyDescent="0.35">
      <c r="A1277"/>
      <c r="B1277"/>
      <c r="C1277"/>
      <c r="D1277"/>
      <c r="E1277"/>
      <c r="F1277"/>
      <c r="G1277"/>
      <c r="H1277"/>
      <c r="I1277"/>
      <c r="J1277"/>
    </row>
    <row r="1278" spans="1:10" x14ac:dyDescent="0.35">
      <c r="A1278"/>
      <c r="B1278"/>
      <c r="C1278"/>
      <c r="D1278"/>
      <c r="E1278"/>
      <c r="F1278"/>
      <c r="G1278"/>
      <c r="H1278"/>
      <c r="I1278"/>
      <c r="J1278"/>
    </row>
    <row r="1279" spans="1:10" x14ac:dyDescent="0.35">
      <c r="A1279"/>
      <c r="B1279"/>
      <c r="C1279"/>
      <c r="D1279"/>
      <c r="E1279"/>
      <c r="F1279"/>
      <c r="G1279"/>
      <c r="H1279"/>
      <c r="I1279"/>
      <c r="J1279"/>
    </row>
    <row r="1280" spans="1:10" x14ac:dyDescent="0.35">
      <c r="A1280"/>
      <c r="B1280"/>
      <c r="C1280"/>
      <c r="D1280"/>
      <c r="E1280"/>
      <c r="F1280"/>
      <c r="G1280"/>
      <c r="H1280"/>
      <c r="I1280"/>
      <c r="J1280"/>
    </row>
    <row r="1281" spans="1:10" x14ac:dyDescent="0.35">
      <c r="A1281"/>
      <c r="B1281"/>
      <c r="C1281"/>
      <c r="D1281"/>
      <c r="E1281"/>
      <c r="F1281"/>
      <c r="G1281"/>
      <c r="H1281"/>
      <c r="I1281"/>
      <c r="J1281"/>
    </row>
    <row r="1282" spans="1:10" x14ac:dyDescent="0.35">
      <c r="A1282"/>
      <c r="B1282"/>
      <c r="C1282"/>
      <c r="D1282"/>
      <c r="E1282"/>
      <c r="F1282"/>
      <c r="G1282"/>
      <c r="H1282"/>
      <c r="I1282"/>
      <c r="J1282"/>
    </row>
    <row r="1283" spans="1:10" x14ac:dyDescent="0.35">
      <c r="A1283"/>
      <c r="B1283"/>
      <c r="C1283"/>
      <c r="D1283"/>
      <c r="E1283"/>
      <c r="F1283"/>
      <c r="G1283"/>
      <c r="H1283"/>
      <c r="I1283"/>
      <c r="J1283"/>
    </row>
    <row r="1284" spans="1:10" x14ac:dyDescent="0.35">
      <c r="A1284"/>
      <c r="B1284"/>
      <c r="C1284"/>
      <c r="D1284"/>
      <c r="E1284"/>
      <c r="F1284"/>
      <c r="G1284"/>
      <c r="H1284"/>
      <c r="I1284"/>
      <c r="J1284"/>
    </row>
    <row r="1285" spans="1:10" x14ac:dyDescent="0.35">
      <c r="A1285"/>
      <c r="B1285"/>
      <c r="C1285"/>
      <c r="D1285"/>
      <c r="E1285"/>
      <c r="F1285"/>
      <c r="G1285"/>
      <c r="H1285"/>
      <c r="I1285"/>
      <c r="J1285"/>
    </row>
    <row r="1286" spans="1:10" x14ac:dyDescent="0.35">
      <c r="A1286"/>
      <c r="B1286"/>
      <c r="C1286"/>
      <c r="D1286"/>
      <c r="E1286"/>
      <c r="F1286"/>
      <c r="G1286"/>
      <c r="H1286"/>
      <c r="I1286"/>
      <c r="J1286"/>
    </row>
    <row r="1287" spans="1:10" x14ac:dyDescent="0.35">
      <c r="A1287"/>
      <c r="B1287"/>
      <c r="C1287"/>
      <c r="D1287"/>
      <c r="E1287"/>
      <c r="F1287"/>
      <c r="G1287"/>
      <c r="H1287"/>
      <c r="I1287"/>
      <c r="J1287"/>
    </row>
    <row r="1288" spans="1:10" x14ac:dyDescent="0.35">
      <c r="A1288"/>
      <c r="B1288"/>
      <c r="C1288"/>
      <c r="D1288"/>
      <c r="E1288"/>
      <c r="F1288"/>
      <c r="G1288"/>
      <c r="H1288"/>
      <c r="I1288"/>
      <c r="J1288"/>
    </row>
    <row r="1289" spans="1:10" x14ac:dyDescent="0.35">
      <c r="A1289"/>
      <c r="B1289"/>
      <c r="C1289"/>
      <c r="D1289"/>
      <c r="E1289"/>
      <c r="F1289"/>
      <c r="G1289"/>
      <c r="H1289"/>
      <c r="I1289"/>
      <c r="J1289"/>
    </row>
    <row r="1290" spans="1:10" x14ac:dyDescent="0.35">
      <c r="A1290"/>
      <c r="B1290"/>
      <c r="C1290"/>
      <c r="D1290"/>
      <c r="E1290"/>
      <c r="F1290"/>
      <c r="G1290"/>
      <c r="H1290"/>
      <c r="I1290"/>
      <c r="J1290"/>
    </row>
    <row r="1291" spans="1:10" x14ac:dyDescent="0.35">
      <c r="A1291"/>
      <c r="B1291"/>
      <c r="C1291"/>
      <c r="D1291"/>
      <c r="E1291"/>
      <c r="F1291"/>
      <c r="G1291"/>
      <c r="H1291"/>
      <c r="I1291"/>
      <c r="J1291"/>
    </row>
    <row r="1292" spans="1:10" x14ac:dyDescent="0.35">
      <c r="A1292"/>
      <c r="B1292"/>
      <c r="C1292"/>
      <c r="D1292"/>
      <c r="E1292"/>
      <c r="F1292"/>
      <c r="G1292"/>
      <c r="H1292"/>
      <c r="I1292"/>
      <c r="J1292"/>
    </row>
    <row r="1293" spans="1:10" x14ac:dyDescent="0.35">
      <c r="A1293"/>
      <c r="B1293"/>
      <c r="C1293"/>
      <c r="D1293"/>
      <c r="E1293"/>
      <c r="F1293"/>
      <c r="G1293"/>
      <c r="H1293"/>
      <c r="I1293"/>
      <c r="J1293"/>
    </row>
    <row r="1294" spans="1:10" x14ac:dyDescent="0.35">
      <c r="A1294"/>
      <c r="B1294"/>
      <c r="C1294"/>
      <c r="D1294"/>
      <c r="E1294"/>
      <c r="F1294"/>
      <c r="G1294"/>
      <c r="H1294"/>
      <c r="I1294"/>
      <c r="J1294"/>
    </row>
    <row r="1295" spans="1:10" x14ac:dyDescent="0.35">
      <c r="A1295"/>
      <c r="B1295"/>
      <c r="C1295"/>
      <c r="D1295"/>
      <c r="E1295"/>
      <c r="F1295"/>
      <c r="G1295"/>
      <c r="H1295"/>
      <c r="I1295"/>
      <c r="J1295"/>
    </row>
    <row r="1296" spans="1:10" x14ac:dyDescent="0.35">
      <c r="A1296"/>
      <c r="B1296"/>
      <c r="C1296"/>
      <c r="D1296"/>
      <c r="E1296"/>
      <c r="F1296"/>
      <c r="G1296"/>
      <c r="H1296"/>
      <c r="I1296"/>
      <c r="J1296"/>
    </row>
    <row r="1297" spans="1:10" x14ac:dyDescent="0.35">
      <c r="A1297"/>
      <c r="B1297"/>
      <c r="C1297"/>
      <c r="D1297"/>
      <c r="E1297"/>
      <c r="F1297"/>
      <c r="G1297"/>
      <c r="H1297"/>
      <c r="I1297"/>
      <c r="J1297"/>
    </row>
    <row r="1298" spans="1:10" x14ac:dyDescent="0.35">
      <c r="A1298"/>
      <c r="B1298"/>
      <c r="C1298"/>
      <c r="D1298"/>
      <c r="E1298"/>
      <c r="F1298"/>
      <c r="G1298"/>
      <c r="H1298"/>
      <c r="I1298"/>
      <c r="J1298"/>
    </row>
    <row r="1299" spans="1:10" x14ac:dyDescent="0.35">
      <c r="A1299"/>
      <c r="B1299"/>
      <c r="C1299"/>
      <c r="D1299"/>
      <c r="E1299"/>
      <c r="F1299"/>
      <c r="G1299"/>
      <c r="H1299"/>
      <c r="I1299"/>
      <c r="J1299"/>
    </row>
    <row r="1300" spans="1:10" x14ac:dyDescent="0.35">
      <c r="A1300"/>
      <c r="B1300"/>
      <c r="C1300"/>
      <c r="D1300"/>
      <c r="E1300"/>
      <c r="F1300"/>
      <c r="G1300"/>
      <c r="H1300"/>
      <c r="I1300"/>
      <c r="J1300"/>
    </row>
    <row r="1301" spans="1:10" x14ac:dyDescent="0.35">
      <c r="A1301"/>
      <c r="B1301"/>
      <c r="C1301"/>
      <c r="D1301"/>
      <c r="E1301"/>
      <c r="F1301"/>
      <c r="G1301"/>
      <c r="H1301"/>
      <c r="I1301"/>
      <c r="J1301"/>
    </row>
    <row r="1302" spans="1:10" x14ac:dyDescent="0.35">
      <c r="A1302"/>
      <c r="B1302"/>
      <c r="C1302"/>
      <c r="D1302"/>
      <c r="E1302"/>
      <c r="F1302"/>
      <c r="G1302"/>
      <c r="H1302"/>
      <c r="I1302"/>
      <c r="J1302"/>
    </row>
    <row r="1303" spans="1:10" x14ac:dyDescent="0.35">
      <c r="A1303"/>
      <c r="B1303"/>
      <c r="C1303"/>
      <c r="D1303"/>
      <c r="E1303"/>
      <c r="F1303"/>
      <c r="G1303"/>
      <c r="H1303"/>
      <c r="I1303"/>
      <c r="J1303"/>
    </row>
    <row r="1304" spans="1:10" x14ac:dyDescent="0.35">
      <c r="A1304"/>
      <c r="B1304"/>
      <c r="C1304"/>
      <c r="D1304"/>
      <c r="E1304"/>
      <c r="F1304"/>
      <c r="G1304"/>
      <c r="H1304"/>
      <c r="I1304"/>
      <c r="J1304"/>
    </row>
  </sheetData>
  <pageMargins left="0.7" right="0.7" top="0.75" bottom="0.75" header="0.3" footer="0.3"/>
  <pageSetup paperSize="9" scale="63" fitToHeight="0" orientation="portrait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D729B-31E4-4743-B758-8B14EBF66A3E}">
  <sheetPr>
    <pageSetUpPr fitToPage="1"/>
  </sheetPr>
  <dimension ref="A1:O1551"/>
  <sheetViews>
    <sheetView zoomScaleNormal="100" zoomScaleSheetLayoutView="85" workbookViewId="0">
      <selection sqref="A1:I1"/>
    </sheetView>
  </sheetViews>
  <sheetFormatPr defaultRowHeight="14.5" x14ac:dyDescent="0.35"/>
  <cols>
    <col min="1" max="1" width="13.90625" style="1" customWidth="1"/>
    <col min="2" max="2" width="19.08984375" style="3" customWidth="1"/>
    <col min="3" max="4" width="8.90625" style="3" customWidth="1"/>
    <col min="5" max="5" width="9.08984375" style="7" customWidth="1"/>
    <col min="6" max="6" width="23.453125" style="1" customWidth="1"/>
    <col min="7" max="7" width="17.453125" style="1" customWidth="1"/>
    <col min="8" max="8" width="23" style="10" customWidth="1"/>
    <col min="9" max="9" width="17.08984375" style="1" customWidth="1"/>
    <col min="14" max="14" width="12.90625" customWidth="1"/>
  </cols>
  <sheetData>
    <row r="1" spans="1:15" ht="15.5" x14ac:dyDescent="0.35">
      <c r="A1" s="326" t="s">
        <v>1174</v>
      </c>
      <c r="B1" s="326"/>
      <c r="C1" s="326"/>
      <c r="D1" s="326"/>
      <c r="E1" s="326"/>
      <c r="F1" s="326"/>
      <c r="G1" s="326"/>
      <c r="H1" s="326"/>
      <c r="I1" s="326"/>
    </row>
    <row r="2" spans="1:15" ht="15.5" x14ac:dyDescent="0.35">
      <c r="A2" s="62"/>
      <c r="C2" s="1"/>
      <c r="D2" s="1"/>
      <c r="E2" s="3"/>
    </row>
    <row r="3" spans="1:15" x14ac:dyDescent="0.35">
      <c r="A3" s="327" t="s">
        <v>1175</v>
      </c>
      <c r="B3" s="327"/>
      <c r="C3" s="327"/>
      <c r="D3" s="1"/>
      <c r="E3" s="5" t="s">
        <v>1176</v>
      </c>
      <c r="F3" s="3"/>
    </row>
    <row r="4" spans="1:15" x14ac:dyDescent="0.35">
      <c r="A4" s="1" t="s">
        <v>178</v>
      </c>
      <c r="B4" s="1"/>
      <c r="C4" s="91">
        <v>19</v>
      </c>
      <c r="D4" s="1" t="s">
        <v>147</v>
      </c>
      <c r="E4" s="1" t="s">
        <v>178</v>
      </c>
      <c r="F4" s="3"/>
      <c r="G4" s="91">
        <v>160</v>
      </c>
      <c r="H4" s="10" t="s">
        <v>147</v>
      </c>
    </row>
    <row r="5" spans="1:15" x14ac:dyDescent="0.35">
      <c r="A5" s="1" t="s">
        <v>149</v>
      </c>
      <c r="B5" s="1"/>
      <c r="C5" s="87">
        <v>2138.6200457721802</v>
      </c>
      <c r="D5" s="3" t="s">
        <v>150</v>
      </c>
      <c r="E5" s="1" t="s">
        <v>149</v>
      </c>
      <c r="F5" s="3"/>
      <c r="G5" s="87">
        <v>18645.1783580968</v>
      </c>
      <c r="H5" s="10" t="s">
        <v>150</v>
      </c>
      <c r="O5" s="6"/>
    </row>
    <row r="6" spans="1:15" x14ac:dyDescent="0.35">
      <c r="I6" s="3"/>
    </row>
    <row r="7" spans="1:15" x14ac:dyDescent="0.35">
      <c r="C7" s="4"/>
      <c r="D7" s="1"/>
      <c r="E7" s="3"/>
      <c r="F7" s="4"/>
      <c r="G7" s="3"/>
      <c r="H7" s="63"/>
      <c r="I7" s="3"/>
    </row>
    <row r="8" spans="1:15" x14ac:dyDescent="0.35">
      <c r="A8" s="5" t="s">
        <v>1177</v>
      </c>
      <c r="C8" s="1"/>
      <c r="D8" s="1"/>
      <c r="E8" s="5" t="s">
        <v>1178</v>
      </c>
      <c r="G8" s="3"/>
      <c r="H8" s="63"/>
      <c r="I8" s="3"/>
    </row>
    <row r="9" spans="1:15" x14ac:dyDescent="0.35">
      <c r="A9" s="1" t="s">
        <v>178</v>
      </c>
      <c r="C9" s="91">
        <v>333</v>
      </c>
      <c r="D9" s="3" t="s">
        <v>147</v>
      </c>
      <c r="E9" s="1" t="s">
        <v>178</v>
      </c>
      <c r="G9" s="91">
        <v>20</v>
      </c>
      <c r="H9" s="63" t="s">
        <v>147</v>
      </c>
      <c r="I9" s="3"/>
    </row>
    <row r="10" spans="1:15" x14ac:dyDescent="0.35">
      <c r="A10" s="1" t="s">
        <v>149</v>
      </c>
      <c r="C10" s="87">
        <v>38092.538878980071</v>
      </c>
      <c r="D10" s="3" t="s">
        <v>150</v>
      </c>
      <c r="E10" s="1" t="s">
        <v>149</v>
      </c>
      <c r="G10" s="87">
        <v>3551.5585494891675</v>
      </c>
      <c r="H10" s="10" t="s">
        <v>150</v>
      </c>
      <c r="I10" s="3"/>
    </row>
    <row r="12" spans="1:15" x14ac:dyDescent="0.35">
      <c r="F12" s="5" t="s">
        <v>152</v>
      </c>
      <c r="H12" s="1"/>
    </row>
    <row r="13" spans="1:15" ht="26.5" x14ac:dyDescent="0.35">
      <c r="F13" s="8" t="s">
        <v>1175</v>
      </c>
      <c r="G13" s="86">
        <f>C5-GETPIVOTDATA(" Total ers tkr",$A$19,"Program","Magister, klinisk optometri")</f>
        <v>0</v>
      </c>
      <c r="H13" s="1"/>
    </row>
    <row r="14" spans="1:15" x14ac:dyDescent="0.35">
      <c r="C14" s="1"/>
      <c r="F14" s="1" t="s">
        <v>1176</v>
      </c>
      <c r="G14" s="86">
        <f>G5-GETPIVOTDATA(" Total ers tkr",$A$19,"Program","Optiker")</f>
        <v>1.6922953000175767E-3</v>
      </c>
      <c r="H14" s="1"/>
    </row>
    <row r="15" spans="1:15" x14ac:dyDescent="0.35">
      <c r="A15" s="5"/>
      <c r="C15" s="1"/>
      <c r="F15" s="1" t="s">
        <v>1177</v>
      </c>
      <c r="G15" s="86">
        <f>C10-GETPIVOTDATA(" Total ers tkr",$A$19,"Program","Psykolog")</f>
        <v>-1.0785156548081432E-2</v>
      </c>
      <c r="H15" s="1"/>
    </row>
    <row r="16" spans="1:15" x14ac:dyDescent="0.35">
      <c r="C16" s="26"/>
      <c r="F16" s="1" t="s">
        <v>1178</v>
      </c>
      <c r="G16" s="86">
        <f>G10-GETPIVOTDATA(" Total ers tkr",$A$19,"Program","Psykoterapeut")</f>
        <v>0</v>
      </c>
      <c r="H16"/>
    </row>
    <row r="17" spans="1:9" x14ac:dyDescent="0.35">
      <c r="A17" s="11" t="s">
        <v>1</v>
      </c>
      <c r="B17" s="1" t="s">
        <v>1179</v>
      </c>
      <c r="C17" s="4"/>
      <c r="E17" s="3"/>
    </row>
    <row r="19" spans="1:9" x14ac:dyDescent="0.35">
      <c r="A19" s="149"/>
      <c r="B19" s="150"/>
      <c r="C19" s="150"/>
      <c r="D19" s="150"/>
      <c r="E19" s="150"/>
      <c r="F19" s="150"/>
      <c r="G19" s="150" t="s">
        <v>158</v>
      </c>
      <c r="H19" s="150"/>
      <c r="I19" s="151"/>
    </row>
    <row r="20" spans="1:9" ht="39.5" x14ac:dyDescent="0.35">
      <c r="A20" s="152" t="s">
        <v>2</v>
      </c>
      <c r="B20" s="153" t="s">
        <v>0</v>
      </c>
      <c r="C20" s="153" t="s">
        <v>4</v>
      </c>
      <c r="D20" s="154" t="s">
        <v>159</v>
      </c>
      <c r="E20" s="155" t="s">
        <v>8</v>
      </c>
      <c r="F20" s="154" t="s">
        <v>7</v>
      </c>
      <c r="G20" s="154" t="s">
        <v>160</v>
      </c>
      <c r="H20" s="153" t="s">
        <v>161</v>
      </c>
      <c r="I20" s="156" t="s">
        <v>162</v>
      </c>
    </row>
    <row r="21" spans="1:9" ht="39" x14ac:dyDescent="0.35">
      <c r="A21" s="338" t="s">
        <v>1180</v>
      </c>
      <c r="B21" s="141" t="s">
        <v>39</v>
      </c>
      <c r="C21" s="110" t="s">
        <v>42</v>
      </c>
      <c r="D21" s="337" t="s">
        <v>770</v>
      </c>
      <c r="E21" s="116" t="s">
        <v>42</v>
      </c>
      <c r="F21" s="111" t="s">
        <v>1181</v>
      </c>
      <c r="G21" s="112">
        <v>0</v>
      </c>
      <c r="H21" s="112">
        <v>0</v>
      </c>
      <c r="I21" s="113">
        <v>4.0199999999999996</v>
      </c>
    </row>
    <row r="22" spans="1:9" x14ac:dyDescent="0.35">
      <c r="A22" s="163"/>
      <c r="B22" s="114"/>
      <c r="C22" s="110"/>
      <c r="D22" s="115"/>
      <c r="E22" s="116"/>
      <c r="F22" s="8" t="s">
        <v>1182</v>
      </c>
      <c r="G22" s="10">
        <v>0</v>
      </c>
      <c r="H22" s="10">
        <v>0</v>
      </c>
      <c r="I22" s="12">
        <v>65</v>
      </c>
    </row>
    <row r="23" spans="1:9" ht="26.5" x14ac:dyDescent="0.35">
      <c r="A23" s="163"/>
      <c r="B23" s="114"/>
      <c r="C23" s="110"/>
      <c r="D23" s="115"/>
      <c r="E23" s="116"/>
      <c r="F23" s="8" t="s">
        <v>1183</v>
      </c>
      <c r="G23" s="10">
        <v>0</v>
      </c>
      <c r="H23" s="10">
        <v>0</v>
      </c>
      <c r="I23" s="12">
        <v>49.75</v>
      </c>
    </row>
    <row r="24" spans="1:9" ht="26.5" x14ac:dyDescent="0.35">
      <c r="A24" s="163"/>
      <c r="B24" s="114"/>
      <c r="C24" s="110"/>
      <c r="D24" s="115"/>
      <c r="E24" s="116"/>
      <c r="F24" s="8" t="s">
        <v>48</v>
      </c>
      <c r="G24" s="10">
        <v>0</v>
      </c>
      <c r="H24" s="10">
        <v>0</v>
      </c>
      <c r="I24" s="12">
        <v>314.21999999999997</v>
      </c>
    </row>
    <row r="25" spans="1:9" x14ac:dyDescent="0.35">
      <c r="A25" s="163"/>
      <c r="B25" s="114"/>
      <c r="C25" s="110"/>
      <c r="D25" s="115"/>
      <c r="E25" s="116"/>
      <c r="F25" s="8" t="s">
        <v>1184</v>
      </c>
      <c r="G25" s="10">
        <v>0</v>
      </c>
      <c r="H25" s="10">
        <v>0</v>
      </c>
      <c r="I25" s="12">
        <v>0</v>
      </c>
    </row>
    <row r="26" spans="1:9" x14ac:dyDescent="0.35">
      <c r="A26" s="163"/>
      <c r="B26" s="114"/>
      <c r="C26" s="110"/>
      <c r="D26" s="82" t="s">
        <v>772</v>
      </c>
      <c r="E26" s="82"/>
      <c r="F26" s="82"/>
      <c r="G26" s="93">
        <v>0</v>
      </c>
      <c r="H26" s="93">
        <v>0</v>
      </c>
      <c r="I26" s="84">
        <v>432.98999999999995</v>
      </c>
    </row>
    <row r="27" spans="1:9" x14ac:dyDescent="0.35">
      <c r="A27" s="163"/>
      <c r="B27" s="82" t="s">
        <v>165</v>
      </c>
      <c r="C27" s="82"/>
      <c r="D27" s="82"/>
      <c r="E27" s="82"/>
      <c r="F27" s="82"/>
      <c r="G27" s="93">
        <v>0</v>
      </c>
      <c r="H27" s="93">
        <v>0</v>
      </c>
      <c r="I27" s="84">
        <v>432.98999999999995</v>
      </c>
    </row>
    <row r="28" spans="1:9" x14ac:dyDescent="0.35">
      <c r="A28" s="163"/>
      <c r="B28" s="92" t="s">
        <v>50</v>
      </c>
      <c r="C28" s="1" t="s">
        <v>51</v>
      </c>
      <c r="D28" s="85" t="s">
        <v>770</v>
      </c>
      <c r="E28" s="9" t="s">
        <v>1185</v>
      </c>
      <c r="F28" s="8" t="s">
        <v>1186</v>
      </c>
      <c r="G28" s="10">
        <v>4.8333333333333339</v>
      </c>
      <c r="H28" s="10">
        <v>87.422137668716985</v>
      </c>
      <c r="I28" s="12">
        <v>422.54033206546546</v>
      </c>
    </row>
    <row r="29" spans="1:9" ht="26.5" x14ac:dyDescent="0.35">
      <c r="A29" s="163"/>
      <c r="B29" s="92"/>
      <c r="C29" s="1"/>
      <c r="D29" s="85"/>
      <c r="E29" s="9" t="s">
        <v>1187</v>
      </c>
      <c r="F29" s="8" t="s">
        <v>1188</v>
      </c>
      <c r="G29" s="10">
        <v>1.5</v>
      </c>
      <c r="H29" s="10">
        <v>87.422137668716985</v>
      </c>
      <c r="I29" s="12">
        <v>131.13320650307548</v>
      </c>
    </row>
    <row r="30" spans="1:9" ht="26.5" x14ac:dyDescent="0.35">
      <c r="A30" s="163"/>
      <c r="B30" s="92"/>
      <c r="C30" s="1"/>
      <c r="D30" s="85"/>
      <c r="E30" s="9" t="s">
        <v>1189</v>
      </c>
      <c r="F30" s="8" t="s">
        <v>1190</v>
      </c>
      <c r="G30" s="10">
        <v>1.5</v>
      </c>
      <c r="H30" s="10">
        <v>87.422137668716985</v>
      </c>
      <c r="I30" s="12">
        <v>131.13320650307548</v>
      </c>
    </row>
    <row r="31" spans="1:9" x14ac:dyDescent="0.35">
      <c r="A31" s="163"/>
      <c r="B31" s="92"/>
      <c r="C31" s="1"/>
      <c r="D31" s="85"/>
      <c r="E31" s="9" t="s">
        <v>1191</v>
      </c>
      <c r="F31" s="8" t="s">
        <v>1192</v>
      </c>
      <c r="G31" s="10">
        <v>2.25</v>
      </c>
      <c r="H31" s="10">
        <v>107.24855103163178</v>
      </c>
      <c r="I31" s="12">
        <v>241.3092398211715</v>
      </c>
    </row>
    <row r="32" spans="1:9" x14ac:dyDescent="0.35">
      <c r="A32" s="163"/>
      <c r="B32" s="92"/>
      <c r="C32" s="1"/>
      <c r="D32" s="85"/>
      <c r="E32" s="9" t="s">
        <v>1193</v>
      </c>
      <c r="F32" s="8" t="s">
        <v>1194</v>
      </c>
      <c r="G32" s="10">
        <v>2.25</v>
      </c>
      <c r="H32" s="10">
        <v>87.422137668716985</v>
      </c>
      <c r="I32" s="12">
        <v>196.69980975461323</v>
      </c>
    </row>
    <row r="33" spans="1:9" ht="39.5" x14ac:dyDescent="0.35">
      <c r="A33" s="163"/>
      <c r="B33" s="92"/>
      <c r="C33" s="1"/>
      <c r="D33" s="85"/>
      <c r="E33" s="9" t="s">
        <v>1195</v>
      </c>
      <c r="F33" s="8" t="s">
        <v>1196</v>
      </c>
      <c r="G33" s="10">
        <v>2.5</v>
      </c>
      <c r="H33" s="10">
        <v>87.422137668716985</v>
      </c>
      <c r="I33" s="12">
        <v>218.55534417179246</v>
      </c>
    </row>
    <row r="34" spans="1:9" x14ac:dyDescent="0.35">
      <c r="A34" s="163"/>
      <c r="B34" s="92"/>
      <c r="C34" s="1"/>
      <c r="D34" s="85"/>
      <c r="E34" s="9" t="s">
        <v>1197</v>
      </c>
      <c r="F34" s="8" t="s">
        <v>1198</v>
      </c>
      <c r="G34" s="10">
        <v>2.5</v>
      </c>
      <c r="H34" s="10">
        <v>87.422137668716985</v>
      </c>
      <c r="I34" s="12">
        <v>218.55534417179246</v>
      </c>
    </row>
    <row r="35" spans="1:9" ht="26.5" x14ac:dyDescent="0.35">
      <c r="A35" s="163"/>
      <c r="B35" s="92"/>
      <c r="C35" s="1"/>
      <c r="D35" s="85"/>
      <c r="E35" s="9" t="s">
        <v>1199</v>
      </c>
      <c r="F35" s="8" t="s">
        <v>1188</v>
      </c>
      <c r="G35" s="10">
        <v>0.83333333333333337</v>
      </c>
      <c r="H35" s="10">
        <v>87.422137668716985</v>
      </c>
      <c r="I35" s="12">
        <v>72.851781390597495</v>
      </c>
    </row>
    <row r="36" spans="1:9" ht="26.5" x14ac:dyDescent="0.35">
      <c r="A36" s="163"/>
      <c r="B36" s="92"/>
      <c r="C36" s="1"/>
      <c r="D36" s="85"/>
      <c r="E36" s="9" t="s">
        <v>1200</v>
      </c>
      <c r="F36" s="8" t="s">
        <v>1190</v>
      </c>
      <c r="G36" s="10">
        <v>0.83333333333333337</v>
      </c>
      <c r="H36" s="10">
        <v>87.422137668716985</v>
      </c>
      <c r="I36" s="12">
        <v>72.851781390597495</v>
      </c>
    </row>
    <row r="37" spans="1:9" x14ac:dyDescent="0.35">
      <c r="A37" s="163"/>
      <c r="B37" s="92"/>
      <c r="C37" s="1"/>
      <c r="D37" s="82" t="s">
        <v>772</v>
      </c>
      <c r="E37" s="82"/>
      <c r="F37" s="82"/>
      <c r="G37" s="93">
        <v>19</v>
      </c>
      <c r="H37" s="93">
        <v>89.404779005008479</v>
      </c>
      <c r="I37" s="84">
        <v>1705.6300457721813</v>
      </c>
    </row>
    <row r="38" spans="1:9" x14ac:dyDescent="0.35">
      <c r="A38" s="164"/>
      <c r="B38" s="82" t="s">
        <v>168</v>
      </c>
      <c r="C38" s="82"/>
      <c r="D38" s="82"/>
      <c r="E38" s="82"/>
      <c r="F38" s="82"/>
      <c r="G38" s="93">
        <v>19</v>
      </c>
      <c r="H38" s="93">
        <v>89.404779005008479</v>
      </c>
      <c r="I38" s="84">
        <v>1705.6300457721813</v>
      </c>
    </row>
    <row r="39" spans="1:9" x14ac:dyDescent="0.35">
      <c r="A39" s="161" t="s">
        <v>1201</v>
      </c>
      <c r="B39" s="158"/>
      <c r="C39" s="158"/>
      <c r="D39" s="158"/>
      <c r="E39" s="158"/>
      <c r="F39" s="206"/>
      <c r="G39" s="208">
        <v>19</v>
      </c>
      <c r="H39" s="168">
        <v>89.404779005008479</v>
      </c>
      <c r="I39" s="160">
        <v>2138.6200457721811</v>
      </c>
    </row>
    <row r="40" spans="1:9" ht="39" x14ac:dyDescent="0.35">
      <c r="A40" s="162" t="s">
        <v>1202</v>
      </c>
      <c r="B40" s="114" t="s">
        <v>39</v>
      </c>
      <c r="C40" s="110" t="s">
        <v>42</v>
      </c>
      <c r="D40" s="115" t="s">
        <v>770</v>
      </c>
      <c r="E40" s="116" t="s">
        <v>42</v>
      </c>
      <c r="F40" s="111" t="s">
        <v>1181</v>
      </c>
      <c r="G40" s="112">
        <v>0</v>
      </c>
      <c r="H40" s="112">
        <v>0</v>
      </c>
      <c r="I40" s="113">
        <v>16.079999999999998</v>
      </c>
    </row>
    <row r="41" spans="1:9" x14ac:dyDescent="0.35">
      <c r="A41" s="163"/>
      <c r="B41" s="114"/>
      <c r="C41" s="110"/>
      <c r="D41" s="115"/>
      <c r="E41" s="116"/>
      <c r="F41" s="8" t="s">
        <v>1182</v>
      </c>
      <c r="G41" s="10">
        <v>0</v>
      </c>
      <c r="H41" s="10">
        <v>0</v>
      </c>
      <c r="I41" s="12">
        <v>100</v>
      </c>
    </row>
    <row r="42" spans="1:9" ht="26.5" x14ac:dyDescent="0.35">
      <c r="A42" s="163"/>
      <c r="B42" s="114"/>
      <c r="C42" s="110"/>
      <c r="D42" s="115"/>
      <c r="E42" s="116"/>
      <c r="F42" s="8" t="s">
        <v>1183</v>
      </c>
      <c r="G42" s="10">
        <v>0</v>
      </c>
      <c r="H42" s="10">
        <v>0</v>
      </c>
      <c r="I42" s="12">
        <v>248.75</v>
      </c>
    </row>
    <row r="43" spans="1:9" ht="26.5" x14ac:dyDescent="0.35">
      <c r="A43" s="163"/>
      <c r="B43" s="114"/>
      <c r="C43" s="110"/>
      <c r="D43" s="115"/>
      <c r="E43" s="116"/>
      <c r="F43" s="8" t="s">
        <v>48</v>
      </c>
      <c r="G43" s="10">
        <v>0</v>
      </c>
      <c r="H43" s="10">
        <v>0</v>
      </c>
      <c r="I43" s="12">
        <v>667.88</v>
      </c>
    </row>
    <row r="44" spans="1:9" x14ac:dyDescent="0.35">
      <c r="A44" s="163"/>
      <c r="B44" s="114"/>
      <c r="C44" s="110"/>
      <c r="D44" s="115"/>
      <c r="E44" s="116"/>
      <c r="F44" s="8" t="s">
        <v>1184</v>
      </c>
      <c r="G44" s="10">
        <v>0</v>
      </c>
      <c r="H44" s="10">
        <v>0</v>
      </c>
      <c r="I44" s="12">
        <v>0</v>
      </c>
    </row>
    <row r="45" spans="1:9" x14ac:dyDescent="0.35">
      <c r="A45" s="163"/>
      <c r="B45" s="114"/>
      <c r="C45" s="110"/>
      <c r="D45" s="82" t="s">
        <v>772</v>
      </c>
      <c r="E45" s="82"/>
      <c r="F45" s="82"/>
      <c r="G45" s="93">
        <v>0</v>
      </c>
      <c r="H45" s="93">
        <v>0</v>
      </c>
      <c r="I45" s="84">
        <v>1032.71</v>
      </c>
    </row>
    <row r="46" spans="1:9" x14ac:dyDescent="0.35">
      <c r="A46" s="163"/>
      <c r="B46" s="82" t="s">
        <v>165</v>
      </c>
      <c r="C46" s="82"/>
      <c r="D46" s="82"/>
      <c r="E46" s="82"/>
      <c r="F46" s="82"/>
      <c r="G46" s="93">
        <v>0</v>
      </c>
      <c r="H46" s="93">
        <v>0</v>
      </c>
      <c r="I46" s="84">
        <v>1032.71</v>
      </c>
    </row>
    <row r="47" spans="1:9" x14ac:dyDescent="0.35">
      <c r="A47" s="163"/>
      <c r="B47" s="92" t="s">
        <v>50</v>
      </c>
      <c r="C47" s="1" t="s">
        <v>51</v>
      </c>
      <c r="D47" s="85" t="s">
        <v>1051</v>
      </c>
      <c r="E47" s="9" t="s">
        <v>1203</v>
      </c>
      <c r="F47" s="8" t="s">
        <v>1204</v>
      </c>
      <c r="G47" s="10">
        <v>2.2999999999999998</v>
      </c>
      <c r="H47" s="10">
        <v>94.75800000000001</v>
      </c>
      <c r="I47" s="12">
        <v>217.9434</v>
      </c>
    </row>
    <row r="48" spans="1:9" x14ac:dyDescent="0.35">
      <c r="A48" s="163"/>
      <c r="B48" s="92"/>
      <c r="C48" s="1"/>
      <c r="D48" s="82" t="s">
        <v>1052</v>
      </c>
      <c r="E48" s="82"/>
      <c r="F48" s="82"/>
      <c r="G48" s="93">
        <v>2.2999999999999998</v>
      </c>
      <c r="H48" s="93">
        <v>94.75800000000001</v>
      </c>
      <c r="I48" s="84">
        <v>217.9434</v>
      </c>
    </row>
    <row r="49" spans="1:9" x14ac:dyDescent="0.35">
      <c r="A49" s="163"/>
      <c r="B49" s="92"/>
      <c r="C49" s="1"/>
      <c r="D49" s="85" t="s">
        <v>127</v>
      </c>
      <c r="E49" s="9" t="s">
        <v>1205</v>
      </c>
      <c r="F49" s="8" t="s">
        <v>445</v>
      </c>
      <c r="G49" s="10">
        <v>3.1</v>
      </c>
      <c r="H49" s="10">
        <v>94.75800000000001</v>
      </c>
      <c r="I49" s="12">
        <v>293.74980000000005</v>
      </c>
    </row>
    <row r="50" spans="1:9" x14ac:dyDescent="0.35">
      <c r="A50" s="163"/>
      <c r="B50" s="92"/>
      <c r="C50" s="1"/>
      <c r="D50" s="82" t="s">
        <v>172</v>
      </c>
      <c r="E50" s="82"/>
      <c r="F50" s="82"/>
      <c r="G50" s="93">
        <v>3.1</v>
      </c>
      <c r="H50" s="93">
        <v>94.75800000000001</v>
      </c>
      <c r="I50" s="84">
        <v>293.74980000000005</v>
      </c>
    </row>
    <row r="51" spans="1:9" x14ac:dyDescent="0.35">
      <c r="A51" s="163"/>
      <c r="B51" s="92"/>
      <c r="C51" s="1"/>
      <c r="D51" s="85" t="s">
        <v>1089</v>
      </c>
      <c r="E51" s="9" t="s">
        <v>1206</v>
      </c>
      <c r="F51" s="8" t="s">
        <v>1084</v>
      </c>
      <c r="G51" s="10">
        <v>3.4</v>
      </c>
      <c r="H51" s="10">
        <v>77.265000000000001</v>
      </c>
      <c r="I51" s="12">
        <v>262.70100000000002</v>
      </c>
    </row>
    <row r="52" spans="1:9" x14ac:dyDescent="0.35">
      <c r="A52" s="163"/>
      <c r="B52" s="92"/>
      <c r="C52" s="1"/>
      <c r="D52" s="82" t="s">
        <v>1092</v>
      </c>
      <c r="E52" s="82"/>
      <c r="F52" s="82"/>
      <c r="G52" s="93">
        <v>3.4</v>
      </c>
      <c r="H52" s="93">
        <v>77.265000000000001</v>
      </c>
      <c r="I52" s="84">
        <v>262.70100000000002</v>
      </c>
    </row>
    <row r="53" spans="1:9" x14ac:dyDescent="0.35">
      <c r="A53" s="163"/>
      <c r="B53" s="92"/>
      <c r="C53" s="1"/>
      <c r="D53" s="85" t="s">
        <v>770</v>
      </c>
      <c r="E53" s="9" t="s">
        <v>42</v>
      </c>
      <c r="F53" s="8" t="s">
        <v>84</v>
      </c>
      <c r="G53" s="10">
        <v>0</v>
      </c>
      <c r="H53" s="10">
        <v>88.341697676714972</v>
      </c>
      <c r="I53" s="12">
        <v>0</v>
      </c>
    </row>
    <row r="54" spans="1:9" ht="26.5" x14ac:dyDescent="0.35">
      <c r="A54" s="163"/>
      <c r="B54" s="92"/>
      <c r="C54" s="1"/>
      <c r="D54" s="85"/>
      <c r="E54" s="9" t="s">
        <v>1207</v>
      </c>
      <c r="F54" s="8" t="s">
        <v>1208</v>
      </c>
      <c r="G54" s="10">
        <v>2.2000000000000002</v>
      </c>
      <c r="H54" s="10">
        <v>72.56</v>
      </c>
      <c r="I54" s="12">
        <v>159.63200000000001</v>
      </c>
    </row>
    <row r="55" spans="1:9" x14ac:dyDescent="0.35">
      <c r="A55" s="163"/>
      <c r="B55" s="92"/>
      <c r="C55" s="1"/>
      <c r="D55" s="85"/>
      <c r="E55" s="9" t="s">
        <v>1209</v>
      </c>
      <c r="F55" s="8" t="s">
        <v>1186</v>
      </c>
      <c r="G55" s="10">
        <v>10.5</v>
      </c>
      <c r="H55" s="10">
        <v>116.905</v>
      </c>
      <c r="I55" s="12">
        <v>1227.5025000000001</v>
      </c>
    </row>
    <row r="56" spans="1:9" x14ac:dyDescent="0.35">
      <c r="A56" s="163"/>
      <c r="B56" s="92"/>
      <c r="C56" s="1"/>
      <c r="D56" s="85"/>
      <c r="E56" s="9" t="s">
        <v>1210</v>
      </c>
      <c r="F56" s="8" t="s">
        <v>1211</v>
      </c>
      <c r="G56" s="10">
        <v>10.5</v>
      </c>
      <c r="H56" s="10">
        <v>94.75800000000001</v>
      </c>
      <c r="I56" s="12">
        <v>994.95900000000006</v>
      </c>
    </row>
    <row r="57" spans="1:9" x14ac:dyDescent="0.35">
      <c r="A57" s="163"/>
      <c r="B57" s="92"/>
      <c r="C57" s="1"/>
      <c r="D57" s="85"/>
      <c r="E57" s="9" t="s">
        <v>1212</v>
      </c>
      <c r="F57" s="8" t="s">
        <v>1213</v>
      </c>
      <c r="G57" s="10">
        <v>9</v>
      </c>
      <c r="H57" s="10">
        <v>92.31</v>
      </c>
      <c r="I57" s="12">
        <v>830.79</v>
      </c>
    </row>
    <row r="58" spans="1:9" ht="26.5" x14ac:dyDescent="0.35">
      <c r="A58" s="163"/>
      <c r="B58" s="92"/>
      <c r="C58" s="1"/>
      <c r="D58" s="85"/>
      <c r="E58" s="9" t="s">
        <v>1214</v>
      </c>
      <c r="F58" s="8" t="s">
        <v>1215</v>
      </c>
      <c r="G58" s="10">
        <v>8.5</v>
      </c>
      <c r="H58" s="10">
        <v>116.905</v>
      </c>
      <c r="I58" s="12">
        <v>993.6925</v>
      </c>
    </row>
    <row r="59" spans="1:9" x14ac:dyDescent="0.35">
      <c r="A59" s="163"/>
      <c r="B59" s="92"/>
      <c r="C59" s="1"/>
      <c r="D59" s="85"/>
      <c r="E59" s="9" t="s">
        <v>1216</v>
      </c>
      <c r="F59" s="8" t="s">
        <v>1217</v>
      </c>
      <c r="G59" s="10">
        <v>17</v>
      </c>
      <c r="H59" s="10">
        <v>116.905</v>
      </c>
      <c r="I59" s="12">
        <v>1987.385</v>
      </c>
    </row>
    <row r="60" spans="1:9" x14ac:dyDescent="0.35">
      <c r="A60" s="163"/>
      <c r="B60" s="92"/>
      <c r="C60" s="1"/>
      <c r="D60" s="85"/>
      <c r="E60" s="9" t="s">
        <v>1218</v>
      </c>
      <c r="F60" s="8" t="s">
        <v>1219</v>
      </c>
      <c r="G60" s="10">
        <v>5.0999999999999996</v>
      </c>
      <c r="H60" s="10">
        <v>94.75800000000001</v>
      </c>
      <c r="I60" s="12">
        <v>483.26580000000001</v>
      </c>
    </row>
    <row r="61" spans="1:9" x14ac:dyDescent="0.35">
      <c r="A61" s="163"/>
      <c r="B61" s="92"/>
      <c r="C61" s="1"/>
      <c r="D61" s="85"/>
      <c r="E61" s="9" t="s">
        <v>1220</v>
      </c>
      <c r="F61" s="8" t="s">
        <v>1221</v>
      </c>
      <c r="G61" s="10">
        <v>12.4</v>
      </c>
      <c r="H61" s="10">
        <v>116.905</v>
      </c>
      <c r="I61" s="12">
        <v>1449.6220000000001</v>
      </c>
    </row>
    <row r="62" spans="1:9" ht="26.5" x14ac:dyDescent="0.35">
      <c r="A62" s="163"/>
      <c r="B62" s="92"/>
      <c r="C62" s="1"/>
      <c r="D62" s="85"/>
      <c r="E62" s="9" t="s">
        <v>1222</v>
      </c>
      <c r="F62" s="8" t="s">
        <v>1223</v>
      </c>
      <c r="G62" s="10">
        <v>7.75</v>
      </c>
      <c r="H62" s="10">
        <v>94.75800000000001</v>
      </c>
      <c r="I62" s="12">
        <v>734.37450000000013</v>
      </c>
    </row>
    <row r="63" spans="1:9" x14ac:dyDescent="0.35">
      <c r="A63" s="163"/>
      <c r="B63" s="92"/>
      <c r="C63" s="1"/>
      <c r="D63" s="85"/>
      <c r="E63" s="9" t="s">
        <v>1224</v>
      </c>
      <c r="F63" s="8" t="s">
        <v>1225</v>
      </c>
      <c r="G63" s="10">
        <v>7.75</v>
      </c>
      <c r="H63" s="10">
        <v>116.905</v>
      </c>
      <c r="I63" s="12">
        <v>906.01374999999996</v>
      </c>
    </row>
    <row r="64" spans="1:9" x14ac:dyDescent="0.35">
      <c r="A64" s="163"/>
      <c r="B64" s="92"/>
      <c r="C64" s="1"/>
      <c r="D64" s="85"/>
      <c r="E64" s="9" t="s">
        <v>1226</v>
      </c>
      <c r="F64" s="8" t="s">
        <v>1227</v>
      </c>
      <c r="G64" s="10">
        <v>3.45</v>
      </c>
      <c r="H64" s="10">
        <v>116.905</v>
      </c>
      <c r="I64" s="12">
        <v>403.32225</v>
      </c>
    </row>
    <row r="65" spans="1:9" x14ac:dyDescent="0.35">
      <c r="A65" s="163"/>
      <c r="B65" s="92"/>
      <c r="C65" s="1"/>
      <c r="D65" s="85"/>
      <c r="E65" s="9" t="s">
        <v>1228</v>
      </c>
      <c r="F65" s="8" t="s">
        <v>1229</v>
      </c>
      <c r="G65" s="10">
        <v>5.75</v>
      </c>
      <c r="H65" s="10">
        <v>126.42758931</v>
      </c>
      <c r="I65" s="12">
        <v>726.9586385325</v>
      </c>
    </row>
    <row r="66" spans="1:9" x14ac:dyDescent="0.35">
      <c r="A66" s="163"/>
      <c r="B66" s="92"/>
      <c r="C66" s="1"/>
      <c r="D66" s="85"/>
      <c r="E66" s="9" t="s">
        <v>1230</v>
      </c>
      <c r="F66" s="8" t="s">
        <v>1231</v>
      </c>
      <c r="G66" s="10">
        <v>4.5999999999999996</v>
      </c>
      <c r="H66" s="10">
        <v>116.905</v>
      </c>
      <c r="I66" s="12">
        <v>537.76299999999992</v>
      </c>
    </row>
    <row r="67" spans="1:9" x14ac:dyDescent="0.35">
      <c r="A67" s="163"/>
      <c r="B67" s="92"/>
      <c r="C67" s="1"/>
      <c r="D67" s="85"/>
      <c r="E67" s="9" t="s">
        <v>1232</v>
      </c>
      <c r="F67" s="8" t="s">
        <v>1233</v>
      </c>
      <c r="G67" s="10">
        <v>3.3</v>
      </c>
      <c r="H67" s="10">
        <v>121.68</v>
      </c>
      <c r="I67" s="12">
        <v>401.54399999999998</v>
      </c>
    </row>
    <row r="68" spans="1:9" x14ac:dyDescent="0.35">
      <c r="A68" s="163"/>
      <c r="B68" s="92"/>
      <c r="C68" s="1"/>
      <c r="D68" s="85"/>
      <c r="E68" s="9" t="s">
        <v>1234</v>
      </c>
      <c r="F68" s="8" t="s">
        <v>1235</v>
      </c>
      <c r="G68" s="10">
        <v>10.5</v>
      </c>
      <c r="H68" s="10">
        <v>124.053794655</v>
      </c>
      <c r="I68" s="12">
        <v>1301.3779465500002</v>
      </c>
    </row>
    <row r="69" spans="1:9" x14ac:dyDescent="0.35">
      <c r="A69" s="163"/>
      <c r="B69" s="92"/>
      <c r="C69" s="1"/>
      <c r="D69" s="85"/>
      <c r="E69" s="9" t="s">
        <v>1236</v>
      </c>
      <c r="F69" s="8" t="s">
        <v>1237</v>
      </c>
      <c r="G69" s="10">
        <v>8</v>
      </c>
      <c r="H69" s="10">
        <v>126.42758931</v>
      </c>
      <c r="I69" s="12">
        <v>1011.42071448</v>
      </c>
    </row>
    <row r="70" spans="1:9" ht="26.5" x14ac:dyDescent="0.35">
      <c r="A70" s="163"/>
      <c r="B70" s="92"/>
      <c r="C70" s="1"/>
      <c r="D70" s="85"/>
      <c r="E70" s="9" t="s">
        <v>1238</v>
      </c>
      <c r="F70" s="8" t="s">
        <v>1239</v>
      </c>
      <c r="G70" s="10">
        <v>10.5</v>
      </c>
      <c r="H70" s="10">
        <v>116.905</v>
      </c>
      <c r="I70" s="12">
        <v>1227.5025000000001</v>
      </c>
    </row>
    <row r="71" spans="1:9" x14ac:dyDescent="0.35">
      <c r="A71" s="163"/>
      <c r="B71" s="92"/>
      <c r="C71" s="1"/>
      <c r="D71" s="85"/>
      <c r="E71" s="9" t="s">
        <v>1240</v>
      </c>
      <c r="F71" s="8" t="s">
        <v>1241</v>
      </c>
      <c r="G71" s="10">
        <v>2</v>
      </c>
      <c r="H71" s="10">
        <v>94.75800000000001</v>
      </c>
      <c r="I71" s="12">
        <v>189.51600000000002</v>
      </c>
    </row>
    <row r="72" spans="1:9" x14ac:dyDescent="0.35">
      <c r="A72" s="163"/>
      <c r="B72" s="92"/>
      <c r="C72" s="1"/>
      <c r="D72" s="85"/>
      <c r="E72" s="9" t="s">
        <v>1242</v>
      </c>
      <c r="F72" s="8" t="s">
        <v>1243</v>
      </c>
      <c r="G72" s="10">
        <v>6.9</v>
      </c>
      <c r="H72" s="10">
        <v>126.42758931</v>
      </c>
      <c r="I72" s="12">
        <v>872.3503662390001</v>
      </c>
    </row>
    <row r="73" spans="1:9" x14ac:dyDescent="0.35">
      <c r="A73" s="163"/>
      <c r="B73" s="92"/>
      <c r="C73" s="1"/>
      <c r="D73" s="85"/>
      <c r="E73" s="9" t="s">
        <v>171</v>
      </c>
      <c r="F73" s="8" t="s">
        <v>67</v>
      </c>
      <c r="G73" s="10">
        <v>5.5</v>
      </c>
      <c r="H73" s="10">
        <v>72.56</v>
      </c>
      <c r="I73" s="12">
        <v>399.08000000000004</v>
      </c>
    </row>
    <row r="74" spans="1:9" x14ac:dyDescent="0.35">
      <c r="A74" s="163"/>
      <c r="B74" s="92"/>
      <c r="C74" s="1"/>
      <c r="D74" s="82" t="s">
        <v>772</v>
      </c>
      <c r="E74" s="82"/>
      <c r="F74" s="82"/>
      <c r="G74" s="93">
        <v>151.20000000000002</v>
      </c>
      <c r="H74" s="93">
        <v>108.9573502137702</v>
      </c>
      <c r="I74" s="84">
        <v>16838.072465801502</v>
      </c>
    </row>
    <row r="75" spans="1:9" x14ac:dyDescent="0.35">
      <c r="A75" s="164"/>
      <c r="B75" s="82" t="s">
        <v>168</v>
      </c>
      <c r="C75" s="82"/>
      <c r="D75" s="82"/>
      <c r="E75" s="82"/>
      <c r="F75" s="82"/>
      <c r="G75" s="93">
        <v>160</v>
      </c>
      <c r="H75" s="93">
        <v>106.64615595833517</v>
      </c>
      <c r="I75" s="84">
        <v>17612.466665801501</v>
      </c>
    </row>
    <row r="76" spans="1:9" x14ac:dyDescent="0.35">
      <c r="A76" s="161" t="s">
        <v>1244</v>
      </c>
      <c r="B76" s="158"/>
      <c r="C76" s="158"/>
      <c r="D76" s="158"/>
      <c r="E76" s="158"/>
      <c r="F76" s="206"/>
      <c r="G76" s="208">
        <v>160</v>
      </c>
      <c r="H76" s="168">
        <v>106.64615595833517</v>
      </c>
      <c r="I76" s="160">
        <v>18645.1766658015</v>
      </c>
    </row>
    <row r="77" spans="1:9" x14ac:dyDescent="0.35">
      <c r="A77" s="165" t="s">
        <v>1245</v>
      </c>
      <c r="B77" s="92" t="s">
        <v>39</v>
      </c>
      <c r="C77" s="1" t="s">
        <v>42</v>
      </c>
      <c r="D77" s="85" t="s">
        <v>770</v>
      </c>
      <c r="E77" s="9" t="s">
        <v>42</v>
      </c>
      <c r="F77" s="8" t="s">
        <v>1246</v>
      </c>
      <c r="G77" s="10">
        <v>0</v>
      </c>
      <c r="H77" s="10">
        <v>0</v>
      </c>
      <c r="I77" s="12">
        <v>0</v>
      </c>
    </row>
    <row r="78" spans="1:9" ht="39.5" x14ac:dyDescent="0.35">
      <c r="A78" s="166"/>
      <c r="B78" s="92"/>
      <c r="C78" s="1"/>
      <c r="D78" s="85"/>
      <c r="E78" s="9"/>
      <c r="F78" s="8" t="s">
        <v>1181</v>
      </c>
      <c r="G78" s="10">
        <v>0</v>
      </c>
      <c r="H78" s="10">
        <v>0</v>
      </c>
      <c r="I78" s="12">
        <v>42.21</v>
      </c>
    </row>
    <row r="79" spans="1:9" x14ac:dyDescent="0.35">
      <c r="A79" s="166"/>
      <c r="B79" s="92"/>
      <c r="C79" s="1"/>
      <c r="D79" s="85"/>
      <c r="E79" s="9"/>
      <c r="F79" s="8" t="s">
        <v>1182</v>
      </c>
      <c r="G79" s="10">
        <v>0</v>
      </c>
      <c r="H79" s="10">
        <v>0</v>
      </c>
      <c r="I79" s="12">
        <v>90</v>
      </c>
    </row>
    <row r="80" spans="1:9" ht="26.5" x14ac:dyDescent="0.35">
      <c r="A80" s="166"/>
      <c r="B80" s="92"/>
      <c r="C80" s="1"/>
      <c r="D80" s="85"/>
      <c r="E80" s="9"/>
      <c r="F80" s="8" t="s">
        <v>1183</v>
      </c>
      <c r="G80" s="10">
        <v>0</v>
      </c>
      <c r="H80" s="10">
        <v>0</v>
      </c>
      <c r="I80" s="12">
        <v>556</v>
      </c>
    </row>
    <row r="81" spans="1:9" ht="26.5" x14ac:dyDescent="0.35">
      <c r="A81" s="166"/>
      <c r="B81" s="92"/>
      <c r="C81" s="1"/>
      <c r="D81" s="85"/>
      <c r="E81" s="9"/>
      <c r="F81" s="8" t="s">
        <v>48</v>
      </c>
      <c r="G81" s="10">
        <v>0</v>
      </c>
      <c r="H81" s="10">
        <v>0</v>
      </c>
      <c r="I81" s="12">
        <v>1429.05</v>
      </c>
    </row>
    <row r="82" spans="1:9" x14ac:dyDescent="0.35">
      <c r="A82" s="166"/>
      <c r="B82" s="92"/>
      <c r="C82" s="1"/>
      <c r="D82" s="82" t="s">
        <v>772</v>
      </c>
      <c r="E82" s="82"/>
      <c r="F82" s="82"/>
      <c r="G82" s="93">
        <v>0</v>
      </c>
      <c r="H82" s="93">
        <v>0</v>
      </c>
      <c r="I82" s="84">
        <v>2117.2600000000002</v>
      </c>
    </row>
    <row r="83" spans="1:9" x14ac:dyDescent="0.35">
      <c r="A83" s="166"/>
      <c r="B83" s="82" t="s">
        <v>165</v>
      </c>
      <c r="C83" s="82"/>
      <c r="D83" s="82"/>
      <c r="E83" s="82"/>
      <c r="F83" s="82"/>
      <c r="G83" s="93">
        <v>0</v>
      </c>
      <c r="H83" s="93">
        <v>0</v>
      </c>
      <c r="I83" s="84">
        <v>2117.2600000000002</v>
      </c>
    </row>
    <row r="84" spans="1:9" x14ac:dyDescent="0.35">
      <c r="A84" s="166"/>
      <c r="B84" s="92" t="s">
        <v>50</v>
      </c>
      <c r="C84" s="1" t="s">
        <v>51</v>
      </c>
      <c r="D84" s="85" t="s">
        <v>312</v>
      </c>
      <c r="E84" s="9" t="s">
        <v>1247</v>
      </c>
      <c r="F84" s="8" t="s">
        <v>1248</v>
      </c>
      <c r="G84" s="10">
        <v>4.5</v>
      </c>
      <c r="H84" s="10">
        <v>86.375196442217344</v>
      </c>
      <c r="I84" s="12">
        <v>388.68838398997804</v>
      </c>
    </row>
    <row r="85" spans="1:9" x14ac:dyDescent="0.35">
      <c r="A85" s="166"/>
      <c r="B85" s="92"/>
      <c r="C85" s="1"/>
      <c r="D85" s="82" t="s">
        <v>315</v>
      </c>
      <c r="E85" s="82"/>
      <c r="F85" s="82"/>
      <c r="G85" s="93">
        <v>4.5</v>
      </c>
      <c r="H85" s="93">
        <v>86.375196442217344</v>
      </c>
      <c r="I85" s="84">
        <v>388.68838398997804</v>
      </c>
    </row>
    <row r="86" spans="1:9" x14ac:dyDescent="0.35">
      <c r="A86" s="166"/>
      <c r="B86" s="92"/>
      <c r="C86" s="1"/>
      <c r="D86" s="85" t="s">
        <v>770</v>
      </c>
      <c r="E86" s="9" t="s">
        <v>42</v>
      </c>
      <c r="F86" s="8" t="s">
        <v>84</v>
      </c>
      <c r="G86" s="10">
        <v>2</v>
      </c>
      <c r="H86" s="10">
        <v>83.381341454444794</v>
      </c>
      <c r="I86" s="12">
        <v>166.76268290888959</v>
      </c>
    </row>
    <row r="87" spans="1:9" ht="39.5" x14ac:dyDescent="0.35">
      <c r="A87" s="166"/>
      <c r="B87" s="92"/>
      <c r="C87" s="1"/>
      <c r="D87" s="85"/>
      <c r="E87" s="9"/>
      <c r="F87" s="8" t="s">
        <v>1249</v>
      </c>
      <c r="G87" s="10">
        <v>0</v>
      </c>
      <c r="H87" s="10">
        <v>0</v>
      </c>
      <c r="I87" s="12">
        <v>215</v>
      </c>
    </row>
    <row r="88" spans="1:9" x14ac:dyDescent="0.35">
      <c r="A88" s="166"/>
      <c r="B88" s="92"/>
      <c r="C88" s="1"/>
      <c r="D88" s="85"/>
      <c r="E88" s="9"/>
      <c r="F88" s="8" t="s">
        <v>1250</v>
      </c>
      <c r="G88" s="10">
        <v>2.25</v>
      </c>
      <c r="H88" s="10">
        <v>90.933000000000007</v>
      </c>
      <c r="I88" s="12">
        <v>204.59925000000001</v>
      </c>
    </row>
    <row r="89" spans="1:9" ht="26.5" x14ac:dyDescent="0.35">
      <c r="A89" s="166"/>
      <c r="B89" s="92"/>
      <c r="C89" s="1"/>
      <c r="D89" s="85"/>
      <c r="E89" s="9"/>
      <c r="F89" s="8" t="s">
        <v>1251</v>
      </c>
      <c r="G89" s="10">
        <v>16.5</v>
      </c>
      <c r="H89" s="10">
        <v>83.325884889812826</v>
      </c>
      <c r="I89" s="12">
        <v>1374.8771006819115</v>
      </c>
    </row>
    <row r="90" spans="1:9" x14ac:dyDescent="0.35">
      <c r="A90" s="166"/>
      <c r="B90" s="92"/>
      <c r="C90" s="1"/>
      <c r="D90" s="85"/>
      <c r="E90" s="9" t="s">
        <v>1252</v>
      </c>
      <c r="F90" s="8" t="s">
        <v>1253</v>
      </c>
      <c r="G90" s="10">
        <v>23.75</v>
      </c>
      <c r="H90" s="10">
        <v>94.730993989096163</v>
      </c>
      <c r="I90" s="12">
        <v>2249.861107241034</v>
      </c>
    </row>
    <row r="91" spans="1:9" x14ac:dyDescent="0.35">
      <c r="A91" s="166"/>
      <c r="B91" s="92"/>
      <c r="C91" s="1"/>
      <c r="D91" s="85"/>
      <c r="E91" s="9" t="s">
        <v>1254</v>
      </c>
      <c r="F91" s="8" t="s">
        <v>1255</v>
      </c>
      <c r="G91" s="10">
        <v>21.25</v>
      </c>
      <c r="H91" s="10">
        <v>86.375196442217344</v>
      </c>
      <c r="I91" s="12">
        <v>1835.4729243971185</v>
      </c>
    </row>
    <row r="92" spans="1:9" x14ac:dyDescent="0.35">
      <c r="A92" s="166"/>
      <c r="B92" s="92"/>
      <c r="C92" s="1"/>
      <c r="D92" s="85"/>
      <c r="E92" s="9" t="s">
        <v>1256</v>
      </c>
      <c r="F92" s="8" t="s">
        <v>1257</v>
      </c>
      <c r="G92" s="10">
        <v>18.75</v>
      </c>
      <c r="H92" s="10">
        <v>86.375196442217344</v>
      </c>
      <c r="I92" s="12">
        <v>1619.5349332915753</v>
      </c>
    </row>
    <row r="93" spans="1:9" x14ac:dyDescent="0.35">
      <c r="A93" s="166"/>
      <c r="B93" s="92"/>
      <c r="C93" s="1"/>
      <c r="D93" s="85"/>
      <c r="E93" s="9" t="s">
        <v>1258</v>
      </c>
      <c r="F93" s="8" t="s">
        <v>1259</v>
      </c>
      <c r="G93" s="10">
        <v>18.75</v>
      </c>
      <c r="H93" s="10">
        <v>86.375196442217344</v>
      </c>
      <c r="I93" s="12">
        <v>1619.5349332915753</v>
      </c>
    </row>
    <row r="94" spans="1:9" x14ac:dyDescent="0.35">
      <c r="A94" s="166"/>
      <c r="B94" s="92"/>
      <c r="C94" s="1"/>
      <c r="D94" s="85"/>
      <c r="E94" s="9" t="s">
        <v>1260</v>
      </c>
      <c r="F94" s="8" t="s">
        <v>1261</v>
      </c>
      <c r="G94" s="10">
        <v>4.5</v>
      </c>
      <c r="H94" s="10">
        <v>94.732411963369259</v>
      </c>
      <c r="I94" s="12">
        <v>426.29585383516167</v>
      </c>
    </row>
    <row r="95" spans="1:9" ht="26.5" x14ac:dyDescent="0.35">
      <c r="A95" s="166"/>
      <c r="B95" s="92"/>
      <c r="C95" s="1"/>
      <c r="D95" s="85"/>
      <c r="E95" s="9" t="s">
        <v>1262</v>
      </c>
      <c r="F95" s="8" t="s">
        <v>1263</v>
      </c>
      <c r="G95" s="10">
        <v>4.05</v>
      </c>
      <c r="H95" s="10">
        <v>362.33831760316582</v>
      </c>
      <c r="I95" s="12">
        <v>1467.4701862928216</v>
      </c>
    </row>
    <row r="96" spans="1:9" x14ac:dyDescent="0.35">
      <c r="A96" s="166"/>
      <c r="B96" s="92"/>
      <c r="C96" s="1"/>
      <c r="D96" s="85"/>
      <c r="E96" s="9" t="s">
        <v>1264</v>
      </c>
      <c r="F96" s="8" t="s">
        <v>1265</v>
      </c>
      <c r="G96" s="10">
        <v>18.850000000000001</v>
      </c>
      <c r="H96" s="10">
        <v>115.23613948420827</v>
      </c>
      <c r="I96" s="12">
        <v>2172.2012292773261</v>
      </c>
    </row>
    <row r="97" spans="1:9" x14ac:dyDescent="0.35">
      <c r="A97" s="166"/>
      <c r="B97" s="92"/>
      <c r="C97" s="1"/>
      <c r="D97" s="85"/>
      <c r="E97" s="9" t="s">
        <v>1266</v>
      </c>
      <c r="F97" s="8" t="s">
        <v>1267</v>
      </c>
      <c r="G97" s="10">
        <v>4.3499999999999996</v>
      </c>
      <c r="H97" s="10">
        <v>86.375196442217344</v>
      </c>
      <c r="I97" s="12">
        <v>375.73210452364543</v>
      </c>
    </row>
    <row r="98" spans="1:9" ht="26.5" x14ac:dyDescent="0.35">
      <c r="A98" s="166"/>
      <c r="B98" s="92"/>
      <c r="C98" s="1"/>
      <c r="D98" s="85"/>
      <c r="E98" s="9" t="s">
        <v>1268</v>
      </c>
      <c r="F98" s="8" t="s">
        <v>1269</v>
      </c>
      <c r="G98" s="10">
        <v>5.8</v>
      </c>
      <c r="H98" s="10">
        <v>115.23613948420827</v>
      </c>
      <c r="I98" s="12">
        <v>668.36960900840791</v>
      </c>
    </row>
    <row r="99" spans="1:9" ht="26.5" x14ac:dyDescent="0.35">
      <c r="A99" s="166"/>
      <c r="B99" s="92"/>
      <c r="C99" s="1"/>
      <c r="D99" s="85"/>
      <c r="E99" s="9" t="s">
        <v>1270</v>
      </c>
      <c r="F99" s="8" t="s">
        <v>1271</v>
      </c>
      <c r="G99" s="10">
        <v>31.200000000000003</v>
      </c>
      <c r="H99" s="10">
        <v>86.375196442217344</v>
      </c>
      <c r="I99" s="12">
        <v>2694.9061289971814</v>
      </c>
    </row>
    <row r="100" spans="1:9" x14ac:dyDescent="0.35">
      <c r="A100" s="166"/>
      <c r="B100" s="92"/>
      <c r="C100" s="1"/>
      <c r="D100" s="85"/>
      <c r="E100" s="9" t="s">
        <v>1272</v>
      </c>
      <c r="F100" s="8" t="s">
        <v>1273</v>
      </c>
      <c r="G100" s="10">
        <v>21.25</v>
      </c>
      <c r="H100" s="10">
        <v>94.730993989096163</v>
      </c>
      <c r="I100" s="12">
        <v>2013.0336222682934</v>
      </c>
    </row>
    <row r="101" spans="1:9" ht="39.5" x14ac:dyDescent="0.35">
      <c r="A101" s="166"/>
      <c r="B101" s="92"/>
      <c r="C101" s="1"/>
      <c r="D101" s="85"/>
      <c r="E101" s="9" t="s">
        <v>1274</v>
      </c>
      <c r="F101" s="8" t="s">
        <v>1275</v>
      </c>
      <c r="G101" s="10">
        <v>28.799999999999997</v>
      </c>
      <c r="H101" s="10">
        <v>162.47257503854536</v>
      </c>
      <c r="I101" s="12">
        <v>4679.2101611101061</v>
      </c>
    </row>
    <row r="102" spans="1:9" x14ac:dyDescent="0.35">
      <c r="A102" s="166"/>
      <c r="B102" s="92"/>
      <c r="C102" s="1"/>
      <c r="D102" s="85"/>
      <c r="E102" s="9" t="s">
        <v>1276</v>
      </c>
      <c r="F102" s="8" t="s">
        <v>1277</v>
      </c>
      <c r="G102" s="10">
        <v>3</v>
      </c>
      <c r="H102" s="10">
        <v>86.375196442217344</v>
      </c>
      <c r="I102" s="12">
        <v>259.12558932665206</v>
      </c>
    </row>
    <row r="103" spans="1:9" ht="26.5" x14ac:dyDescent="0.35">
      <c r="A103" s="166"/>
      <c r="B103" s="92"/>
      <c r="C103" s="1"/>
      <c r="D103" s="85"/>
      <c r="E103" s="9" t="s">
        <v>1278</v>
      </c>
      <c r="F103" s="8" t="s">
        <v>1279</v>
      </c>
      <c r="G103" s="10">
        <v>12</v>
      </c>
      <c r="H103" s="10">
        <v>86.375196442217344</v>
      </c>
      <c r="I103" s="12">
        <v>1036.5023573066082</v>
      </c>
    </row>
    <row r="104" spans="1:9" x14ac:dyDescent="0.35">
      <c r="A104" s="166"/>
      <c r="B104" s="92"/>
      <c r="C104" s="1"/>
      <c r="D104" s="85"/>
      <c r="E104" s="9" t="s">
        <v>1280</v>
      </c>
      <c r="F104" s="8" t="s">
        <v>1281</v>
      </c>
      <c r="G104" s="10">
        <v>11.875</v>
      </c>
      <c r="H104" s="10">
        <v>94.732411963369259</v>
      </c>
      <c r="I104" s="12">
        <v>1124.94739206501</v>
      </c>
    </row>
    <row r="105" spans="1:9" ht="26.5" x14ac:dyDescent="0.35">
      <c r="A105" s="166"/>
      <c r="B105" s="92"/>
      <c r="C105" s="1"/>
      <c r="D105" s="85"/>
      <c r="E105" s="9" t="s">
        <v>1282</v>
      </c>
      <c r="F105" s="8" t="s">
        <v>1283</v>
      </c>
      <c r="G105" s="10">
        <v>6</v>
      </c>
      <c r="H105" s="10">
        <v>115.23613948420827</v>
      </c>
      <c r="I105" s="12">
        <v>691.41683690524962</v>
      </c>
    </row>
    <row r="106" spans="1:9" x14ac:dyDescent="0.35">
      <c r="A106" s="166"/>
      <c r="B106" s="92"/>
      <c r="C106" s="1"/>
      <c r="D106" s="85"/>
      <c r="E106" s="9" t="s">
        <v>1284</v>
      </c>
      <c r="F106" s="8" t="s">
        <v>1285</v>
      </c>
      <c r="G106" s="10">
        <v>22.95</v>
      </c>
      <c r="H106" s="10">
        <v>142.22838837240062</v>
      </c>
      <c r="I106" s="12">
        <v>3264.1415131465942</v>
      </c>
    </row>
    <row r="107" spans="1:9" ht="26.5" x14ac:dyDescent="0.35">
      <c r="A107" s="166"/>
      <c r="B107" s="92"/>
      <c r="C107" s="1"/>
      <c r="D107" s="85"/>
      <c r="E107" s="9" t="s">
        <v>1286</v>
      </c>
      <c r="F107" s="8" t="s">
        <v>1287</v>
      </c>
      <c r="G107" s="10">
        <v>6.25</v>
      </c>
      <c r="H107" s="10">
        <v>98.532346736506099</v>
      </c>
      <c r="I107" s="12">
        <v>615.82716710316311</v>
      </c>
    </row>
    <row r="108" spans="1:9" x14ac:dyDescent="0.35">
      <c r="A108" s="166"/>
      <c r="B108" s="92"/>
      <c r="C108" s="1"/>
      <c r="D108" s="85"/>
      <c r="E108" s="9" t="s">
        <v>1288</v>
      </c>
      <c r="F108" s="8" t="s">
        <v>1289</v>
      </c>
      <c r="G108" s="10">
        <v>8.125</v>
      </c>
      <c r="H108" s="10">
        <v>94.730993989096163</v>
      </c>
      <c r="I108" s="12">
        <v>769.68932616140637</v>
      </c>
    </row>
    <row r="109" spans="1:9" x14ac:dyDescent="0.35">
      <c r="A109" s="166"/>
      <c r="B109" s="92"/>
      <c r="C109" s="1"/>
      <c r="D109" s="85"/>
      <c r="E109" s="9" t="s">
        <v>1290</v>
      </c>
      <c r="F109" s="8" t="s">
        <v>1291</v>
      </c>
      <c r="G109" s="10">
        <v>24.375</v>
      </c>
      <c r="H109" s="10">
        <v>123.74907951817721</v>
      </c>
      <c r="I109" s="12">
        <v>3016.3838132555697</v>
      </c>
    </row>
    <row r="110" spans="1:9" x14ac:dyDescent="0.35">
      <c r="A110" s="166"/>
      <c r="B110" s="92"/>
      <c r="C110" s="1"/>
      <c r="D110" s="85"/>
      <c r="E110" s="9" t="s">
        <v>1292</v>
      </c>
      <c r="F110" s="8" t="s">
        <v>1293</v>
      </c>
      <c r="G110" s="10">
        <v>11.875</v>
      </c>
      <c r="H110" s="10">
        <v>86.375196442217344</v>
      </c>
      <c r="I110" s="12">
        <v>1025.7054577513309</v>
      </c>
    </row>
    <row r="111" spans="1:9" x14ac:dyDescent="0.35">
      <c r="A111" s="166"/>
      <c r="B111" s="92"/>
      <c r="C111" s="1"/>
      <c r="D111" s="82" t="s">
        <v>772</v>
      </c>
      <c r="E111" s="82"/>
      <c r="F111" s="82"/>
      <c r="G111" s="93">
        <v>328.5</v>
      </c>
      <c r="H111" s="93">
        <v>107.63616670289649</v>
      </c>
      <c r="I111" s="84">
        <v>35586.601280146635</v>
      </c>
    </row>
    <row r="112" spans="1:9" x14ac:dyDescent="0.35">
      <c r="A112" s="167"/>
      <c r="B112" s="82" t="s">
        <v>168</v>
      </c>
      <c r="C112" s="82"/>
      <c r="D112" s="82"/>
      <c r="E112" s="82"/>
      <c r="F112" s="82"/>
      <c r="G112" s="93">
        <v>333</v>
      </c>
      <c r="H112" s="93">
        <v>106.87684633644366</v>
      </c>
      <c r="I112" s="84">
        <v>35975.289664136617</v>
      </c>
    </row>
    <row r="113" spans="1:9" x14ac:dyDescent="0.35">
      <c r="A113" s="161" t="s">
        <v>1294</v>
      </c>
      <c r="B113" s="158"/>
      <c r="C113" s="158"/>
      <c r="D113" s="158"/>
      <c r="E113" s="158"/>
      <c r="F113" s="206"/>
      <c r="G113" s="208">
        <v>333</v>
      </c>
      <c r="H113" s="168">
        <v>106.87684633644366</v>
      </c>
      <c r="I113" s="160">
        <v>38092.549664136619</v>
      </c>
    </row>
    <row r="114" spans="1:9" x14ac:dyDescent="0.35">
      <c r="A114" s="165" t="s">
        <v>1295</v>
      </c>
      <c r="B114" s="92" t="s">
        <v>39</v>
      </c>
      <c r="C114" s="1" t="s">
        <v>42</v>
      </c>
      <c r="D114" s="85" t="s">
        <v>770</v>
      </c>
      <c r="E114" s="9" t="s">
        <v>42</v>
      </c>
      <c r="F114" s="8" t="s">
        <v>1246</v>
      </c>
      <c r="G114" s="10">
        <v>0</v>
      </c>
      <c r="H114" s="10">
        <v>0</v>
      </c>
      <c r="I114" s="12">
        <v>0</v>
      </c>
    </row>
    <row r="115" spans="1:9" ht="39.5" x14ac:dyDescent="0.35">
      <c r="A115" s="166"/>
      <c r="B115" s="92"/>
      <c r="C115" s="1"/>
      <c r="D115" s="85"/>
      <c r="E115" s="9"/>
      <c r="F115" s="8" t="s">
        <v>1181</v>
      </c>
      <c r="G115" s="10">
        <v>0</v>
      </c>
      <c r="H115" s="10">
        <v>0</v>
      </c>
      <c r="I115" s="12">
        <v>4.6900000000000004</v>
      </c>
    </row>
    <row r="116" spans="1:9" x14ac:dyDescent="0.35">
      <c r="A116" s="166"/>
      <c r="B116" s="92"/>
      <c r="C116" s="1"/>
      <c r="D116" s="85"/>
      <c r="E116" s="9"/>
      <c r="F116" s="8" t="s">
        <v>1182</v>
      </c>
      <c r="G116" s="10">
        <v>0</v>
      </c>
      <c r="H116" s="10">
        <v>0</v>
      </c>
      <c r="I116" s="12">
        <v>7</v>
      </c>
    </row>
    <row r="117" spans="1:9" ht="26.5" x14ac:dyDescent="0.35">
      <c r="A117" s="166"/>
      <c r="B117" s="92"/>
      <c r="C117" s="1"/>
      <c r="D117" s="85"/>
      <c r="E117" s="9"/>
      <c r="F117" s="8" t="s">
        <v>1183</v>
      </c>
      <c r="G117" s="10">
        <v>0</v>
      </c>
      <c r="H117" s="10">
        <v>0</v>
      </c>
      <c r="I117" s="12">
        <v>155.25</v>
      </c>
    </row>
    <row r="118" spans="1:9" ht="26.5" x14ac:dyDescent="0.35">
      <c r="A118" s="166"/>
      <c r="B118" s="92"/>
      <c r="C118" s="1"/>
      <c r="D118" s="85"/>
      <c r="E118" s="9"/>
      <c r="F118" s="8" t="s">
        <v>48</v>
      </c>
      <c r="G118" s="10">
        <v>0</v>
      </c>
      <c r="H118" s="10">
        <v>0</v>
      </c>
      <c r="I118" s="12">
        <v>202.24</v>
      </c>
    </row>
    <row r="119" spans="1:9" x14ac:dyDescent="0.35">
      <c r="A119" s="166"/>
      <c r="B119" s="92"/>
      <c r="C119" s="1"/>
      <c r="D119" s="82" t="s">
        <v>772</v>
      </c>
      <c r="E119" s="82"/>
      <c r="F119" s="82"/>
      <c r="G119" s="93">
        <v>0</v>
      </c>
      <c r="H119" s="93">
        <v>0</v>
      </c>
      <c r="I119" s="84">
        <v>369.18</v>
      </c>
    </row>
    <row r="120" spans="1:9" x14ac:dyDescent="0.35">
      <c r="A120" s="166"/>
      <c r="B120" s="82" t="s">
        <v>165</v>
      </c>
      <c r="C120" s="82"/>
      <c r="D120" s="82"/>
      <c r="E120" s="82"/>
      <c r="F120" s="82"/>
      <c r="G120" s="93">
        <v>0</v>
      </c>
      <c r="H120" s="93">
        <v>0</v>
      </c>
      <c r="I120" s="84">
        <v>369.18</v>
      </c>
    </row>
    <row r="121" spans="1:9" x14ac:dyDescent="0.35">
      <c r="A121" s="166"/>
      <c r="B121" s="92" t="s">
        <v>50</v>
      </c>
      <c r="C121" s="1" t="s">
        <v>51</v>
      </c>
      <c r="D121" s="85" t="s">
        <v>770</v>
      </c>
      <c r="E121" s="9" t="s">
        <v>1296</v>
      </c>
      <c r="F121" s="8" t="s">
        <v>1297</v>
      </c>
      <c r="G121" s="10">
        <v>4.75</v>
      </c>
      <c r="H121" s="10">
        <v>159.11892747445839</v>
      </c>
      <c r="I121" s="12">
        <v>755.81490550367732</v>
      </c>
    </row>
    <row r="122" spans="1:9" x14ac:dyDescent="0.35">
      <c r="A122" s="166"/>
      <c r="B122" s="92"/>
      <c r="C122" s="1"/>
      <c r="D122" s="85"/>
      <c r="E122" s="9"/>
      <c r="F122" s="8" t="s">
        <v>1298</v>
      </c>
      <c r="G122" s="10">
        <v>3.5</v>
      </c>
      <c r="H122" s="10">
        <v>159.11892747445839</v>
      </c>
      <c r="I122" s="12">
        <v>556.91624616060437</v>
      </c>
    </row>
    <row r="123" spans="1:9" x14ac:dyDescent="0.35">
      <c r="A123" s="166"/>
      <c r="B123" s="92"/>
      <c r="C123" s="1"/>
      <c r="D123" s="85"/>
      <c r="E123" s="9"/>
      <c r="F123" s="8" t="s">
        <v>1299</v>
      </c>
      <c r="G123" s="10">
        <v>3.25</v>
      </c>
      <c r="H123" s="10">
        <v>159.11892747445839</v>
      </c>
      <c r="I123" s="12">
        <v>517.13651429198978</v>
      </c>
    </row>
    <row r="124" spans="1:9" x14ac:dyDescent="0.35">
      <c r="A124" s="166"/>
      <c r="B124" s="92"/>
      <c r="C124" s="1"/>
      <c r="D124" s="85"/>
      <c r="E124" s="9"/>
      <c r="F124" s="8" t="s">
        <v>1300</v>
      </c>
      <c r="G124" s="10">
        <v>2.25</v>
      </c>
      <c r="H124" s="10">
        <v>159.11892747445839</v>
      </c>
      <c r="I124" s="12">
        <v>358.01758681753137</v>
      </c>
    </row>
    <row r="125" spans="1:9" x14ac:dyDescent="0.35">
      <c r="A125" s="166"/>
      <c r="B125" s="92"/>
      <c r="C125" s="1"/>
      <c r="D125" s="85"/>
      <c r="E125" s="9"/>
      <c r="F125" s="8" t="s">
        <v>1301</v>
      </c>
      <c r="G125" s="10">
        <v>2.25</v>
      </c>
      <c r="H125" s="10">
        <v>159.11892747445839</v>
      </c>
      <c r="I125" s="12">
        <v>358.01758681753137</v>
      </c>
    </row>
    <row r="126" spans="1:9" x14ac:dyDescent="0.35">
      <c r="A126" s="166"/>
      <c r="B126" s="92"/>
      <c r="C126" s="1"/>
      <c r="D126" s="85"/>
      <c r="E126" s="9"/>
      <c r="F126" s="8" t="s">
        <v>1302</v>
      </c>
      <c r="G126" s="10">
        <v>4</v>
      </c>
      <c r="H126" s="10">
        <v>159.11892747445839</v>
      </c>
      <c r="I126" s="12">
        <v>636.47570989783355</v>
      </c>
    </row>
    <row r="127" spans="1:9" x14ac:dyDescent="0.35">
      <c r="A127" s="166"/>
      <c r="B127" s="92"/>
      <c r="C127" s="1"/>
      <c r="D127" s="85"/>
      <c r="E127" s="9" t="s">
        <v>171</v>
      </c>
      <c r="F127" s="8" t="s">
        <v>1250</v>
      </c>
      <c r="G127" s="10">
        <v>0</v>
      </c>
      <c r="H127" s="10">
        <v>0</v>
      </c>
      <c r="I127" s="12">
        <v>0</v>
      </c>
    </row>
    <row r="128" spans="1:9" x14ac:dyDescent="0.35">
      <c r="A128" s="166"/>
      <c r="B128" s="92"/>
      <c r="C128" s="1"/>
      <c r="D128" s="82" t="s">
        <v>772</v>
      </c>
      <c r="E128" s="82"/>
      <c r="F128" s="82"/>
      <c r="G128" s="93">
        <v>20</v>
      </c>
      <c r="H128" s="93">
        <v>159.11892747445839</v>
      </c>
      <c r="I128" s="84">
        <v>3182.3785494891681</v>
      </c>
    </row>
    <row r="129" spans="1:9" x14ac:dyDescent="0.35">
      <c r="A129" s="167"/>
      <c r="B129" s="82" t="s">
        <v>168</v>
      </c>
      <c r="C129" s="82"/>
      <c r="D129" s="82"/>
      <c r="E129" s="82"/>
      <c r="F129" s="82"/>
      <c r="G129" s="93">
        <v>20</v>
      </c>
      <c r="H129" s="93">
        <v>159.11892747445839</v>
      </c>
      <c r="I129" s="84">
        <v>3182.3785494891681</v>
      </c>
    </row>
    <row r="130" spans="1:9" x14ac:dyDescent="0.35">
      <c r="A130" s="161" t="s">
        <v>1303</v>
      </c>
      <c r="B130" s="158"/>
      <c r="C130" s="158"/>
      <c r="D130" s="158"/>
      <c r="E130" s="158"/>
      <c r="F130" s="206"/>
      <c r="G130" s="208">
        <v>20</v>
      </c>
      <c r="H130" s="168">
        <v>159.11892747445839</v>
      </c>
      <c r="I130" s="160">
        <v>3551.5585494891679</v>
      </c>
    </row>
    <row r="131" spans="1:9" x14ac:dyDescent="0.35">
      <c r="A131" s="7" t="s">
        <v>174</v>
      </c>
      <c r="B131" s="7"/>
      <c r="C131" s="7"/>
      <c r="D131" s="7"/>
      <c r="F131" s="7"/>
      <c r="G131" s="10">
        <v>532</v>
      </c>
      <c r="H131" s="10">
        <v>108.77304438905674</v>
      </c>
      <c r="I131" s="12">
        <v>62427.904925199451</v>
      </c>
    </row>
    <row r="132" spans="1:9" x14ac:dyDescent="0.35">
      <c r="A132"/>
      <c r="B132"/>
      <c r="C132"/>
      <c r="D132"/>
      <c r="E132"/>
      <c r="F132"/>
      <c r="G132"/>
      <c r="H132"/>
      <c r="I132"/>
    </row>
    <row r="133" spans="1:9" x14ac:dyDescent="0.35">
      <c r="A133"/>
      <c r="B133"/>
      <c r="C133"/>
      <c r="D133"/>
      <c r="E133"/>
      <c r="F133"/>
      <c r="G133"/>
      <c r="H133"/>
      <c r="I133"/>
    </row>
    <row r="134" spans="1:9" x14ac:dyDescent="0.35">
      <c r="A134"/>
      <c r="B134"/>
      <c r="C134"/>
      <c r="D134"/>
      <c r="E134"/>
      <c r="F134"/>
      <c r="G134"/>
      <c r="H134"/>
      <c r="I134"/>
    </row>
    <row r="135" spans="1:9" x14ac:dyDescent="0.35">
      <c r="A135"/>
      <c r="B135"/>
      <c r="C135"/>
      <c r="D135"/>
      <c r="E135"/>
      <c r="F135"/>
      <c r="G135"/>
      <c r="H135"/>
      <c r="I135"/>
    </row>
    <row r="136" spans="1:9" x14ac:dyDescent="0.35">
      <c r="A136"/>
      <c r="B136"/>
      <c r="C136"/>
      <c r="D136"/>
      <c r="E136"/>
      <c r="F136"/>
      <c r="G136"/>
      <c r="H136"/>
      <c r="I136"/>
    </row>
    <row r="137" spans="1:9" x14ac:dyDescent="0.35">
      <c r="A137"/>
      <c r="B137"/>
      <c r="C137"/>
      <c r="D137"/>
      <c r="E137"/>
      <c r="F137"/>
      <c r="G137"/>
      <c r="H137"/>
      <c r="I137"/>
    </row>
    <row r="138" spans="1:9" x14ac:dyDescent="0.35">
      <c r="A138"/>
      <c r="B138"/>
      <c r="C138"/>
      <c r="D138"/>
      <c r="E138"/>
      <c r="F138"/>
      <c r="G138"/>
      <c r="H138"/>
      <c r="I138"/>
    </row>
    <row r="139" spans="1:9" x14ac:dyDescent="0.35">
      <c r="A139"/>
      <c r="B139"/>
      <c r="C139"/>
      <c r="D139"/>
      <c r="E139"/>
      <c r="F139"/>
      <c r="G139"/>
      <c r="H139"/>
      <c r="I139"/>
    </row>
    <row r="140" spans="1:9" x14ac:dyDescent="0.35">
      <c r="A140"/>
      <c r="B140"/>
      <c r="C140"/>
      <c r="D140"/>
      <c r="E140"/>
      <c r="F140"/>
      <c r="G140"/>
      <c r="H140"/>
      <c r="I140"/>
    </row>
    <row r="141" spans="1:9" x14ac:dyDescent="0.35">
      <c r="A141"/>
      <c r="B141"/>
      <c r="C141"/>
      <c r="D141"/>
      <c r="E141"/>
      <c r="F141"/>
      <c r="G141"/>
      <c r="H141"/>
      <c r="I141"/>
    </row>
    <row r="142" spans="1:9" x14ac:dyDescent="0.35">
      <c r="A142"/>
      <c r="B142"/>
      <c r="C142"/>
      <c r="D142"/>
      <c r="E142"/>
      <c r="F142"/>
      <c r="G142"/>
      <c r="H142"/>
      <c r="I142"/>
    </row>
    <row r="143" spans="1:9" x14ac:dyDescent="0.35">
      <c r="A143"/>
      <c r="B143"/>
      <c r="C143"/>
      <c r="D143"/>
      <c r="E143"/>
      <c r="F143"/>
      <c r="G143"/>
      <c r="H143"/>
      <c r="I143"/>
    </row>
    <row r="144" spans="1:9" x14ac:dyDescent="0.35">
      <c r="A144"/>
      <c r="B144"/>
      <c r="C144"/>
      <c r="D144"/>
      <c r="E144"/>
      <c r="F144"/>
      <c r="G144"/>
      <c r="H144"/>
      <c r="I144"/>
    </row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customFormat="1" x14ac:dyDescent="0.35"/>
    <row r="722" customFormat="1" x14ac:dyDescent="0.35"/>
    <row r="723" customFormat="1" x14ac:dyDescent="0.35"/>
    <row r="724" customFormat="1" x14ac:dyDescent="0.35"/>
    <row r="725" customFormat="1" x14ac:dyDescent="0.35"/>
    <row r="726" customFormat="1" x14ac:dyDescent="0.35"/>
    <row r="727" customFormat="1" x14ac:dyDescent="0.35"/>
    <row r="728" customFormat="1" x14ac:dyDescent="0.35"/>
    <row r="729" customFormat="1" x14ac:dyDescent="0.35"/>
    <row r="730" customFormat="1" x14ac:dyDescent="0.35"/>
    <row r="731" customFormat="1" x14ac:dyDescent="0.35"/>
    <row r="732" customFormat="1" x14ac:dyDescent="0.35"/>
    <row r="733" customFormat="1" x14ac:dyDescent="0.35"/>
    <row r="734" customFormat="1" x14ac:dyDescent="0.35"/>
    <row r="735" customFormat="1" x14ac:dyDescent="0.35"/>
    <row r="736" customFormat="1" x14ac:dyDescent="0.35"/>
    <row r="737" customFormat="1" x14ac:dyDescent="0.35"/>
    <row r="738" customFormat="1" x14ac:dyDescent="0.35"/>
    <row r="739" customFormat="1" x14ac:dyDescent="0.35"/>
    <row r="740" customFormat="1" x14ac:dyDescent="0.35"/>
    <row r="741" customFormat="1" x14ac:dyDescent="0.35"/>
    <row r="742" customFormat="1" x14ac:dyDescent="0.35"/>
    <row r="743" customFormat="1" x14ac:dyDescent="0.35"/>
    <row r="744" customFormat="1" x14ac:dyDescent="0.35"/>
    <row r="745" customFormat="1" x14ac:dyDescent="0.35"/>
    <row r="746" customFormat="1" x14ac:dyDescent="0.35"/>
    <row r="747" customFormat="1" x14ac:dyDescent="0.35"/>
    <row r="748" customFormat="1" x14ac:dyDescent="0.35"/>
    <row r="749" customFormat="1" x14ac:dyDescent="0.35"/>
    <row r="750" customFormat="1" x14ac:dyDescent="0.35"/>
    <row r="751" customFormat="1" x14ac:dyDescent="0.35"/>
    <row r="752" customFormat="1" x14ac:dyDescent="0.35"/>
    <row r="753" customFormat="1" x14ac:dyDescent="0.35"/>
    <row r="754" customFormat="1" x14ac:dyDescent="0.35"/>
    <row r="755" customFormat="1" x14ac:dyDescent="0.35"/>
    <row r="756" customFormat="1" x14ac:dyDescent="0.35"/>
    <row r="757" customFormat="1" x14ac:dyDescent="0.35"/>
    <row r="758" customFormat="1" x14ac:dyDescent="0.35"/>
    <row r="759" customFormat="1" x14ac:dyDescent="0.35"/>
    <row r="760" customFormat="1" x14ac:dyDescent="0.35"/>
    <row r="761" customFormat="1" x14ac:dyDescent="0.35"/>
    <row r="762" customFormat="1" x14ac:dyDescent="0.35"/>
    <row r="763" customFormat="1" x14ac:dyDescent="0.35"/>
    <row r="764" customFormat="1" x14ac:dyDescent="0.35"/>
    <row r="765" customFormat="1" x14ac:dyDescent="0.35"/>
    <row r="766" customFormat="1" x14ac:dyDescent="0.35"/>
    <row r="767" customFormat="1" x14ac:dyDescent="0.35"/>
    <row r="768" customFormat="1" x14ac:dyDescent="0.35"/>
    <row r="769" customFormat="1" x14ac:dyDescent="0.35"/>
    <row r="770" customFormat="1" x14ac:dyDescent="0.35"/>
    <row r="771" customFormat="1" x14ac:dyDescent="0.35"/>
    <row r="772" customFormat="1" x14ac:dyDescent="0.35"/>
    <row r="773" customFormat="1" x14ac:dyDescent="0.35"/>
    <row r="774" customFormat="1" x14ac:dyDescent="0.35"/>
    <row r="775" customFormat="1" x14ac:dyDescent="0.35"/>
    <row r="776" customFormat="1" x14ac:dyDescent="0.35"/>
    <row r="777" customFormat="1" x14ac:dyDescent="0.35"/>
    <row r="778" customFormat="1" x14ac:dyDescent="0.35"/>
    <row r="779" customFormat="1" x14ac:dyDescent="0.35"/>
    <row r="780" customFormat="1" x14ac:dyDescent="0.35"/>
    <row r="781" customFormat="1" x14ac:dyDescent="0.35"/>
    <row r="782" customFormat="1" x14ac:dyDescent="0.35"/>
    <row r="783" customFormat="1" x14ac:dyDescent="0.35"/>
    <row r="784" customFormat="1" x14ac:dyDescent="0.35"/>
    <row r="785" customFormat="1" x14ac:dyDescent="0.35"/>
    <row r="786" customFormat="1" x14ac:dyDescent="0.35"/>
    <row r="787" customFormat="1" x14ac:dyDescent="0.35"/>
    <row r="788" customFormat="1" x14ac:dyDescent="0.35"/>
    <row r="789" customFormat="1" x14ac:dyDescent="0.35"/>
    <row r="790" customFormat="1" x14ac:dyDescent="0.35"/>
    <row r="791" customFormat="1" x14ac:dyDescent="0.35"/>
    <row r="792" customFormat="1" x14ac:dyDescent="0.35"/>
    <row r="793" customFormat="1" x14ac:dyDescent="0.35"/>
    <row r="794" customFormat="1" x14ac:dyDescent="0.35"/>
    <row r="795" customFormat="1" x14ac:dyDescent="0.35"/>
    <row r="796" customFormat="1" x14ac:dyDescent="0.35"/>
    <row r="797" customFormat="1" x14ac:dyDescent="0.35"/>
    <row r="798" customFormat="1" x14ac:dyDescent="0.35"/>
    <row r="799" customFormat="1" x14ac:dyDescent="0.35"/>
    <row r="800" customFormat="1" x14ac:dyDescent="0.35"/>
    <row r="801" customFormat="1" x14ac:dyDescent="0.35"/>
    <row r="802" customFormat="1" x14ac:dyDescent="0.35"/>
    <row r="803" customFormat="1" x14ac:dyDescent="0.35"/>
    <row r="804" customFormat="1" x14ac:dyDescent="0.35"/>
    <row r="805" customFormat="1" x14ac:dyDescent="0.35"/>
    <row r="806" customFormat="1" x14ac:dyDescent="0.35"/>
    <row r="807" customFormat="1" x14ac:dyDescent="0.35"/>
    <row r="808" customFormat="1" x14ac:dyDescent="0.35"/>
    <row r="809" customFormat="1" x14ac:dyDescent="0.35"/>
    <row r="810" customFormat="1" x14ac:dyDescent="0.35"/>
    <row r="811" customFormat="1" x14ac:dyDescent="0.35"/>
    <row r="812" customFormat="1" x14ac:dyDescent="0.35"/>
    <row r="813" customFormat="1" x14ac:dyDescent="0.35"/>
    <row r="814" customFormat="1" x14ac:dyDescent="0.35"/>
    <row r="815" customFormat="1" x14ac:dyDescent="0.35"/>
    <row r="816" customFormat="1" x14ac:dyDescent="0.35"/>
    <row r="817" customFormat="1" x14ac:dyDescent="0.35"/>
    <row r="818" customFormat="1" x14ac:dyDescent="0.35"/>
    <row r="819" customFormat="1" x14ac:dyDescent="0.35"/>
    <row r="820" customFormat="1" x14ac:dyDescent="0.35"/>
    <row r="821" customFormat="1" x14ac:dyDescent="0.35"/>
    <row r="822" customFormat="1" x14ac:dyDescent="0.35"/>
    <row r="823" customFormat="1" x14ac:dyDescent="0.35"/>
    <row r="824" customFormat="1" x14ac:dyDescent="0.35"/>
    <row r="825" customFormat="1" x14ac:dyDescent="0.35"/>
    <row r="826" customFormat="1" x14ac:dyDescent="0.35"/>
    <row r="827" customFormat="1" x14ac:dyDescent="0.35"/>
    <row r="828" customFormat="1" x14ac:dyDescent="0.35"/>
    <row r="829" customFormat="1" x14ac:dyDescent="0.35"/>
    <row r="830" customFormat="1" x14ac:dyDescent="0.35"/>
    <row r="831" customFormat="1" x14ac:dyDescent="0.35"/>
    <row r="832" customFormat="1" x14ac:dyDescent="0.35"/>
    <row r="833" customFormat="1" x14ac:dyDescent="0.35"/>
    <row r="834" customFormat="1" x14ac:dyDescent="0.35"/>
    <row r="835" customFormat="1" x14ac:dyDescent="0.35"/>
    <row r="836" customFormat="1" x14ac:dyDescent="0.35"/>
    <row r="837" customFormat="1" x14ac:dyDescent="0.35"/>
    <row r="838" customFormat="1" x14ac:dyDescent="0.35"/>
    <row r="839" customFormat="1" x14ac:dyDescent="0.35"/>
    <row r="840" customFormat="1" x14ac:dyDescent="0.35"/>
    <row r="841" customFormat="1" x14ac:dyDescent="0.35"/>
    <row r="842" customFormat="1" x14ac:dyDescent="0.35"/>
    <row r="843" customFormat="1" x14ac:dyDescent="0.35"/>
    <row r="844" customFormat="1" x14ac:dyDescent="0.35"/>
    <row r="845" customFormat="1" x14ac:dyDescent="0.35"/>
    <row r="846" customFormat="1" x14ac:dyDescent="0.35"/>
    <row r="847" customFormat="1" x14ac:dyDescent="0.35"/>
    <row r="848" customFormat="1" x14ac:dyDescent="0.35"/>
    <row r="849" customFormat="1" x14ac:dyDescent="0.35"/>
    <row r="850" customFormat="1" x14ac:dyDescent="0.35"/>
    <row r="851" customFormat="1" x14ac:dyDescent="0.35"/>
    <row r="852" customFormat="1" x14ac:dyDescent="0.35"/>
    <row r="853" customFormat="1" x14ac:dyDescent="0.35"/>
    <row r="854" customFormat="1" x14ac:dyDescent="0.35"/>
    <row r="855" customFormat="1" x14ac:dyDescent="0.35"/>
    <row r="856" customFormat="1" x14ac:dyDescent="0.35"/>
    <row r="857" customFormat="1" x14ac:dyDescent="0.35"/>
    <row r="858" customFormat="1" x14ac:dyDescent="0.35"/>
    <row r="859" customFormat="1" x14ac:dyDescent="0.35"/>
    <row r="860" customFormat="1" x14ac:dyDescent="0.35"/>
    <row r="861" customFormat="1" x14ac:dyDescent="0.35"/>
    <row r="862" customFormat="1" x14ac:dyDescent="0.35"/>
    <row r="863" customFormat="1" x14ac:dyDescent="0.35"/>
    <row r="864" customFormat="1" x14ac:dyDescent="0.35"/>
    <row r="865" customFormat="1" x14ac:dyDescent="0.35"/>
    <row r="866" customFormat="1" x14ac:dyDescent="0.35"/>
    <row r="867" customFormat="1" x14ac:dyDescent="0.35"/>
    <row r="868" customFormat="1" x14ac:dyDescent="0.35"/>
    <row r="869" customFormat="1" x14ac:dyDescent="0.35"/>
    <row r="870" customFormat="1" x14ac:dyDescent="0.35"/>
    <row r="871" customFormat="1" x14ac:dyDescent="0.35"/>
    <row r="872" customFormat="1" x14ac:dyDescent="0.35"/>
    <row r="873" customFormat="1" x14ac:dyDescent="0.35"/>
    <row r="874" customFormat="1" x14ac:dyDescent="0.35"/>
    <row r="875" customFormat="1" x14ac:dyDescent="0.35"/>
    <row r="876" customFormat="1" x14ac:dyDescent="0.35"/>
    <row r="877" customFormat="1" x14ac:dyDescent="0.35"/>
    <row r="878" customFormat="1" x14ac:dyDescent="0.35"/>
    <row r="879" customFormat="1" x14ac:dyDescent="0.35"/>
    <row r="880" customFormat="1" x14ac:dyDescent="0.35"/>
    <row r="881" customFormat="1" x14ac:dyDescent="0.35"/>
    <row r="882" customFormat="1" x14ac:dyDescent="0.35"/>
    <row r="883" customFormat="1" x14ac:dyDescent="0.35"/>
    <row r="884" customFormat="1" x14ac:dyDescent="0.35"/>
    <row r="885" customFormat="1" x14ac:dyDescent="0.35"/>
    <row r="886" customFormat="1" x14ac:dyDescent="0.35"/>
    <row r="887" customFormat="1" x14ac:dyDescent="0.35"/>
    <row r="888" customFormat="1" x14ac:dyDescent="0.35"/>
    <row r="889" customFormat="1" x14ac:dyDescent="0.35"/>
    <row r="890" customFormat="1" x14ac:dyDescent="0.35"/>
    <row r="891" customFormat="1" x14ac:dyDescent="0.35"/>
    <row r="892" customFormat="1" x14ac:dyDescent="0.35"/>
    <row r="893" customFormat="1" x14ac:dyDescent="0.35"/>
    <row r="894" customFormat="1" x14ac:dyDescent="0.35"/>
    <row r="895" customFormat="1" x14ac:dyDescent="0.35"/>
    <row r="896" customFormat="1" x14ac:dyDescent="0.35"/>
    <row r="897" customFormat="1" x14ac:dyDescent="0.35"/>
    <row r="898" customFormat="1" x14ac:dyDescent="0.35"/>
    <row r="899" customFormat="1" x14ac:dyDescent="0.35"/>
    <row r="900" customFormat="1" x14ac:dyDescent="0.35"/>
    <row r="901" customFormat="1" x14ac:dyDescent="0.35"/>
    <row r="902" customFormat="1" x14ac:dyDescent="0.35"/>
    <row r="903" customFormat="1" x14ac:dyDescent="0.35"/>
    <row r="904" customFormat="1" x14ac:dyDescent="0.35"/>
    <row r="905" customFormat="1" x14ac:dyDescent="0.35"/>
    <row r="906" customFormat="1" x14ac:dyDescent="0.35"/>
    <row r="907" customFormat="1" x14ac:dyDescent="0.35"/>
    <row r="908" customFormat="1" x14ac:dyDescent="0.35"/>
    <row r="909" customFormat="1" x14ac:dyDescent="0.35"/>
    <row r="910" customFormat="1" x14ac:dyDescent="0.35"/>
    <row r="911" customFormat="1" x14ac:dyDescent="0.35"/>
    <row r="912" customFormat="1" x14ac:dyDescent="0.35"/>
    <row r="913" customFormat="1" x14ac:dyDescent="0.35"/>
    <row r="914" customFormat="1" x14ac:dyDescent="0.35"/>
    <row r="915" customFormat="1" x14ac:dyDescent="0.35"/>
    <row r="916" customFormat="1" x14ac:dyDescent="0.35"/>
    <row r="917" customFormat="1" x14ac:dyDescent="0.35"/>
    <row r="918" customFormat="1" x14ac:dyDescent="0.35"/>
    <row r="919" customFormat="1" x14ac:dyDescent="0.35"/>
    <row r="920" customFormat="1" x14ac:dyDescent="0.35"/>
    <row r="921" customFormat="1" x14ac:dyDescent="0.35"/>
    <row r="922" customFormat="1" x14ac:dyDescent="0.35"/>
    <row r="923" customFormat="1" x14ac:dyDescent="0.35"/>
    <row r="924" customFormat="1" x14ac:dyDescent="0.35"/>
    <row r="925" customFormat="1" x14ac:dyDescent="0.35"/>
    <row r="926" customFormat="1" x14ac:dyDescent="0.35"/>
    <row r="927" customFormat="1" x14ac:dyDescent="0.35"/>
    <row r="928" customFormat="1" x14ac:dyDescent="0.35"/>
    <row r="929" customFormat="1" x14ac:dyDescent="0.35"/>
    <row r="930" customFormat="1" x14ac:dyDescent="0.35"/>
    <row r="931" customFormat="1" x14ac:dyDescent="0.35"/>
    <row r="932" customFormat="1" x14ac:dyDescent="0.35"/>
    <row r="933" customFormat="1" x14ac:dyDescent="0.35"/>
    <row r="934" customFormat="1" x14ac:dyDescent="0.35"/>
    <row r="935" customFormat="1" x14ac:dyDescent="0.35"/>
    <row r="936" customFormat="1" x14ac:dyDescent="0.35"/>
    <row r="937" customFormat="1" x14ac:dyDescent="0.35"/>
    <row r="938" customFormat="1" x14ac:dyDescent="0.35"/>
    <row r="939" customFormat="1" x14ac:dyDescent="0.35"/>
    <row r="940" customFormat="1" x14ac:dyDescent="0.35"/>
    <row r="941" customFormat="1" x14ac:dyDescent="0.35"/>
    <row r="942" customFormat="1" x14ac:dyDescent="0.35"/>
    <row r="943" customFormat="1" x14ac:dyDescent="0.35"/>
    <row r="944" customFormat="1" x14ac:dyDescent="0.35"/>
    <row r="945" customFormat="1" x14ac:dyDescent="0.35"/>
    <row r="946" customFormat="1" x14ac:dyDescent="0.35"/>
    <row r="947" customFormat="1" x14ac:dyDescent="0.35"/>
    <row r="948" customFormat="1" x14ac:dyDescent="0.35"/>
    <row r="949" customFormat="1" x14ac:dyDescent="0.35"/>
    <row r="950" customFormat="1" x14ac:dyDescent="0.35"/>
    <row r="951" customFormat="1" x14ac:dyDescent="0.35"/>
    <row r="952" customFormat="1" x14ac:dyDescent="0.35"/>
    <row r="953" customFormat="1" x14ac:dyDescent="0.35"/>
    <row r="954" customFormat="1" x14ac:dyDescent="0.35"/>
    <row r="955" customFormat="1" x14ac:dyDescent="0.35"/>
    <row r="956" customFormat="1" x14ac:dyDescent="0.35"/>
    <row r="957" customFormat="1" x14ac:dyDescent="0.35"/>
    <row r="958" customFormat="1" x14ac:dyDescent="0.35"/>
    <row r="959" customFormat="1" x14ac:dyDescent="0.35"/>
    <row r="960" customFormat="1" x14ac:dyDescent="0.35"/>
    <row r="961" customFormat="1" x14ac:dyDescent="0.35"/>
    <row r="962" customFormat="1" x14ac:dyDescent="0.35"/>
    <row r="963" customFormat="1" x14ac:dyDescent="0.35"/>
    <row r="964" customFormat="1" x14ac:dyDescent="0.35"/>
    <row r="965" customFormat="1" x14ac:dyDescent="0.35"/>
    <row r="966" customFormat="1" x14ac:dyDescent="0.35"/>
    <row r="967" customFormat="1" x14ac:dyDescent="0.35"/>
    <row r="968" customFormat="1" x14ac:dyDescent="0.35"/>
    <row r="969" customFormat="1" x14ac:dyDescent="0.35"/>
    <row r="970" customFormat="1" x14ac:dyDescent="0.35"/>
    <row r="971" customFormat="1" x14ac:dyDescent="0.35"/>
    <row r="972" customFormat="1" x14ac:dyDescent="0.35"/>
    <row r="973" customFormat="1" x14ac:dyDescent="0.35"/>
    <row r="974" customFormat="1" x14ac:dyDescent="0.35"/>
    <row r="975" customFormat="1" x14ac:dyDescent="0.35"/>
    <row r="976" customFormat="1" x14ac:dyDescent="0.35"/>
    <row r="977" customFormat="1" x14ac:dyDescent="0.35"/>
    <row r="978" customFormat="1" x14ac:dyDescent="0.35"/>
    <row r="979" customFormat="1" x14ac:dyDescent="0.35"/>
    <row r="980" customFormat="1" x14ac:dyDescent="0.35"/>
    <row r="981" customFormat="1" x14ac:dyDescent="0.35"/>
    <row r="982" customFormat="1" x14ac:dyDescent="0.35"/>
    <row r="983" customFormat="1" x14ac:dyDescent="0.35"/>
    <row r="984" customFormat="1" x14ac:dyDescent="0.35"/>
    <row r="985" customFormat="1" x14ac:dyDescent="0.35"/>
    <row r="986" customFormat="1" x14ac:dyDescent="0.35"/>
    <row r="987" customFormat="1" x14ac:dyDescent="0.35"/>
    <row r="988" customFormat="1" x14ac:dyDescent="0.35"/>
    <row r="989" customFormat="1" x14ac:dyDescent="0.35"/>
    <row r="990" customFormat="1" x14ac:dyDescent="0.35"/>
    <row r="991" customFormat="1" x14ac:dyDescent="0.35"/>
    <row r="992" customFormat="1" x14ac:dyDescent="0.35"/>
    <row r="993" customFormat="1" x14ac:dyDescent="0.35"/>
    <row r="994" customFormat="1" x14ac:dyDescent="0.35"/>
    <row r="995" customFormat="1" x14ac:dyDescent="0.35"/>
    <row r="996" customFormat="1" x14ac:dyDescent="0.35"/>
    <row r="997" customFormat="1" x14ac:dyDescent="0.35"/>
    <row r="998" customFormat="1" x14ac:dyDescent="0.35"/>
    <row r="999" customFormat="1" x14ac:dyDescent="0.35"/>
    <row r="1000" customFormat="1" x14ac:dyDescent="0.35"/>
    <row r="1001" customFormat="1" x14ac:dyDescent="0.35"/>
    <row r="1002" customFormat="1" x14ac:dyDescent="0.35"/>
    <row r="1003" customFormat="1" x14ac:dyDescent="0.35"/>
    <row r="1004" customFormat="1" x14ac:dyDescent="0.35"/>
    <row r="1005" customFormat="1" x14ac:dyDescent="0.35"/>
    <row r="1006" customFormat="1" x14ac:dyDescent="0.35"/>
    <row r="1007" customFormat="1" x14ac:dyDescent="0.35"/>
    <row r="1008" customFormat="1" x14ac:dyDescent="0.35"/>
    <row r="1009" customFormat="1" x14ac:dyDescent="0.35"/>
    <row r="1010" customFormat="1" x14ac:dyDescent="0.35"/>
    <row r="1011" customFormat="1" x14ac:dyDescent="0.35"/>
    <row r="1012" customFormat="1" x14ac:dyDescent="0.35"/>
    <row r="1013" customFormat="1" x14ac:dyDescent="0.35"/>
    <row r="1014" customFormat="1" x14ac:dyDescent="0.35"/>
    <row r="1015" customFormat="1" x14ac:dyDescent="0.35"/>
    <row r="1016" customFormat="1" x14ac:dyDescent="0.35"/>
    <row r="1017" customFormat="1" x14ac:dyDescent="0.35"/>
    <row r="1018" customFormat="1" x14ac:dyDescent="0.35"/>
    <row r="1019" customFormat="1" x14ac:dyDescent="0.35"/>
    <row r="1020" customFormat="1" x14ac:dyDescent="0.35"/>
    <row r="1021" customFormat="1" x14ac:dyDescent="0.35"/>
    <row r="1022" customFormat="1" x14ac:dyDescent="0.35"/>
    <row r="1023" customFormat="1" x14ac:dyDescent="0.35"/>
    <row r="1024" customFormat="1" x14ac:dyDescent="0.35"/>
    <row r="1025" customFormat="1" x14ac:dyDescent="0.35"/>
    <row r="1026" customFormat="1" x14ac:dyDescent="0.35"/>
    <row r="1027" customFormat="1" x14ac:dyDescent="0.35"/>
    <row r="1028" customFormat="1" x14ac:dyDescent="0.35"/>
    <row r="1029" customFormat="1" x14ac:dyDescent="0.35"/>
    <row r="1030" customFormat="1" x14ac:dyDescent="0.35"/>
    <row r="1031" customFormat="1" x14ac:dyDescent="0.35"/>
    <row r="1032" customFormat="1" x14ac:dyDescent="0.35"/>
    <row r="1033" customFormat="1" x14ac:dyDescent="0.35"/>
    <row r="1034" customFormat="1" x14ac:dyDescent="0.35"/>
    <row r="1035" customFormat="1" x14ac:dyDescent="0.35"/>
    <row r="1036" customFormat="1" x14ac:dyDescent="0.35"/>
    <row r="1037" customFormat="1" x14ac:dyDescent="0.35"/>
    <row r="1038" customFormat="1" x14ac:dyDescent="0.35"/>
    <row r="1039" customFormat="1" x14ac:dyDescent="0.35"/>
    <row r="1040" customFormat="1" x14ac:dyDescent="0.35"/>
    <row r="1041" customFormat="1" x14ac:dyDescent="0.35"/>
    <row r="1042" customFormat="1" x14ac:dyDescent="0.35"/>
    <row r="1043" customFormat="1" x14ac:dyDescent="0.35"/>
    <row r="1044" customFormat="1" x14ac:dyDescent="0.35"/>
    <row r="1045" customFormat="1" x14ac:dyDescent="0.35"/>
    <row r="1046" customFormat="1" x14ac:dyDescent="0.35"/>
    <row r="1047" customFormat="1" x14ac:dyDescent="0.35"/>
    <row r="1048" customFormat="1" x14ac:dyDescent="0.35"/>
    <row r="1049" customFormat="1" x14ac:dyDescent="0.35"/>
    <row r="1050" customFormat="1" x14ac:dyDescent="0.35"/>
    <row r="1051" customFormat="1" x14ac:dyDescent="0.35"/>
    <row r="1052" customFormat="1" x14ac:dyDescent="0.35"/>
    <row r="1053" customFormat="1" x14ac:dyDescent="0.35"/>
    <row r="1054" customFormat="1" x14ac:dyDescent="0.35"/>
    <row r="1055" customFormat="1" x14ac:dyDescent="0.35"/>
    <row r="1056" customFormat="1" x14ac:dyDescent="0.35"/>
    <row r="1057" customFormat="1" x14ac:dyDescent="0.35"/>
    <row r="1058" customFormat="1" x14ac:dyDescent="0.35"/>
    <row r="1059" customFormat="1" x14ac:dyDescent="0.35"/>
    <row r="1060" customFormat="1" x14ac:dyDescent="0.35"/>
    <row r="1061" customFormat="1" x14ac:dyDescent="0.35"/>
    <row r="1062" customFormat="1" x14ac:dyDescent="0.35"/>
    <row r="1063" customFormat="1" x14ac:dyDescent="0.35"/>
    <row r="1064" customFormat="1" x14ac:dyDescent="0.35"/>
    <row r="1065" customFormat="1" x14ac:dyDescent="0.35"/>
    <row r="1066" customFormat="1" x14ac:dyDescent="0.35"/>
    <row r="1067" customFormat="1" x14ac:dyDescent="0.35"/>
    <row r="1068" customFormat="1" x14ac:dyDescent="0.35"/>
    <row r="1069" customFormat="1" x14ac:dyDescent="0.35"/>
    <row r="1070" customFormat="1" x14ac:dyDescent="0.35"/>
    <row r="1071" customFormat="1" x14ac:dyDescent="0.35"/>
    <row r="1072" customFormat="1" x14ac:dyDescent="0.35"/>
    <row r="1073" customFormat="1" x14ac:dyDescent="0.35"/>
    <row r="1074" customFormat="1" x14ac:dyDescent="0.35"/>
    <row r="1075" customFormat="1" x14ac:dyDescent="0.35"/>
    <row r="1076" customFormat="1" x14ac:dyDescent="0.35"/>
    <row r="1077" customFormat="1" x14ac:dyDescent="0.35"/>
    <row r="1078" customFormat="1" x14ac:dyDescent="0.35"/>
    <row r="1079" customFormat="1" x14ac:dyDescent="0.35"/>
    <row r="1080" customFormat="1" x14ac:dyDescent="0.35"/>
    <row r="1081" customFormat="1" x14ac:dyDescent="0.35"/>
    <row r="1082" customFormat="1" x14ac:dyDescent="0.35"/>
    <row r="1083" customFormat="1" x14ac:dyDescent="0.35"/>
    <row r="1084" customFormat="1" x14ac:dyDescent="0.35"/>
    <row r="1085" customFormat="1" x14ac:dyDescent="0.35"/>
    <row r="1086" customFormat="1" x14ac:dyDescent="0.35"/>
    <row r="1087" customFormat="1" x14ac:dyDescent="0.35"/>
    <row r="1088" customFormat="1" x14ac:dyDescent="0.35"/>
    <row r="1089" customFormat="1" x14ac:dyDescent="0.35"/>
    <row r="1090" customFormat="1" x14ac:dyDescent="0.35"/>
    <row r="1091" customFormat="1" x14ac:dyDescent="0.35"/>
    <row r="1092" customFormat="1" x14ac:dyDescent="0.35"/>
    <row r="1093" customFormat="1" x14ac:dyDescent="0.35"/>
    <row r="1094" customFormat="1" x14ac:dyDescent="0.35"/>
    <row r="1095" customFormat="1" x14ac:dyDescent="0.35"/>
    <row r="1096" customFormat="1" x14ac:dyDescent="0.35"/>
    <row r="1097" customFormat="1" x14ac:dyDescent="0.35"/>
    <row r="1098" customFormat="1" x14ac:dyDescent="0.35"/>
    <row r="1099" customFormat="1" x14ac:dyDescent="0.35"/>
    <row r="1100" customFormat="1" x14ac:dyDescent="0.35"/>
    <row r="1101" customFormat="1" x14ac:dyDescent="0.35"/>
    <row r="1102" customFormat="1" x14ac:dyDescent="0.35"/>
    <row r="1103" customFormat="1" x14ac:dyDescent="0.35"/>
    <row r="1104" customFormat="1" x14ac:dyDescent="0.35"/>
    <row r="1105" customFormat="1" x14ac:dyDescent="0.35"/>
    <row r="1106" customFormat="1" x14ac:dyDescent="0.35"/>
    <row r="1107" customFormat="1" x14ac:dyDescent="0.35"/>
    <row r="1108" customFormat="1" x14ac:dyDescent="0.35"/>
    <row r="1109" customFormat="1" x14ac:dyDescent="0.35"/>
    <row r="1110" customFormat="1" x14ac:dyDescent="0.35"/>
    <row r="1111" customFormat="1" x14ac:dyDescent="0.35"/>
    <row r="1112" customFormat="1" x14ac:dyDescent="0.35"/>
    <row r="1113" customFormat="1" x14ac:dyDescent="0.35"/>
    <row r="1114" customFormat="1" x14ac:dyDescent="0.35"/>
    <row r="1115" customFormat="1" x14ac:dyDescent="0.35"/>
    <row r="1116" customFormat="1" x14ac:dyDescent="0.35"/>
    <row r="1117" customFormat="1" x14ac:dyDescent="0.35"/>
    <row r="1118" customFormat="1" x14ac:dyDescent="0.35"/>
    <row r="1119" customFormat="1" x14ac:dyDescent="0.35"/>
    <row r="1120" customFormat="1" x14ac:dyDescent="0.35"/>
    <row r="1121" customFormat="1" x14ac:dyDescent="0.35"/>
    <row r="1122" customFormat="1" x14ac:dyDescent="0.35"/>
    <row r="1123" customFormat="1" x14ac:dyDescent="0.35"/>
    <row r="1124" customFormat="1" x14ac:dyDescent="0.35"/>
    <row r="1125" customFormat="1" x14ac:dyDescent="0.35"/>
    <row r="1126" customFormat="1" x14ac:dyDescent="0.35"/>
    <row r="1127" customFormat="1" x14ac:dyDescent="0.35"/>
    <row r="1128" customFormat="1" x14ac:dyDescent="0.35"/>
    <row r="1129" customFormat="1" x14ac:dyDescent="0.35"/>
    <row r="1130" customFormat="1" x14ac:dyDescent="0.35"/>
    <row r="1131" customFormat="1" x14ac:dyDescent="0.35"/>
    <row r="1132" customFormat="1" x14ac:dyDescent="0.35"/>
    <row r="1133" customFormat="1" x14ac:dyDescent="0.35"/>
    <row r="1134" customFormat="1" x14ac:dyDescent="0.35"/>
    <row r="1135" customFormat="1" x14ac:dyDescent="0.35"/>
    <row r="1136" customFormat="1" x14ac:dyDescent="0.35"/>
    <row r="1137" customFormat="1" x14ac:dyDescent="0.35"/>
    <row r="1138" customFormat="1" x14ac:dyDescent="0.35"/>
    <row r="1139" customFormat="1" x14ac:dyDescent="0.35"/>
    <row r="1140" customFormat="1" x14ac:dyDescent="0.35"/>
    <row r="1141" customFormat="1" x14ac:dyDescent="0.35"/>
    <row r="1142" customFormat="1" x14ac:dyDescent="0.35"/>
    <row r="1143" customFormat="1" x14ac:dyDescent="0.35"/>
    <row r="1144" customFormat="1" x14ac:dyDescent="0.35"/>
    <row r="1145" customFormat="1" x14ac:dyDescent="0.35"/>
    <row r="1146" customFormat="1" x14ac:dyDescent="0.35"/>
    <row r="1147" customFormat="1" x14ac:dyDescent="0.35"/>
    <row r="1148" customFormat="1" x14ac:dyDescent="0.35"/>
    <row r="1149" customFormat="1" x14ac:dyDescent="0.35"/>
    <row r="1150" customFormat="1" x14ac:dyDescent="0.35"/>
    <row r="1151" customFormat="1" x14ac:dyDescent="0.35"/>
    <row r="1152" customFormat="1" x14ac:dyDescent="0.35"/>
    <row r="1153" customFormat="1" x14ac:dyDescent="0.35"/>
    <row r="1154" customFormat="1" x14ac:dyDescent="0.35"/>
    <row r="1155" customFormat="1" x14ac:dyDescent="0.35"/>
    <row r="1156" customFormat="1" x14ac:dyDescent="0.35"/>
    <row r="1157" customFormat="1" x14ac:dyDescent="0.35"/>
    <row r="1158" customFormat="1" x14ac:dyDescent="0.35"/>
    <row r="1159" customFormat="1" x14ac:dyDescent="0.35"/>
    <row r="1160" customFormat="1" x14ac:dyDescent="0.35"/>
    <row r="1161" customFormat="1" x14ac:dyDescent="0.35"/>
    <row r="1162" customFormat="1" x14ac:dyDescent="0.35"/>
    <row r="1163" customFormat="1" x14ac:dyDescent="0.35"/>
    <row r="1164" customFormat="1" x14ac:dyDescent="0.35"/>
    <row r="1165" customFormat="1" x14ac:dyDescent="0.35"/>
    <row r="1166" customFormat="1" x14ac:dyDescent="0.35"/>
    <row r="1167" customFormat="1" x14ac:dyDescent="0.35"/>
    <row r="1168" customFormat="1" x14ac:dyDescent="0.35"/>
    <row r="1169" customFormat="1" x14ac:dyDescent="0.35"/>
    <row r="1170" customFormat="1" x14ac:dyDescent="0.35"/>
    <row r="1171" customFormat="1" x14ac:dyDescent="0.35"/>
    <row r="1172" customFormat="1" x14ac:dyDescent="0.35"/>
    <row r="1173" customFormat="1" x14ac:dyDescent="0.35"/>
    <row r="1174" customFormat="1" x14ac:dyDescent="0.35"/>
    <row r="1175" customFormat="1" x14ac:dyDescent="0.35"/>
    <row r="1176" customFormat="1" x14ac:dyDescent="0.35"/>
    <row r="1177" customFormat="1" x14ac:dyDescent="0.35"/>
    <row r="1178" customFormat="1" x14ac:dyDescent="0.35"/>
    <row r="1179" customFormat="1" x14ac:dyDescent="0.35"/>
    <row r="1180" customFormat="1" x14ac:dyDescent="0.35"/>
    <row r="1181" customFormat="1" x14ac:dyDescent="0.35"/>
    <row r="1182" customFormat="1" x14ac:dyDescent="0.35"/>
    <row r="1183" customFormat="1" x14ac:dyDescent="0.35"/>
    <row r="1184" customFormat="1" x14ac:dyDescent="0.35"/>
    <row r="1185" customFormat="1" x14ac:dyDescent="0.35"/>
    <row r="1186" customFormat="1" x14ac:dyDescent="0.35"/>
    <row r="1187" customFormat="1" x14ac:dyDescent="0.35"/>
    <row r="1188" customFormat="1" x14ac:dyDescent="0.35"/>
    <row r="1189" customFormat="1" x14ac:dyDescent="0.35"/>
    <row r="1190" customFormat="1" x14ac:dyDescent="0.35"/>
    <row r="1191" customFormat="1" x14ac:dyDescent="0.35"/>
    <row r="1192" customFormat="1" x14ac:dyDescent="0.35"/>
    <row r="1193" customFormat="1" x14ac:dyDescent="0.35"/>
    <row r="1194" customFormat="1" x14ac:dyDescent="0.35"/>
    <row r="1195" customFormat="1" x14ac:dyDescent="0.35"/>
    <row r="1196" customFormat="1" x14ac:dyDescent="0.35"/>
    <row r="1197" customFormat="1" x14ac:dyDescent="0.35"/>
    <row r="1198" customFormat="1" x14ac:dyDescent="0.35"/>
    <row r="1199" customFormat="1" x14ac:dyDescent="0.35"/>
    <row r="1200" customFormat="1" x14ac:dyDescent="0.35"/>
    <row r="1201" customFormat="1" x14ac:dyDescent="0.35"/>
    <row r="1202" customFormat="1" x14ac:dyDescent="0.35"/>
    <row r="1203" customFormat="1" x14ac:dyDescent="0.35"/>
    <row r="1204" customFormat="1" x14ac:dyDescent="0.35"/>
    <row r="1205" customFormat="1" x14ac:dyDescent="0.35"/>
    <row r="1206" customFormat="1" x14ac:dyDescent="0.35"/>
    <row r="1207" customFormat="1" x14ac:dyDescent="0.35"/>
    <row r="1208" customFormat="1" x14ac:dyDescent="0.35"/>
    <row r="1209" customFormat="1" x14ac:dyDescent="0.35"/>
    <row r="1210" customFormat="1" x14ac:dyDescent="0.35"/>
    <row r="1211" customFormat="1" x14ac:dyDescent="0.35"/>
    <row r="1212" customFormat="1" x14ac:dyDescent="0.35"/>
    <row r="1213" customFormat="1" x14ac:dyDescent="0.35"/>
    <row r="1214" customFormat="1" x14ac:dyDescent="0.35"/>
    <row r="1215" customFormat="1" x14ac:dyDescent="0.35"/>
    <row r="1216" customFormat="1" x14ac:dyDescent="0.35"/>
    <row r="1217" customFormat="1" x14ac:dyDescent="0.35"/>
    <row r="1218" customFormat="1" x14ac:dyDescent="0.35"/>
    <row r="1219" customFormat="1" x14ac:dyDescent="0.35"/>
    <row r="1220" customFormat="1" x14ac:dyDescent="0.35"/>
    <row r="1221" customFormat="1" x14ac:dyDescent="0.35"/>
    <row r="1222" customFormat="1" x14ac:dyDescent="0.35"/>
    <row r="1223" customFormat="1" x14ac:dyDescent="0.35"/>
    <row r="1224" customFormat="1" x14ac:dyDescent="0.35"/>
    <row r="1225" customFormat="1" x14ac:dyDescent="0.35"/>
    <row r="1226" customFormat="1" x14ac:dyDescent="0.35"/>
    <row r="1227" customFormat="1" x14ac:dyDescent="0.35"/>
    <row r="1228" customFormat="1" x14ac:dyDescent="0.35"/>
    <row r="1229" customFormat="1" x14ac:dyDescent="0.35"/>
    <row r="1230" customFormat="1" x14ac:dyDescent="0.35"/>
    <row r="1231" customFormat="1" x14ac:dyDescent="0.35"/>
    <row r="1232" customFormat="1" x14ac:dyDescent="0.35"/>
    <row r="1233" customFormat="1" x14ac:dyDescent="0.35"/>
    <row r="1234" customFormat="1" x14ac:dyDescent="0.35"/>
    <row r="1235" customFormat="1" x14ac:dyDescent="0.35"/>
    <row r="1236" customFormat="1" x14ac:dyDescent="0.35"/>
    <row r="1237" customFormat="1" x14ac:dyDescent="0.35"/>
    <row r="1238" customFormat="1" x14ac:dyDescent="0.35"/>
    <row r="1239" customFormat="1" x14ac:dyDescent="0.35"/>
    <row r="1240" customFormat="1" x14ac:dyDescent="0.35"/>
    <row r="1241" customFormat="1" x14ac:dyDescent="0.35"/>
    <row r="1242" customFormat="1" x14ac:dyDescent="0.35"/>
    <row r="1243" customFormat="1" x14ac:dyDescent="0.35"/>
    <row r="1244" customFormat="1" x14ac:dyDescent="0.35"/>
    <row r="1245" customFormat="1" x14ac:dyDescent="0.35"/>
    <row r="1246" customFormat="1" x14ac:dyDescent="0.35"/>
    <row r="1247" customFormat="1" x14ac:dyDescent="0.35"/>
    <row r="1248" customFormat="1" x14ac:dyDescent="0.35"/>
    <row r="1249" customFormat="1" x14ac:dyDescent="0.35"/>
    <row r="1250" customFormat="1" x14ac:dyDescent="0.35"/>
    <row r="1251" customFormat="1" x14ac:dyDescent="0.35"/>
    <row r="1252" customFormat="1" x14ac:dyDescent="0.35"/>
    <row r="1253" customFormat="1" x14ac:dyDescent="0.35"/>
    <row r="1254" customFormat="1" x14ac:dyDescent="0.35"/>
    <row r="1255" customFormat="1" x14ac:dyDescent="0.35"/>
    <row r="1256" customFormat="1" x14ac:dyDescent="0.35"/>
    <row r="1257" customFormat="1" x14ac:dyDescent="0.35"/>
    <row r="1258" customFormat="1" x14ac:dyDescent="0.35"/>
    <row r="1259" customFormat="1" x14ac:dyDescent="0.35"/>
    <row r="1260" customFormat="1" x14ac:dyDescent="0.35"/>
    <row r="1261" customFormat="1" x14ac:dyDescent="0.35"/>
    <row r="1262" customFormat="1" x14ac:dyDescent="0.35"/>
    <row r="1263" customFormat="1" x14ac:dyDescent="0.35"/>
    <row r="1264" customFormat="1" x14ac:dyDescent="0.35"/>
    <row r="1265" customFormat="1" x14ac:dyDescent="0.35"/>
    <row r="1266" customFormat="1" x14ac:dyDescent="0.35"/>
    <row r="1267" customFormat="1" x14ac:dyDescent="0.35"/>
    <row r="1268" customFormat="1" x14ac:dyDescent="0.35"/>
    <row r="1269" customFormat="1" x14ac:dyDescent="0.35"/>
    <row r="1270" customFormat="1" x14ac:dyDescent="0.35"/>
    <row r="1271" customFormat="1" x14ac:dyDescent="0.35"/>
    <row r="1272" customFormat="1" x14ac:dyDescent="0.35"/>
    <row r="1273" customFormat="1" x14ac:dyDescent="0.35"/>
    <row r="1274" customFormat="1" x14ac:dyDescent="0.35"/>
    <row r="1275" customFormat="1" x14ac:dyDescent="0.35"/>
    <row r="1276" customFormat="1" x14ac:dyDescent="0.35"/>
    <row r="1277" customFormat="1" x14ac:dyDescent="0.35"/>
    <row r="1278" customFormat="1" x14ac:dyDescent="0.35"/>
    <row r="1279" customFormat="1" x14ac:dyDescent="0.35"/>
    <row r="1280" customFormat="1" x14ac:dyDescent="0.35"/>
    <row r="1281" customFormat="1" x14ac:dyDescent="0.35"/>
    <row r="1282" customFormat="1" x14ac:dyDescent="0.35"/>
    <row r="1283" customFormat="1" x14ac:dyDescent="0.35"/>
    <row r="1284" customFormat="1" x14ac:dyDescent="0.35"/>
    <row r="1285" customFormat="1" x14ac:dyDescent="0.35"/>
    <row r="1286" customFormat="1" x14ac:dyDescent="0.35"/>
    <row r="1287" customFormat="1" x14ac:dyDescent="0.35"/>
    <row r="1288" customFormat="1" x14ac:dyDescent="0.35"/>
    <row r="1289" customFormat="1" x14ac:dyDescent="0.35"/>
    <row r="1290" customFormat="1" x14ac:dyDescent="0.35"/>
    <row r="1291" customFormat="1" x14ac:dyDescent="0.35"/>
    <row r="1292" customFormat="1" x14ac:dyDescent="0.35"/>
    <row r="1293" customFormat="1" x14ac:dyDescent="0.35"/>
    <row r="1294" customFormat="1" x14ac:dyDescent="0.35"/>
    <row r="1295" customFormat="1" x14ac:dyDescent="0.35"/>
    <row r="1296" customFormat="1" x14ac:dyDescent="0.35"/>
    <row r="1297" customFormat="1" x14ac:dyDescent="0.35"/>
    <row r="1298" customFormat="1" x14ac:dyDescent="0.35"/>
    <row r="1299" customFormat="1" x14ac:dyDescent="0.35"/>
    <row r="1300" customFormat="1" x14ac:dyDescent="0.35"/>
    <row r="1301" customFormat="1" x14ac:dyDescent="0.35"/>
    <row r="1302" customFormat="1" x14ac:dyDescent="0.35"/>
    <row r="1303" customFormat="1" x14ac:dyDescent="0.35"/>
    <row r="1304" customFormat="1" x14ac:dyDescent="0.35"/>
    <row r="1305" customFormat="1" x14ac:dyDescent="0.35"/>
    <row r="1306" customFormat="1" x14ac:dyDescent="0.35"/>
    <row r="1307" customFormat="1" x14ac:dyDescent="0.35"/>
    <row r="1308" customFormat="1" x14ac:dyDescent="0.35"/>
    <row r="1309" customFormat="1" x14ac:dyDescent="0.35"/>
    <row r="1310" customFormat="1" x14ac:dyDescent="0.35"/>
    <row r="1311" customFormat="1" x14ac:dyDescent="0.35"/>
    <row r="1312" customFormat="1" x14ac:dyDescent="0.35"/>
    <row r="1313" customFormat="1" x14ac:dyDescent="0.35"/>
    <row r="1314" customFormat="1" x14ac:dyDescent="0.35"/>
    <row r="1315" customFormat="1" x14ac:dyDescent="0.35"/>
    <row r="1316" customFormat="1" x14ac:dyDescent="0.35"/>
    <row r="1317" customFormat="1" x14ac:dyDescent="0.35"/>
    <row r="1318" customFormat="1" x14ac:dyDescent="0.35"/>
    <row r="1319" customFormat="1" x14ac:dyDescent="0.35"/>
    <row r="1320" customFormat="1" x14ac:dyDescent="0.35"/>
    <row r="1321" customFormat="1" x14ac:dyDescent="0.35"/>
    <row r="1322" customFormat="1" x14ac:dyDescent="0.35"/>
    <row r="1323" customFormat="1" x14ac:dyDescent="0.35"/>
    <row r="1324" customFormat="1" x14ac:dyDescent="0.35"/>
    <row r="1325" customFormat="1" x14ac:dyDescent="0.35"/>
    <row r="1326" customFormat="1" x14ac:dyDescent="0.35"/>
    <row r="1327" customFormat="1" x14ac:dyDescent="0.35"/>
    <row r="1328" customFormat="1" x14ac:dyDescent="0.35"/>
    <row r="1329" customFormat="1" x14ac:dyDescent="0.35"/>
    <row r="1330" customFormat="1" x14ac:dyDescent="0.35"/>
    <row r="1331" customFormat="1" x14ac:dyDescent="0.35"/>
    <row r="1332" customFormat="1" x14ac:dyDescent="0.35"/>
    <row r="1333" customFormat="1" x14ac:dyDescent="0.35"/>
    <row r="1334" customFormat="1" x14ac:dyDescent="0.35"/>
    <row r="1335" customFormat="1" x14ac:dyDescent="0.35"/>
    <row r="1336" customFormat="1" x14ac:dyDescent="0.35"/>
    <row r="1337" customFormat="1" x14ac:dyDescent="0.35"/>
    <row r="1338" customFormat="1" x14ac:dyDescent="0.35"/>
    <row r="1339" customFormat="1" x14ac:dyDescent="0.35"/>
    <row r="1340" customFormat="1" x14ac:dyDescent="0.35"/>
    <row r="1341" customFormat="1" x14ac:dyDescent="0.35"/>
    <row r="1342" customFormat="1" x14ac:dyDescent="0.35"/>
    <row r="1343" customFormat="1" x14ac:dyDescent="0.35"/>
    <row r="1344" customFormat="1" x14ac:dyDescent="0.35"/>
    <row r="1345" customFormat="1" x14ac:dyDescent="0.35"/>
    <row r="1346" customFormat="1" x14ac:dyDescent="0.35"/>
    <row r="1347" customFormat="1" x14ac:dyDescent="0.35"/>
    <row r="1348" customFormat="1" x14ac:dyDescent="0.35"/>
    <row r="1349" customFormat="1" x14ac:dyDescent="0.35"/>
    <row r="1350" customFormat="1" x14ac:dyDescent="0.35"/>
    <row r="1351" customFormat="1" x14ac:dyDescent="0.35"/>
    <row r="1352" customFormat="1" x14ac:dyDescent="0.35"/>
    <row r="1353" customFormat="1" x14ac:dyDescent="0.35"/>
    <row r="1354" customFormat="1" x14ac:dyDescent="0.35"/>
    <row r="1355" customFormat="1" x14ac:dyDescent="0.35"/>
    <row r="1356" customFormat="1" x14ac:dyDescent="0.35"/>
    <row r="1357" customFormat="1" x14ac:dyDescent="0.35"/>
    <row r="1358" customFormat="1" x14ac:dyDescent="0.35"/>
    <row r="1359" customFormat="1" x14ac:dyDescent="0.35"/>
    <row r="1360" customFormat="1" x14ac:dyDescent="0.35"/>
    <row r="1361" spans="8:8" customFormat="1" x14ac:dyDescent="0.35"/>
    <row r="1362" spans="8:8" customFormat="1" x14ac:dyDescent="0.35"/>
    <row r="1363" spans="8:8" customFormat="1" x14ac:dyDescent="0.35"/>
    <row r="1364" spans="8:8" customFormat="1" x14ac:dyDescent="0.35"/>
    <row r="1365" spans="8:8" customFormat="1" x14ac:dyDescent="0.35">
      <c r="H1365" s="24"/>
    </row>
    <row r="1366" spans="8:8" customFormat="1" x14ac:dyDescent="0.35">
      <c r="H1366" s="24"/>
    </row>
    <row r="1367" spans="8:8" customFormat="1" x14ac:dyDescent="0.35">
      <c r="H1367" s="24"/>
    </row>
    <row r="1368" spans="8:8" customFormat="1" x14ac:dyDescent="0.35">
      <c r="H1368" s="24"/>
    </row>
    <row r="1369" spans="8:8" customFormat="1" x14ac:dyDescent="0.35">
      <c r="H1369" s="24"/>
    </row>
    <row r="1370" spans="8:8" customFormat="1" x14ac:dyDescent="0.35">
      <c r="H1370" s="24"/>
    </row>
    <row r="1371" spans="8:8" customFormat="1" x14ac:dyDescent="0.35">
      <c r="H1371" s="24"/>
    </row>
    <row r="1372" spans="8:8" customFormat="1" x14ac:dyDescent="0.35">
      <c r="H1372" s="24"/>
    </row>
    <row r="1373" spans="8:8" customFormat="1" x14ac:dyDescent="0.35">
      <c r="H1373" s="24"/>
    </row>
    <row r="1374" spans="8:8" customFormat="1" x14ac:dyDescent="0.35">
      <c r="H1374" s="24"/>
    </row>
    <row r="1375" spans="8:8" customFormat="1" x14ac:dyDescent="0.35">
      <c r="H1375" s="24"/>
    </row>
    <row r="1376" spans="8:8" customFormat="1" x14ac:dyDescent="0.35">
      <c r="H1376" s="24"/>
    </row>
    <row r="1377" spans="8:8" customFormat="1" x14ac:dyDescent="0.35">
      <c r="H1377" s="24"/>
    </row>
    <row r="1378" spans="8:8" customFormat="1" x14ac:dyDescent="0.35">
      <c r="H1378" s="24"/>
    </row>
    <row r="1379" spans="8:8" customFormat="1" x14ac:dyDescent="0.35">
      <c r="H1379" s="24"/>
    </row>
    <row r="1380" spans="8:8" customFormat="1" x14ac:dyDescent="0.35">
      <c r="H1380" s="24"/>
    </row>
    <row r="1381" spans="8:8" customFormat="1" x14ac:dyDescent="0.35">
      <c r="H1381" s="24"/>
    </row>
    <row r="1382" spans="8:8" customFormat="1" x14ac:dyDescent="0.35">
      <c r="H1382" s="24"/>
    </row>
    <row r="1383" spans="8:8" customFormat="1" x14ac:dyDescent="0.35">
      <c r="H1383" s="24"/>
    </row>
    <row r="1384" spans="8:8" customFormat="1" x14ac:dyDescent="0.35">
      <c r="H1384" s="24"/>
    </row>
    <row r="1385" spans="8:8" customFormat="1" x14ac:dyDescent="0.35">
      <c r="H1385" s="24"/>
    </row>
    <row r="1386" spans="8:8" customFormat="1" x14ac:dyDescent="0.35">
      <c r="H1386" s="24"/>
    </row>
    <row r="1387" spans="8:8" customFormat="1" x14ac:dyDescent="0.35">
      <c r="H1387" s="24"/>
    </row>
    <row r="1388" spans="8:8" customFormat="1" x14ac:dyDescent="0.35">
      <c r="H1388" s="24"/>
    </row>
    <row r="1389" spans="8:8" customFormat="1" x14ac:dyDescent="0.35">
      <c r="H1389" s="24"/>
    </row>
    <row r="1390" spans="8:8" customFormat="1" x14ac:dyDescent="0.35">
      <c r="H1390" s="24"/>
    </row>
    <row r="1391" spans="8:8" customFormat="1" x14ac:dyDescent="0.35">
      <c r="H1391" s="24"/>
    </row>
    <row r="1392" spans="8:8" customFormat="1" x14ac:dyDescent="0.35">
      <c r="H1392" s="24"/>
    </row>
    <row r="1393" spans="8:8" customFormat="1" x14ac:dyDescent="0.35">
      <c r="H1393" s="24"/>
    </row>
    <row r="1394" spans="8:8" customFormat="1" x14ac:dyDescent="0.35">
      <c r="H1394" s="24"/>
    </row>
    <row r="1395" spans="8:8" customFormat="1" x14ac:dyDescent="0.35">
      <c r="H1395" s="24"/>
    </row>
    <row r="1396" spans="8:8" customFormat="1" x14ac:dyDescent="0.35">
      <c r="H1396" s="24"/>
    </row>
    <row r="1397" spans="8:8" customFormat="1" x14ac:dyDescent="0.35">
      <c r="H1397" s="24"/>
    </row>
    <row r="1398" spans="8:8" customFormat="1" x14ac:dyDescent="0.35">
      <c r="H1398" s="24"/>
    </row>
    <row r="1399" spans="8:8" customFormat="1" x14ac:dyDescent="0.35">
      <c r="H1399" s="24"/>
    </row>
    <row r="1400" spans="8:8" customFormat="1" x14ac:dyDescent="0.35">
      <c r="H1400" s="24"/>
    </row>
    <row r="1401" spans="8:8" customFormat="1" x14ac:dyDescent="0.35">
      <c r="H1401" s="24"/>
    </row>
    <row r="1402" spans="8:8" customFormat="1" x14ac:dyDescent="0.35">
      <c r="H1402" s="24"/>
    </row>
    <row r="1403" spans="8:8" customFormat="1" x14ac:dyDescent="0.35">
      <c r="H1403" s="24"/>
    </row>
    <row r="1404" spans="8:8" customFormat="1" x14ac:dyDescent="0.35">
      <c r="H1404" s="24"/>
    </row>
    <row r="1405" spans="8:8" customFormat="1" x14ac:dyDescent="0.35">
      <c r="H1405" s="24"/>
    </row>
    <row r="1406" spans="8:8" customFormat="1" x14ac:dyDescent="0.35">
      <c r="H1406" s="24"/>
    </row>
    <row r="1407" spans="8:8" customFormat="1" x14ac:dyDescent="0.35">
      <c r="H1407" s="24"/>
    </row>
    <row r="1408" spans="8:8" customFormat="1" x14ac:dyDescent="0.35">
      <c r="H1408" s="24"/>
    </row>
    <row r="1409" spans="8:8" customFormat="1" x14ac:dyDescent="0.35">
      <c r="H1409" s="24"/>
    </row>
    <row r="1410" spans="8:8" customFormat="1" x14ac:dyDescent="0.35">
      <c r="H1410" s="24"/>
    </row>
    <row r="1411" spans="8:8" customFormat="1" x14ac:dyDescent="0.35">
      <c r="H1411" s="24"/>
    </row>
    <row r="1412" spans="8:8" customFormat="1" x14ac:dyDescent="0.35">
      <c r="H1412" s="24"/>
    </row>
    <row r="1413" spans="8:8" customFormat="1" x14ac:dyDescent="0.35">
      <c r="H1413" s="24"/>
    </row>
    <row r="1414" spans="8:8" customFormat="1" x14ac:dyDescent="0.35">
      <c r="H1414" s="24"/>
    </row>
    <row r="1415" spans="8:8" customFormat="1" x14ac:dyDescent="0.35">
      <c r="H1415" s="24"/>
    </row>
    <row r="1416" spans="8:8" customFormat="1" x14ac:dyDescent="0.35">
      <c r="H1416" s="24"/>
    </row>
    <row r="1417" spans="8:8" customFormat="1" x14ac:dyDescent="0.35">
      <c r="H1417" s="24"/>
    </row>
    <row r="1418" spans="8:8" customFormat="1" x14ac:dyDescent="0.35">
      <c r="H1418" s="24"/>
    </row>
    <row r="1419" spans="8:8" customFormat="1" x14ac:dyDescent="0.35">
      <c r="H1419" s="24"/>
    </row>
    <row r="1420" spans="8:8" customFormat="1" x14ac:dyDescent="0.35">
      <c r="H1420" s="24"/>
    </row>
    <row r="1421" spans="8:8" customFormat="1" x14ac:dyDescent="0.35">
      <c r="H1421" s="24"/>
    </row>
    <row r="1422" spans="8:8" customFormat="1" x14ac:dyDescent="0.35">
      <c r="H1422" s="24"/>
    </row>
    <row r="1423" spans="8:8" customFormat="1" x14ac:dyDescent="0.35">
      <c r="H1423" s="24"/>
    </row>
    <row r="1424" spans="8:8" customFormat="1" x14ac:dyDescent="0.35">
      <c r="H1424" s="24"/>
    </row>
    <row r="1425" spans="8:8" customFormat="1" x14ac:dyDescent="0.35">
      <c r="H1425" s="24"/>
    </row>
    <row r="1426" spans="8:8" customFormat="1" x14ac:dyDescent="0.35">
      <c r="H1426" s="24"/>
    </row>
    <row r="1427" spans="8:8" customFormat="1" x14ac:dyDescent="0.35">
      <c r="H1427" s="24"/>
    </row>
    <row r="1428" spans="8:8" customFormat="1" x14ac:dyDescent="0.35">
      <c r="H1428" s="24"/>
    </row>
    <row r="1429" spans="8:8" customFormat="1" x14ac:dyDescent="0.35">
      <c r="H1429" s="24"/>
    </row>
    <row r="1430" spans="8:8" customFormat="1" x14ac:dyDescent="0.35">
      <c r="H1430" s="24"/>
    </row>
    <row r="1431" spans="8:8" customFormat="1" x14ac:dyDescent="0.35">
      <c r="H1431" s="24"/>
    </row>
    <row r="1432" spans="8:8" customFormat="1" x14ac:dyDescent="0.35">
      <c r="H1432" s="24"/>
    </row>
    <row r="1433" spans="8:8" customFormat="1" x14ac:dyDescent="0.35">
      <c r="H1433" s="24"/>
    </row>
    <row r="1434" spans="8:8" customFormat="1" x14ac:dyDescent="0.35">
      <c r="H1434" s="24"/>
    </row>
    <row r="1435" spans="8:8" customFormat="1" x14ac:dyDescent="0.35">
      <c r="H1435" s="24"/>
    </row>
    <row r="1436" spans="8:8" customFormat="1" x14ac:dyDescent="0.35">
      <c r="H1436" s="24"/>
    </row>
    <row r="1437" spans="8:8" customFormat="1" x14ac:dyDescent="0.35">
      <c r="H1437" s="24"/>
    </row>
    <row r="1438" spans="8:8" customFormat="1" x14ac:dyDescent="0.35">
      <c r="H1438" s="24"/>
    </row>
    <row r="1439" spans="8:8" customFormat="1" x14ac:dyDescent="0.35">
      <c r="H1439" s="24"/>
    </row>
    <row r="1440" spans="8:8" customFormat="1" x14ac:dyDescent="0.35">
      <c r="H1440" s="24"/>
    </row>
    <row r="1441" spans="8:8" customFormat="1" x14ac:dyDescent="0.35">
      <c r="H1441" s="24"/>
    </row>
    <row r="1442" spans="8:8" customFormat="1" x14ac:dyDescent="0.35">
      <c r="H1442" s="24"/>
    </row>
    <row r="1443" spans="8:8" customFormat="1" x14ac:dyDescent="0.35">
      <c r="H1443" s="24"/>
    </row>
    <row r="1444" spans="8:8" customFormat="1" x14ac:dyDescent="0.35">
      <c r="H1444" s="24"/>
    </row>
    <row r="1445" spans="8:8" customFormat="1" x14ac:dyDescent="0.35">
      <c r="H1445" s="24"/>
    </row>
    <row r="1446" spans="8:8" customFormat="1" x14ac:dyDescent="0.35">
      <c r="H1446" s="24"/>
    </row>
    <row r="1447" spans="8:8" customFormat="1" x14ac:dyDescent="0.35">
      <c r="H1447" s="24"/>
    </row>
    <row r="1448" spans="8:8" customFormat="1" x14ac:dyDescent="0.35">
      <c r="H1448" s="24"/>
    </row>
    <row r="1449" spans="8:8" customFormat="1" x14ac:dyDescent="0.35">
      <c r="H1449" s="24"/>
    </row>
    <row r="1450" spans="8:8" customFormat="1" x14ac:dyDescent="0.35">
      <c r="H1450" s="24"/>
    </row>
    <row r="1451" spans="8:8" customFormat="1" x14ac:dyDescent="0.35">
      <c r="H1451" s="24"/>
    </row>
    <row r="1452" spans="8:8" customFormat="1" x14ac:dyDescent="0.35">
      <c r="H1452" s="24"/>
    </row>
    <row r="1453" spans="8:8" customFormat="1" x14ac:dyDescent="0.35">
      <c r="H1453" s="24"/>
    </row>
    <row r="1454" spans="8:8" customFormat="1" x14ac:dyDescent="0.35">
      <c r="H1454" s="24"/>
    </row>
    <row r="1455" spans="8:8" customFormat="1" x14ac:dyDescent="0.35">
      <c r="H1455" s="24"/>
    </row>
    <row r="1456" spans="8:8" customFormat="1" x14ac:dyDescent="0.35">
      <c r="H1456" s="24"/>
    </row>
    <row r="1457" spans="8:8" customFormat="1" x14ac:dyDescent="0.35">
      <c r="H1457" s="24"/>
    </row>
    <row r="1458" spans="8:8" customFormat="1" x14ac:dyDescent="0.35">
      <c r="H1458" s="24"/>
    </row>
    <row r="1459" spans="8:8" customFormat="1" x14ac:dyDescent="0.35">
      <c r="H1459" s="24"/>
    </row>
    <row r="1460" spans="8:8" customFormat="1" x14ac:dyDescent="0.35">
      <c r="H1460" s="24"/>
    </row>
    <row r="1461" spans="8:8" customFormat="1" x14ac:dyDescent="0.35">
      <c r="H1461" s="24"/>
    </row>
    <row r="1462" spans="8:8" customFormat="1" x14ac:dyDescent="0.35">
      <c r="H1462" s="24"/>
    </row>
    <row r="1463" spans="8:8" customFormat="1" x14ac:dyDescent="0.35">
      <c r="H1463" s="24"/>
    </row>
    <row r="1464" spans="8:8" customFormat="1" x14ac:dyDescent="0.35">
      <c r="H1464" s="24"/>
    </row>
    <row r="1465" spans="8:8" customFormat="1" x14ac:dyDescent="0.35">
      <c r="H1465" s="24"/>
    </row>
    <row r="1466" spans="8:8" customFormat="1" x14ac:dyDescent="0.35">
      <c r="H1466" s="24"/>
    </row>
    <row r="1467" spans="8:8" customFormat="1" x14ac:dyDescent="0.35">
      <c r="H1467" s="24"/>
    </row>
    <row r="1468" spans="8:8" customFormat="1" x14ac:dyDescent="0.35">
      <c r="H1468" s="24"/>
    </row>
    <row r="1469" spans="8:8" customFormat="1" x14ac:dyDescent="0.35">
      <c r="H1469" s="24"/>
    </row>
    <row r="1470" spans="8:8" customFormat="1" x14ac:dyDescent="0.35">
      <c r="H1470" s="24"/>
    </row>
    <row r="1471" spans="8:8" customFormat="1" x14ac:dyDescent="0.35">
      <c r="H1471" s="24"/>
    </row>
    <row r="1472" spans="8:8" customFormat="1" x14ac:dyDescent="0.35">
      <c r="H1472" s="24"/>
    </row>
    <row r="1473" spans="8:8" customFormat="1" x14ac:dyDescent="0.35">
      <c r="H1473" s="24"/>
    </row>
    <row r="1474" spans="8:8" customFormat="1" x14ac:dyDescent="0.35">
      <c r="H1474" s="24"/>
    </row>
    <row r="1475" spans="8:8" customFormat="1" x14ac:dyDescent="0.35">
      <c r="H1475" s="24"/>
    </row>
    <row r="1476" spans="8:8" customFormat="1" x14ac:dyDescent="0.35">
      <c r="H1476" s="24"/>
    </row>
    <row r="1477" spans="8:8" customFormat="1" x14ac:dyDescent="0.35">
      <c r="H1477" s="24"/>
    </row>
    <row r="1478" spans="8:8" customFormat="1" x14ac:dyDescent="0.35">
      <c r="H1478" s="24"/>
    </row>
    <row r="1479" spans="8:8" customFormat="1" x14ac:dyDescent="0.35">
      <c r="H1479" s="24"/>
    </row>
    <row r="1480" spans="8:8" customFormat="1" x14ac:dyDescent="0.35">
      <c r="H1480" s="24"/>
    </row>
    <row r="1481" spans="8:8" customFormat="1" x14ac:dyDescent="0.35">
      <c r="H1481" s="24"/>
    </row>
    <row r="1482" spans="8:8" customFormat="1" x14ac:dyDescent="0.35">
      <c r="H1482" s="24"/>
    </row>
    <row r="1483" spans="8:8" customFormat="1" x14ac:dyDescent="0.35">
      <c r="H1483" s="24"/>
    </row>
    <row r="1484" spans="8:8" customFormat="1" x14ac:dyDescent="0.35">
      <c r="H1484" s="24"/>
    </row>
    <row r="1485" spans="8:8" customFormat="1" x14ac:dyDescent="0.35">
      <c r="H1485" s="24"/>
    </row>
    <row r="1486" spans="8:8" customFormat="1" x14ac:dyDescent="0.35">
      <c r="H1486" s="24"/>
    </row>
    <row r="1487" spans="8:8" customFormat="1" x14ac:dyDescent="0.35">
      <c r="H1487" s="24"/>
    </row>
    <row r="1488" spans="8:8" customFormat="1" x14ac:dyDescent="0.35">
      <c r="H1488" s="24"/>
    </row>
    <row r="1489" spans="8:8" customFormat="1" x14ac:dyDescent="0.35">
      <c r="H1489" s="24"/>
    </row>
    <row r="1490" spans="8:8" customFormat="1" x14ac:dyDescent="0.35">
      <c r="H1490" s="24"/>
    </row>
    <row r="1491" spans="8:8" customFormat="1" x14ac:dyDescent="0.35">
      <c r="H1491" s="24"/>
    </row>
    <row r="1492" spans="8:8" customFormat="1" x14ac:dyDescent="0.35">
      <c r="H1492" s="24"/>
    </row>
    <row r="1493" spans="8:8" customFormat="1" x14ac:dyDescent="0.35">
      <c r="H1493" s="24"/>
    </row>
    <row r="1494" spans="8:8" customFormat="1" x14ac:dyDescent="0.35">
      <c r="H1494" s="24"/>
    </row>
    <row r="1495" spans="8:8" customFormat="1" x14ac:dyDescent="0.35">
      <c r="H1495" s="24"/>
    </row>
    <row r="1496" spans="8:8" customFormat="1" x14ac:dyDescent="0.35">
      <c r="H1496" s="24"/>
    </row>
    <row r="1497" spans="8:8" customFormat="1" x14ac:dyDescent="0.35">
      <c r="H1497" s="24"/>
    </row>
    <row r="1498" spans="8:8" customFormat="1" x14ac:dyDescent="0.35">
      <c r="H1498" s="24"/>
    </row>
    <row r="1499" spans="8:8" customFormat="1" x14ac:dyDescent="0.35">
      <c r="H1499" s="24"/>
    </row>
    <row r="1500" spans="8:8" customFormat="1" x14ac:dyDescent="0.35">
      <c r="H1500" s="24"/>
    </row>
    <row r="1501" spans="8:8" customFormat="1" x14ac:dyDescent="0.35">
      <c r="H1501" s="24"/>
    </row>
    <row r="1502" spans="8:8" customFormat="1" x14ac:dyDescent="0.35">
      <c r="H1502" s="24"/>
    </row>
    <row r="1503" spans="8:8" customFormat="1" x14ac:dyDescent="0.35">
      <c r="H1503" s="24"/>
    </row>
    <row r="1504" spans="8:8" customFormat="1" x14ac:dyDescent="0.35">
      <c r="H1504" s="24"/>
    </row>
    <row r="1505" spans="8:8" customFormat="1" x14ac:dyDescent="0.35">
      <c r="H1505" s="24"/>
    </row>
    <row r="1506" spans="8:8" customFormat="1" x14ac:dyDescent="0.35">
      <c r="H1506" s="24"/>
    </row>
    <row r="1507" spans="8:8" customFormat="1" x14ac:dyDescent="0.35">
      <c r="H1507" s="24"/>
    </row>
    <row r="1508" spans="8:8" customFormat="1" x14ac:dyDescent="0.35">
      <c r="H1508" s="24"/>
    </row>
    <row r="1509" spans="8:8" customFormat="1" x14ac:dyDescent="0.35">
      <c r="H1509" s="24"/>
    </row>
    <row r="1510" spans="8:8" customFormat="1" x14ac:dyDescent="0.35">
      <c r="H1510" s="24"/>
    </row>
    <row r="1511" spans="8:8" customFormat="1" x14ac:dyDescent="0.35">
      <c r="H1511" s="24"/>
    </row>
    <row r="1512" spans="8:8" customFormat="1" x14ac:dyDescent="0.35">
      <c r="H1512" s="24"/>
    </row>
    <row r="1513" spans="8:8" customFormat="1" x14ac:dyDescent="0.35">
      <c r="H1513" s="24"/>
    </row>
    <row r="1514" spans="8:8" customFormat="1" x14ac:dyDescent="0.35">
      <c r="H1514" s="24"/>
    </row>
    <row r="1515" spans="8:8" customFormat="1" x14ac:dyDescent="0.35">
      <c r="H1515" s="24"/>
    </row>
    <row r="1516" spans="8:8" customFormat="1" x14ac:dyDescent="0.35">
      <c r="H1516" s="24"/>
    </row>
    <row r="1517" spans="8:8" customFormat="1" x14ac:dyDescent="0.35">
      <c r="H1517" s="24"/>
    </row>
    <row r="1518" spans="8:8" customFormat="1" x14ac:dyDescent="0.35">
      <c r="H1518" s="24"/>
    </row>
    <row r="1519" spans="8:8" customFormat="1" x14ac:dyDescent="0.35">
      <c r="H1519" s="24"/>
    </row>
    <row r="1520" spans="8:8" customFormat="1" x14ac:dyDescent="0.35">
      <c r="H1520" s="24"/>
    </row>
    <row r="1521" spans="8:8" customFormat="1" x14ac:dyDescent="0.35">
      <c r="H1521" s="24"/>
    </row>
    <row r="1522" spans="8:8" customFormat="1" x14ac:dyDescent="0.35">
      <c r="H1522" s="24"/>
    </row>
    <row r="1523" spans="8:8" customFormat="1" x14ac:dyDescent="0.35">
      <c r="H1523" s="24"/>
    </row>
    <row r="1524" spans="8:8" customFormat="1" x14ac:dyDescent="0.35">
      <c r="H1524" s="24"/>
    </row>
    <row r="1525" spans="8:8" customFormat="1" x14ac:dyDescent="0.35">
      <c r="H1525" s="24"/>
    </row>
    <row r="1526" spans="8:8" customFormat="1" x14ac:dyDescent="0.35">
      <c r="H1526" s="24"/>
    </row>
    <row r="1527" spans="8:8" customFormat="1" x14ac:dyDescent="0.35">
      <c r="H1527" s="24"/>
    </row>
    <row r="1528" spans="8:8" customFormat="1" x14ac:dyDescent="0.35">
      <c r="H1528" s="24"/>
    </row>
    <row r="1529" spans="8:8" customFormat="1" x14ac:dyDescent="0.35">
      <c r="H1529" s="24"/>
    </row>
    <row r="1530" spans="8:8" customFormat="1" x14ac:dyDescent="0.35">
      <c r="H1530" s="24"/>
    </row>
    <row r="1531" spans="8:8" customFormat="1" x14ac:dyDescent="0.35">
      <c r="H1531" s="24"/>
    </row>
    <row r="1532" spans="8:8" customFormat="1" x14ac:dyDescent="0.35">
      <c r="H1532" s="24"/>
    </row>
    <row r="1533" spans="8:8" customFormat="1" x14ac:dyDescent="0.35">
      <c r="H1533" s="24"/>
    </row>
    <row r="1534" spans="8:8" customFormat="1" x14ac:dyDescent="0.35">
      <c r="H1534" s="24"/>
    </row>
    <row r="1535" spans="8:8" customFormat="1" x14ac:dyDescent="0.35">
      <c r="H1535" s="24"/>
    </row>
    <row r="1536" spans="8:8" customFormat="1" x14ac:dyDescent="0.35">
      <c r="H1536" s="24"/>
    </row>
    <row r="1537" spans="8:8" customFormat="1" x14ac:dyDescent="0.35">
      <c r="H1537" s="24"/>
    </row>
    <row r="1538" spans="8:8" customFormat="1" x14ac:dyDescent="0.35">
      <c r="H1538" s="24"/>
    </row>
    <row r="1539" spans="8:8" customFormat="1" x14ac:dyDescent="0.35">
      <c r="H1539" s="24"/>
    </row>
    <row r="1540" spans="8:8" customFormat="1" x14ac:dyDescent="0.35">
      <c r="H1540" s="24"/>
    </row>
    <row r="1541" spans="8:8" customFormat="1" x14ac:dyDescent="0.35">
      <c r="H1541" s="24"/>
    </row>
    <row r="1542" spans="8:8" customFormat="1" x14ac:dyDescent="0.35">
      <c r="H1542" s="24"/>
    </row>
    <row r="1543" spans="8:8" customFormat="1" x14ac:dyDescent="0.35">
      <c r="H1543" s="24"/>
    </row>
    <row r="1544" spans="8:8" customFormat="1" x14ac:dyDescent="0.35">
      <c r="H1544" s="24"/>
    </row>
    <row r="1545" spans="8:8" customFormat="1" x14ac:dyDescent="0.35">
      <c r="H1545" s="24"/>
    </row>
    <row r="1546" spans="8:8" customFormat="1" x14ac:dyDescent="0.35">
      <c r="H1546" s="24"/>
    </row>
    <row r="1547" spans="8:8" customFormat="1" x14ac:dyDescent="0.35">
      <c r="H1547" s="24"/>
    </row>
    <row r="1548" spans="8:8" customFormat="1" x14ac:dyDescent="0.35">
      <c r="H1548" s="24"/>
    </row>
    <row r="1549" spans="8:8" customFormat="1" x14ac:dyDescent="0.35">
      <c r="H1549" s="24"/>
    </row>
    <row r="1550" spans="8:8" customFormat="1" x14ac:dyDescent="0.35">
      <c r="H1550" s="24"/>
    </row>
    <row r="1551" spans="8:8" customFormat="1" x14ac:dyDescent="0.35">
      <c r="H1551" s="24"/>
    </row>
  </sheetData>
  <mergeCells count="2">
    <mergeCell ref="A1:I1"/>
    <mergeCell ref="A3:C3"/>
  </mergeCells>
  <pageMargins left="0.25" right="0.25" top="0.75" bottom="0.75" header="0.3" footer="0.3"/>
  <pageSetup paperSize="8" fitToHeight="0" orientation="portrait" horizontalDpi="1200" verticalDpi="12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80781-68BA-4638-8DE5-89AB38E30EAB}">
  <dimension ref="A1:P1241"/>
  <sheetViews>
    <sheetView zoomScaleNormal="100" zoomScaleSheetLayoutView="100" workbookViewId="0"/>
  </sheetViews>
  <sheetFormatPr defaultRowHeight="14.5" x14ac:dyDescent="0.35"/>
  <cols>
    <col min="1" max="1" width="12.453125" style="9" customWidth="1"/>
    <col min="2" max="2" width="13.26953125" style="8" customWidth="1"/>
    <col min="3" max="3" width="7" style="8" customWidth="1"/>
    <col min="4" max="4" width="9.7265625" style="8" customWidth="1"/>
    <col min="5" max="5" width="8.453125" style="9" customWidth="1"/>
    <col min="6" max="6" width="38.7265625" style="8" bestFit="1" customWidth="1"/>
    <col min="7" max="8" width="8.7265625" style="32" customWidth="1"/>
    <col min="9" max="9" width="10.453125" style="32" bestFit="1" customWidth="1"/>
    <col min="10" max="10" width="12.1796875" style="1" customWidth="1"/>
    <col min="11" max="11" width="10.453125" style="1" customWidth="1"/>
    <col min="12" max="12" width="11.26953125" style="1" customWidth="1"/>
    <col min="13" max="13" width="8.453125" style="1" customWidth="1"/>
    <col min="15" max="15" width="12" customWidth="1"/>
    <col min="16" max="16" width="27.1796875" customWidth="1"/>
  </cols>
  <sheetData>
    <row r="1" spans="1:16" ht="15.5" x14ac:dyDescent="0.35">
      <c r="A1" s="29" t="s">
        <v>389</v>
      </c>
      <c r="B1" s="29"/>
      <c r="C1" s="29"/>
      <c r="D1" s="29"/>
      <c r="E1" s="29"/>
      <c r="F1" s="29"/>
      <c r="G1" s="30"/>
      <c r="H1" s="31"/>
      <c r="I1" s="31"/>
    </row>
    <row r="2" spans="1:16" ht="15.5" x14ac:dyDescent="0.35">
      <c r="A2" s="29"/>
      <c r="B2" s="9"/>
      <c r="C2" s="9"/>
      <c r="D2" s="9"/>
      <c r="E2" s="8"/>
    </row>
    <row r="3" spans="1:16" x14ac:dyDescent="0.35">
      <c r="A3" s="33" t="s">
        <v>390</v>
      </c>
      <c r="B3" s="9"/>
      <c r="C3" s="32"/>
      <c r="D3" s="9"/>
      <c r="E3" s="33" t="s">
        <v>391</v>
      </c>
    </row>
    <row r="4" spans="1:16" x14ac:dyDescent="0.35">
      <c r="A4" s="9" t="s">
        <v>178</v>
      </c>
      <c r="B4" s="9"/>
      <c r="C4" s="94">
        <v>418</v>
      </c>
      <c r="D4" s="9" t="s">
        <v>147</v>
      </c>
      <c r="E4" s="9" t="s">
        <v>178</v>
      </c>
      <c r="F4" s="34"/>
      <c r="I4" s="35"/>
    </row>
    <row r="5" spans="1:16" x14ac:dyDescent="0.35">
      <c r="A5" s="9" t="s">
        <v>149</v>
      </c>
      <c r="B5" s="9"/>
      <c r="C5" s="95">
        <v>45112.484593922185</v>
      </c>
      <c r="D5" s="8" t="s">
        <v>150</v>
      </c>
      <c r="E5" s="9" t="s">
        <v>149</v>
      </c>
      <c r="F5" s="96">
        <v>122</v>
      </c>
      <c r="G5" s="9" t="s">
        <v>147</v>
      </c>
      <c r="I5" s="36"/>
    </row>
    <row r="6" spans="1:16" x14ac:dyDescent="0.35">
      <c r="B6" s="9"/>
      <c r="C6" s="37"/>
      <c r="D6" s="9"/>
      <c r="E6" s="8"/>
      <c r="F6" s="97">
        <v>12871.582494192889</v>
      </c>
      <c r="G6" s="9" t="s">
        <v>150</v>
      </c>
      <c r="I6" s="34"/>
      <c r="P6" s="39"/>
    </row>
    <row r="7" spans="1:16" x14ac:dyDescent="0.35">
      <c r="E7" s="33" t="s">
        <v>152</v>
      </c>
      <c r="F7" s="38"/>
      <c r="G7" s="34"/>
    </row>
    <row r="8" spans="1:16" x14ac:dyDescent="0.35">
      <c r="E8" s="9" t="s">
        <v>391</v>
      </c>
      <c r="F8" s="34"/>
      <c r="J8" s="40"/>
    </row>
    <row r="9" spans="1:16" x14ac:dyDescent="0.35">
      <c r="E9" s="9" t="s">
        <v>390</v>
      </c>
      <c r="F9" s="98">
        <f>F6-GETPIVOTDATA("Summa av Total ers tkr",$A$13,"Program","Tandhygienist")</f>
        <v>5.4419288608187344E-4</v>
      </c>
      <c r="J9" s="40"/>
      <c r="K9" s="40"/>
    </row>
    <row r="10" spans="1:16" x14ac:dyDescent="0.35">
      <c r="F10" s="98">
        <f>C5-GETPIVOTDATA("Summa av Total ers tkr",$A$13,"Program","Tandläkar")</f>
        <v>-6.0778256738558412E-6</v>
      </c>
    </row>
    <row r="11" spans="1:16" ht="16" customHeight="1" x14ac:dyDescent="0.35">
      <c r="A11" s="48" t="s">
        <v>1</v>
      </c>
      <c r="B11" s="9" t="s">
        <v>385</v>
      </c>
      <c r="C11" s="41"/>
      <c r="E11" s="8"/>
      <c r="F11" s="42"/>
    </row>
    <row r="12" spans="1:16" ht="22.5" customHeight="1" x14ac:dyDescent="0.35">
      <c r="C12" s="41"/>
      <c r="E12" s="8"/>
      <c r="F12" s="42"/>
    </row>
    <row r="13" spans="1:16" x14ac:dyDescent="0.35">
      <c r="A13" s="100"/>
      <c r="B13" s="100"/>
      <c r="C13" s="100"/>
      <c r="D13" s="100"/>
      <c r="E13" s="100"/>
      <c r="F13" s="100"/>
      <c r="G13" s="101" t="s">
        <v>158</v>
      </c>
      <c r="H13" s="101"/>
      <c r="I13" s="101"/>
      <c r="J13"/>
      <c r="K13"/>
      <c r="L13"/>
    </row>
    <row r="14" spans="1:16" ht="39.5" x14ac:dyDescent="0.35">
      <c r="A14" s="102" t="s">
        <v>2</v>
      </c>
      <c r="B14" s="100" t="s">
        <v>0</v>
      </c>
      <c r="C14" s="99" t="s">
        <v>4</v>
      </c>
      <c r="D14" s="102" t="s">
        <v>159</v>
      </c>
      <c r="E14" s="102" t="s">
        <v>8</v>
      </c>
      <c r="F14" s="102" t="s">
        <v>7</v>
      </c>
      <c r="G14" s="103" t="s">
        <v>160</v>
      </c>
      <c r="H14" s="103" t="s">
        <v>161</v>
      </c>
      <c r="I14" s="103" t="s">
        <v>386</v>
      </c>
      <c r="J14"/>
      <c r="K14"/>
      <c r="L14"/>
    </row>
    <row r="15" spans="1:16" x14ac:dyDescent="0.35">
      <c r="A15" s="162" t="s">
        <v>392</v>
      </c>
      <c r="B15" s="123" t="s">
        <v>39</v>
      </c>
      <c r="C15" s="9" t="s">
        <v>42</v>
      </c>
      <c r="D15" s="136" t="s">
        <v>387</v>
      </c>
      <c r="E15" s="209" t="s">
        <v>42</v>
      </c>
      <c r="F15" s="111" t="s">
        <v>47</v>
      </c>
      <c r="G15" s="118">
        <v>0</v>
      </c>
      <c r="H15" s="118">
        <v>0</v>
      </c>
      <c r="I15" s="119">
        <v>137.80000000000001</v>
      </c>
      <c r="J15"/>
      <c r="K15"/>
      <c r="L15"/>
      <c r="M15" s="3"/>
    </row>
    <row r="16" spans="1:16" ht="15" customHeight="1" x14ac:dyDescent="0.35">
      <c r="A16" s="163"/>
      <c r="B16" s="123"/>
      <c r="C16" s="9"/>
      <c r="D16" s="136"/>
      <c r="E16" s="209"/>
      <c r="F16" s="8" t="s">
        <v>44</v>
      </c>
      <c r="G16" s="43">
        <v>0</v>
      </c>
      <c r="H16" s="43">
        <v>0</v>
      </c>
      <c r="I16" s="44">
        <v>791.5</v>
      </c>
      <c r="J16"/>
      <c r="K16"/>
      <c r="L16"/>
    </row>
    <row r="17" spans="1:14" ht="15" customHeight="1" x14ac:dyDescent="0.35">
      <c r="A17" s="163"/>
      <c r="B17" s="123"/>
      <c r="C17" s="9"/>
      <c r="D17" s="136"/>
      <c r="E17" s="209"/>
      <c r="F17" s="8" t="s">
        <v>90</v>
      </c>
      <c r="G17" s="43">
        <v>0</v>
      </c>
      <c r="H17" s="43">
        <v>0</v>
      </c>
      <c r="I17" s="44">
        <v>472.47699999999998</v>
      </c>
      <c r="J17"/>
      <c r="K17"/>
      <c r="L17"/>
    </row>
    <row r="18" spans="1:14" ht="15" customHeight="1" x14ac:dyDescent="0.35">
      <c r="A18" s="163"/>
      <c r="B18" s="123"/>
      <c r="C18" s="9"/>
      <c r="D18" s="136"/>
      <c r="E18" s="209"/>
      <c r="F18" s="8" t="s">
        <v>48</v>
      </c>
      <c r="G18" s="43">
        <v>0</v>
      </c>
      <c r="H18" s="43">
        <v>0</v>
      </c>
      <c r="I18" s="44">
        <v>393.46500000000003</v>
      </c>
      <c r="J18"/>
      <c r="K18"/>
      <c r="L18"/>
    </row>
    <row r="19" spans="1:14" ht="15" customHeight="1" x14ac:dyDescent="0.35">
      <c r="A19" s="163"/>
      <c r="B19" s="123"/>
      <c r="C19" s="9"/>
      <c r="D19" s="104" t="s">
        <v>393</v>
      </c>
      <c r="E19" s="104"/>
      <c r="F19" s="104"/>
      <c r="G19" s="105">
        <v>0</v>
      </c>
      <c r="H19" s="105">
        <v>0</v>
      </c>
      <c r="I19" s="106">
        <v>1795.2420000000002</v>
      </c>
      <c r="J19"/>
      <c r="K19"/>
      <c r="L19"/>
    </row>
    <row r="20" spans="1:14" ht="15" customHeight="1" x14ac:dyDescent="0.35">
      <c r="A20" s="163"/>
      <c r="B20" s="104" t="s">
        <v>165</v>
      </c>
      <c r="C20" s="104"/>
      <c r="D20" s="104"/>
      <c r="E20" s="104"/>
      <c r="F20" s="104"/>
      <c r="G20" s="105">
        <v>0</v>
      </c>
      <c r="H20" s="105">
        <v>0</v>
      </c>
      <c r="I20" s="106">
        <v>1795.2420000000002</v>
      </c>
      <c r="J20"/>
      <c r="K20"/>
      <c r="L20"/>
    </row>
    <row r="21" spans="1:14" ht="15" customHeight="1" x14ac:dyDescent="0.35">
      <c r="A21" s="163"/>
      <c r="B21" s="122" t="s">
        <v>50</v>
      </c>
      <c r="C21" s="9" t="s">
        <v>51</v>
      </c>
      <c r="D21" s="137" t="s">
        <v>387</v>
      </c>
      <c r="E21" s="210" t="s">
        <v>42</v>
      </c>
      <c r="F21" s="8" t="s">
        <v>84</v>
      </c>
      <c r="G21" s="43">
        <v>3</v>
      </c>
      <c r="H21" s="43">
        <v>61</v>
      </c>
      <c r="I21" s="44">
        <v>183</v>
      </c>
      <c r="J21"/>
      <c r="K21"/>
      <c r="L21"/>
    </row>
    <row r="22" spans="1:14" ht="15" customHeight="1" x14ac:dyDescent="0.35">
      <c r="A22" s="163"/>
      <c r="B22" s="122"/>
      <c r="C22" s="9"/>
      <c r="D22" s="137"/>
      <c r="E22" s="210" t="s">
        <v>394</v>
      </c>
      <c r="F22" s="8" t="s">
        <v>395</v>
      </c>
      <c r="G22" s="43">
        <v>10</v>
      </c>
      <c r="H22" s="43">
        <v>97.917299999999997</v>
      </c>
      <c r="I22" s="44">
        <v>979.173</v>
      </c>
      <c r="J22"/>
      <c r="K22"/>
      <c r="L22"/>
      <c r="M22" s="40"/>
    </row>
    <row r="23" spans="1:14" ht="15" customHeight="1" x14ac:dyDescent="0.35">
      <c r="A23" s="163"/>
      <c r="B23" s="122"/>
      <c r="C23" s="9"/>
      <c r="D23" s="137"/>
      <c r="E23" s="210" t="s">
        <v>396</v>
      </c>
      <c r="F23" s="8" t="s">
        <v>397</v>
      </c>
      <c r="G23" s="43">
        <v>6</v>
      </c>
      <c r="H23" s="43">
        <v>97.917299999999997</v>
      </c>
      <c r="I23" s="44">
        <v>587.50379999999996</v>
      </c>
      <c r="J23"/>
      <c r="K23"/>
      <c r="L23"/>
    </row>
    <row r="24" spans="1:14" ht="15" customHeight="1" x14ac:dyDescent="0.35">
      <c r="A24" s="163"/>
      <c r="B24" s="122"/>
      <c r="C24" s="9"/>
      <c r="D24" s="137"/>
      <c r="E24" s="210" t="s">
        <v>398</v>
      </c>
      <c r="F24" s="8" t="s">
        <v>399</v>
      </c>
      <c r="G24" s="43">
        <v>8</v>
      </c>
      <c r="H24" s="43">
        <v>73.979799999999997</v>
      </c>
      <c r="I24" s="44">
        <v>591.83839999999998</v>
      </c>
      <c r="J24"/>
      <c r="K24"/>
      <c r="L24"/>
    </row>
    <row r="25" spans="1:14" ht="15" customHeight="1" x14ac:dyDescent="0.35">
      <c r="A25" s="163"/>
      <c r="B25" s="122"/>
      <c r="C25" s="9"/>
      <c r="D25" s="137"/>
      <c r="E25" s="210" t="s">
        <v>400</v>
      </c>
      <c r="F25" s="8" t="s">
        <v>401</v>
      </c>
      <c r="G25" s="43">
        <v>6.9666666666666668</v>
      </c>
      <c r="H25" s="43">
        <v>97.917299999999997</v>
      </c>
      <c r="I25" s="44">
        <v>682.15719000000001</v>
      </c>
      <c r="J25"/>
      <c r="K25"/>
      <c r="L25"/>
    </row>
    <row r="26" spans="1:14" ht="15" customHeight="1" x14ac:dyDescent="0.35">
      <c r="A26" s="163"/>
      <c r="B26" s="122"/>
      <c r="C26" s="9"/>
      <c r="D26" s="137"/>
      <c r="E26" s="210" t="s">
        <v>402</v>
      </c>
      <c r="F26" s="8" t="s">
        <v>403</v>
      </c>
      <c r="G26" s="43">
        <v>2.9333333333333331</v>
      </c>
      <c r="H26" s="43">
        <v>97.917299999999997</v>
      </c>
      <c r="I26" s="44">
        <v>287.22407999999996</v>
      </c>
      <c r="J26"/>
      <c r="K26"/>
      <c r="L26"/>
      <c r="N26" s="27"/>
    </row>
    <row r="27" spans="1:14" ht="15" customHeight="1" x14ac:dyDescent="0.35">
      <c r="A27" s="163"/>
      <c r="B27" s="122"/>
      <c r="C27" s="9"/>
      <c r="D27" s="137"/>
      <c r="E27" s="210" t="s">
        <v>404</v>
      </c>
      <c r="F27" s="8" t="s">
        <v>405</v>
      </c>
      <c r="G27" s="43">
        <v>5.5</v>
      </c>
      <c r="H27" s="43">
        <v>97.917299999999997</v>
      </c>
      <c r="I27" s="44">
        <v>538.54515000000004</v>
      </c>
      <c r="J27"/>
      <c r="K27"/>
      <c r="L27"/>
    </row>
    <row r="28" spans="1:14" ht="15" customHeight="1" x14ac:dyDescent="0.35">
      <c r="A28" s="163"/>
      <c r="B28" s="122"/>
      <c r="C28" s="9"/>
      <c r="D28" s="137"/>
      <c r="E28" s="210" t="s">
        <v>406</v>
      </c>
      <c r="F28" s="8" t="s">
        <v>407</v>
      </c>
      <c r="G28" s="43">
        <v>6.6</v>
      </c>
      <c r="H28" s="43">
        <v>73.979799999999997</v>
      </c>
      <c r="I28" s="44">
        <v>488.26667999999995</v>
      </c>
      <c r="J28"/>
      <c r="K28"/>
      <c r="L28"/>
    </row>
    <row r="29" spans="1:14" ht="15" customHeight="1" x14ac:dyDescent="0.35">
      <c r="A29" s="163"/>
      <c r="B29" s="122"/>
      <c r="C29" s="9"/>
      <c r="D29" s="137"/>
      <c r="E29" s="210" t="s">
        <v>408</v>
      </c>
      <c r="F29" s="8" t="s">
        <v>409</v>
      </c>
      <c r="G29" s="43">
        <v>7</v>
      </c>
      <c r="H29" s="43">
        <v>97.917299999999997</v>
      </c>
      <c r="I29" s="44">
        <v>685.42110000000002</v>
      </c>
      <c r="J29"/>
      <c r="K29"/>
      <c r="L29"/>
      <c r="N29" s="1"/>
    </row>
    <row r="30" spans="1:14" ht="15" customHeight="1" x14ac:dyDescent="0.35">
      <c r="A30" s="163"/>
      <c r="B30" s="122"/>
      <c r="C30" s="9"/>
      <c r="D30" s="137"/>
      <c r="E30" s="210" t="s">
        <v>410</v>
      </c>
      <c r="F30" s="8" t="s">
        <v>411</v>
      </c>
      <c r="G30" s="43">
        <v>5</v>
      </c>
      <c r="H30" s="43">
        <v>97.917299999999997</v>
      </c>
      <c r="I30" s="44">
        <v>489.5865</v>
      </c>
      <c r="J30"/>
      <c r="K30"/>
      <c r="L30"/>
      <c r="N30" s="1"/>
    </row>
    <row r="31" spans="1:14" ht="15" customHeight="1" x14ac:dyDescent="0.35">
      <c r="A31" s="163"/>
      <c r="B31" s="122"/>
      <c r="C31" s="9"/>
      <c r="D31" s="137"/>
      <c r="E31" s="210" t="s">
        <v>412</v>
      </c>
      <c r="F31" s="8" t="s">
        <v>413</v>
      </c>
      <c r="G31" s="43">
        <v>4.333333333333333</v>
      </c>
      <c r="H31" s="43">
        <v>73.979799999999997</v>
      </c>
      <c r="I31" s="44">
        <v>320.57913333333329</v>
      </c>
      <c r="J31"/>
      <c r="K31"/>
      <c r="L31"/>
      <c r="N31" s="1"/>
    </row>
    <row r="32" spans="1:14" ht="15" customHeight="1" x14ac:dyDescent="0.35">
      <c r="A32" s="163"/>
      <c r="B32" s="122"/>
      <c r="C32" s="9"/>
      <c r="D32" s="137"/>
      <c r="E32" s="210" t="s">
        <v>414</v>
      </c>
      <c r="F32" s="8" t="s">
        <v>415</v>
      </c>
      <c r="G32" s="43">
        <v>3.6666666666666665</v>
      </c>
      <c r="H32" s="43">
        <v>73.979799999999997</v>
      </c>
      <c r="I32" s="44">
        <v>271.25926666666663</v>
      </c>
      <c r="J32"/>
      <c r="K32"/>
      <c r="L32"/>
    </row>
    <row r="33" spans="1:12" ht="15" customHeight="1" x14ac:dyDescent="0.35">
      <c r="A33" s="163"/>
      <c r="B33" s="122"/>
      <c r="C33" s="9"/>
      <c r="D33" s="137"/>
      <c r="E33" s="210" t="s">
        <v>416</v>
      </c>
      <c r="F33" s="8" t="s">
        <v>417</v>
      </c>
      <c r="G33" s="43">
        <v>3.7333333333333334</v>
      </c>
      <c r="H33" s="43">
        <v>97.917299999999997</v>
      </c>
      <c r="I33" s="44">
        <v>365.55792000000002</v>
      </c>
      <c r="J33"/>
      <c r="K33"/>
      <c r="L33"/>
    </row>
    <row r="34" spans="1:12" ht="15" customHeight="1" x14ac:dyDescent="0.35">
      <c r="A34" s="163"/>
      <c r="B34" s="122"/>
      <c r="C34" s="9"/>
      <c r="D34" s="137"/>
      <c r="E34" s="210" t="s">
        <v>418</v>
      </c>
      <c r="F34" s="8" t="s">
        <v>419</v>
      </c>
      <c r="G34" s="43">
        <v>5.6</v>
      </c>
      <c r="H34" s="43">
        <v>97.917299999999997</v>
      </c>
      <c r="I34" s="44">
        <v>548.33687999999995</v>
      </c>
      <c r="J34"/>
      <c r="K34"/>
      <c r="L34"/>
    </row>
    <row r="35" spans="1:12" ht="15" customHeight="1" x14ac:dyDescent="0.35">
      <c r="A35" s="163"/>
      <c r="B35" s="122"/>
      <c r="C35" s="9"/>
      <c r="D35" s="137"/>
      <c r="E35" s="210" t="s">
        <v>420</v>
      </c>
      <c r="F35" s="8" t="s">
        <v>421</v>
      </c>
      <c r="G35" s="43">
        <v>1.6</v>
      </c>
      <c r="H35" s="43">
        <v>97.917299999999997</v>
      </c>
      <c r="I35" s="44">
        <v>156.66768000000002</v>
      </c>
      <c r="J35"/>
      <c r="K35"/>
      <c r="L35"/>
    </row>
    <row r="36" spans="1:12" ht="15" customHeight="1" x14ac:dyDescent="0.35">
      <c r="A36" s="163"/>
      <c r="B36" s="122"/>
      <c r="C36" s="9"/>
      <c r="D36" s="137"/>
      <c r="E36" s="210" t="s">
        <v>422</v>
      </c>
      <c r="F36" s="8" t="s">
        <v>423</v>
      </c>
      <c r="G36" s="43">
        <v>2.6666666666666665</v>
      </c>
      <c r="H36" s="43">
        <v>73.979799999999997</v>
      </c>
      <c r="I36" s="44">
        <v>197.27946666666665</v>
      </c>
      <c r="J36"/>
      <c r="K36"/>
      <c r="L36"/>
    </row>
    <row r="37" spans="1:12" ht="15" customHeight="1" x14ac:dyDescent="0.35">
      <c r="A37" s="163"/>
      <c r="B37" s="122"/>
      <c r="C37" s="9"/>
      <c r="D37" s="137"/>
      <c r="E37" s="210" t="s">
        <v>424</v>
      </c>
      <c r="F37" s="8" t="s">
        <v>425</v>
      </c>
      <c r="G37" s="43">
        <v>2.4</v>
      </c>
      <c r="H37" s="43">
        <v>73.979799999999997</v>
      </c>
      <c r="I37" s="44">
        <v>177.55151999999998</v>
      </c>
      <c r="J37"/>
      <c r="K37"/>
      <c r="L37"/>
    </row>
    <row r="38" spans="1:12" ht="15" customHeight="1" x14ac:dyDescent="0.35">
      <c r="A38" s="163"/>
      <c r="B38" s="122"/>
      <c r="C38" s="9"/>
      <c r="D38" s="137"/>
      <c r="E38" s="210" t="s">
        <v>426</v>
      </c>
      <c r="F38" s="8" t="s">
        <v>427</v>
      </c>
      <c r="G38" s="43">
        <v>6.25</v>
      </c>
      <c r="H38" s="43">
        <v>97.917299999999997</v>
      </c>
      <c r="I38" s="44">
        <v>611.98312499999997</v>
      </c>
      <c r="J38"/>
      <c r="K38"/>
      <c r="L38"/>
    </row>
    <row r="39" spans="1:12" ht="15" customHeight="1" x14ac:dyDescent="0.35">
      <c r="A39" s="163"/>
      <c r="B39" s="122"/>
      <c r="C39" s="9"/>
      <c r="D39" s="137"/>
      <c r="E39" s="210" t="s">
        <v>428</v>
      </c>
      <c r="F39" s="8" t="s">
        <v>429</v>
      </c>
      <c r="G39" s="43">
        <v>4</v>
      </c>
      <c r="H39" s="43">
        <v>97.917299999999997</v>
      </c>
      <c r="I39" s="44">
        <v>391.66919999999999</v>
      </c>
      <c r="J39"/>
      <c r="K39"/>
      <c r="L39"/>
    </row>
    <row r="40" spans="1:12" ht="15" customHeight="1" x14ac:dyDescent="0.35">
      <c r="A40" s="163"/>
      <c r="B40" s="122"/>
      <c r="C40" s="9"/>
      <c r="D40" s="137"/>
      <c r="E40" s="210" t="s">
        <v>430</v>
      </c>
      <c r="F40" s="8" t="s">
        <v>431</v>
      </c>
      <c r="G40" s="43">
        <v>3.25</v>
      </c>
      <c r="H40" s="43">
        <v>97.917299999999997</v>
      </c>
      <c r="I40" s="44">
        <v>318.23122499999999</v>
      </c>
      <c r="J40"/>
      <c r="K40"/>
      <c r="L40"/>
    </row>
    <row r="41" spans="1:12" ht="15" customHeight="1" x14ac:dyDescent="0.35">
      <c r="A41" s="163"/>
      <c r="B41" s="122"/>
      <c r="C41" s="9"/>
      <c r="D41" s="137"/>
      <c r="E41" s="210" t="s">
        <v>432</v>
      </c>
      <c r="F41" s="8" t="s">
        <v>433</v>
      </c>
      <c r="G41" s="43">
        <v>2.6</v>
      </c>
      <c r="H41" s="43">
        <v>97.917299999999997</v>
      </c>
      <c r="I41" s="44">
        <v>254.58498</v>
      </c>
      <c r="J41"/>
      <c r="K41"/>
      <c r="L41"/>
    </row>
    <row r="42" spans="1:12" ht="15" customHeight="1" x14ac:dyDescent="0.35">
      <c r="A42" s="163"/>
      <c r="B42" s="122"/>
      <c r="C42" s="9"/>
      <c r="D42" s="137"/>
      <c r="E42" s="210" t="s">
        <v>434</v>
      </c>
      <c r="F42" s="8" t="s">
        <v>435</v>
      </c>
      <c r="G42" s="43">
        <v>1.4666666666666666</v>
      </c>
      <c r="H42" s="43">
        <v>97.917299999999997</v>
      </c>
      <c r="I42" s="44">
        <v>143.61203999999998</v>
      </c>
      <c r="J42"/>
      <c r="K42"/>
      <c r="L42"/>
    </row>
    <row r="43" spans="1:12" ht="15" customHeight="1" x14ac:dyDescent="0.35">
      <c r="A43" s="163"/>
      <c r="B43" s="122"/>
      <c r="C43" s="9"/>
      <c r="D43" s="137"/>
      <c r="E43" s="210" t="s">
        <v>436</v>
      </c>
      <c r="F43" s="8" t="s">
        <v>437</v>
      </c>
      <c r="G43" s="43">
        <v>11</v>
      </c>
      <c r="H43" s="43">
        <v>97.917299999999997</v>
      </c>
      <c r="I43" s="44">
        <v>1077.0903000000001</v>
      </c>
      <c r="J43"/>
      <c r="K43"/>
      <c r="L43"/>
    </row>
    <row r="44" spans="1:12" ht="15" customHeight="1" x14ac:dyDescent="0.35">
      <c r="A44" s="163"/>
      <c r="B44" s="122"/>
      <c r="C44" s="9"/>
      <c r="D44" s="137"/>
      <c r="E44" s="210" t="s">
        <v>438</v>
      </c>
      <c r="F44" s="8" t="s">
        <v>439</v>
      </c>
      <c r="G44" s="43">
        <v>4.0333333333333332</v>
      </c>
      <c r="H44" s="43">
        <v>73.979799999999997</v>
      </c>
      <c r="I44" s="44">
        <v>298.38519333333329</v>
      </c>
      <c r="J44"/>
      <c r="K44"/>
      <c r="L44"/>
    </row>
    <row r="45" spans="1:12" ht="15" customHeight="1" x14ac:dyDescent="0.35">
      <c r="A45" s="163"/>
      <c r="B45" s="122"/>
      <c r="C45" s="9"/>
      <c r="D45" s="137"/>
      <c r="E45" s="210" t="s">
        <v>440</v>
      </c>
      <c r="F45" s="8" t="s">
        <v>441</v>
      </c>
      <c r="G45" s="43">
        <v>4.4000000000000004</v>
      </c>
      <c r="H45" s="43">
        <v>97.917299999999997</v>
      </c>
      <c r="I45" s="44">
        <v>430.83612000000005</v>
      </c>
      <c r="J45"/>
      <c r="K45"/>
      <c r="L45"/>
    </row>
    <row r="46" spans="1:12" ht="15" customHeight="1" x14ac:dyDescent="0.35">
      <c r="A46" s="163"/>
      <c r="B46" s="122"/>
      <c r="C46" s="9"/>
      <c r="D46" s="104" t="s">
        <v>393</v>
      </c>
      <c r="E46" s="104"/>
      <c r="F46" s="104"/>
      <c r="G46" s="105">
        <v>122</v>
      </c>
      <c r="H46" s="105">
        <v>90.05269230769234</v>
      </c>
      <c r="I46" s="106">
        <v>11076.33995</v>
      </c>
      <c r="J46"/>
      <c r="K46"/>
      <c r="L46"/>
    </row>
    <row r="47" spans="1:12" ht="15" customHeight="1" x14ac:dyDescent="0.35">
      <c r="A47" s="164"/>
      <c r="B47" s="104" t="s">
        <v>168</v>
      </c>
      <c r="C47" s="104"/>
      <c r="D47" s="104"/>
      <c r="E47" s="104"/>
      <c r="F47" s="104"/>
      <c r="G47" s="105">
        <v>122</v>
      </c>
      <c r="H47" s="105">
        <v>90.05269230769234</v>
      </c>
      <c r="I47" s="106">
        <v>11076.33995</v>
      </c>
      <c r="J47"/>
      <c r="K47"/>
      <c r="L47"/>
    </row>
    <row r="48" spans="1:12" ht="15" customHeight="1" x14ac:dyDescent="0.35">
      <c r="A48" s="169" t="s">
        <v>442</v>
      </c>
      <c r="B48" s="170"/>
      <c r="C48" s="170"/>
      <c r="D48" s="170"/>
      <c r="E48" s="170"/>
      <c r="F48" s="211"/>
      <c r="G48" s="212">
        <v>122</v>
      </c>
      <c r="H48" s="171">
        <v>90.05269230769234</v>
      </c>
      <c r="I48" s="172">
        <v>12871.581950000003</v>
      </c>
      <c r="J48"/>
      <c r="K48"/>
      <c r="L48"/>
    </row>
    <row r="49" spans="1:12" ht="15" customHeight="1" x14ac:dyDescent="0.35">
      <c r="A49" s="165" t="s">
        <v>443</v>
      </c>
      <c r="B49" s="122" t="s">
        <v>39</v>
      </c>
      <c r="C49" s="9" t="s">
        <v>42</v>
      </c>
      <c r="D49" s="137" t="s">
        <v>387</v>
      </c>
      <c r="E49" s="210" t="s">
        <v>42</v>
      </c>
      <c r="F49" s="8" t="s">
        <v>47</v>
      </c>
      <c r="G49" s="43">
        <v>0</v>
      </c>
      <c r="H49" s="43">
        <v>0</v>
      </c>
      <c r="I49" s="44">
        <v>472.1164</v>
      </c>
      <c r="J49"/>
      <c r="K49"/>
      <c r="L49"/>
    </row>
    <row r="50" spans="1:12" ht="15" customHeight="1" x14ac:dyDescent="0.35">
      <c r="A50" s="166"/>
      <c r="B50" s="122"/>
      <c r="C50" s="9"/>
      <c r="D50" s="137"/>
      <c r="E50" s="210"/>
      <c r="F50" s="8" t="s">
        <v>44</v>
      </c>
      <c r="G50" s="43">
        <v>0</v>
      </c>
      <c r="H50" s="43">
        <v>0</v>
      </c>
      <c r="I50" s="44">
        <v>2149</v>
      </c>
      <c r="J50"/>
      <c r="K50"/>
      <c r="L50"/>
    </row>
    <row r="51" spans="1:12" ht="15" customHeight="1" x14ac:dyDescent="0.35">
      <c r="A51" s="166"/>
      <c r="B51" s="122"/>
      <c r="C51" s="9"/>
      <c r="D51" s="137"/>
      <c r="E51" s="210"/>
      <c r="F51" s="8" t="s">
        <v>90</v>
      </c>
      <c r="G51" s="43">
        <v>0</v>
      </c>
      <c r="H51" s="43">
        <v>0</v>
      </c>
      <c r="I51" s="44">
        <v>849.44299999999998</v>
      </c>
      <c r="J51"/>
      <c r="K51"/>
      <c r="L51"/>
    </row>
    <row r="52" spans="1:12" ht="15" customHeight="1" x14ac:dyDescent="0.35">
      <c r="A52" s="166"/>
      <c r="B52" s="122"/>
      <c r="C52" s="9"/>
      <c r="D52" s="137"/>
      <c r="E52" s="210"/>
      <c r="F52" s="8" t="s">
        <v>48</v>
      </c>
      <c r="G52" s="43">
        <v>0</v>
      </c>
      <c r="H52" s="43">
        <v>0</v>
      </c>
      <c r="I52" s="44">
        <v>1348.1019999999999</v>
      </c>
      <c r="J52"/>
      <c r="K52"/>
      <c r="L52"/>
    </row>
    <row r="53" spans="1:12" ht="15" customHeight="1" x14ac:dyDescent="0.35">
      <c r="A53" s="166"/>
      <c r="B53" s="122"/>
      <c r="C53" s="9"/>
      <c r="D53" s="104" t="s">
        <v>393</v>
      </c>
      <c r="E53" s="104"/>
      <c r="F53" s="104"/>
      <c r="G53" s="105">
        <v>0</v>
      </c>
      <c r="H53" s="105">
        <v>0</v>
      </c>
      <c r="I53" s="106">
        <v>4818.6614</v>
      </c>
      <c r="J53"/>
      <c r="K53"/>
      <c r="L53"/>
    </row>
    <row r="54" spans="1:12" ht="15" customHeight="1" x14ac:dyDescent="0.35">
      <c r="A54" s="166"/>
      <c r="B54" s="104" t="s">
        <v>165</v>
      </c>
      <c r="C54" s="104"/>
      <c r="D54" s="104"/>
      <c r="E54" s="104"/>
      <c r="F54" s="104"/>
      <c r="G54" s="105">
        <v>0</v>
      </c>
      <c r="H54" s="105">
        <v>0</v>
      </c>
      <c r="I54" s="106">
        <v>4818.6614</v>
      </c>
      <c r="J54"/>
      <c r="K54"/>
      <c r="L54"/>
    </row>
    <row r="55" spans="1:12" ht="15" customHeight="1" x14ac:dyDescent="0.35">
      <c r="A55" s="166"/>
      <c r="B55" s="122" t="s">
        <v>50</v>
      </c>
      <c r="C55" s="9" t="s">
        <v>51</v>
      </c>
      <c r="D55" s="137" t="s">
        <v>127</v>
      </c>
      <c r="E55" s="210" t="s">
        <v>444</v>
      </c>
      <c r="F55" s="8" t="s">
        <v>445</v>
      </c>
      <c r="G55" s="43">
        <v>8.3333333333333339</v>
      </c>
      <c r="H55" s="43">
        <v>89.546999999999997</v>
      </c>
      <c r="I55" s="44">
        <v>746.22500000000002</v>
      </c>
      <c r="J55"/>
      <c r="K55"/>
      <c r="L55"/>
    </row>
    <row r="56" spans="1:12" ht="15" customHeight="1" x14ac:dyDescent="0.35">
      <c r="A56" s="166"/>
      <c r="B56" s="122"/>
      <c r="C56" s="9"/>
      <c r="D56" s="137"/>
      <c r="E56" s="210" t="s">
        <v>446</v>
      </c>
      <c r="F56" s="8" t="s">
        <v>447</v>
      </c>
      <c r="G56" s="43">
        <v>4.0999999999999996</v>
      </c>
      <c r="H56" s="43">
        <v>89.546999999999997</v>
      </c>
      <c r="I56" s="44">
        <v>367.14269999999993</v>
      </c>
      <c r="J56"/>
      <c r="K56"/>
      <c r="L56"/>
    </row>
    <row r="57" spans="1:12" ht="15" customHeight="1" x14ac:dyDescent="0.35">
      <c r="A57" s="166"/>
      <c r="B57" s="122"/>
      <c r="C57" s="9"/>
      <c r="D57" s="104" t="s">
        <v>172</v>
      </c>
      <c r="E57" s="104"/>
      <c r="F57" s="104"/>
      <c r="G57" s="105">
        <v>12.433333333333334</v>
      </c>
      <c r="H57" s="105">
        <v>89.546999999999997</v>
      </c>
      <c r="I57" s="106">
        <v>1113.3677</v>
      </c>
      <c r="J57"/>
      <c r="K57"/>
      <c r="L57"/>
    </row>
    <row r="58" spans="1:12" ht="15" customHeight="1" x14ac:dyDescent="0.35">
      <c r="A58" s="166"/>
      <c r="B58" s="122"/>
      <c r="C58" s="9"/>
      <c r="D58" s="137" t="s">
        <v>448</v>
      </c>
      <c r="E58" s="210" t="s">
        <v>449</v>
      </c>
      <c r="F58" s="8" t="s">
        <v>450</v>
      </c>
      <c r="G58" s="43">
        <v>46.266666666666666</v>
      </c>
      <c r="H58" s="43">
        <v>93.986999999999995</v>
      </c>
      <c r="I58" s="44">
        <v>4348.4651999999996</v>
      </c>
      <c r="J58"/>
      <c r="K58"/>
      <c r="L58"/>
    </row>
    <row r="59" spans="1:12" ht="15" customHeight="1" x14ac:dyDescent="0.35">
      <c r="A59" s="166"/>
      <c r="B59" s="122"/>
      <c r="C59" s="9"/>
      <c r="D59" s="104" t="s">
        <v>451</v>
      </c>
      <c r="E59" s="104"/>
      <c r="F59" s="104"/>
      <c r="G59" s="105">
        <v>46.266666666666666</v>
      </c>
      <c r="H59" s="105">
        <v>93.986999999999995</v>
      </c>
      <c r="I59" s="106">
        <v>4348.4651999999996</v>
      </c>
      <c r="J59"/>
      <c r="K59"/>
      <c r="L59"/>
    </row>
    <row r="60" spans="1:12" ht="15" customHeight="1" x14ac:dyDescent="0.35">
      <c r="A60" s="166"/>
      <c r="B60" s="122"/>
      <c r="C60" s="9"/>
      <c r="D60" s="137" t="s">
        <v>43</v>
      </c>
      <c r="E60" s="210" t="s">
        <v>452</v>
      </c>
      <c r="F60" s="8" t="s">
        <v>453</v>
      </c>
      <c r="G60" s="43">
        <v>2.25</v>
      </c>
      <c r="H60" s="43">
        <v>89.546999999999997</v>
      </c>
      <c r="I60" s="44">
        <v>201.48075</v>
      </c>
      <c r="J60"/>
      <c r="K60"/>
      <c r="L60"/>
    </row>
    <row r="61" spans="1:12" ht="15" customHeight="1" x14ac:dyDescent="0.35">
      <c r="A61" s="166"/>
      <c r="B61" s="122"/>
      <c r="C61" s="9"/>
      <c r="D61" s="104" t="s">
        <v>163</v>
      </c>
      <c r="E61" s="104"/>
      <c r="F61" s="104"/>
      <c r="G61" s="105">
        <v>2.25</v>
      </c>
      <c r="H61" s="105">
        <v>89.546999999999997</v>
      </c>
      <c r="I61" s="106">
        <v>201.48075</v>
      </c>
      <c r="J61"/>
      <c r="K61"/>
      <c r="L61"/>
    </row>
    <row r="62" spans="1:12" ht="15" customHeight="1" x14ac:dyDescent="0.35">
      <c r="A62" s="166"/>
      <c r="B62" s="122"/>
      <c r="C62" s="9"/>
      <c r="D62" s="137" t="s">
        <v>316</v>
      </c>
      <c r="E62" s="210" t="s">
        <v>454</v>
      </c>
      <c r="F62" s="8" t="s">
        <v>455</v>
      </c>
      <c r="G62" s="43">
        <v>21.85</v>
      </c>
      <c r="H62" s="43">
        <v>89.546999999999983</v>
      </c>
      <c r="I62" s="44">
        <v>1956.6019499999998</v>
      </c>
      <c r="J62"/>
      <c r="K62"/>
      <c r="L62"/>
    </row>
    <row r="63" spans="1:12" ht="15" customHeight="1" x14ac:dyDescent="0.35">
      <c r="A63" s="166"/>
      <c r="B63" s="122"/>
      <c r="C63" s="9"/>
      <c r="D63" s="137"/>
      <c r="E63" s="210" t="s">
        <v>456</v>
      </c>
      <c r="F63" s="8" t="s">
        <v>457</v>
      </c>
      <c r="G63" s="43">
        <v>5.25</v>
      </c>
      <c r="H63" s="43">
        <v>89.546999999999983</v>
      </c>
      <c r="I63" s="44">
        <v>470.12174999999991</v>
      </c>
      <c r="J63"/>
      <c r="K63"/>
      <c r="L63"/>
    </row>
    <row r="64" spans="1:12" ht="15" customHeight="1" x14ac:dyDescent="0.35">
      <c r="A64" s="166"/>
      <c r="B64" s="122"/>
      <c r="C64" s="9"/>
      <c r="D64" s="137"/>
      <c r="E64" s="210" t="s">
        <v>458</v>
      </c>
      <c r="F64" s="8" t="s">
        <v>459</v>
      </c>
      <c r="G64" s="43">
        <v>9</v>
      </c>
      <c r="H64" s="43">
        <v>89.546999999999983</v>
      </c>
      <c r="I64" s="44">
        <v>805.92299999999989</v>
      </c>
      <c r="J64"/>
      <c r="K64"/>
      <c r="L64"/>
    </row>
    <row r="65" spans="1:12" ht="15" customHeight="1" x14ac:dyDescent="0.35">
      <c r="A65" s="166"/>
      <c r="B65" s="122"/>
      <c r="C65" s="9"/>
      <c r="D65" s="104" t="s">
        <v>319</v>
      </c>
      <c r="E65" s="104"/>
      <c r="F65" s="104"/>
      <c r="G65" s="105">
        <v>36.1</v>
      </c>
      <c r="H65" s="105">
        <v>89.546999999999983</v>
      </c>
      <c r="I65" s="106">
        <v>3232.6466999999993</v>
      </c>
      <c r="J65"/>
      <c r="K65"/>
      <c r="L65"/>
    </row>
    <row r="66" spans="1:12" ht="15" customHeight="1" x14ac:dyDescent="0.35">
      <c r="A66" s="166"/>
      <c r="B66" s="122"/>
      <c r="C66" s="9"/>
      <c r="D66" s="137" t="s">
        <v>460</v>
      </c>
      <c r="E66" s="210" t="s">
        <v>461</v>
      </c>
      <c r="F66" s="8" t="s">
        <v>462</v>
      </c>
      <c r="G66" s="43">
        <v>9</v>
      </c>
      <c r="H66" s="43">
        <v>75</v>
      </c>
      <c r="I66" s="44">
        <v>675</v>
      </c>
      <c r="J66"/>
      <c r="K66"/>
      <c r="L66"/>
    </row>
    <row r="67" spans="1:12" ht="15" customHeight="1" x14ac:dyDescent="0.35">
      <c r="A67" s="166"/>
      <c r="B67" s="122"/>
      <c r="C67" s="9"/>
      <c r="D67" s="104" t="s">
        <v>463</v>
      </c>
      <c r="E67" s="104"/>
      <c r="F67" s="104"/>
      <c r="G67" s="105">
        <v>9</v>
      </c>
      <c r="H67" s="105">
        <v>75</v>
      </c>
      <c r="I67" s="106">
        <v>675</v>
      </c>
      <c r="J67"/>
      <c r="K67"/>
      <c r="L67"/>
    </row>
    <row r="68" spans="1:12" ht="15" customHeight="1" x14ac:dyDescent="0.35">
      <c r="A68" s="166"/>
      <c r="B68" s="122"/>
      <c r="C68" s="9"/>
      <c r="D68" s="137" t="s">
        <v>181</v>
      </c>
      <c r="E68" s="210" t="s">
        <v>464</v>
      </c>
      <c r="F68" s="8" t="s">
        <v>465</v>
      </c>
      <c r="G68" s="43">
        <v>1.75</v>
      </c>
      <c r="H68" s="43">
        <v>75</v>
      </c>
      <c r="I68" s="44">
        <v>131.25</v>
      </c>
      <c r="J68"/>
      <c r="K68"/>
      <c r="L68"/>
    </row>
    <row r="69" spans="1:12" ht="15" customHeight="1" x14ac:dyDescent="0.35">
      <c r="A69" s="166"/>
      <c r="B69" s="122"/>
      <c r="C69" s="9"/>
      <c r="D69" s="137"/>
      <c r="E69" s="210" t="s">
        <v>466</v>
      </c>
      <c r="F69" s="8" t="s">
        <v>467</v>
      </c>
      <c r="G69" s="43">
        <v>1.75</v>
      </c>
      <c r="H69" s="43">
        <v>75</v>
      </c>
      <c r="I69" s="44">
        <v>131.25</v>
      </c>
      <c r="J69"/>
      <c r="K69"/>
      <c r="L69"/>
    </row>
    <row r="70" spans="1:12" ht="15" customHeight="1" x14ac:dyDescent="0.35">
      <c r="A70" s="166"/>
      <c r="B70" s="122"/>
      <c r="C70" s="9"/>
      <c r="D70" s="104" t="s">
        <v>183</v>
      </c>
      <c r="E70" s="104"/>
      <c r="F70" s="104"/>
      <c r="G70" s="105">
        <v>3.5</v>
      </c>
      <c r="H70" s="105">
        <v>75</v>
      </c>
      <c r="I70" s="106">
        <v>262.5</v>
      </c>
      <c r="J70"/>
      <c r="K70"/>
      <c r="L70"/>
    </row>
    <row r="71" spans="1:12" ht="15" customHeight="1" x14ac:dyDescent="0.35">
      <c r="A71" s="166"/>
      <c r="B71" s="122"/>
      <c r="C71" s="9"/>
      <c r="D71" s="137" t="s">
        <v>387</v>
      </c>
      <c r="E71" s="210" t="s">
        <v>42</v>
      </c>
      <c r="F71" s="8" t="s">
        <v>84</v>
      </c>
      <c r="G71" s="43">
        <v>0</v>
      </c>
      <c r="H71" s="43">
        <v>98.753</v>
      </c>
      <c r="I71" s="44">
        <v>0</v>
      </c>
      <c r="J71"/>
      <c r="K71"/>
      <c r="L71"/>
    </row>
    <row r="72" spans="1:12" ht="15" customHeight="1" x14ac:dyDescent="0.35">
      <c r="A72" s="166"/>
      <c r="B72" s="122"/>
      <c r="C72" s="9"/>
      <c r="D72" s="137"/>
      <c r="E72" s="210" t="s">
        <v>468</v>
      </c>
      <c r="F72" s="8" t="s">
        <v>469</v>
      </c>
      <c r="G72" s="43">
        <v>2.85</v>
      </c>
      <c r="H72" s="43">
        <v>98.753</v>
      </c>
      <c r="I72" s="44">
        <v>281.44605000000001</v>
      </c>
      <c r="J72"/>
      <c r="K72"/>
      <c r="L72"/>
    </row>
    <row r="73" spans="1:12" ht="15" customHeight="1" x14ac:dyDescent="0.35">
      <c r="A73" s="166"/>
      <c r="B73" s="122"/>
      <c r="C73" s="9"/>
      <c r="D73" s="137"/>
      <c r="E73" s="210" t="s">
        <v>470</v>
      </c>
      <c r="F73" s="8" t="s">
        <v>471</v>
      </c>
      <c r="G73" s="43">
        <v>9.5</v>
      </c>
      <c r="H73" s="43">
        <v>98.753</v>
      </c>
      <c r="I73" s="44">
        <v>938.15350000000001</v>
      </c>
      <c r="J73"/>
      <c r="K73"/>
      <c r="L73"/>
    </row>
    <row r="74" spans="1:12" ht="15" customHeight="1" x14ac:dyDescent="0.35">
      <c r="A74" s="166"/>
      <c r="B74" s="122"/>
      <c r="C74" s="9"/>
      <c r="D74" s="137"/>
      <c r="E74" s="210" t="s">
        <v>472</v>
      </c>
      <c r="F74" s="8" t="s">
        <v>473</v>
      </c>
      <c r="G74" s="43">
        <v>5.7</v>
      </c>
      <c r="H74" s="43">
        <v>98.753</v>
      </c>
      <c r="I74" s="44">
        <v>562.89210000000003</v>
      </c>
      <c r="J74"/>
      <c r="K74"/>
      <c r="L74"/>
    </row>
    <row r="75" spans="1:12" ht="15" customHeight="1" x14ac:dyDescent="0.35">
      <c r="A75" s="166"/>
      <c r="B75" s="122"/>
      <c r="C75" s="9"/>
      <c r="D75" s="137"/>
      <c r="E75" s="210" t="s">
        <v>474</v>
      </c>
      <c r="F75" s="8" t="s">
        <v>475</v>
      </c>
      <c r="G75" s="43">
        <v>12.5</v>
      </c>
      <c r="H75" s="43">
        <v>98.753</v>
      </c>
      <c r="I75" s="44">
        <v>1234.4124999999999</v>
      </c>
      <c r="J75"/>
      <c r="K75"/>
      <c r="L75"/>
    </row>
    <row r="76" spans="1:12" ht="15" customHeight="1" x14ac:dyDescent="0.35">
      <c r="A76" s="166"/>
      <c r="B76" s="122"/>
      <c r="C76" s="9"/>
      <c r="D76" s="137"/>
      <c r="E76" s="210" t="s">
        <v>476</v>
      </c>
      <c r="F76" s="8" t="s">
        <v>477</v>
      </c>
      <c r="G76" s="43">
        <v>6.75</v>
      </c>
      <c r="H76" s="43">
        <v>98.753</v>
      </c>
      <c r="I76" s="44">
        <v>666.58275000000003</v>
      </c>
      <c r="J76"/>
      <c r="K76"/>
      <c r="L76"/>
    </row>
    <row r="77" spans="1:12" ht="15" customHeight="1" x14ac:dyDescent="0.35">
      <c r="A77" s="166"/>
      <c r="B77" s="122"/>
      <c r="C77" s="9"/>
      <c r="D77" s="137"/>
      <c r="E77" s="210" t="s">
        <v>478</v>
      </c>
      <c r="F77" s="8" t="s">
        <v>479</v>
      </c>
      <c r="G77" s="43">
        <v>4.5</v>
      </c>
      <c r="H77" s="43">
        <v>98.753</v>
      </c>
      <c r="I77" s="44">
        <v>444.38850000000002</v>
      </c>
      <c r="J77"/>
      <c r="K77"/>
      <c r="L77"/>
    </row>
    <row r="78" spans="1:12" ht="15" customHeight="1" x14ac:dyDescent="0.35">
      <c r="A78" s="166"/>
      <c r="B78" s="122"/>
      <c r="C78" s="9"/>
      <c r="D78" s="137"/>
      <c r="E78" s="210" t="s">
        <v>480</v>
      </c>
      <c r="F78" s="8" t="s">
        <v>481</v>
      </c>
      <c r="G78" s="43">
        <v>2.25</v>
      </c>
      <c r="H78" s="43">
        <v>98.753</v>
      </c>
      <c r="I78" s="44">
        <v>222.19425000000001</v>
      </c>
      <c r="J78"/>
      <c r="K78"/>
      <c r="L78"/>
    </row>
    <row r="79" spans="1:12" ht="15" customHeight="1" x14ac:dyDescent="0.35">
      <c r="A79" s="166"/>
      <c r="B79" s="122"/>
      <c r="C79" s="9"/>
      <c r="D79" s="137"/>
      <c r="E79" s="210" t="s">
        <v>482</v>
      </c>
      <c r="F79" s="8" t="s">
        <v>483</v>
      </c>
      <c r="G79" s="43">
        <v>6</v>
      </c>
      <c r="H79" s="43">
        <v>98.753</v>
      </c>
      <c r="I79" s="44">
        <v>592.51800000000003</v>
      </c>
      <c r="J79"/>
      <c r="K79"/>
      <c r="L79"/>
    </row>
    <row r="80" spans="1:12" ht="15" customHeight="1" x14ac:dyDescent="0.35">
      <c r="A80" s="166"/>
      <c r="B80" s="122"/>
      <c r="C80" s="9"/>
      <c r="D80" s="137"/>
      <c r="E80" s="210" t="s">
        <v>484</v>
      </c>
      <c r="F80" s="8" t="s">
        <v>485</v>
      </c>
      <c r="G80" s="43">
        <v>4.3</v>
      </c>
      <c r="H80" s="43">
        <v>98.753</v>
      </c>
      <c r="I80" s="44">
        <v>424.6379</v>
      </c>
      <c r="J80"/>
      <c r="K80"/>
      <c r="L80"/>
    </row>
    <row r="81" spans="1:12" ht="15" customHeight="1" x14ac:dyDescent="0.35">
      <c r="A81" s="166"/>
      <c r="B81" s="122"/>
      <c r="C81" s="9"/>
      <c r="D81" s="137"/>
      <c r="E81" s="210" t="s">
        <v>486</v>
      </c>
      <c r="F81" s="8" t="s">
        <v>487</v>
      </c>
      <c r="G81" s="43">
        <v>15.05</v>
      </c>
      <c r="H81" s="43">
        <v>98.753</v>
      </c>
      <c r="I81" s="44">
        <v>1486.2326500000001</v>
      </c>
      <c r="J81"/>
      <c r="K81"/>
      <c r="L81"/>
    </row>
    <row r="82" spans="1:12" ht="15" customHeight="1" x14ac:dyDescent="0.35">
      <c r="A82" s="166"/>
      <c r="B82" s="122"/>
      <c r="C82" s="9"/>
      <c r="D82" s="137"/>
      <c r="E82" s="210" t="s">
        <v>488</v>
      </c>
      <c r="F82" s="8" t="s">
        <v>489</v>
      </c>
      <c r="G82" s="43">
        <v>2.15</v>
      </c>
      <c r="H82" s="43">
        <v>98.753</v>
      </c>
      <c r="I82" s="44">
        <v>212.31895</v>
      </c>
      <c r="J82"/>
      <c r="K82"/>
      <c r="L82"/>
    </row>
    <row r="83" spans="1:12" ht="15" customHeight="1" x14ac:dyDescent="0.35">
      <c r="A83" s="166"/>
      <c r="B83" s="122"/>
      <c r="C83" s="9"/>
      <c r="D83" s="137"/>
      <c r="E83" s="210" t="s">
        <v>490</v>
      </c>
      <c r="F83" s="8" t="s">
        <v>491</v>
      </c>
      <c r="G83" s="43">
        <v>8.6</v>
      </c>
      <c r="H83" s="43">
        <v>98.753</v>
      </c>
      <c r="I83" s="44">
        <v>849.2758</v>
      </c>
      <c r="J83"/>
      <c r="K83"/>
      <c r="L83"/>
    </row>
    <row r="84" spans="1:12" ht="15" customHeight="1" x14ac:dyDescent="0.35">
      <c r="A84" s="166"/>
      <c r="B84" s="122"/>
      <c r="C84" s="9"/>
      <c r="D84" s="137"/>
      <c r="E84" s="210" t="s">
        <v>492</v>
      </c>
      <c r="F84" s="8" t="s">
        <v>493</v>
      </c>
      <c r="G84" s="43">
        <v>2.15</v>
      </c>
      <c r="H84" s="43">
        <v>98.753</v>
      </c>
      <c r="I84" s="44">
        <v>212.31895</v>
      </c>
      <c r="J84"/>
      <c r="K84"/>
      <c r="L84"/>
    </row>
    <row r="85" spans="1:12" ht="15" customHeight="1" x14ac:dyDescent="0.35">
      <c r="A85" s="166"/>
      <c r="B85" s="122"/>
      <c r="C85" s="9"/>
      <c r="D85" s="137"/>
      <c r="E85" s="210" t="s">
        <v>494</v>
      </c>
      <c r="F85" s="8" t="s">
        <v>495</v>
      </c>
      <c r="G85" s="43">
        <v>4.3</v>
      </c>
      <c r="H85" s="43">
        <v>98.753</v>
      </c>
      <c r="I85" s="44">
        <v>424.6379</v>
      </c>
      <c r="J85"/>
      <c r="K85"/>
      <c r="L85"/>
    </row>
    <row r="86" spans="1:12" ht="15" customHeight="1" x14ac:dyDescent="0.35">
      <c r="A86" s="166"/>
      <c r="B86" s="122"/>
      <c r="C86" s="9"/>
      <c r="D86" s="137"/>
      <c r="E86" s="210" t="s">
        <v>496</v>
      </c>
      <c r="F86" s="8" t="s">
        <v>497</v>
      </c>
      <c r="G86" s="43">
        <v>2.15</v>
      </c>
      <c r="H86" s="43">
        <v>98.753</v>
      </c>
      <c r="I86" s="44">
        <v>212.31895</v>
      </c>
      <c r="J86"/>
      <c r="K86"/>
      <c r="L86"/>
    </row>
    <row r="87" spans="1:12" ht="15" customHeight="1" x14ac:dyDescent="0.35">
      <c r="A87" s="166"/>
      <c r="B87" s="122"/>
      <c r="C87" s="9"/>
      <c r="D87" s="137"/>
      <c r="E87" s="210" t="s">
        <v>498</v>
      </c>
      <c r="F87" s="8" t="s">
        <v>499</v>
      </c>
      <c r="G87" s="43">
        <v>4.3</v>
      </c>
      <c r="H87" s="43">
        <v>98.753</v>
      </c>
      <c r="I87" s="44">
        <v>424.6379</v>
      </c>
      <c r="J87"/>
      <c r="K87"/>
      <c r="L87"/>
    </row>
    <row r="88" spans="1:12" ht="15" customHeight="1" x14ac:dyDescent="0.35">
      <c r="A88" s="166"/>
      <c r="B88" s="122"/>
      <c r="C88" s="9"/>
      <c r="D88" s="137"/>
      <c r="E88" s="210" t="s">
        <v>500</v>
      </c>
      <c r="F88" s="8" t="s">
        <v>501</v>
      </c>
      <c r="G88" s="43">
        <v>4.0999999999999996</v>
      </c>
      <c r="H88" s="43">
        <v>98.753</v>
      </c>
      <c r="I88" s="44">
        <v>404.88729999999998</v>
      </c>
      <c r="J88"/>
      <c r="K88"/>
      <c r="L88"/>
    </row>
    <row r="89" spans="1:12" ht="15" customHeight="1" x14ac:dyDescent="0.35">
      <c r="A89" s="166"/>
      <c r="B89" s="122"/>
      <c r="C89" s="9"/>
      <c r="D89" s="137"/>
      <c r="E89" s="210" t="s">
        <v>502</v>
      </c>
      <c r="F89" s="8" t="s">
        <v>503</v>
      </c>
      <c r="G89" s="43">
        <v>6.833333333333333</v>
      </c>
      <c r="H89" s="43">
        <v>98.753</v>
      </c>
      <c r="I89" s="44">
        <v>674.8121666666666</v>
      </c>
      <c r="J89"/>
      <c r="K89"/>
      <c r="L89"/>
    </row>
    <row r="90" spans="1:12" ht="15" customHeight="1" x14ac:dyDescent="0.35">
      <c r="A90" s="166"/>
      <c r="B90" s="122"/>
      <c r="C90" s="9"/>
      <c r="D90" s="137"/>
      <c r="E90" s="210" t="s">
        <v>504</v>
      </c>
      <c r="F90" s="8" t="s">
        <v>505</v>
      </c>
      <c r="G90" s="43">
        <v>8.1999999999999993</v>
      </c>
      <c r="H90" s="43">
        <v>98.753</v>
      </c>
      <c r="I90" s="44">
        <v>809.77459999999996</v>
      </c>
      <c r="J90"/>
      <c r="K90"/>
      <c r="L90"/>
    </row>
    <row r="91" spans="1:12" ht="15" customHeight="1" x14ac:dyDescent="0.35">
      <c r="A91" s="166"/>
      <c r="B91" s="122"/>
      <c r="C91" s="9"/>
      <c r="D91" s="137"/>
      <c r="E91" s="210" t="s">
        <v>506</v>
      </c>
      <c r="F91" s="8" t="s">
        <v>507</v>
      </c>
      <c r="G91" s="43">
        <v>2.7333333333333334</v>
      </c>
      <c r="H91" s="43">
        <v>98.753</v>
      </c>
      <c r="I91" s="44">
        <v>269.92486666666667</v>
      </c>
      <c r="J91"/>
      <c r="K91"/>
      <c r="L91"/>
    </row>
    <row r="92" spans="1:12" ht="15" customHeight="1" x14ac:dyDescent="0.35">
      <c r="A92" s="166"/>
      <c r="B92" s="122"/>
      <c r="C92" s="9"/>
      <c r="D92" s="137"/>
      <c r="E92" s="210" t="s">
        <v>508</v>
      </c>
      <c r="F92" s="8" t="s">
        <v>509</v>
      </c>
      <c r="G92" s="43">
        <v>4.0999999999999996</v>
      </c>
      <c r="H92" s="43">
        <v>98.753</v>
      </c>
      <c r="I92" s="44">
        <v>404.88729999999998</v>
      </c>
      <c r="J92"/>
      <c r="K92"/>
      <c r="L92"/>
    </row>
    <row r="93" spans="1:12" ht="15" customHeight="1" x14ac:dyDescent="0.35">
      <c r="A93" s="166"/>
      <c r="B93" s="122"/>
      <c r="C93" s="9"/>
      <c r="D93" s="137"/>
      <c r="E93" s="210" t="s">
        <v>510</v>
      </c>
      <c r="F93" s="8" t="s">
        <v>511</v>
      </c>
      <c r="G93" s="43">
        <v>6.833333333333333</v>
      </c>
      <c r="H93" s="43">
        <v>98.753</v>
      </c>
      <c r="I93" s="44">
        <v>674.8121666666666</v>
      </c>
      <c r="J93"/>
      <c r="K93"/>
      <c r="L93"/>
    </row>
    <row r="94" spans="1:12" ht="15" customHeight="1" x14ac:dyDescent="0.35">
      <c r="A94" s="166"/>
      <c r="B94" s="122"/>
      <c r="C94" s="9"/>
      <c r="D94" s="137"/>
      <c r="E94" s="210" t="s">
        <v>512</v>
      </c>
      <c r="F94" s="8" t="s">
        <v>513</v>
      </c>
      <c r="G94" s="43">
        <v>3.8</v>
      </c>
      <c r="H94" s="43">
        <v>98.753</v>
      </c>
      <c r="I94" s="44">
        <v>375.26139999999998</v>
      </c>
      <c r="J94"/>
      <c r="K94"/>
      <c r="L94"/>
    </row>
    <row r="95" spans="1:12" ht="15" customHeight="1" x14ac:dyDescent="0.35">
      <c r="A95" s="166"/>
      <c r="B95" s="122"/>
      <c r="C95" s="9"/>
      <c r="D95" s="137"/>
      <c r="E95" s="210" t="s">
        <v>514</v>
      </c>
      <c r="F95" s="8" t="s">
        <v>515</v>
      </c>
      <c r="G95" s="43">
        <v>3.5</v>
      </c>
      <c r="H95" s="43">
        <v>98.753</v>
      </c>
      <c r="I95" s="44">
        <v>345.63549999999998</v>
      </c>
      <c r="J95"/>
      <c r="K95"/>
      <c r="L95"/>
    </row>
    <row r="96" spans="1:12" ht="15" customHeight="1" x14ac:dyDescent="0.35">
      <c r="A96" s="166"/>
      <c r="B96" s="122"/>
      <c r="C96" s="9"/>
      <c r="D96" s="137"/>
      <c r="E96" s="210" t="s">
        <v>516</v>
      </c>
      <c r="F96" s="8" t="s">
        <v>517</v>
      </c>
      <c r="G96" s="43">
        <v>12.833333333333334</v>
      </c>
      <c r="H96" s="43">
        <v>98.753</v>
      </c>
      <c r="I96" s="44">
        <v>1267.3301666666666</v>
      </c>
      <c r="J96"/>
      <c r="K96"/>
      <c r="L96"/>
    </row>
    <row r="97" spans="1:12" ht="15" customHeight="1" x14ac:dyDescent="0.35">
      <c r="A97" s="166"/>
      <c r="B97" s="122"/>
      <c r="C97" s="9"/>
      <c r="D97" s="137"/>
      <c r="E97" s="210" t="s">
        <v>518</v>
      </c>
      <c r="F97" s="8" t="s">
        <v>519</v>
      </c>
      <c r="G97" s="43">
        <v>3.5</v>
      </c>
      <c r="H97" s="43">
        <v>98.753</v>
      </c>
      <c r="I97" s="44">
        <v>345.63549999999998</v>
      </c>
      <c r="J97"/>
      <c r="K97"/>
      <c r="L97"/>
    </row>
    <row r="98" spans="1:12" ht="15" customHeight="1" x14ac:dyDescent="0.35">
      <c r="A98" s="166"/>
      <c r="B98" s="122"/>
      <c r="C98" s="9"/>
      <c r="D98" s="137"/>
      <c r="E98" s="210" t="s">
        <v>520</v>
      </c>
      <c r="F98" s="8" t="s">
        <v>521</v>
      </c>
      <c r="G98" s="43">
        <v>4.666666666666667</v>
      </c>
      <c r="H98" s="43">
        <v>98.753</v>
      </c>
      <c r="I98" s="44">
        <v>460.84733333333338</v>
      </c>
      <c r="J98"/>
      <c r="K98"/>
      <c r="L98"/>
    </row>
    <row r="99" spans="1:12" ht="15" customHeight="1" x14ac:dyDescent="0.35">
      <c r="A99" s="166"/>
      <c r="B99" s="122"/>
      <c r="C99" s="9"/>
      <c r="D99" s="137"/>
      <c r="E99" s="210" t="s">
        <v>522</v>
      </c>
      <c r="F99" s="8" t="s">
        <v>523</v>
      </c>
      <c r="G99" s="43">
        <v>1.75</v>
      </c>
      <c r="H99" s="43">
        <v>98.753</v>
      </c>
      <c r="I99" s="44">
        <v>172.81774999999999</v>
      </c>
      <c r="J99"/>
      <c r="K99"/>
      <c r="L99"/>
    </row>
    <row r="100" spans="1:12" ht="15" customHeight="1" x14ac:dyDescent="0.35">
      <c r="A100" s="166"/>
      <c r="B100" s="122"/>
      <c r="C100" s="9"/>
      <c r="D100" s="137"/>
      <c r="E100" s="210" t="s">
        <v>524</v>
      </c>
      <c r="F100" s="8" t="s">
        <v>525</v>
      </c>
      <c r="G100" s="43">
        <v>1.75</v>
      </c>
      <c r="H100" s="43">
        <v>98.753</v>
      </c>
      <c r="I100" s="44">
        <v>172.81774999999999</v>
      </c>
      <c r="J100"/>
      <c r="K100"/>
      <c r="L100"/>
    </row>
    <row r="101" spans="1:12" ht="15" customHeight="1" x14ac:dyDescent="0.35">
      <c r="A101" s="166"/>
      <c r="B101" s="122"/>
      <c r="C101" s="9"/>
      <c r="D101" s="137"/>
      <c r="E101" s="210" t="s">
        <v>526</v>
      </c>
      <c r="F101" s="8" t="s">
        <v>527</v>
      </c>
      <c r="G101" s="43">
        <v>1.75</v>
      </c>
      <c r="H101" s="43">
        <v>98.753</v>
      </c>
      <c r="I101" s="44">
        <v>172.81774999999999</v>
      </c>
      <c r="J101"/>
      <c r="K101"/>
      <c r="L101"/>
    </row>
    <row r="102" spans="1:12" ht="15" customHeight="1" x14ac:dyDescent="0.35">
      <c r="A102" s="166"/>
      <c r="B102" s="122"/>
      <c r="C102" s="9"/>
      <c r="D102" s="137"/>
      <c r="E102" s="210" t="s">
        <v>528</v>
      </c>
      <c r="F102" s="8" t="s">
        <v>529</v>
      </c>
      <c r="G102" s="43">
        <v>3.4</v>
      </c>
      <c r="H102" s="43">
        <v>98.753</v>
      </c>
      <c r="I102" s="44">
        <v>335.7602</v>
      </c>
      <c r="J102"/>
      <c r="K102"/>
      <c r="L102"/>
    </row>
    <row r="103" spans="1:12" ht="15" customHeight="1" x14ac:dyDescent="0.35">
      <c r="A103" s="166"/>
      <c r="B103" s="122"/>
      <c r="C103" s="9"/>
      <c r="D103" s="137"/>
      <c r="E103" s="210" t="s">
        <v>530</v>
      </c>
      <c r="F103" s="8" t="s">
        <v>531</v>
      </c>
      <c r="G103" s="43">
        <v>1.7</v>
      </c>
      <c r="H103" s="43">
        <v>98.753</v>
      </c>
      <c r="I103" s="44">
        <v>167.8801</v>
      </c>
      <c r="J103"/>
      <c r="K103"/>
      <c r="L103"/>
    </row>
    <row r="104" spans="1:12" ht="15" customHeight="1" x14ac:dyDescent="0.35">
      <c r="A104" s="166"/>
      <c r="B104" s="122"/>
      <c r="C104" s="9"/>
      <c r="D104" s="137"/>
      <c r="E104" s="210" t="s">
        <v>532</v>
      </c>
      <c r="F104" s="8" t="s">
        <v>533</v>
      </c>
      <c r="G104" s="43">
        <v>13.6</v>
      </c>
      <c r="H104" s="43">
        <v>98.753</v>
      </c>
      <c r="I104" s="44">
        <v>1343.0408</v>
      </c>
      <c r="J104"/>
      <c r="K104"/>
      <c r="L104"/>
    </row>
    <row r="105" spans="1:12" ht="15" customHeight="1" x14ac:dyDescent="0.35">
      <c r="A105" s="166"/>
      <c r="B105" s="122"/>
      <c r="C105" s="9"/>
      <c r="D105" s="137"/>
      <c r="E105" s="210" t="s">
        <v>534</v>
      </c>
      <c r="F105" s="8" t="s">
        <v>535</v>
      </c>
      <c r="G105" s="43">
        <v>3.4</v>
      </c>
      <c r="H105" s="43">
        <v>98.753</v>
      </c>
      <c r="I105" s="44">
        <v>335.7602</v>
      </c>
      <c r="J105"/>
      <c r="K105"/>
      <c r="L105"/>
    </row>
    <row r="106" spans="1:12" ht="15" customHeight="1" x14ac:dyDescent="0.35">
      <c r="A106" s="166"/>
      <c r="B106" s="122"/>
      <c r="C106" s="9"/>
      <c r="D106" s="137"/>
      <c r="E106" s="210" t="s">
        <v>536</v>
      </c>
      <c r="F106" s="8" t="s">
        <v>537</v>
      </c>
      <c r="G106" s="43">
        <v>3.65</v>
      </c>
      <c r="H106" s="43">
        <v>98.753</v>
      </c>
      <c r="I106" s="44">
        <v>360.44844999999998</v>
      </c>
      <c r="J106"/>
      <c r="K106"/>
      <c r="L106"/>
    </row>
    <row r="107" spans="1:12" ht="15" customHeight="1" x14ac:dyDescent="0.35">
      <c r="A107" s="166"/>
      <c r="B107" s="122"/>
      <c r="C107" s="9"/>
      <c r="D107" s="137"/>
      <c r="E107" s="210" t="s">
        <v>538</v>
      </c>
      <c r="F107" s="8" t="s">
        <v>539</v>
      </c>
      <c r="G107" s="43">
        <v>37.4</v>
      </c>
      <c r="H107" s="43">
        <v>98.753</v>
      </c>
      <c r="I107" s="44">
        <v>3693.3622</v>
      </c>
      <c r="J107"/>
      <c r="K107"/>
      <c r="L107"/>
    </row>
    <row r="108" spans="1:12" ht="15" customHeight="1" x14ac:dyDescent="0.35">
      <c r="A108" s="166"/>
      <c r="B108" s="122"/>
      <c r="C108" s="9"/>
      <c r="D108" s="137"/>
      <c r="E108" s="210" t="s">
        <v>540</v>
      </c>
      <c r="F108" s="8" t="s">
        <v>541</v>
      </c>
      <c r="G108" s="43">
        <v>2.0499999999999998</v>
      </c>
      <c r="H108" s="43">
        <v>98.753</v>
      </c>
      <c r="I108" s="44">
        <v>202.44364999999999</v>
      </c>
      <c r="J108"/>
      <c r="K108"/>
      <c r="L108"/>
    </row>
    <row r="109" spans="1:12" ht="15" customHeight="1" x14ac:dyDescent="0.35">
      <c r="A109" s="166"/>
      <c r="B109" s="122"/>
      <c r="C109" s="9"/>
      <c r="D109" s="137"/>
      <c r="E109" s="210" t="s">
        <v>542</v>
      </c>
      <c r="F109" s="8" t="s">
        <v>543</v>
      </c>
      <c r="G109" s="43">
        <v>3.5</v>
      </c>
      <c r="H109" s="43">
        <v>98.753</v>
      </c>
      <c r="I109" s="44">
        <v>345.63549999999998</v>
      </c>
      <c r="J109"/>
      <c r="K109"/>
      <c r="L109"/>
    </row>
    <row r="110" spans="1:12" ht="15" customHeight="1" x14ac:dyDescent="0.35">
      <c r="A110" s="166"/>
      <c r="B110" s="122"/>
      <c r="C110" s="9"/>
      <c r="D110" s="137"/>
      <c r="E110" s="210" t="s">
        <v>544</v>
      </c>
      <c r="F110" s="8" t="s">
        <v>545</v>
      </c>
      <c r="G110" s="43">
        <v>7.8</v>
      </c>
      <c r="H110" s="43">
        <v>98.753</v>
      </c>
      <c r="I110" s="44">
        <v>770.27340000000004</v>
      </c>
      <c r="J110"/>
      <c r="K110"/>
      <c r="L110"/>
    </row>
    <row r="111" spans="1:12" ht="15" customHeight="1" x14ac:dyDescent="0.35">
      <c r="A111" s="166"/>
      <c r="B111" s="122"/>
      <c r="C111" s="9"/>
      <c r="D111" s="137"/>
      <c r="E111" s="210" t="s">
        <v>546</v>
      </c>
      <c r="F111" s="8" t="s">
        <v>547</v>
      </c>
      <c r="G111" s="43">
        <v>5.2</v>
      </c>
      <c r="H111" s="43">
        <v>98.753</v>
      </c>
      <c r="I111" s="44">
        <v>513.51560000000006</v>
      </c>
      <c r="J111"/>
      <c r="K111"/>
      <c r="L111"/>
    </row>
    <row r="112" spans="1:12" ht="15" customHeight="1" x14ac:dyDescent="0.35">
      <c r="A112" s="166"/>
      <c r="B112" s="122"/>
      <c r="C112" s="9"/>
      <c r="D112" s="137"/>
      <c r="E112" s="210" t="s">
        <v>548</v>
      </c>
      <c r="F112" s="8" t="s">
        <v>549</v>
      </c>
      <c r="G112" s="43">
        <v>12.35</v>
      </c>
      <c r="H112" s="43">
        <v>98.753</v>
      </c>
      <c r="I112" s="44">
        <v>1219.5995499999999</v>
      </c>
      <c r="J112"/>
      <c r="K112"/>
      <c r="L112"/>
    </row>
    <row r="113" spans="1:12" ht="15" customHeight="1" x14ac:dyDescent="0.35">
      <c r="A113" s="166"/>
      <c r="B113" s="122"/>
      <c r="C113" s="9"/>
      <c r="D113" s="137"/>
      <c r="E113" s="210" t="s">
        <v>550</v>
      </c>
      <c r="F113" s="8" t="s">
        <v>551</v>
      </c>
      <c r="G113" s="43">
        <v>9.75</v>
      </c>
      <c r="H113" s="43">
        <v>98.753</v>
      </c>
      <c r="I113" s="44">
        <v>962.84175000000005</v>
      </c>
      <c r="J113"/>
      <c r="K113"/>
      <c r="L113"/>
    </row>
    <row r="114" spans="1:12" ht="15" customHeight="1" x14ac:dyDescent="0.35">
      <c r="A114" s="166"/>
      <c r="B114" s="122"/>
      <c r="C114" s="9"/>
      <c r="D114" s="137"/>
      <c r="E114" s="210" t="s">
        <v>552</v>
      </c>
      <c r="F114" s="8" t="s">
        <v>553</v>
      </c>
      <c r="G114" s="43">
        <v>1.95</v>
      </c>
      <c r="H114" s="43">
        <v>98.753</v>
      </c>
      <c r="I114" s="44">
        <v>192.56835000000001</v>
      </c>
      <c r="J114"/>
      <c r="K114"/>
      <c r="L114"/>
    </row>
    <row r="115" spans="1:12" ht="15" customHeight="1" x14ac:dyDescent="0.35">
      <c r="A115" s="166"/>
      <c r="B115" s="122"/>
      <c r="C115" s="9"/>
      <c r="D115" s="137"/>
      <c r="E115" s="210" t="s">
        <v>554</v>
      </c>
      <c r="F115" s="8" t="s">
        <v>555</v>
      </c>
      <c r="G115" s="43">
        <v>2.6</v>
      </c>
      <c r="H115" s="43">
        <v>98.753</v>
      </c>
      <c r="I115" s="44">
        <v>256.75780000000003</v>
      </c>
      <c r="J115"/>
      <c r="K115"/>
      <c r="L115"/>
    </row>
    <row r="116" spans="1:12" ht="15" customHeight="1" x14ac:dyDescent="0.35">
      <c r="A116" s="166"/>
      <c r="B116" s="122"/>
      <c r="C116" s="9"/>
      <c r="D116" s="137"/>
      <c r="E116" s="210" t="s">
        <v>556</v>
      </c>
      <c r="F116" s="8" t="s">
        <v>557</v>
      </c>
      <c r="G116" s="43">
        <v>3.9</v>
      </c>
      <c r="H116" s="43">
        <v>98.753</v>
      </c>
      <c r="I116" s="44">
        <v>385.13670000000002</v>
      </c>
      <c r="J116"/>
      <c r="K116"/>
      <c r="L116"/>
    </row>
    <row r="117" spans="1:12" ht="15" customHeight="1" x14ac:dyDescent="0.35">
      <c r="A117" s="166"/>
      <c r="B117" s="122"/>
      <c r="C117" s="9"/>
      <c r="D117" s="137"/>
      <c r="E117" s="210" t="s">
        <v>558</v>
      </c>
      <c r="F117" s="8" t="s">
        <v>559</v>
      </c>
      <c r="G117" s="43">
        <v>5.2</v>
      </c>
      <c r="H117" s="43">
        <v>98.753</v>
      </c>
      <c r="I117" s="44">
        <v>513.51560000000006</v>
      </c>
      <c r="J117"/>
      <c r="K117"/>
      <c r="L117"/>
    </row>
    <row r="118" spans="1:12" ht="15" customHeight="1" x14ac:dyDescent="0.35">
      <c r="A118" s="166"/>
      <c r="B118" s="122"/>
      <c r="C118" s="9"/>
      <c r="D118" s="137"/>
      <c r="E118" s="210" t="s">
        <v>560</v>
      </c>
      <c r="F118" s="8" t="s">
        <v>561</v>
      </c>
      <c r="G118" s="43">
        <v>4.8666666666666663</v>
      </c>
      <c r="H118" s="43">
        <v>98.753</v>
      </c>
      <c r="I118" s="44">
        <v>480.59793333333334</v>
      </c>
      <c r="J118"/>
      <c r="K118"/>
      <c r="L118"/>
    </row>
    <row r="119" spans="1:12" ht="15" customHeight="1" x14ac:dyDescent="0.35">
      <c r="A119" s="166"/>
      <c r="B119" s="122"/>
      <c r="C119" s="9"/>
      <c r="D119" s="137"/>
      <c r="E119" s="210" t="s">
        <v>562</v>
      </c>
      <c r="F119" s="8" t="s">
        <v>563</v>
      </c>
      <c r="G119" s="43">
        <v>3.4</v>
      </c>
      <c r="H119" s="43">
        <v>98.753</v>
      </c>
      <c r="I119" s="44">
        <v>335.7602</v>
      </c>
      <c r="J119"/>
      <c r="K119"/>
      <c r="L119"/>
    </row>
    <row r="120" spans="1:12" ht="15" customHeight="1" x14ac:dyDescent="0.35">
      <c r="A120" s="166"/>
      <c r="B120" s="122"/>
      <c r="C120" s="9"/>
      <c r="D120" s="137"/>
      <c r="E120" s="210" t="s">
        <v>564</v>
      </c>
      <c r="F120" s="8" t="s">
        <v>565</v>
      </c>
      <c r="G120" s="43">
        <v>7</v>
      </c>
      <c r="H120" s="43">
        <v>98.753</v>
      </c>
      <c r="I120" s="44">
        <v>691.27099999999996</v>
      </c>
      <c r="J120"/>
      <c r="K120"/>
      <c r="L120"/>
    </row>
    <row r="121" spans="1:12" ht="15" customHeight="1" x14ac:dyDescent="0.35">
      <c r="A121" s="166"/>
      <c r="B121" s="122"/>
      <c r="C121" s="9"/>
      <c r="D121" s="137"/>
      <c r="E121" s="210" t="s">
        <v>566</v>
      </c>
      <c r="F121" s="8" t="s">
        <v>567</v>
      </c>
      <c r="G121" s="43">
        <v>3.5</v>
      </c>
      <c r="H121" s="43">
        <v>98.753</v>
      </c>
      <c r="I121" s="44">
        <v>345.63549999999998</v>
      </c>
      <c r="J121"/>
      <c r="K121"/>
      <c r="L121"/>
    </row>
    <row r="122" spans="1:12" ht="15" customHeight="1" x14ac:dyDescent="0.35">
      <c r="A122" s="166"/>
      <c r="B122" s="122"/>
      <c r="C122" s="9"/>
      <c r="D122" s="137"/>
      <c r="E122" s="210" t="s">
        <v>568</v>
      </c>
      <c r="F122" s="8" t="s">
        <v>569</v>
      </c>
      <c r="G122" s="43">
        <v>2.3333333333333335</v>
      </c>
      <c r="H122" s="43">
        <v>98.753</v>
      </c>
      <c r="I122" s="44">
        <v>230.42366666666669</v>
      </c>
      <c r="J122"/>
      <c r="K122"/>
      <c r="L122"/>
    </row>
    <row r="123" spans="1:12" ht="15" customHeight="1" x14ac:dyDescent="0.35">
      <c r="A123" s="166"/>
      <c r="B123" s="122"/>
      <c r="C123" s="9"/>
      <c r="D123" s="137"/>
      <c r="E123" s="210" t="s">
        <v>570</v>
      </c>
      <c r="F123" s="8" t="s">
        <v>571</v>
      </c>
      <c r="G123" s="43">
        <v>8.75</v>
      </c>
      <c r="H123" s="43">
        <v>98.753</v>
      </c>
      <c r="I123" s="44">
        <v>864.08875</v>
      </c>
      <c r="J123"/>
      <c r="K123"/>
      <c r="L123"/>
    </row>
    <row r="124" spans="1:12" ht="15" customHeight="1" x14ac:dyDescent="0.35">
      <c r="A124" s="166"/>
      <c r="B124" s="122"/>
      <c r="C124" s="9"/>
      <c r="D124" s="137"/>
      <c r="E124" s="210" t="s">
        <v>572</v>
      </c>
      <c r="F124" s="8" t="s">
        <v>573</v>
      </c>
      <c r="G124" s="43">
        <v>1.75</v>
      </c>
      <c r="H124" s="43">
        <v>98.753</v>
      </c>
      <c r="I124" s="44">
        <v>172.81774999999999</v>
      </c>
      <c r="J124"/>
      <c r="K124"/>
      <c r="L124"/>
    </row>
    <row r="125" spans="1:12" ht="15" customHeight="1" x14ac:dyDescent="0.35">
      <c r="A125" s="166"/>
      <c r="B125" s="122"/>
      <c r="C125" s="9"/>
      <c r="D125" s="104" t="s">
        <v>393</v>
      </c>
      <c r="E125" s="104"/>
      <c r="F125" s="104"/>
      <c r="G125" s="105">
        <v>308.44999999999987</v>
      </c>
      <c r="H125" s="105">
        <v>98.752999999999957</v>
      </c>
      <c r="I125" s="106">
        <v>30460.362850000001</v>
      </c>
      <c r="J125"/>
      <c r="K125"/>
      <c r="L125"/>
    </row>
    <row r="126" spans="1:12" ht="15" customHeight="1" x14ac:dyDescent="0.35">
      <c r="A126" s="167"/>
      <c r="B126" s="104" t="s">
        <v>168</v>
      </c>
      <c r="C126" s="104"/>
      <c r="D126" s="104"/>
      <c r="E126" s="104"/>
      <c r="F126" s="104"/>
      <c r="G126" s="105">
        <v>418.00000000000006</v>
      </c>
      <c r="H126" s="105">
        <v>96.809757142857066</v>
      </c>
      <c r="I126" s="106">
        <v>40293.823200000006</v>
      </c>
      <c r="J126"/>
      <c r="K126"/>
      <c r="L126"/>
    </row>
    <row r="127" spans="1:12" ht="15" customHeight="1" x14ac:dyDescent="0.35">
      <c r="A127" s="169" t="s">
        <v>574</v>
      </c>
      <c r="B127" s="170"/>
      <c r="C127" s="170"/>
      <c r="D127" s="170"/>
      <c r="E127" s="170"/>
      <c r="F127" s="211"/>
      <c r="G127" s="212">
        <v>418.00000000000006</v>
      </c>
      <c r="H127" s="171">
        <v>96.809757142857066</v>
      </c>
      <c r="I127" s="172">
        <v>45112.484600000011</v>
      </c>
      <c r="J127"/>
      <c r="K127"/>
      <c r="L127"/>
    </row>
    <row r="128" spans="1:12" ht="15" customHeight="1" x14ac:dyDescent="0.35">
      <c r="A128" s="9" t="s">
        <v>174</v>
      </c>
      <c r="B128" s="9"/>
      <c r="C128" s="9"/>
      <c r="D128" s="9"/>
      <c r="F128" s="9"/>
      <c r="G128" s="43">
        <v>540</v>
      </c>
      <c r="H128" s="43">
        <v>94.979718749999961</v>
      </c>
      <c r="I128" s="44">
        <v>57984.06655000001</v>
      </c>
      <c r="J128"/>
      <c r="K128"/>
      <c r="L128"/>
    </row>
    <row r="129" spans="1:12" ht="15" customHeight="1" x14ac:dyDescent="0.35">
      <c r="A129"/>
      <c r="B129"/>
      <c r="C129"/>
      <c r="D129"/>
      <c r="E129"/>
      <c r="F129"/>
      <c r="G129"/>
      <c r="H129"/>
      <c r="I129"/>
      <c r="J129"/>
      <c r="K129"/>
      <c r="L129"/>
    </row>
    <row r="130" spans="1:12" ht="15" customHeight="1" x14ac:dyDescent="0.35">
      <c r="A130"/>
      <c r="B130"/>
      <c r="C130"/>
      <c r="D130"/>
      <c r="E130"/>
      <c r="F130"/>
      <c r="G130"/>
      <c r="H130"/>
      <c r="I130"/>
      <c r="J130"/>
      <c r="K130"/>
      <c r="L130"/>
    </row>
    <row r="131" spans="1:12" ht="15" customHeight="1" x14ac:dyDescent="0.35">
      <c r="A131"/>
      <c r="B131"/>
      <c r="C131"/>
      <c r="D131"/>
      <c r="E131"/>
      <c r="F131"/>
      <c r="G131"/>
      <c r="H131"/>
      <c r="I131"/>
      <c r="J131"/>
      <c r="K131"/>
      <c r="L131"/>
    </row>
    <row r="132" spans="1:12" ht="15" customHeight="1" x14ac:dyDescent="0.35">
      <c r="A132"/>
      <c r="B132"/>
      <c r="C132"/>
      <c r="D132"/>
      <c r="E132"/>
      <c r="F132"/>
      <c r="G132"/>
      <c r="H132"/>
      <c r="I132"/>
      <c r="J132"/>
      <c r="K132"/>
      <c r="L132"/>
    </row>
    <row r="133" spans="1:12" ht="15" customHeight="1" x14ac:dyDescent="0.35">
      <c r="A133"/>
      <c r="B133"/>
      <c r="C133"/>
      <c r="D133"/>
      <c r="E133"/>
      <c r="F133"/>
      <c r="G133"/>
      <c r="H133"/>
      <c r="I133"/>
      <c r="J133"/>
      <c r="K133"/>
      <c r="L133"/>
    </row>
    <row r="134" spans="1:12" ht="15" customHeight="1" x14ac:dyDescent="0.35">
      <c r="A134"/>
      <c r="B134"/>
      <c r="C134"/>
      <c r="D134"/>
      <c r="E134"/>
      <c r="F134"/>
      <c r="G134"/>
      <c r="H134"/>
      <c r="I134"/>
      <c r="J134"/>
      <c r="K134"/>
      <c r="L134"/>
    </row>
    <row r="135" spans="1:12" ht="15" customHeight="1" x14ac:dyDescent="0.35">
      <c r="A135"/>
      <c r="B135"/>
      <c r="C135"/>
      <c r="D135"/>
      <c r="E135"/>
      <c r="F135"/>
      <c r="G135"/>
      <c r="H135"/>
      <c r="I135"/>
      <c r="J135"/>
      <c r="K135"/>
      <c r="L135"/>
    </row>
    <row r="136" spans="1:12" ht="15" customHeight="1" x14ac:dyDescent="0.35">
      <c r="A136"/>
      <c r="B136"/>
      <c r="C136"/>
      <c r="D136"/>
      <c r="E136"/>
      <c r="F136"/>
      <c r="G136" s="45"/>
      <c r="H136"/>
      <c r="I136"/>
      <c r="J136"/>
      <c r="K136"/>
      <c r="L136"/>
    </row>
    <row r="137" spans="1:12" ht="15" customHeight="1" x14ac:dyDescent="0.35">
      <c r="A137"/>
      <c r="B137"/>
      <c r="C137"/>
      <c r="D137"/>
      <c r="E137"/>
      <c r="F137"/>
      <c r="G137" s="45"/>
      <c r="H137"/>
      <c r="I137"/>
      <c r="J137"/>
      <c r="K137"/>
      <c r="L137"/>
    </row>
    <row r="138" spans="1:12" ht="15" customHeight="1" x14ac:dyDescent="0.35">
      <c r="A138"/>
      <c r="B138"/>
      <c r="C138"/>
      <c r="D138"/>
      <c r="E138"/>
      <c r="F138"/>
      <c r="G138" s="45"/>
      <c r="H138"/>
      <c r="I138"/>
      <c r="J138"/>
      <c r="K138"/>
      <c r="L138"/>
    </row>
    <row r="139" spans="1:12" ht="15" customHeight="1" x14ac:dyDescent="0.35">
      <c r="A139"/>
      <c r="B139"/>
      <c r="C139"/>
      <c r="D139"/>
      <c r="E139"/>
      <c r="F139"/>
      <c r="G139" s="45"/>
      <c r="H139"/>
      <c r="I139"/>
      <c r="J139"/>
      <c r="K139"/>
      <c r="L139"/>
    </row>
    <row r="140" spans="1:12" ht="15" customHeight="1" x14ac:dyDescent="0.35">
      <c r="A140"/>
      <c r="B140"/>
      <c r="C140"/>
      <c r="D140"/>
      <c r="E140"/>
      <c r="F140"/>
      <c r="G140" s="45"/>
      <c r="H140"/>
      <c r="I140"/>
      <c r="J140"/>
      <c r="K140"/>
      <c r="L140"/>
    </row>
    <row r="141" spans="1:12" x14ac:dyDescent="0.35">
      <c r="A141"/>
      <c r="B141"/>
      <c r="C141"/>
      <c r="D141"/>
      <c r="E141"/>
      <c r="F141"/>
      <c r="G141" s="45"/>
      <c r="H141"/>
      <c r="I141"/>
      <c r="J141"/>
      <c r="K141"/>
      <c r="L141"/>
    </row>
    <row r="142" spans="1:12" x14ac:dyDescent="0.35">
      <c r="A142"/>
      <c r="B142"/>
      <c r="C142"/>
      <c r="D142"/>
      <c r="E142"/>
      <c r="F142"/>
      <c r="G142" s="45"/>
      <c r="H142"/>
      <c r="I142"/>
      <c r="J142"/>
      <c r="K142"/>
      <c r="L142"/>
    </row>
    <row r="143" spans="1:12" x14ac:dyDescent="0.35">
      <c r="A143"/>
      <c r="B143"/>
      <c r="C143"/>
      <c r="D143"/>
      <c r="E143"/>
      <c r="F143"/>
      <c r="G143" s="45"/>
      <c r="H143"/>
      <c r="I143"/>
      <c r="J143"/>
      <c r="K143"/>
      <c r="L143"/>
    </row>
    <row r="144" spans="1:12" x14ac:dyDescent="0.35">
      <c r="A144" s="46"/>
      <c r="B144" s="46"/>
      <c r="C144" s="46"/>
      <c r="D144" s="46"/>
      <c r="E144" s="46"/>
      <c r="F144" s="47"/>
      <c r="G144" s="45"/>
      <c r="H144" s="45"/>
      <c r="I144" s="45"/>
      <c r="J144"/>
      <c r="K144"/>
      <c r="L144"/>
    </row>
    <row r="145" spans="1:12" x14ac:dyDescent="0.35">
      <c r="A145" s="46"/>
      <c r="B145" s="46"/>
      <c r="C145" s="46"/>
      <c r="D145" s="46"/>
      <c r="E145" s="46"/>
      <c r="F145" s="47"/>
      <c r="G145" s="45"/>
      <c r="H145" s="45"/>
      <c r="I145" s="45"/>
      <c r="J145"/>
      <c r="K145"/>
      <c r="L145"/>
    </row>
    <row r="146" spans="1:12" x14ac:dyDescent="0.35">
      <c r="A146" s="46"/>
      <c r="B146" s="46"/>
      <c r="C146" s="46"/>
      <c r="D146" s="46"/>
      <c r="E146" s="46"/>
      <c r="F146" s="47"/>
      <c r="G146" s="45"/>
      <c r="H146" s="45"/>
      <c r="I146" s="45"/>
      <c r="J146"/>
      <c r="K146"/>
      <c r="L146"/>
    </row>
    <row r="147" spans="1:12" x14ac:dyDescent="0.35">
      <c r="A147" s="46"/>
      <c r="B147" s="46"/>
      <c r="C147" s="46"/>
      <c r="D147" s="46"/>
      <c r="E147" s="46"/>
      <c r="F147" s="47"/>
      <c r="G147" s="45"/>
      <c r="H147" s="45"/>
      <c r="I147" s="45"/>
      <c r="J147"/>
      <c r="K147"/>
      <c r="L147"/>
    </row>
    <row r="148" spans="1:12" x14ac:dyDescent="0.35">
      <c r="A148" s="46"/>
      <c r="B148" s="46"/>
      <c r="C148" s="46"/>
      <c r="D148" s="46"/>
      <c r="E148" s="46"/>
      <c r="F148" s="47"/>
      <c r="G148" s="45"/>
      <c r="H148" s="45"/>
      <c r="I148" s="45"/>
      <c r="J148"/>
      <c r="K148"/>
      <c r="L148"/>
    </row>
    <row r="149" spans="1:12" x14ac:dyDescent="0.35">
      <c r="A149" s="46"/>
      <c r="B149" s="46"/>
      <c r="C149" s="46"/>
      <c r="D149" s="46"/>
      <c r="E149" s="46"/>
      <c r="F149" s="47"/>
      <c r="G149" s="45"/>
      <c r="H149" s="45"/>
      <c r="I149" s="45"/>
      <c r="J149"/>
      <c r="K149"/>
      <c r="L149"/>
    </row>
    <row r="150" spans="1:12" x14ac:dyDescent="0.35">
      <c r="A150" s="46"/>
      <c r="B150" s="46"/>
      <c r="C150" s="46"/>
      <c r="D150" s="46"/>
      <c r="E150" s="46"/>
      <c r="F150" s="47"/>
      <c r="G150" s="45"/>
      <c r="H150" s="45"/>
      <c r="I150" s="45"/>
      <c r="J150"/>
      <c r="K150"/>
      <c r="L150"/>
    </row>
    <row r="151" spans="1:12" x14ac:dyDescent="0.35">
      <c r="A151" s="46"/>
      <c r="B151" s="46"/>
      <c r="C151" s="46"/>
      <c r="D151" s="46"/>
      <c r="E151" s="46"/>
      <c r="F151" s="47"/>
      <c r="G151" s="45"/>
      <c r="H151" s="45"/>
      <c r="I151" s="45"/>
      <c r="J151"/>
      <c r="K151"/>
      <c r="L151"/>
    </row>
    <row r="152" spans="1:12" x14ac:dyDescent="0.35">
      <c r="A152" s="46"/>
      <c r="B152" s="46"/>
      <c r="C152" s="46"/>
      <c r="D152" s="46"/>
      <c r="E152" s="46"/>
      <c r="F152" s="47"/>
      <c r="G152" s="45"/>
      <c r="H152" s="45"/>
      <c r="I152" s="45"/>
      <c r="J152"/>
      <c r="K152"/>
      <c r="L152"/>
    </row>
    <row r="153" spans="1:12" x14ac:dyDescent="0.35">
      <c r="A153" s="46"/>
      <c r="B153" s="46"/>
      <c r="C153" s="46"/>
      <c r="D153" s="46"/>
      <c r="E153" s="46"/>
      <c r="F153" s="47"/>
      <c r="G153" s="45"/>
      <c r="H153" s="45"/>
      <c r="I153" s="45"/>
      <c r="J153"/>
      <c r="K153"/>
      <c r="L153"/>
    </row>
    <row r="154" spans="1:12" x14ac:dyDescent="0.35">
      <c r="A154" s="46"/>
      <c r="B154" s="46"/>
      <c r="C154" s="46"/>
      <c r="D154" s="46"/>
      <c r="E154" s="46"/>
      <c r="F154" s="47"/>
      <c r="G154" s="45"/>
      <c r="H154" s="45"/>
      <c r="I154" s="45"/>
      <c r="J154"/>
      <c r="K154"/>
      <c r="L154"/>
    </row>
    <row r="155" spans="1:12" x14ac:dyDescent="0.35">
      <c r="A155" s="46"/>
      <c r="B155" s="46"/>
      <c r="C155" s="46"/>
      <c r="D155" s="46"/>
      <c r="E155" s="46"/>
      <c r="F155" s="47"/>
      <c r="G155" s="45"/>
      <c r="H155" s="45"/>
      <c r="I155" s="45"/>
      <c r="J155"/>
      <c r="K155"/>
      <c r="L155"/>
    </row>
    <row r="156" spans="1:12" x14ac:dyDescent="0.35">
      <c r="A156" s="46"/>
      <c r="B156" s="46"/>
      <c r="C156" s="46"/>
      <c r="D156" s="46"/>
      <c r="E156" s="46"/>
      <c r="F156" s="47"/>
      <c r="G156" s="45"/>
      <c r="H156" s="45"/>
      <c r="I156" s="45"/>
      <c r="J156"/>
      <c r="K156"/>
      <c r="L156"/>
    </row>
    <row r="157" spans="1:12" x14ac:dyDescent="0.35">
      <c r="A157" s="46"/>
      <c r="B157" s="46"/>
      <c r="C157" s="46"/>
      <c r="D157" s="46"/>
      <c r="E157" s="46"/>
      <c r="F157" s="47"/>
      <c r="G157" s="45"/>
      <c r="H157" s="45"/>
      <c r="I157" s="45"/>
      <c r="J157"/>
      <c r="K157"/>
      <c r="L157"/>
    </row>
    <row r="158" spans="1:12" x14ac:dyDescent="0.35">
      <c r="A158" s="46"/>
      <c r="B158" s="46"/>
      <c r="C158" s="46"/>
      <c r="D158" s="46"/>
      <c r="E158" s="46"/>
      <c r="F158" s="47"/>
      <c r="G158" s="45"/>
      <c r="H158" s="45"/>
      <c r="I158" s="45"/>
      <c r="J158"/>
      <c r="K158"/>
      <c r="L158"/>
    </row>
    <row r="159" spans="1:12" x14ac:dyDescent="0.35">
      <c r="A159" s="46"/>
      <c r="B159" s="46"/>
      <c r="C159" s="46"/>
      <c r="D159" s="46"/>
      <c r="E159" s="46"/>
      <c r="F159" s="47"/>
      <c r="G159" s="45"/>
      <c r="H159" s="45"/>
      <c r="I159" s="45"/>
      <c r="J159"/>
      <c r="K159"/>
      <c r="L159"/>
    </row>
    <row r="160" spans="1:12" x14ac:dyDescent="0.35">
      <c r="A160" s="46"/>
      <c r="B160" s="46"/>
      <c r="C160" s="46"/>
      <c r="D160" s="46"/>
      <c r="E160" s="46"/>
      <c r="F160" s="47"/>
      <c r="G160" s="45"/>
      <c r="H160" s="45"/>
      <c r="I160" s="45"/>
      <c r="J160"/>
      <c r="K160"/>
      <c r="L160"/>
    </row>
    <row r="161" spans="1:12" x14ac:dyDescent="0.35">
      <c r="A161" s="46"/>
      <c r="B161" s="46"/>
      <c r="C161" s="46"/>
      <c r="D161" s="46"/>
      <c r="E161" s="46"/>
      <c r="F161" s="47"/>
      <c r="G161" s="45"/>
      <c r="H161" s="45"/>
      <c r="I161" s="45"/>
      <c r="J161"/>
      <c r="K161"/>
      <c r="L161"/>
    </row>
    <row r="162" spans="1:12" x14ac:dyDescent="0.35">
      <c r="A162" s="46"/>
      <c r="B162" s="46"/>
      <c r="C162" s="46"/>
      <c r="D162" s="46"/>
      <c r="E162" s="46"/>
      <c r="F162" s="47"/>
      <c r="G162" s="45"/>
      <c r="H162" s="45"/>
      <c r="I162" s="45"/>
      <c r="J162"/>
      <c r="K162"/>
      <c r="L162"/>
    </row>
    <row r="163" spans="1:12" x14ac:dyDescent="0.35">
      <c r="A163" s="46"/>
      <c r="B163" s="46"/>
      <c r="C163" s="46"/>
      <c r="D163" s="46"/>
      <c r="E163" s="46"/>
      <c r="F163" s="47"/>
      <c r="G163" s="45"/>
      <c r="H163" s="45"/>
      <c r="I163" s="45"/>
      <c r="J163"/>
      <c r="K163"/>
      <c r="L163"/>
    </row>
    <row r="164" spans="1:12" x14ac:dyDescent="0.35">
      <c r="A164" s="46"/>
      <c r="B164" s="46"/>
      <c r="C164" s="46"/>
      <c r="D164" s="46"/>
      <c r="E164" s="46"/>
      <c r="F164" s="47"/>
      <c r="G164" s="45"/>
      <c r="H164" s="45"/>
      <c r="I164" s="45"/>
      <c r="J164"/>
      <c r="K164"/>
      <c r="L164"/>
    </row>
    <row r="165" spans="1:12" x14ac:dyDescent="0.35">
      <c r="A165" s="46"/>
      <c r="B165" s="46"/>
      <c r="C165" s="46"/>
      <c r="D165" s="46"/>
      <c r="E165" s="46"/>
      <c r="F165" s="47"/>
      <c r="G165" s="45"/>
      <c r="H165" s="45"/>
      <c r="I165" s="45"/>
      <c r="J165"/>
      <c r="K165"/>
      <c r="L165"/>
    </row>
    <row r="166" spans="1:12" x14ac:dyDescent="0.35">
      <c r="A166" s="46"/>
      <c r="B166" s="46"/>
      <c r="C166" s="46"/>
      <c r="D166" s="46"/>
      <c r="E166" s="46"/>
      <c r="F166" s="47"/>
      <c r="G166" s="45"/>
      <c r="H166" s="45"/>
      <c r="I166" s="45"/>
      <c r="J166"/>
      <c r="K166"/>
      <c r="L166"/>
    </row>
    <row r="167" spans="1:12" x14ac:dyDescent="0.35">
      <c r="A167" s="46"/>
      <c r="B167" s="46"/>
      <c r="C167" s="46"/>
      <c r="D167" s="46"/>
      <c r="E167" s="46"/>
      <c r="F167" s="47"/>
      <c r="G167" s="45"/>
      <c r="H167" s="45"/>
      <c r="I167" s="45"/>
      <c r="J167"/>
      <c r="K167"/>
      <c r="L167"/>
    </row>
    <row r="168" spans="1:12" x14ac:dyDescent="0.35">
      <c r="A168" s="46"/>
      <c r="B168" s="46"/>
      <c r="C168" s="46"/>
      <c r="D168" s="46"/>
      <c r="E168" s="46"/>
      <c r="F168" s="47"/>
      <c r="G168" s="45"/>
      <c r="H168" s="45"/>
      <c r="I168" s="45"/>
      <c r="J168"/>
      <c r="K168"/>
      <c r="L168"/>
    </row>
    <row r="169" spans="1:12" x14ac:dyDescent="0.35">
      <c r="A169" s="46"/>
      <c r="B169" s="46"/>
      <c r="C169" s="46"/>
      <c r="D169" s="46"/>
      <c r="E169" s="46"/>
      <c r="F169" s="47"/>
      <c r="G169" s="45"/>
      <c r="H169" s="45"/>
      <c r="I169" s="45"/>
      <c r="J169"/>
      <c r="K169"/>
      <c r="L169"/>
    </row>
    <row r="170" spans="1:12" x14ac:dyDescent="0.35">
      <c r="A170" s="46"/>
      <c r="B170" s="46"/>
      <c r="C170" s="46"/>
      <c r="D170" s="46"/>
      <c r="E170" s="46"/>
      <c r="F170" s="47"/>
      <c r="G170" s="45"/>
      <c r="H170" s="45"/>
      <c r="I170" s="45"/>
      <c r="J170"/>
      <c r="K170"/>
      <c r="L170"/>
    </row>
    <row r="171" spans="1:12" x14ac:dyDescent="0.35">
      <c r="A171" s="46"/>
      <c r="B171" s="46"/>
      <c r="C171" s="46"/>
      <c r="D171" s="46"/>
      <c r="E171" s="46"/>
      <c r="F171" s="47"/>
      <c r="G171" s="45"/>
      <c r="H171" s="45"/>
      <c r="I171" s="45"/>
      <c r="J171"/>
      <c r="K171"/>
      <c r="L171"/>
    </row>
    <row r="172" spans="1:12" x14ac:dyDescent="0.35">
      <c r="A172" s="46"/>
      <c r="B172" s="46"/>
      <c r="C172" s="46"/>
      <c r="D172" s="46"/>
      <c r="E172" s="46"/>
      <c r="F172" s="47"/>
      <c r="G172" s="45"/>
      <c r="H172" s="45"/>
      <c r="I172" s="45"/>
      <c r="J172"/>
      <c r="K172"/>
      <c r="L172"/>
    </row>
    <row r="173" spans="1:12" x14ac:dyDescent="0.35">
      <c r="A173" s="46"/>
      <c r="B173" s="46"/>
      <c r="C173" s="46"/>
      <c r="D173" s="46"/>
      <c r="E173" s="46"/>
      <c r="F173" s="47"/>
      <c r="G173" s="45"/>
      <c r="H173" s="45"/>
      <c r="I173" s="45"/>
      <c r="J173"/>
      <c r="K173"/>
      <c r="L173"/>
    </row>
    <row r="174" spans="1:12" x14ac:dyDescent="0.35">
      <c r="A174" s="46"/>
      <c r="B174" s="46"/>
      <c r="C174" s="46"/>
      <c r="D174" s="46"/>
      <c r="E174" s="46"/>
      <c r="F174" s="47"/>
      <c r="G174" s="45"/>
      <c r="H174" s="45"/>
      <c r="I174" s="45"/>
      <c r="J174"/>
      <c r="K174"/>
      <c r="L174"/>
    </row>
    <row r="175" spans="1:12" x14ac:dyDescent="0.35">
      <c r="A175" s="46"/>
      <c r="B175" s="46"/>
      <c r="C175" s="46"/>
      <c r="D175" s="46"/>
      <c r="E175" s="46"/>
      <c r="F175" s="47"/>
      <c r="G175" s="45"/>
      <c r="H175" s="45"/>
      <c r="I175" s="45"/>
      <c r="J175"/>
      <c r="K175"/>
      <c r="L175"/>
    </row>
    <row r="176" spans="1:12" x14ac:dyDescent="0.35">
      <c r="A176" s="46"/>
      <c r="B176" s="46"/>
      <c r="C176" s="46"/>
      <c r="D176" s="46"/>
      <c r="E176" s="46"/>
      <c r="F176" s="47"/>
      <c r="G176" s="45"/>
      <c r="H176" s="45"/>
      <c r="I176" s="45"/>
      <c r="J176"/>
      <c r="K176"/>
      <c r="L176"/>
    </row>
    <row r="177" spans="1:12" x14ac:dyDescent="0.35">
      <c r="A177" s="46"/>
      <c r="B177" s="46"/>
      <c r="C177" s="46"/>
      <c r="D177" s="46"/>
      <c r="E177" s="46"/>
      <c r="F177" s="47"/>
      <c r="G177" s="45"/>
      <c r="H177" s="45"/>
      <c r="I177" s="45"/>
      <c r="J177"/>
      <c r="K177"/>
      <c r="L177"/>
    </row>
    <row r="178" spans="1:12" x14ac:dyDescent="0.35">
      <c r="A178" s="46"/>
      <c r="B178" s="46"/>
      <c r="C178" s="46"/>
      <c r="D178" s="46"/>
      <c r="E178" s="46"/>
      <c r="F178" s="47"/>
      <c r="G178" s="45"/>
      <c r="H178" s="45"/>
      <c r="I178" s="45"/>
      <c r="J178"/>
      <c r="K178"/>
      <c r="L178"/>
    </row>
    <row r="179" spans="1:12" x14ac:dyDescent="0.35">
      <c r="A179" s="46"/>
      <c r="B179" s="46"/>
      <c r="C179" s="46"/>
      <c r="D179" s="46"/>
      <c r="E179" s="46"/>
      <c r="F179" s="47"/>
      <c r="G179" s="45"/>
      <c r="H179" s="45"/>
      <c r="I179" s="45"/>
      <c r="J179"/>
      <c r="K179"/>
      <c r="L179"/>
    </row>
    <row r="180" spans="1:12" x14ac:dyDescent="0.35">
      <c r="A180" s="46"/>
      <c r="B180" s="46"/>
      <c r="C180" s="46"/>
      <c r="D180" s="46"/>
      <c r="E180" s="46"/>
      <c r="F180" s="47"/>
      <c r="G180" s="45"/>
      <c r="H180" s="45"/>
      <c r="I180" s="45"/>
      <c r="J180"/>
      <c r="K180"/>
      <c r="L180"/>
    </row>
    <row r="181" spans="1:12" x14ac:dyDescent="0.35">
      <c r="A181" s="46"/>
      <c r="B181" s="46"/>
      <c r="C181" s="46"/>
      <c r="D181" s="46"/>
      <c r="E181" s="46"/>
      <c r="F181" s="47"/>
      <c r="G181" s="45"/>
      <c r="H181" s="45"/>
      <c r="I181" s="45"/>
      <c r="J181"/>
      <c r="K181"/>
      <c r="L181"/>
    </row>
    <row r="182" spans="1:12" x14ac:dyDescent="0.35">
      <c r="A182" s="46"/>
      <c r="B182" s="46"/>
      <c r="C182" s="46"/>
      <c r="D182" s="46"/>
      <c r="E182" s="46"/>
      <c r="F182" s="47"/>
      <c r="G182" s="45"/>
      <c r="H182" s="45"/>
      <c r="I182" s="45"/>
      <c r="J182"/>
      <c r="K182"/>
      <c r="L182"/>
    </row>
    <row r="183" spans="1:12" x14ac:dyDescent="0.35">
      <c r="A183" s="46"/>
      <c r="B183" s="46"/>
      <c r="C183" s="46"/>
      <c r="D183" s="46"/>
      <c r="E183" s="46"/>
      <c r="F183" s="47"/>
      <c r="G183" s="45"/>
      <c r="H183" s="45"/>
      <c r="I183" s="45"/>
      <c r="J183"/>
      <c r="K183"/>
      <c r="L183"/>
    </row>
    <row r="184" spans="1:12" x14ac:dyDescent="0.35">
      <c r="A184" s="46"/>
      <c r="B184" s="46"/>
      <c r="C184" s="46"/>
      <c r="D184" s="46"/>
      <c r="E184" s="46"/>
      <c r="F184" s="47"/>
      <c r="G184" s="45"/>
      <c r="H184" s="45"/>
      <c r="I184" s="45"/>
      <c r="J184"/>
      <c r="K184"/>
      <c r="L184"/>
    </row>
    <row r="185" spans="1:12" x14ac:dyDescent="0.35">
      <c r="A185" s="46"/>
      <c r="B185" s="46"/>
      <c r="C185" s="46"/>
      <c r="D185" s="46"/>
      <c r="E185" s="46"/>
      <c r="F185" s="47"/>
      <c r="G185" s="45"/>
      <c r="H185" s="45"/>
      <c r="I185" s="45"/>
      <c r="J185"/>
      <c r="K185"/>
      <c r="L185"/>
    </row>
    <row r="186" spans="1:12" x14ac:dyDescent="0.35">
      <c r="A186" s="46"/>
      <c r="B186" s="46"/>
      <c r="C186" s="46"/>
      <c r="D186" s="46"/>
      <c r="E186" s="46"/>
      <c r="F186" s="47"/>
      <c r="G186" s="45"/>
      <c r="H186" s="45"/>
      <c r="I186" s="45"/>
      <c r="J186"/>
      <c r="K186"/>
      <c r="L186"/>
    </row>
    <row r="187" spans="1:12" x14ac:dyDescent="0.35">
      <c r="A187" s="46"/>
      <c r="B187" s="46"/>
      <c r="C187" s="46"/>
      <c r="D187" s="46"/>
      <c r="E187" s="46"/>
      <c r="F187" s="47"/>
      <c r="G187" s="45"/>
      <c r="H187" s="45"/>
      <c r="I187" s="45"/>
      <c r="J187"/>
      <c r="K187"/>
      <c r="L187"/>
    </row>
    <row r="188" spans="1:12" x14ac:dyDescent="0.35">
      <c r="A188" s="46"/>
      <c r="B188" s="46"/>
      <c r="C188" s="46"/>
      <c r="D188" s="46"/>
      <c r="E188" s="46"/>
      <c r="F188" s="47"/>
      <c r="G188" s="45"/>
      <c r="H188" s="45"/>
      <c r="I188" s="45"/>
      <c r="J188"/>
      <c r="K188"/>
      <c r="L188"/>
    </row>
    <row r="189" spans="1:12" x14ac:dyDescent="0.35">
      <c r="A189" s="46"/>
      <c r="B189" s="46"/>
      <c r="C189" s="46"/>
      <c r="D189" s="46"/>
      <c r="E189" s="46"/>
      <c r="F189" s="47"/>
      <c r="G189" s="45"/>
      <c r="H189" s="45"/>
      <c r="I189" s="45"/>
      <c r="J189"/>
      <c r="K189"/>
      <c r="L189"/>
    </row>
    <row r="190" spans="1:12" x14ac:dyDescent="0.35">
      <c r="A190" s="46"/>
      <c r="B190" s="46"/>
      <c r="C190" s="46"/>
      <c r="D190" s="46"/>
      <c r="E190" s="46"/>
      <c r="F190" s="47"/>
      <c r="G190" s="45"/>
      <c r="H190" s="45"/>
      <c r="I190" s="45"/>
      <c r="J190"/>
      <c r="K190"/>
      <c r="L190"/>
    </row>
    <row r="191" spans="1:12" x14ac:dyDescent="0.35">
      <c r="A191" s="46"/>
      <c r="B191" s="46"/>
      <c r="C191" s="46"/>
      <c r="D191" s="46"/>
      <c r="E191" s="46"/>
      <c r="F191" s="47"/>
      <c r="G191" s="45"/>
      <c r="H191" s="45"/>
      <c r="I191" s="45"/>
      <c r="J191"/>
      <c r="K191"/>
      <c r="L191"/>
    </row>
    <row r="192" spans="1:12" x14ac:dyDescent="0.35">
      <c r="A192" s="46"/>
      <c r="B192" s="46"/>
      <c r="C192" s="46"/>
      <c r="D192" s="46"/>
      <c r="E192" s="46"/>
      <c r="F192" s="47"/>
      <c r="G192" s="45"/>
      <c r="H192" s="45"/>
      <c r="I192" s="45"/>
      <c r="J192"/>
      <c r="K192"/>
      <c r="L192"/>
    </row>
    <row r="193" spans="1:12" x14ac:dyDescent="0.35">
      <c r="A193" s="46"/>
      <c r="B193" s="46"/>
      <c r="C193" s="46"/>
      <c r="D193" s="46"/>
      <c r="E193" s="46"/>
      <c r="F193" s="47"/>
      <c r="G193" s="45"/>
      <c r="H193" s="45"/>
      <c r="I193" s="45"/>
      <c r="J193"/>
      <c r="K193"/>
      <c r="L193"/>
    </row>
    <row r="194" spans="1:12" x14ac:dyDescent="0.35">
      <c r="A194" s="46"/>
      <c r="B194" s="46"/>
      <c r="C194" s="46"/>
      <c r="D194" s="46"/>
      <c r="E194" s="46"/>
      <c r="F194" s="47"/>
      <c r="G194" s="45"/>
      <c r="H194" s="45"/>
      <c r="I194" s="45"/>
      <c r="J194"/>
      <c r="K194"/>
      <c r="L194"/>
    </row>
    <row r="195" spans="1:12" x14ac:dyDescent="0.35">
      <c r="A195" s="46"/>
      <c r="B195" s="46"/>
      <c r="C195" s="46"/>
      <c r="D195" s="46"/>
      <c r="E195" s="46"/>
      <c r="F195" s="47"/>
      <c r="G195" s="45"/>
      <c r="H195" s="45"/>
      <c r="I195" s="45"/>
      <c r="J195"/>
      <c r="K195"/>
      <c r="L195"/>
    </row>
    <row r="196" spans="1:12" x14ac:dyDescent="0.35">
      <c r="A196" s="46"/>
      <c r="B196" s="46"/>
      <c r="C196" s="46"/>
      <c r="D196" s="46"/>
      <c r="E196" s="46"/>
      <c r="F196" s="47"/>
      <c r="G196" s="45"/>
      <c r="H196" s="45"/>
      <c r="I196" s="45"/>
      <c r="J196"/>
      <c r="K196"/>
      <c r="L196"/>
    </row>
    <row r="197" spans="1:12" x14ac:dyDescent="0.35">
      <c r="A197" s="46"/>
      <c r="B197" s="46"/>
      <c r="C197" s="46"/>
      <c r="D197" s="46"/>
      <c r="E197" s="46"/>
      <c r="F197" s="47"/>
      <c r="G197" s="45"/>
      <c r="H197" s="45"/>
      <c r="I197" s="45"/>
      <c r="J197"/>
      <c r="K197"/>
      <c r="L197"/>
    </row>
    <row r="198" spans="1:12" x14ac:dyDescent="0.35">
      <c r="A198" s="46"/>
      <c r="B198" s="46"/>
      <c r="C198" s="46"/>
      <c r="D198" s="46"/>
      <c r="E198" s="46"/>
      <c r="F198" s="47"/>
      <c r="G198" s="45"/>
      <c r="H198" s="45"/>
      <c r="I198" s="45"/>
      <c r="J198"/>
      <c r="K198"/>
      <c r="L198"/>
    </row>
    <row r="199" spans="1:12" x14ac:dyDescent="0.35">
      <c r="A199" s="46"/>
      <c r="B199" s="46"/>
      <c r="C199" s="46"/>
      <c r="D199" s="46"/>
      <c r="E199" s="46"/>
      <c r="F199" s="47"/>
      <c r="G199" s="45"/>
      <c r="H199" s="45"/>
      <c r="I199" s="45"/>
      <c r="J199"/>
      <c r="K199"/>
      <c r="L199"/>
    </row>
    <row r="200" spans="1:12" x14ac:dyDescent="0.35">
      <c r="A200" s="46"/>
      <c r="B200" s="46"/>
      <c r="C200" s="46"/>
      <c r="D200" s="46"/>
      <c r="E200" s="46"/>
      <c r="F200" s="47"/>
      <c r="G200" s="45"/>
      <c r="H200" s="45"/>
      <c r="I200" s="45"/>
      <c r="J200"/>
      <c r="K200"/>
      <c r="L200"/>
    </row>
    <row r="201" spans="1:12" x14ac:dyDescent="0.35">
      <c r="A201" s="46"/>
      <c r="B201" s="46"/>
      <c r="C201" s="46"/>
      <c r="D201" s="46"/>
      <c r="E201" s="46"/>
      <c r="F201" s="47"/>
      <c r="G201" s="45"/>
      <c r="H201" s="45"/>
      <c r="I201" s="45"/>
      <c r="J201"/>
      <c r="K201"/>
      <c r="L201"/>
    </row>
    <row r="202" spans="1:12" x14ac:dyDescent="0.35">
      <c r="A202" s="46"/>
      <c r="B202" s="46"/>
      <c r="C202" s="46"/>
      <c r="D202" s="46"/>
      <c r="E202" s="46"/>
      <c r="F202" s="47"/>
      <c r="G202" s="45"/>
      <c r="H202" s="45"/>
      <c r="I202" s="45"/>
      <c r="J202"/>
      <c r="K202"/>
      <c r="L202"/>
    </row>
    <row r="203" spans="1:12" x14ac:dyDescent="0.35">
      <c r="A203" s="46"/>
      <c r="B203" s="46"/>
      <c r="C203" s="46"/>
      <c r="D203" s="46"/>
      <c r="E203" s="46"/>
      <c r="F203" s="47"/>
      <c r="G203" s="45"/>
      <c r="H203" s="45"/>
      <c r="I203" s="45"/>
      <c r="J203"/>
      <c r="K203"/>
      <c r="L203"/>
    </row>
    <row r="204" spans="1:12" x14ac:dyDescent="0.35">
      <c r="A204" s="46"/>
      <c r="B204" s="46"/>
      <c r="C204" s="46"/>
      <c r="D204" s="46"/>
      <c r="E204" s="46"/>
      <c r="F204" s="47"/>
      <c r="G204" s="45"/>
      <c r="H204" s="45"/>
      <c r="I204" s="45"/>
      <c r="J204"/>
      <c r="K204"/>
      <c r="L204"/>
    </row>
    <row r="205" spans="1:12" x14ac:dyDescent="0.35">
      <c r="A205" s="46"/>
      <c r="B205" s="46"/>
      <c r="C205" s="46"/>
      <c r="D205" s="46"/>
      <c r="E205" s="46"/>
      <c r="F205" s="47"/>
      <c r="G205" s="45"/>
      <c r="H205" s="45"/>
      <c r="I205" s="45"/>
      <c r="J205"/>
      <c r="K205"/>
      <c r="L205"/>
    </row>
    <row r="206" spans="1:12" x14ac:dyDescent="0.35">
      <c r="A206" s="46"/>
      <c r="B206" s="46"/>
      <c r="C206" s="46"/>
      <c r="D206" s="46"/>
      <c r="E206" s="46"/>
      <c r="F206" s="47"/>
      <c r="G206" s="45"/>
      <c r="H206" s="45"/>
      <c r="I206" s="45"/>
      <c r="J206"/>
      <c r="K206"/>
      <c r="L206"/>
    </row>
    <row r="207" spans="1:12" x14ac:dyDescent="0.35">
      <c r="A207" s="46"/>
      <c r="B207" s="46"/>
      <c r="C207" s="46"/>
      <c r="D207" s="46"/>
      <c r="E207" s="46"/>
      <c r="F207" s="47"/>
      <c r="G207" s="45"/>
      <c r="H207" s="45"/>
      <c r="I207" s="45"/>
      <c r="J207"/>
      <c r="K207"/>
      <c r="L207"/>
    </row>
    <row r="208" spans="1:12" x14ac:dyDescent="0.35">
      <c r="A208" s="46"/>
      <c r="B208" s="46"/>
      <c r="C208" s="46"/>
      <c r="D208" s="46"/>
      <c r="E208" s="46"/>
      <c r="F208" s="47"/>
      <c r="G208" s="45"/>
      <c r="H208" s="45"/>
      <c r="I208" s="45"/>
      <c r="J208"/>
      <c r="K208"/>
      <c r="L208"/>
    </row>
    <row r="209" spans="1:12" x14ac:dyDescent="0.35">
      <c r="A209" s="46"/>
      <c r="B209" s="46"/>
      <c r="C209" s="46"/>
      <c r="D209" s="46"/>
      <c r="E209" s="46"/>
      <c r="F209" s="47"/>
      <c r="G209" s="45"/>
      <c r="H209" s="45"/>
      <c r="I209" s="45"/>
      <c r="J209"/>
      <c r="K209"/>
      <c r="L209"/>
    </row>
    <row r="210" spans="1:12" x14ac:dyDescent="0.35">
      <c r="A210" s="46"/>
      <c r="B210" s="46"/>
      <c r="C210" s="46"/>
      <c r="D210" s="46"/>
      <c r="E210" s="46"/>
      <c r="F210" s="47"/>
      <c r="G210" s="45"/>
      <c r="H210" s="45"/>
      <c r="I210" s="45"/>
      <c r="J210"/>
      <c r="K210"/>
      <c r="L210"/>
    </row>
    <row r="211" spans="1:12" x14ac:dyDescent="0.35">
      <c r="A211" s="46"/>
      <c r="B211" s="46"/>
      <c r="C211" s="46"/>
      <c r="D211" s="46"/>
      <c r="E211" s="46"/>
      <c r="F211" s="47"/>
      <c r="G211" s="45"/>
      <c r="H211" s="45"/>
      <c r="I211" s="45"/>
      <c r="J211"/>
      <c r="K211"/>
      <c r="L211"/>
    </row>
    <row r="212" spans="1:12" x14ac:dyDescent="0.35">
      <c r="A212" s="46"/>
      <c r="B212" s="46"/>
      <c r="C212" s="46"/>
      <c r="D212" s="46"/>
      <c r="E212" s="46"/>
      <c r="F212" s="47"/>
      <c r="G212" s="45"/>
      <c r="H212" s="45"/>
      <c r="I212" s="45"/>
      <c r="J212"/>
      <c r="K212"/>
      <c r="L212"/>
    </row>
    <row r="213" spans="1:12" x14ac:dyDescent="0.35">
      <c r="A213" s="46"/>
      <c r="B213" s="46"/>
      <c r="C213" s="46"/>
      <c r="D213" s="46"/>
      <c r="E213" s="46"/>
      <c r="F213" s="47"/>
      <c r="G213" s="45"/>
      <c r="H213" s="45"/>
      <c r="I213" s="45"/>
      <c r="J213"/>
      <c r="K213"/>
      <c r="L213"/>
    </row>
    <row r="214" spans="1:12" x14ac:dyDescent="0.35">
      <c r="A214" s="46"/>
      <c r="B214" s="46"/>
      <c r="C214" s="46"/>
      <c r="D214" s="46"/>
      <c r="E214" s="46"/>
      <c r="F214" s="47"/>
      <c r="G214" s="45"/>
      <c r="H214" s="45"/>
      <c r="I214" s="45"/>
      <c r="J214"/>
      <c r="K214"/>
      <c r="L214"/>
    </row>
    <row r="215" spans="1:12" x14ac:dyDescent="0.35">
      <c r="A215" s="46"/>
      <c r="B215" s="46"/>
      <c r="C215" s="46"/>
      <c r="D215" s="46"/>
      <c r="E215" s="46"/>
      <c r="F215" s="47"/>
      <c r="G215" s="45"/>
      <c r="H215" s="45"/>
      <c r="I215" s="45"/>
      <c r="J215"/>
      <c r="K215"/>
      <c r="L215"/>
    </row>
    <row r="216" spans="1:12" x14ac:dyDescent="0.35">
      <c r="A216" s="46"/>
      <c r="B216" s="46"/>
      <c r="C216" s="46"/>
      <c r="D216" s="46"/>
      <c r="E216" s="46"/>
      <c r="F216" s="47"/>
      <c r="G216" s="45"/>
      <c r="H216" s="45"/>
      <c r="I216" s="45"/>
      <c r="J216"/>
      <c r="K216"/>
      <c r="L216"/>
    </row>
    <row r="217" spans="1:12" x14ac:dyDescent="0.35">
      <c r="A217" s="46"/>
      <c r="B217" s="46"/>
      <c r="C217" s="46"/>
      <c r="D217" s="46"/>
      <c r="E217" s="46"/>
      <c r="F217" s="47"/>
      <c r="G217" s="45"/>
      <c r="H217" s="45"/>
      <c r="I217" s="45"/>
      <c r="J217"/>
      <c r="K217"/>
      <c r="L217"/>
    </row>
    <row r="218" spans="1:12" x14ac:dyDescent="0.35">
      <c r="A218" s="46"/>
      <c r="B218" s="46"/>
      <c r="C218" s="46"/>
      <c r="D218" s="46"/>
      <c r="E218" s="46"/>
      <c r="F218" s="47"/>
      <c r="G218" s="45"/>
      <c r="H218" s="45"/>
      <c r="I218" s="45"/>
      <c r="J218"/>
      <c r="K218"/>
      <c r="L218"/>
    </row>
    <row r="219" spans="1:12" x14ac:dyDescent="0.35">
      <c r="A219" s="46"/>
      <c r="B219" s="46"/>
      <c r="C219" s="46"/>
      <c r="D219" s="46"/>
      <c r="E219" s="46"/>
      <c r="F219" s="47"/>
      <c r="G219" s="45"/>
      <c r="H219" s="45"/>
      <c r="I219" s="45"/>
      <c r="J219"/>
      <c r="K219"/>
      <c r="L219"/>
    </row>
    <row r="220" spans="1:12" x14ac:dyDescent="0.35">
      <c r="A220" s="46"/>
      <c r="B220" s="46"/>
      <c r="C220" s="46"/>
      <c r="D220" s="46"/>
      <c r="E220" s="46"/>
      <c r="F220" s="47"/>
      <c r="G220" s="45"/>
      <c r="H220" s="45"/>
      <c r="I220" s="45"/>
      <c r="J220"/>
      <c r="K220"/>
      <c r="L220"/>
    </row>
    <row r="221" spans="1:12" x14ac:dyDescent="0.35">
      <c r="A221" s="46"/>
      <c r="B221" s="46"/>
      <c r="C221" s="46"/>
      <c r="D221" s="46"/>
      <c r="E221" s="46"/>
      <c r="F221" s="47"/>
      <c r="G221" s="45"/>
      <c r="H221" s="45"/>
      <c r="I221" s="45"/>
      <c r="J221"/>
      <c r="K221"/>
      <c r="L221"/>
    </row>
    <row r="222" spans="1:12" x14ac:dyDescent="0.35">
      <c r="A222" s="46"/>
      <c r="B222" s="46"/>
      <c r="C222" s="46"/>
      <c r="D222" s="46"/>
      <c r="E222" s="46"/>
      <c r="F222" s="47"/>
      <c r="G222" s="45"/>
      <c r="H222" s="45"/>
      <c r="I222" s="45"/>
      <c r="J222"/>
      <c r="K222"/>
      <c r="L222"/>
    </row>
    <row r="223" spans="1:12" x14ac:dyDescent="0.35">
      <c r="A223" s="46"/>
      <c r="B223" s="46"/>
      <c r="C223" s="46"/>
      <c r="D223" s="46"/>
      <c r="E223" s="46"/>
      <c r="F223" s="47"/>
      <c r="G223" s="45"/>
      <c r="H223" s="45"/>
      <c r="I223" s="45"/>
      <c r="J223"/>
      <c r="K223"/>
      <c r="L223"/>
    </row>
    <row r="224" spans="1:12" x14ac:dyDescent="0.35">
      <c r="A224" s="46"/>
      <c r="B224" s="46"/>
      <c r="C224" s="46"/>
      <c r="D224" s="46"/>
      <c r="E224" s="46"/>
      <c r="F224" s="47"/>
      <c r="G224" s="45"/>
      <c r="H224" s="45"/>
      <c r="I224" s="45"/>
      <c r="J224"/>
      <c r="K224"/>
      <c r="L224"/>
    </row>
    <row r="225" spans="1:12" x14ac:dyDescent="0.35">
      <c r="A225" s="46"/>
      <c r="B225" s="46"/>
      <c r="C225" s="46"/>
      <c r="D225" s="46"/>
      <c r="E225" s="46"/>
      <c r="F225" s="47"/>
      <c r="G225" s="45"/>
      <c r="H225" s="45"/>
      <c r="I225" s="45"/>
      <c r="J225"/>
      <c r="K225"/>
      <c r="L225"/>
    </row>
    <row r="226" spans="1:12" x14ac:dyDescent="0.35">
      <c r="A226" s="46"/>
      <c r="B226" s="46"/>
      <c r="C226" s="46"/>
      <c r="D226" s="46"/>
      <c r="E226" s="46"/>
      <c r="F226" s="47"/>
      <c r="G226" s="45"/>
      <c r="H226" s="45"/>
      <c r="I226" s="45"/>
      <c r="J226"/>
      <c r="K226"/>
      <c r="L226"/>
    </row>
    <row r="227" spans="1:12" x14ac:dyDescent="0.35">
      <c r="A227" s="46"/>
      <c r="B227" s="46"/>
      <c r="C227" s="46"/>
      <c r="D227" s="46"/>
      <c r="E227" s="46"/>
      <c r="F227" s="47"/>
      <c r="G227" s="45"/>
      <c r="H227" s="45"/>
      <c r="I227" s="45"/>
      <c r="J227"/>
      <c r="K227"/>
      <c r="L227"/>
    </row>
    <row r="228" spans="1:12" x14ac:dyDescent="0.35">
      <c r="A228" s="46"/>
      <c r="B228" s="46"/>
      <c r="C228" s="46"/>
      <c r="D228" s="46"/>
      <c r="E228" s="46"/>
      <c r="F228" s="47"/>
      <c r="G228" s="45"/>
      <c r="H228" s="45"/>
      <c r="I228" s="45"/>
      <c r="J228"/>
      <c r="K228"/>
      <c r="L228"/>
    </row>
    <row r="229" spans="1:12" x14ac:dyDescent="0.35">
      <c r="A229" s="46"/>
      <c r="B229" s="46"/>
      <c r="C229" s="46"/>
      <c r="D229" s="46"/>
      <c r="E229" s="46"/>
      <c r="F229" s="47"/>
      <c r="G229" s="45"/>
      <c r="H229" s="45"/>
      <c r="I229" s="45"/>
      <c r="J229"/>
      <c r="K229"/>
      <c r="L229"/>
    </row>
    <row r="230" spans="1:12" x14ac:dyDescent="0.35">
      <c r="A230" s="46"/>
      <c r="B230" s="46"/>
      <c r="C230" s="46"/>
      <c r="D230" s="46"/>
      <c r="E230" s="46"/>
      <c r="F230" s="47"/>
      <c r="G230" s="45"/>
      <c r="H230" s="45"/>
      <c r="I230" s="45"/>
      <c r="J230"/>
      <c r="K230"/>
      <c r="L230"/>
    </row>
    <row r="231" spans="1:12" x14ac:dyDescent="0.35">
      <c r="A231" s="46"/>
      <c r="B231" s="46"/>
      <c r="C231" s="46"/>
      <c r="D231" s="46"/>
      <c r="E231" s="46"/>
      <c r="F231" s="47"/>
      <c r="G231" s="45"/>
      <c r="H231" s="45"/>
      <c r="I231" s="45"/>
      <c r="J231"/>
      <c r="K231"/>
      <c r="L231"/>
    </row>
    <row r="232" spans="1:12" x14ac:dyDescent="0.35">
      <c r="A232" s="46"/>
      <c r="B232" s="46"/>
      <c r="C232" s="46"/>
      <c r="D232" s="46"/>
      <c r="E232" s="46"/>
      <c r="F232" s="47"/>
      <c r="G232" s="45"/>
      <c r="H232" s="45"/>
      <c r="I232" s="45"/>
      <c r="J232"/>
      <c r="K232"/>
      <c r="L232"/>
    </row>
    <row r="233" spans="1:12" x14ac:dyDescent="0.35">
      <c r="A233" s="46"/>
      <c r="B233" s="46"/>
      <c r="C233" s="46"/>
      <c r="D233" s="46"/>
      <c r="E233" s="46"/>
      <c r="F233" s="47"/>
      <c r="G233" s="45"/>
      <c r="H233" s="45"/>
      <c r="I233" s="45"/>
      <c r="J233"/>
      <c r="K233"/>
      <c r="L233"/>
    </row>
    <row r="234" spans="1:12" x14ac:dyDescent="0.35">
      <c r="A234" s="46"/>
      <c r="B234" s="46"/>
      <c r="C234" s="46"/>
      <c r="D234" s="46"/>
      <c r="E234" s="46"/>
      <c r="F234" s="47"/>
      <c r="G234" s="45"/>
      <c r="H234" s="45"/>
      <c r="I234" s="45"/>
      <c r="J234"/>
      <c r="K234"/>
      <c r="L234"/>
    </row>
    <row r="235" spans="1:12" x14ac:dyDescent="0.35">
      <c r="A235" s="46"/>
      <c r="B235" s="46"/>
      <c r="C235" s="46"/>
      <c r="D235" s="46"/>
      <c r="E235" s="46"/>
      <c r="F235" s="47"/>
      <c r="G235" s="45"/>
      <c r="H235" s="45"/>
      <c r="I235" s="45"/>
      <c r="J235"/>
      <c r="K235"/>
      <c r="L235"/>
    </row>
    <row r="236" spans="1:12" x14ac:dyDescent="0.35">
      <c r="A236" s="46"/>
      <c r="B236" s="46"/>
      <c r="C236" s="46"/>
      <c r="D236" s="46"/>
      <c r="E236" s="46"/>
      <c r="F236" s="47"/>
      <c r="G236" s="45"/>
      <c r="H236" s="45"/>
      <c r="I236" s="45"/>
      <c r="J236"/>
      <c r="K236"/>
      <c r="L236"/>
    </row>
    <row r="237" spans="1:12" x14ac:dyDescent="0.35">
      <c r="A237" s="46"/>
      <c r="B237" s="46"/>
      <c r="C237" s="46"/>
      <c r="D237" s="46"/>
      <c r="E237" s="46"/>
      <c r="F237" s="47"/>
      <c r="G237" s="45"/>
      <c r="H237" s="45"/>
      <c r="I237" s="45"/>
      <c r="J237"/>
      <c r="K237"/>
      <c r="L237"/>
    </row>
    <row r="238" spans="1:12" x14ac:dyDescent="0.35">
      <c r="A238" s="46"/>
      <c r="B238" s="46"/>
      <c r="C238" s="46"/>
      <c r="D238" s="46"/>
      <c r="E238" s="46"/>
      <c r="F238" s="47"/>
      <c r="G238" s="45"/>
      <c r="H238" s="45"/>
      <c r="I238" s="45"/>
      <c r="J238"/>
      <c r="K238"/>
      <c r="L238"/>
    </row>
    <row r="239" spans="1:12" x14ac:dyDescent="0.35">
      <c r="A239" s="46"/>
      <c r="B239" s="46"/>
      <c r="C239" s="46"/>
      <c r="D239" s="46"/>
      <c r="E239" s="46"/>
      <c r="F239" s="47"/>
      <c r="G239" s="45"/>
      <c r="H239" s="45"/>
      <c r="I239" s="45"/>
      <c r="J239"/>
      <c r="K239"/>
      <c r="L239"/>
    </row>
    <row r="240" spans="1:12" x14ac:dyDescent="0.35">
      <c r="A240" s="46"/>
      <c r="B240" s="46"/>
      <c r="C240" s="46"/>
      <c r="D240" s="46"/>
      <c r="E240" s="46"/>
      <c r="F240" s="47"/>
      <c r="G240" s="45"/>
      <c r="H240" s="45"/>
      <c r="I240" s="45"/>
      <c r="J240"/>
      <c r="K240"/>
      <c r="L240"/>
    </row>
    <row r="241" spans="1:12" x14ac:dyDescent="0.35">
      <c r="A241" s="46"/>
      <c r="B241" s="46"/>
      <c r="C241" s="46"/>
      <c r="D241" s="46"/>
      <c r="E241" s="46"/>
      <c r="F241" s="47"/>
      <c r="G241" s="45"/>
      <c r="H241" s="45"/>
      <c r="I241" s="45"/>
      <c r="J241"/>
      <c r="K241"/>
      <c r="L241"/>
    </row>
    <row r="242" spans="1:12" x14ac:dyDescent="0.35">
      <c r="A242" s="46"/>
      <c r="B242" s="46"/>
      <c r="C242" s="46"/>
      <c r="D242" s="46"/>
      <c r="E242" s="46"/>
      <c r="F242" s="47"/>
      <c r="G242" s="45"/>
      <c r="H242" s="45"/>
      <c r="I242" s="45"/>
      <c r="J242"/>
      <c r="K242"/>
      <c r="L242"/>
    </row>
    <row r="243" spans="1:12" x14ac:dyDescent="0.35">
      <c r="A243" s="46"/>
      <c r="B243" s="46"/>
      <c r="C243" s="46"/>
      <c r="D243" s="46"/>
      <c r="E243" s="46"/>
      <c r="F243" s="47"/>
      <c r="G243" s="45"/>
      <c r="H243" s="45"/>
      <c r="I243" s="45"/>
      <c r="J243"/>
      <c r="K243"/>
      <c r="L243"/>
    </row>
    <row r="244" spans="1:12" x14ac:dyDescent="0.35">
      <c r="A244" s="46"/>
      <c r="B244" s="46"/>
      <c r="C244" s="46"/>
      <c r="D244" s="46"/>
      <c r="E244" s="46"/>
      <c r="F244" s="47"/>
      <c r="G244" s="45"/>
      <c r="H244" s="45"/>
      <c r="I244" s="45"/>
      <c r="J244"/>
      <c r="K244"/>
      <c r="L244"/>
    </row>
    <row r="245" spans="1:12" x14ac:dyDescent="0.35">
      <c r="A245" s="46"/>
      <c r="B245" s="46"/>
      <c r="C245" s="46"/>
      <c r="D245" s="46"/>
      <c r="E245" s="46"/>
      <c r="F245" s="47"/>
      <c r="G245" s="45"/>
      <c r="H245" s="45"/>
      <c r="I245" s="45"/>
      <c r="J245"/>
      <c r="K245"/>
      <c r="L245"/>
    </row>
    <row r="246" spans="1:12" x14ac:dyDescent="0.35">
      <c r="A246" s="46"/>
      <c r="B246" s="46"/>
      <c r="C246" s="46"/>
      <c r="D246" s="46"/>
      <c r="E246" s="46"/>
      <c r="F246" s="47"/>
      <c r="G246" s="45"/>
      <c r="H246" s="45"/>
      <c r="I246" s="45"/>
      <c r="J246"/>
      <c r="K246"/>
      <c r="L246"/>
    </row>
    <row r="247" spans="1:12" x14ac:dyDescent="0.35">
      <c r="A247" s="46"/>
      <c r="B247" s="46"/>
      <c r="C247" s="46"/>
      <c r="D247" s="46"/>
      <c r="E247" s="46"/>
      <c r="F247" s="47"/>
      <c r="G247" s="45"/>
      <c r="H247" s="45"/>
      <c r="I247" s="45"/>
      <c r="J247"/>
      <c r="K247"/>
      <c r="L247"/>
    </row>
    <row r="248" spans="1:12" x14ac:dyDescent="0.35">
      <c r="A248" s="46"/>
      <c r="B248" s="46"/>
      <c r="C248" s="46"/>
      <c r="D248" s="46"/>
      <c r="E248" s="46"/>
      <c r="F248" s="47"/>
      <c r="G248" s="45"/>
      <c r="H248" s="45"/>
      <c r="I248" s="45"/>
      <c r="J248"/>
      <c r="K248"/>
      <c r="L248"/>
    </row>
    <row r="249" spans="1:12" x14ac:dyDescent="0.35">
      <c r="A249" s="46"/>
      <c r="B249" s="46"/>
      <c r="C249" s="46"/>
      <c r="D249" s="46"/>
      <c r="E249" s="46"/>
      <c r="F249" s="47"/>
      <c r="G249" s="45"/>
      <c r="H249" s="45"/>
      <c r="I249" s="45"/>
      <c r="J249"/>
      <c r="K249"/>
      <c r="L249"/>
    </row>
    <row r="250" spans="1:12" x14ac:dyDescent="0.35">
      <c r="A250" s="46"/>
      <c r="B250" s="46"/>
      <c r="C250" s="46"/>
      <c r="D250" s="46"/>
      <c r="E250" s="46"/>
      <c r="F250" s="47"/>
      <c r="G250" s="45"/>
      <c r="H250" s="45"/>
      <c r="I250" s="45"/>
      <c r="J250"/>
      <c r="K250"/>
      <c r="L250"/>
    </row>
    <row r="251" spans="1:12" x14ac:dyDescent="0.35">
      <c r="A251" s="46"/>
      <c r="B251" s="46"/>
      <c r="C251" s="46"/>
      <c r="D251" s="46"/>
      <c r="E251" s="46"/>
      <c r="F251" s="47"/>
      <c r="G251" s="45"/>
      <c r="H251" s="45"/>
      <c r="I251" s="45"/>
      <c r="J251"/>
      <c r="K251"/>
      <c r="L251"/>
    </row>
    <row r="252" spans="1:12" x14ac:dyDescent="0.35">
      <c r="A252" s="46"/>
      <c r="B252" s="46"/>
      <c r="C252" s="46"/>
      <c r="D252" s="46"/>
      <c r="E252" s="46"/>
      <c r="F252" s="47"/>
      <c r="G252" s="45"/>
      <c r="H252" s="45"/>
      <c r="I252" s="45"/>
      <c r="J252"/>
      <c r="K252"/>
      <c r="L252"/>
    </row>
    <row r="253" spans="1:12" x14ac:dyDescent="0.35">
      <c r="A253" s="46"/>
      <c r="B253" s="46"/>
      <c r="C253" s="46"/>
      <c r="D253" s="46"/>
      <c r="E253" s="46"/>
      <c r="F253" s="47"/>
      <c r="G253" s="45"/>
      <c r="H253" s="45"/>
      <c r="I253" s="45"/>
      <c r="J253"/>
      <c r="K253"/>
      <c r="L253"/>
    </row>
    <row r="254" spans="1:12" x14ac:dyDescent="0.35">
      <c r="A254" s="46"/>
      <c r="B254" s="46"/>
      <c r="C254" s="46"/>
      <c r="D254" s="46"/>
      <c r="E254" s="46"/>
      <c r="F254" s="47"/>
      <c r="G254" s="45"/>
      <c r="H254" s="45"/>
      <c r="I254" s="45"/>
      <c r="J254"/>
      <c r="K254"/>
      <c r="L254"/>
    </row>
    <row r="255" spans="1:12" x14ac:dyDescent="0.35">
      <c r="A255" s="46"/>
      <c r="B255" s="46"/>
      <c r="C255" s="46"/>
      <c r="D255" s="46"/>
      <c r="E255" s="46"/>
      <c r="F255" s="47"/>
      <c r="G255" s="45"/>
      <c r="H255" s="45"/>
      <c r="I255" s="45"/>
      <c r="J255"/>
      <c r="K255"/>
      <c r="L255"/>
    </row>
    <row r="256" spans="1:12" x14ac:dyDescent="0.35">
      <c r="A256" s="46"/>
      <c r="B256" s="46"/>
      <c r="C256" s="46"/>
      <c r="D256" s="46"/>
      <c r="E256" s="46"/>
      <c r="F256" s="47"/>
      <c r="G256" s="45"/>
      <c r="H256" s="45"/>
      <c r="I256" s="45"/>
      <c r="J256"/>
      <c r="K256"/>
      <c r="L256"/>
    </row>
    <row r="257" spans="1:12" x14ac:dyDescent="0.35">
      <c r="A257" s="46"/>
      <c r="B257" s="46"/>
      <c r="C257" s="46"/>
      <c r="D257" s="46"/>
      <c r="E257" s="46"/>
      <c r="F257" s="47"/>
      <c r="G257" s="45"/>
      <c r="H257" s="45"/>
      <c r="I257" s="45"/>
      <c r="J257"/>
      <c r="K257"/>
      <c r="L257"/>
    </row>
    <row r="258" spans="1:12" x14ac:dyDescent="0.35">
      <c r="A258" s="46"/>
      <c r="B258" s="46"/>
      <c r="C258" s="46"/>
      <c r="D258" s="46"/>
      <c r="E258" s="46"/>
      <c r="F258" s="47"/>
      <c r="G258" s="45"/>
      <c r="H258" s="45"/>
      <c r="I258" s="45"/>
      <c r="J258"/>
      <c r="K258"/>
      <c r="L258"/>
    </row>
    <row r="259" spans="1:12" x14ac:dyDescent="0.35">
      <c r="A259" s="46"/>
      <c r="B259" s="46"/>
      <c r="C259" s="46"/>
      <c r="D259" s="46"/>
      <c r="E259" s="46"/>
      <c r="F259" s="47"/>
      <c r="G259" s="45"/>
      <c r="H259" s="45"/>
      <c r="I259" s="45"/>
    </row>
    <row r="260" spans="1:12" x14ac:dyDescent="0.35">
      <c r="A260" s="46"/>
      <c r="B260" s="46"/>
      <c r="C260" s="46"/>
      <c r="D260" s="46"/>
      <c r="E260" s="46"/>
      <c r="F260" s="47"/>
      <c r="G260" s="45"/>
      <c r="H260" s="45"/>
      <c r="I260" s="45"/>
    </row>
    <row r="261" spans="1:12" x14ac:dyDescent="0.35">
      <c r="A261" s="46"/>
      <c r="B261" s="46"/>
      <c r="C261" s="46"/>
      <c r="D261" s="46"/>
      <c r="E261" s="46"/>
      <c r="F261" s="47"/>
      <c r="G261" s="45"/>
      <c r="H261" s="45"/>
      <c r="I261" s="45"/>
    </row>
    <row r="262" spans="1:12" x14ac:dyDescent="0.35">
      <c r="A262" s="46"/>
      <c r="B262" s="46"/>
      <c r="C262" s="46"/>
      <c r="D262" s="46"/>
      <c r="E262" s="46"/>
      <c r="F262" s="47"/>
      <c r="G262" s="45"/>
      <c r="H262" s="45"/>
    </row>
    <row r="263" spans="1:12" x14ac:dyDescent="0.35">
      <c r="A263" s="46"/>
      <c r="B263" s="46"/>
      <c r="C263" s="46"/>
      <c r="D263" s="46"/>
      <c r="E263" s="46"/>
      <c r="F263" s="47"/>
      <c r="G263" s="45"/>
      <c r="H263" s="45"/>
    </row>
    <row r="264" spans="1:12" x14ac:dyDescent="0.35">
      <c r="A264" s="46"/>
      <c r="B264" s="46"/>
      <c r="C264" s="46"/>
      <c r="D264" s="46"/>
      <c r="E264" s="46"/>
      <c r="F264" s="47"/>
      <c r="G264" s="45"/>
      <c r="H264" s="45"/>
    </row>
    <row r="265" spans="1:12" x14ac:dyDescent="0.35">
      <c r="A265" s="46"/>
      <c r="B265" s="46"/>
      <c r="C265" s="46"/>
      <c r="D265" s="46"/>
      <c r="E265" s="46"/>
      <c r="F265" s="47"/>
      <c r="G265" s="45"/>
      <c r="H265" s="45"/>
    </row>
    <row r="266" spans="1:12" x14ac:dyDescent="0.35">
      <c r="A266" s="46"/>
      <c r="B266" s="46"/>
      <c r="C266" s="46"/>
      <c r="D266" s="46"/>
      <c r="E266" s="46"/>
      <c r="F266" s="47"/>
      <c r="G266" s="45"/>
      <c r="H266" s="45"/>
    </row>
    <row r="267" spans="1:12" x14ac:dyDescent="0.35">
      <c r="A267" s="46"/>
      <c r="B267" s="46"/>
      <c r="C267" s="46"/>
      <c r="D267" s="46"/>
      <c r="E267" s="46"/>
      <c r="F267" s="47"/>
      <c r="G267" s="45"/>
      <c r="H267" s="45"/>
    </row>
    <row r="268" spans="1:12" x14ac:dyDescent="0.35">
      <c r="A268" s="46"/>
      <c r="B268" s="46"/>
      <c r="C268" s="46"/>
      <c r="D268" s="46"/>
      <c r="E268" s="46"/>
      <c r="F268" s="47"/>
      <c r="G268" s="45"/>
      <c r="H268" s="45"/>
    </row>
    <row r="269" spans="1:12" x14ac:dyDescent="0.35">
      <c r="A269" s="46"/>
      <c r="B269" s="46"/>
      <c r="C269" s="46"/>
      <c r="D269" s="46"/>
      <c r="E269" s="46"/>
      <c r="F269" s="47"/>
      <c r="G269" s="45"/>
      <c r="H269" s="45"/>
    </row>
    <row r="270" spans="1:12" x14ac:dyDescent="0.35">
      <c r="A270" s="46"/>
      <c r="B270" s="46"/>
      <c r="C270" s="46"/>
      <c r="D270" s="46"/>
      <c r="E270" s="46"/>
      <c r="F270" s="47"/>
      <c r="G270" s="45"/>
      <c r="H270" s="45"/>
    </row>
    <row r="271" spans="1:12" x14ac:dyDescent="0.35">
      <c r="A271" s="46"/>
      <c r="B271" s="46"/>
      <c r="C271" s="46"/>
      <c r="D271" s="46"/>
      <c r="E271" s="46"/>
      <c r="F271" s="47"/>
      <c r="G271" s="45"/>
      <c r="H271" s="45"/>
    </row>
    <row r="272" spans="1:12" x14ac:dyDescent="0.35">
      <c r="A272" s="46"/>
      <c r="B272" s="46"/>
      <c r="C272" s="46"/>
      <c r="D272" s="46"/>
      <c r="E272" s="46"/>
      <c r="F272" s="47"/>
      <c r="G272" s="45"/>
      <c r="H272" s="45"/>
    </row>
    <row r="273" spans="1:8" x14ac:dyDescent="0.35">
      <c r="A273" s="46"/>
      <c r="B273" s="46"/>
      <c r="C273" s="46"/>
      <c r="D273" s="46"/>
      <c r="E273" s="46"/>
      <c r="F273" s="47"/>
      <c r="G273" s="45"/>
      <c r="H273" s="45"/>
    </row>
    <row r="274" spans="1:8" x14ac:dyDescent="0.35">
      <c r="A274" s="46"/>
      <c r="B274" s="46"/>
      <c r="C274" s="46"/>
      <c r="D274" s="46"/>
      <c r="E274" s="46"/>
      <c r="F274" s="47"/>
      <c r="G274" s="45"/>
      <c r="H274" s="45"/>
    </row>
    <row r="275" spans="1:8" x14ac:dyDescent="0.35">
      <c r="A275" s="46"/>
      <c r="B275" s="46"/>
      <c r="C275" s="46"/>
      <c r="D275" s="46"/>
      <c r="E275" s="46"/>
      <c r="F275" s="47"/>
      <c r="G275" s="45"/>
      <c r="H275" s="45"/>
    </row>
    <row r="276" spans="1:8" x14ac:dyDescent="0.35">
      <c r="A276" s="46"/>
      <c r="B276" s="46"/>
      <c r="C276" s="46"/>
      <c r="D276" s="46"/>
      <c r="E276" s="46"/>
      <c r="F276" s="47"/>
      <c r="G276" s="45"/>
      <c r="H276" s="45"/>
    </row>
    <row r="277" spans="1:8" x14ac:dyDescent="0.35">
      <c r="A277" s="46"/>
      <c r="B277" s="46"/>
      <c r="C277" s="46"/>
      <c r="D277" s="46"/>
      <c r="E277" s="46"/>
      <c r="F277" s="47"/>
      <c r="G277" s="45"/>
      <c r="H277" s="45"/>
    </row>
    <row r="278" spans="1:8" x14ac:dyDescent="0.35">
      <c r="A278" s="46"/>
      <c r="B278" s="46"/>
      <c r="C278" s="46"/>
      <c r="D278" s="46"/>
      <c r="E278" s="46"/>
      <c r="F278" s="47"/>
      <c r="G278" s="45"/>
      <c r="H278" s="45"/>
    </row>
    <row r="279" spans="1:8" x14ac:dyDescent="0.35">
      <c r="A279" s="46"/>
      <c r="B279" s="46"/>
      <c r="C279" s="46"/>
      <c r="D279" s="46"/>
      <c r="E279" s="46"/>
      <c r="F279" s="47"/>
      <c r="G279" s="45"/>
      <c r="H279" s="45"/>
    </row>
    <row r="280" spans="1:8" x14ac:dyDescent="0.35">
      <c r="A280" s="46"/>
      <c r="B280" s="46"/>
      <c r="C280" s="46"/>
      <c r="D280" s="46"/>
      <c r="E280" s="46"/>
      <c r="F280" s="47"/>
      <c r="G280" s="45"/>
      <c r="H280" s="45"/>
    </row>
    <row r="281" spans="1:8" x14ac:dyDescent="0.35">
      <c r="A281" s="46"/>
      <c r="B281" s="46"/>
      <c r="C281" s="46"/>
      <c r="D281" s="46"/>
      <c r="E281" s="46"/>
      <c r="F281" s="47"/>
      <c r="G281" s="45"/>
      <c r="H281" s="45"/>
    </row>
    <row r="282" spans="1:8" x14ac:dyDescent="0.35">
      <c r="A282" s="46"/>
      <c r="B282" s="46"/>
      <c r="C282" s="46"/>
      <c r="D282" s="46"/>
      <c r="E282" s="46"/>
      <c r="F282" s="47"/>
      <c r="G282" s="45"/>
      <c r="H282" s="45"/>
    </row>
    <row r="283" spans="1:8" x14ac:dyDescent="0.35">
      <c r="A283" s="46"/>
      <c r="B283" s="46"/>
      <c r="C283" s="46"/>
      <c r="D283" s="46"/>
      <c r="E283" s="46"/>
      <c r="F283" s="47"/>
      <c r="G283" s="45"/>
      <c r="H283" s="45"/>
    </row>
    <row r="284" spans="1:8" x14ac:dyDescent="0.35">
      <c r="A284" s="46"/>
      <c r="B284" s="46"/>
      <c r="C284" s="46"/>
      <c r="D284" s="46"/>
      <c r="E284" s="46"/>
      <c r="F284" s="47"/>
      <c r="G284" s="45"/>
      <c r="H284" s="45"/>
    </row>
    <row r="285" spans="1:8" x14ac:dyDescent="0.35">
      <c r="A285" s="46"/>
      <c r="B285" s="46"/>
      <c r="C285" s="46"/>
      <c r="D285" s="46"/>
      <c r="E285" s="46"/>
      <c r="F285" s="47"/>
      <c r="G285" s="45"/>
      <c r="H285" s="45"/>
    </row>
    <row r="286" spans="1:8" x14ac:dyDescent="0.35">
      <c r="A286" s="46"/>
      <c r="B286" s="46"/>
      <c r="C286" s="46"/>
      <c r="D286" s="46"/>
      <c r="E286" s="46"/>
      <c r="F286" s="47"/>
      <c r="G286" s="45"/>
      <c r="H286" s="45"/>
    </row>
    <row r="287" spans="1:8" x14ac:dyDescent="0.35">
      <c r="A287" s="46"/>
      <c r="B287" s="46"/>
      <c r="C287" s="46"/>
      <c r="D287" s="46"/>
      <c r="E287" s="46"/>
      <c r="F287" s="47"/>
      <c r="G287" s="45"/>
      <c r="H287" s="45"/>
    </row>
    <row r="288" spans="1:8" x14ac:dyDescent="0.35">
      <c r="A288" s="46"/>
      <c r="B288" s="46"/>
      <c r="C288" s="46"/>
      <c r="D288" s="46"/>
      <c r="E288" s="46"/>
      <c r="F288" s="47"/>
      <c r="G288" s="45"/>
      <c r="H288" s="45"/>
    </row>
    <row r="289" spans="1:8" x14ac:dyDescent="0.35">
      <c r="A289" s="46"/>
      <c r="B289" s="46"/>
      <c r="C289" s="46"/>
      <c r="D289" s="46"/>
      <c r="E289" s="46"/>
      <c r="F289" s="47"/>
      <c r="G289" s="45"/>
      <c r="H289" s="45"/>
    </row>
    <row r="290" spans="1:8" x14ac:dyDescent="0.35">
      <c r="A290" s="46"/>
      <c r="B290" s="46"/>
      <c r="C290" s="46"/>
      <c r="D290" s="46"/>
      <c r="E290" s="46"/>
      <c r="F290" s="47"/>
      <c r="G290" s="45"/>
      <c r="H290" s="45"/>
    </row>
    <row r="291" spans="1:8" x14ac:dyDescent="0.35">
      <c r="A291" s="46"/>
      <c r="B291" s="46"/>
      <c r="C291" s="46"/>
      <c r="D291" s="46"/>
      <c r="E291" s="46"/>
      <c r="F291" s="47"/>
      <c r="G291" s="45"/>
      <c r="H291" s="45"/>
    </row>
    <row r="292" spans="1:8" x14ac:dyDescent="0.35">
      <c r="A292" s="46"/>
      <c r="B292" s="46"/>
      <c r="C292" s="46"/>
      <c r="D292" s="46"/>
      <c r="E292" s="46"/>
      <c r="F292" s="47"/>
      <c r="G292" s="45"/>
      <c r="H292" s="45"/>
    </row>
    <row r="293" spans="1:8" x14ac:dyDescent="0.35">
      <c r="A293" s="46"/>
      <c r="B293" s="46"/>
      <c r="C293" s="46"/>
      <c r="D293" s="46"/>
      <c r="E293" s="46"/>
      <c r="F293" s="47"/>
      <c r="G293" s="45"/>
      <c r="H293" s="45"/>
    </row>
    <row r="294" spans="1:8" x14ac:dyDescent="0.35">
      <c r="A294" s="46"/>
      <c r="B294" s="46"/>
      <c r="C294" s="46"/>
      <c r="D294" s="46"/>
      <c r="E294" s="46"/>
      <c r="F294" s="47"/>
      <c r="G294" s="45"/>
      <c r="H294" s="45"/>
    </row>
    <row r="295" spans="1:8" x14ac:dyDescent="0.35">
      <c r="A295" s="46"/>
      <c r="B295" s="46"/>
      <c r="C295" s="46"/>
      <c r="D295" s="46"/>
      <c r="E295" s="46"/>
      <c r="F295" s="47"/>
      <c r="G295" s="45"/>
      <c r="H295" s="45"/>
    </row>
    <row r="296" spans="1:8" x14ac:dyDescent="0.35">
      <c r="A296" s="46"/>
      <c r="B296" s="46"/>
      <c r="C296" s="46"/>
      <c r="D296" s="46"/>
      <c r="E296" s="46"/>
      <c r="F296" s="47"/>
      <c r="G296" s="45"/>
      <c r="H296" s="45"/>
    </row>
    <row r="297" spans="1:8" x14ac:dyDescent="0.35">
      <c r="A297" s="46"/>
      <c r="B297" s="46"/>
      <c r="C297" s="46"/>
      <c r="D297" s="46"/>
      <c r="E297" s="46"/>
      <c r="F297" s="47"/>
      <c r="G297" s="45"/>
      <c r="H297" s="45"/>
    </row>
    <row r="298" spans="1:8" x14ac:dyDescent="0.35">
      <c r="A298" s="46"/>
      <c r="B298" s="46"/>
      <c r="C298" s="46"/>
      <c r="D298" s="46"/>
      <c r="E298" s="46"/>
      <c r="F298" s="47"/>
      <c r="G298" s="45"/>
      <c r="H298" s="45"/>
    </row>
    <row r="299" spans="1:8" x14ac:dyDescent="0.35">
      <c r="A299" s="46"/>
      <c r="B299" s="46"/>
      <c r="C299" s="46"/>
      <c r="D299" s="46"/>
      <c r="E299" s="46"/>
      <c r="F299" s="47"/>
      <c r="G299" s="45"/>
      <c r="H299" s="45"/>
    </row>
    <row r="300" spans="1:8" x14ac:dyDescent="0.35">
      <c r="A300" s="46"/>
      <c r="B300" s="46"/>
      <c r="C300" s="46"/>
      <c r="D300" s="46"/>
      <c r="E300" s="46"/>
      <c r="F300" s="47"/>
      <c r="G300" s="45"/>
      <c r="H300" s="45"/>
    </row>
    <row r="301" spans="1:8" x14ac:dyDescent="0.35">
      <c r="A301" s="46"/>
      <c r="B301" s="46"/>
      <c r="C301" s="46"/>
      <c r="D301" s="46"/>
      <c r="E301" s="46"/>
      <c r="F301" s="47"/>
      <c r="G301" s="45"/>
      <c r="H301" s="45"/>
    </row>
    <row r="302" spans="1:8" x14ac:dyDescent="0.35">
      <c r="A302" s="46"/>
      <c r="B302" s="46"/>
      <c r="C302" s="46"/>
      <c r="D302" s="46"/>
      <c r="E302" s="46"/>
      <c r="F302" s="47"/>
      <c r="G302" s="45"/>
      <c r="H302" s="45"/>
    </row>
    <row r="303" spans="1:8" x14ac:dyDescent="0.35">
      <c r="A303" s="46"/>
      <c r="B303" s="46"/>
      <c r="C303" s="46"/>
      <c r="D303" s="46"/>
      <c r="E303" s="46"/>
      <c r="F303" s="47"/>
      <c r="G303" s="45"/>
      <c r="H303" s="45"/>
    </row>
    <row r="304" spans="1:8" x14ac:dyDescent="0.35">
      <c r="A304" s="46"/>
      <c r="B304" s="46"/>
      <c r="C304" s="46"/>
      <c r="D304" s="46"/>
      <c r="E304" s="46"/>
      <c r="F304" s="47"/>
      <c r="G304" s="45"/>
      <c r="H304" s="45"/>
    </row>
    <row r="305" spans="1:8" x14ac:dyDescent="0.35">
      <c r="A305" s="46"/>
      <c r="B305" s="46"/>
      <c r="C305" s="46"/>
      <c r="D305" s="46"/>
      <c r="E305" s="46"/>
      <c r="F305" s="47"/>
      <c r="G305" s="45"/>
      <c r="H305" s="45"/>
    </row>
    <row r="306" spans="1:8" x14ac:dyDescent="0.35">
      <c r="A306" s="46"/>
      <c r="B306" s="46"/>
      <c r="C306" s="46"/>
      <c r="D306" s="46"/>
      <c r="E306" s="46"/>
      <c r="F306" s="47"/>
      <c r="G306" s="45"/>
      <c r="H306" s="45"/>
    </row>
    <row r="307" spans="1:8" x14ac:dyDescent="0.35">
      <c r="A307" s="46"/>
      <c r="B307" s="46"/>
      <c r="C307" s="46"/>
      <c r="D307" s="46"/>
      <c r="E307" s="46"/>
      <c r="F307" s="47"/>
      <c r="G307" s="45"/>
      <c r="H307" s="45"/>
    </row>
    <row r="308" spans="1:8" x14ac:dyDescent="0.35">
      <c r="A308" s="46"/>
      <c r="B308" s="46"/>
      <c r="C308" s="46"/>
      <c r="D308" s="46"/>
      <c r="E308" s="46"/>
      <c r="F308" s="47"/>
      <c r="G308" s="45"/>
      <c r="H308" s="45"/>
    </row>
    <row r="309" spans="1:8" x14ac:dyDescent="0.35">
      <c r="A309" s="46"/>
      <c r="B309" s="46"/>
      <c r="C309" s="46"/>
      <c r="D309" s="46"/>
      <c r="E309" s="46"/>
      <c r="F309" s="47"/>
      <c r="G309" s="45"/>
      <c r="H309" s="45"/>
    </row>
    <row r="310" spans="1:8" x14ac:dyDescent="0.35">
      <c r="A310" s="46"/>
      <c r="B310" s="46"/>
      <c r="C310" s="46"/>
      <c r="D310" s="46"/>
      <c r="E310" s="46"/>
      <c r="F310" s="47"/>
      <c r="G310" s="45"/>
      <c r="H310" s="45"/>
    </row>
    <row r="311" spans="1:8" x14ac:dyDescent="0.35">
      <c r="A311" s="46"/>
      <c r="B311" s="46"/>
      <c r="C311" s="46"/>
      <c r="D311" s="46"/>
      <c r="E311" s="46"/>
      <c r="F311" s="47"/>
      <c r="G311" s="45"/>
      <c r="H311" s="45"/>
    </row>
    <row r="312" spans="1:8" x14ac:dyDescent="0.35">
      <c r="A312" s="46"/>
      <c r="B312" s="46"/>
      <c r="C312" s="46"/>
      <c r="D312" s="46"/>
      <c r="E312" s="46"/>
      <c r="F312" s="47"/>
      <c r="G312" s="45"/>
      <c r="H312" s="45"/>
    </row>
    <row r="313" spans="1:8" x14ac:dyDescent="0.35">
      <c r="A313" s="46"/>
      <c r="B313" s="46"/>
      <c r="C313" s="46"/>
      <c r="D313" s="46"/>
      <c r="E313" s="46"/>
      <c r="F313" s="47"/>
      <c r="G313" s="45"/>
      <c r="H313" s="45"/>
    </row>
    <row r="314" spans="1:8" x14ac:dyDescent="0.35">
      <c r="A314" s="46"/>
      <c r="B314" s="46"/>
      <c r="C314" s="46"/>
      <c r="D314" s="46"/>
      <c r="E314" s="46"/>
      <c r="F314" s="47"/>
      <c r="G314" s="45"/>
      <c r="H314" s="45"/>
    </row>
    <row r="315" spans="1:8" x14ac:dyDescent="0.35">
      <c r="A315" s="46"/>
      <c r="B315" s="46"/>
      <c r="C315" s="46"/>
      <c r="D315" s="46"/>
      <c r="E315" s="46"/>
      <c r="F315" s="47"/>
      <c r="G315" s="45"/>
      <c r="H315" s="45"/>
    </row>
    <row r="316" spans="1:8" x14ac:dyDescent="0.35">
      <c r="A316" s="46"/>
      <c r="B316" s="46"/>
      <c r="C316" s="46"/>
      <c r="D316" s="46"/>
      <c r="E316" s="46"/>
      <c r="F316" s="47"/>
      <c r="G316" s="45"/>
      <c r="H316" s="45"/>
    </row>
    <row r="317" spans="1:8" x14ac:dyDescent="0.35">
      <c r="A317" s="46"/>
      <c r="B317" s="46"/>
      <c r="C317" s="46"/>
      <c r="D317" s="46"/>
      <c r="E317" s="46"/>
      <c r="F317" s="47"/>
      <c r="G317" s="45"/>
      <c r="H317" s="45"/>
    </row>
    <row r="318" spans="1:8" x14ac:dyDescent="0.35">
      <c r="A318" s="46"/>
      <c r="B318" s="46"/>
      <c r="C318" s="46"/>
      <c r="D318" s="46"/>
      <c r="E318" s="46"/>
      <c r="F318" s="47"/>
      <c r="G318" s="45"/>
      <c r="H318" s="45"/>
    </row>
    <row r="319" spans="1:8" x14ac:dyDescent="0.35">
      <c r="A319" s="46"/>
      <c r="B319" s="46"/>
      <c r="C319" s="46"/>
      <c r="D319" s="46"/>
      <c r="E319" s="46"/>
      <c r="F319" s="47"/>
      <c r="G319" s="45"/>
      <c r="H319" s="45"/>
    </row>
    <row r="320" spans="1:8" x14ac:dyDescent="0.35">
      <c r="A320" s="46"/>
      <c r="B320" s="46"/>
      <c r="C320" s="46"/>
      <c r="D320" s="46"/>
      <c r="E320" s="46"/>
      <c r="F320" s="47"/>
      <c r="G320" s="45"/>
      <c r="H320" s="45"/>
    </row>
    <row r="321" spans="1:8" x14ac:dyDescent="0.35">
      <c r="A321" s="46"/>
      <c r="B321" s="46"/>
      <c r="C321" s="46"/>
      <c r="D321" s="46"/>
      <c r="E321" s="46"/>
      <c r="F321" s="47"/>
      <c r="G321" s="45"/>
      <c r="H321" s="45"/>
    </row>
    <row r="322" spans="1:8" x14ac:dyDescent="0.35">
      <c r="A322" s="46"/>
      <c r="B322" s="46"/>
      <c r="C322" s="46"/>
      <c r="D322" s="46"/>
      <c r="E322" s="46"/>
      <c r="F322" s="47"/>
      <c r="G322" s="45"/>
      <c r="H322" s="45"/>
    </row>
    <row r="323" spans="1:8" x14ac:dyDescent="0.35">
      <c r="A323" s="46"/>
      <c r="B323" s="46"/>
      <c r="C323" s="46"/>
      <c r="D323" s="46"/>
      <c r="E323" s="46"/>
      <c r="F323" s="47"/>
      <c r="G323" s="45"/>
      <c r="H323" s="45"/>
    </row>
    <row r="324" spans="1:8" x14ac:dyDescent="0.35">
      <c r="A324" s="46"/>
      <c r="B324" s="46"/>
      <c r="C324" s="46"/>
      <c r="D324" s="46"/>
      <c r="E324" s="46"/>
      <c r="F324" s="47"/>
      <c r="G324" s="45"/>
      <c r="H324" s="45"/>
    </row>
    <row r="325" spans="1:8" x14ac:dyDescent="0.35">
      <c r="A325" s="46"/>
      <c r="B325" s="46"/>
      <c r="C325" s="46"/>
      <c r="D325" s="46"/>
      <c r="E325" s="46"/>
      <c r="F325" s="47"/>
      <c r="G325" s="45"/>
      <c r="H325" s="45"/>
    </row>
    <row r="326" spans="1:8" x14ac:dyDescent="0.35">
      <c r="A326" s="46"/>
      <c r="B326" s="46"/>
      <c r="C326" s="46"/>
      <c r="D326" s="46"/>
      <c r="E326" s="46"/>
      <c r="F326" s="47"/>
      <c r="G326" s="45"/>
      <c r="H326" s="45"/>
    </row>
    <row r="327" spans="1:8" x14ac:dyDescent="0.35">
      <c r="A327" s="46"/>
      <c r="B327" s="46"/>
      <c r="C327" s="46"/>
      <c r="D327" s="46"/>
      <c r="E327" s="46"/>
      <c r="F327" s="47"/>
      <c r="G327" s="45"/>
      <c r="H327" s="45"/>
    </row>
    <row r="328" spans="1:8" x14ac:dyDescent="0.35">
      <c r="A328" s="46"/>
      <c r="B328" s="46"/>
      <c r="C328" s="46"/>
      <c r="D328" s="46"/>
      <c r="E328" s="46"/>
      <c r="F328" s="47"/>
      <c r="G328" s="45"/>
      <c r="H328" s="45"/>
    </row>
    <row r="329" spans="1:8" x14ac:dyDescent="0.35">
      <c r="A329" s="46"/>
      <c r="B329" s="46"/>
      <c r="C329" s="46"/>
      <c r="D329" s="46"/>
      <c r="E329" s="46"/>
      <c r="F329" s="47"/>
      <c r="G329" s="45"/>
      <c r="H329" s="45"/>
    </row>
    <row r="330" spans="1:8" x14ac:dyDescent="0.35">
      <c r="A330" s="46"/>
      <c r="B330" s="46"/>
      <c r="C330" s="46"/>
      <c r="D330" s="46"/>
      <c r="E330" s="46"/>
      <c r="F330" s="47"/>
      <c r="G330" s="45"/>
      <c r="H330" s="45"/>
    </row>
    <row r="331" spans="1:8" x14ac:dyDescent="0.35">
      <c r="A331" s="46"/>
      <c r="B331" s="46"/>
      <c r="C331" s="46"/>
      <c r="D331" s="46"/>
      <c r="E331" s="46"/>
      <c r="F331" s="47"/>
      <c r="G331" s="45"/>
      <c r="H331" s="45"/>
    </row>
    <row r="332" spans="1:8" x14ac:dyDescent="0.35">
      <c r="A332" s="46"/>
      <c r="B332" s="46"/>
      <c r="C332" s="46"/>
      <c r="D332" s="46"/>
      <c r="E332" s="46"/>
      <c r="F332" s="47"/>
      <c r="G332" s="45"/>
      <c r="H332" s="45"/>
    </row>
    <row r="333" spans="1:8" x14ac:dyDescent="0.35">
      <c r="A333" s="46"/>
      <c r="B333" s="46"/>
      <c r="C333" s="46"/>
      <c r="D333" s="46"/>
      <c r="E333" s="46"/>
      <c r="F333" s="47"/>
      <c r="G333" s="45"/>
      <c r="H333" s="45"/>
    </row>
    <row r="334" spans="1:8" x14ac:dyDescent="0.35">
      <c r="A334" s="46"/>
      <c r="B334" s="46"/>
      <c r="C334" s="46"/>
      <c r="D334" s="46"/>
      <c r="E334" s="46"/>
      <c r="F334" s="47"/>
      <c r="G334" s="45"/>
      <c r="H334" s="45"/>
    </row>
    <row r="335" spans="1:8" x14ac:dyDescent="0.35">
      <c r="A335" s="46"/>
      <c r="B335" s="46"/>
      <c r="C335" s="46"/>
      <c r="D335" s="46"/>
      <c r="E335" s="46"/>
      <c r="F335" s="47"/>
      <c r="G335" s="45"/>
      <c r="H335" s="45"/>
    </row>
    <row r="336" spans="1:8" x14ac:dyDescent="0.35">
      <c r="A336" s="46"/>
      <c r="B336" s="46"/>
      <c r="C336" s="46"/>
      <c r="D336" s="46"/>
      <c r="E336" s="46"/>
      <c r="F336" s="47"/>
      <c r="G336" s="45"/>
      <c r="H336" s="45"/>
    </row>
    <row r="337" spans="1:8" x14ac:dyDescent="0.35">
      <c r="A337" s="46"/>
      <c r="B337" s="46"/>
      <c r="C337" s="46"/>
      <c r="D337" s="46"/>
      <c r="E337" s="46"/>
      <c r="F337" s="47"/>
      <c r="G337" s="45"/>
      <c r="H337" s="45"/>
    </row>
    <row r="338" spans="1:8" x14ac:dyDescent="0.35">
      <c r="A338" s="46"/>
      <c r="B338" s="46"/>
      <c r="C338" s="46"/>
      <c r="D338" s="46"/>
      <c r="E338" s="46"/>
      <c r="F338" s="47"/>
      <c r="G338" s="45"/>
      <c r="H338" s="45"/>
    </row>
    <row r="339" spans="1:8" x14ac:dyDescent="0.35">
      <c r="A339" s="46"/>
      <c r="B339" s="46"/>
      <c r="C339" s="46"/>
      <c r="D339" s="46"/>
      <c r="E339" s="46"/>
      <c r="F339" s="47"/>
      <c r="G339" s="45"/>
      <c r="H339" s="45"/>
    </row>
    <row r="340" spans="1:8" x14ac:dyDescent="0.35">
      <c r="A340" s="46"/>
      <c r="B340" s="46"/>
      <c r="C340" s="46"/>
      <c r="D340" s="46"/>
      <c r="E340" s="46"/>
      <c r="F340" s="47"/>
      <c r="G340" s="45"/>
      <c r="H340" s="45"/>
    </row>
    <row r="341" spans="1:8" x14ac:dyDescent="0.35">
      <c r="A341" s="46"/>
      <c r="B341" s="46"/>
      <c r="C341" s="46"/>
      <c r="D341" s="46"/>
      <c r="E341" s="46"/>
      <c r="F341" s="47"/>
      <c r="G341" s="45"/>
      <c r="H341" s="45"/>
    </row>
    <row r="342" spans="1:8" x14ac:dyDescent="0.35">
      <c r="A342" s="46"/>
      <c r="B342" s="46"/>
      <c r="C342" s="46"/>
      <c r="D342" s="46"/>
      <c r="E342" s="46"/>
      <c r="F342" s="47"/>
      <c r="G342" s="45"/>
      <c r="H342" s="45"/>
    </row>
    <row r="343" spans="1:8" x14ac:dyDescent="0.35">
      <c r="A343" s="46"/>
      <c r="B343" s="46"/>
      <c r="C343" s="46"/>
      <c r="D343" s="46"/>
      <c r="E343" s="46"/>
      <c r="F343" s="47"/>
      <c r="G343" s="45"/>
      <c r="H343" s="45"/>
    </row>
    <row r="344" spans="1:8" x14ac:dyDescent="0.35">
      <c r="A344" s="46"/>
      <c r="B344" s="46"/>
      <c r="C344" s="46"/>
      <c r="D344" s="46"/>
      <c r="E344" s="46"/>
      <c r="F344" s="47"/>
      <c r="G344" s="45"/>
      <c r="H344" s="45"/>
    </row>
    <row r="345" spans="1:8" x14ac:dyDescent="0.35">
      <c r="A345" s="46"/>
      <c r="B345" s="46"/>
      <c r="C345" s="46"/>
      <c r="D345" s="46"/>
      <c r="E345" s="46"/>
      <c r="F345" s="47"/>
      <c r="G345" s="45"/>
      <c r="H345" s="45"/>
    </row>
    <row r="346" spans="1:8" x14ac:dyDescent="0.35">
      <c r="A346" s="46"/>
      <c r="B346" s="46"/>
      <c r="C346" s="46"/>
      <c r="D346" s="46"/>
      <c r="E346" s="46"/>
      <c r="F346" s="47"/>
      <c r="G346" s="45"/>
      <c r="H346" s="45"/>
    </row>
    <row r="347" spans="1:8" x14ac:dyDescent="0.35">
      <c r="A347" s="46"/>
      <c r="B347" s="46"/>
      <c r="C347" s="46"/>
      <c r="D347" s="46"/>
      <c r="E347" s="46"/>
      <c r="F347" s="47"/>
      <c r="G347" s="45"/>
      <c r="H347" s="45"/>
    </row>
    <row r="348" spans="1:8" x14ac:dyDescent="0.35">
      <c r="A348" s="46"/>
      <c r="B348" s="46"/>
      <c r="C348" s="46"/>
      <c r="D348" s="46"/>
      <c r="E348" s="46"/>
      <c r="F348" s="47"/>
      <c r="G348" s="45"/>
      <c r="H348" s="45"/>
    </row>
    <row r="349" spans="1:8" x14ac:dyDescent="0.35">
      <c r="A349" s="46"/>
      <c r="B349" s="46"/>
      <c r="C349" s="46"/>
      <c r="D349" s="46"/>
      <c r="E349" s="46"/>
      <c r="F349" s="47"/>
      <c r="G349" s="45"/>
      <c r="H349" s="45"/>
    </row>
    <row r="350" spans="1:8" x14ac:dyDescent="0.35">
      <c r="A350" s="46"/>
      <c r="B350" s="46"/>
      <c r="C350" s="46"/>
      <c r="D350" s="46"/>
      <c r="E350" s="46"/>
      <c r="F350" s="47"/>
      <c r="G350" s="45"/>
      <c r="H350" s="45"/>
    </row>
    <row r="351" spans="1:8" x14ac:dyDescent="0.35">
      <c r="A351" s="46"/>
      <c r="B351" s="46"/>
      <c r="C351" s="46"/>
      <c r="D351" s="46"/>
      <c r="E351" s="46"/>
      <c r="F351" s="47"/>
      <c r="G351" s="45"/>
      <c r="H351" s="45"/>
    </row>
    <row r="352" spans="1:8" x14ac:dyDescent="0.35">
      <c r="A352" s="46"/>
      <c r="B352" s="46"/>
      <c r="C352" s="46"/>
      <c r="D352" s="46"/>
      <c r="E352" s="46"/>
      <c r="F352" s="47"/>
      <c r="G352" s="45"/>
      <c r="H352" s="45"/>
    </row>
    <row r="353" spans="1:8" x14ac:dyDescent="0.35">
      <c r="A353" s="46"/>
      <c r="B353" s="46"/>
      <c r="C353" s="46"/>
      <c r="D353" s="46"/>
      <c r="E353" s="46"/>
      <c r="F353" s="47"/>
      <c r="G353" s="45"/>
      <c r="H353" s="45"/>
    </row>
    <row r="354" spans="1:8" x14ac:dyDescent="0.35">
      <c r="A354" s="46"/>
      <c r="B354" s="46"/>
      <c r="C354" s="46"/>
      <c r="D354" s="46"/>
      <c r="E354" s="46"/>
      <c r="F354" s="47"/>
      <c r="G354" s="45"/>
      <c r="H354" s="45"/>
    </row>
    <row r="355" spans="1:8" x14ac:dyDescent="0.35">
      <c r="A355" s="46"/>
      <c r="B355" s="46"/>
      <c r="C355" s="46"/>
      <c r="D355" s="46"/>
      <c r="E355" s="46"/>
      <c r="F355" s="47"/>
      <c r="G355" s="45"/>
      <c r="H355" s="45"/>
    </row>
    <row r="356" spans="1:8" x14ac:dyDescent="0.35">
      <c r="A356" s="46"/>
      <c r="B356" s="46"/>
      <c r="C356" s="46"/>
      <c r="D356" s="46"/>
      <c r="E356" s="46"/>
      <c r="F356" s="47"/>
      <c r="G356" s="45"/>
      <c r="H356" s="45"/>
    </row>
    <row r="357" spans="1:8" x14ac:dyDescent="0.35">
      <c r="A357" s="46"/>
      <c r="B357" s="46"/>
      <c r="C357" s="46"/>
      <c r="D357" s="46"/>
      <c r="E357" s="46"/>
      <c r="F357" s="47"/>
      <c r="G357" s="45"/>
      <c r="H357" s="45"/>
    </row>
    <row r="358" spans="1:8" x14ac:dyDescent="0.35">
      <c r="A358" s="46"/>
      <c r="B358" s="46"/>
      <c r="C358" s="46"/>
      <c r="D358" s="46"/>
      <c r="E358" s="46"/>
      <c r="F358" s="47"/>
      <c r="G358" s="45"/>
      <c r="H358" s="45"/>
    </row>
    <row r="359" spans="1:8" x14ac:dyDescent="0.35">
      <c r="A359" s="46"/>
      <c r="B359" s="46"/>
      <c r="C359" s="46"/>
      <c r="D359" s="46"/>
      <c r="E359" s="46"/>
      <c r="F359" s="47"/>
      <c r="G359" s="45"/>
      <c r="H359" s="45"/>
    </row>
    <row r="360" spans="1:8" x14ac:dyDescent="0.35">
      <c r="A360" s="46"/>
      <c r="B360" s="46"/>
      <c r="C360" s="46"/>
      <c r="D360" s="46"/>
      <c r="E360" s="46"/>
      <c r="F360" s="47"/>
      <c r="G360" s="45"/>
      <c r="H360" s="45"/>
    </row>
    <row r="361" spans="1:8" x14ac:dyDescent="0.35">
      <c r="A361" s="46"/>
      <c r="B361" s="46"/>
      <c r="C361" s="46"/>
      <c r="D361" s="46"/>
      <c r="E361" s="46"/>
      <c r="F361" s="47"/>
      <c r="G361" s="45"/>
      <c r="H361" s="45"/>
    </row>
    <row r="362" spans="1:8" x14ac:dyDescent="0.35">
      <c r="A362" s="46"/>
      <c r="B362" s="46"/>
      <c r="C362" s="46"/>
      <c r="D362" s="46"/>
      <c r="E362" s="46"/>
      <c r="F362" s="47"/>
      <c r="G362" s="45"/>
      <c r="H362" s="45"/>
    </row>
    <row r="363" spans="1:8" x14ac:dyDescent="0.35">
      <c r="A363" s="46"/>
      <c r="B363" s="46"/>
      <c r="C363" s="46"/>
      <c r="D363" s="46"/>
      <c r="E363" s="46"/>
      <c r="F363" s="47"/>
      <c r="G363" s="45"/>
      <c r="H363" s="45"/>
    </row>
    <row r="364" spans="1:8" x14ac:dyDescent="0.35">
      <c r="A364" s="46"/>
      <c r="B364" s="46"/>
      <c r="C364" s="46"/>
      <c r="D364" s="46"/>
      <c r="E364" s="46"/>
      <c r="F364" s="47"/>
      <c r="G364" s="45"/>
      <c r="H364" s="45"/>
    </row>
    <row r="365" spans="1:8" x14ac:dyDescent="0.35">
      <c r="A365" s="46"/>
      <c r="B365" s="46"/>
      <c r="C365" s="46"/>
      <c r="D365" s="46"/>
      <c r="E365" s="46"/>
      <c r="F365" s="47"/>
      <c r="G365" s="45"/>
      <c r="H365" s="45"/>
    </row>
    <row r="366" spans="1:8" x14ac:dyDescent="0.35">
      <c r="A366" s="46"/>
      <c r="B366" s="46"/>
      <c r="C366" s="46"/>
      <c r="D366" s="46"/>
      <c r="E366" s="46"/>
      <c r="F366" s="47"/>
      <c r="G366" s="45"/>
      <c r="H366" s="45"/>
    </row>
    <row r="367" spans="1:8" x14ac:dyDescent="0.35">
      <c r="A367" s="46"/>
      <c r="B367" s="46"/>
      <c r="C367" s="46"/>
      <c r="D367" s="46"/>
      <c r="E367" s="46"/>
      <c r="F367" s="47"/>
      <c r="G367" s="45"/>
      <c r="H367" s="45"/>
    </row>
    <row r="368" spans="1:8" x14ac:dyDescent="0.35">
      <c r="A368" s="46"/>
      <c r="B368" s="46"/>
      <c r="C368" s="46"/>
      <c r="D368" s="46"/>
      <c r="E368" s="46"/>
      <c r="F368" s="47"/>
      <c r="G368" s="45"/>
      <c r="H368" s="45"/>
    </row>
    <row r="369" spans="1:8" x14ac:dyDescent="0.35">
      <c r="A369" s="46"/>
      <c r="B369" s="46"/>
      <c r="C369" s="46"/>
      <c r="D369" s="46"/>
      <c r="E369" s="46"/>
      <c r="F369" s="47"/>
      <c r="G369" s="45"/>
      <c r="H369" s="45"/>
    </row>
    <row r="370" spans="1:8" x14ac:dyDescent="0.35">
      <c r="A370" s="46"/>
      <c r="B370" s="46"/>
      <c r="C370" s="46"/>
      <c r="D370" s="46"/>
      <c r="E370" s="46"/>
      <c r="F370" s="47"/>
      <c r="G370" s="45"/>
      <c r="H370" s="45"/>
    </row>
    <row r="371" spans="1:8" x14ac:dyDescent="0.35">
      <c r="A371" s="46"/>
      <c r="B371" s="46"/>
      <c r="C371" s="46"/>
      <c r="D371" s="46"/>
      <c r="E371" s="46"/>
      <c r="F371" s="47"/>
      <c r="G371" s="45"/>
      <c r="H371" s="45"/>
    </row>
    <row r="372" spans="1:8" x14ac:dyDescent="0.35">
      <c r="A372" s="46"/>
      <c r="B372" s="46"/>
      <c r="C372" s="46"/>
      <c r="D372" s="46"/>
      <c r="E372" s="46"/>
      <c r="F372" s="47"/>
      <c r="G372" s="45"/>
      <c r="H372" s="45"/>
    </row>
    <row r="373" spans="1:8" x14ac:dyDescent="0.35">
      <c r="A373" s="46"/>
      <c r="B373" s="46"/>
      <c r="C373" s="46"/>
      <c r="D373" s="46"/>
      <c r="E373" s="46"/>
      <c r="F373" s="47"/>
      <c r="G373" s="45"/>
      <c r="H373" s="45"/>
    </row>
    <row r="374" spans="1:8" x14ac:dyDescent="0.35">
      <c r="A374" s="46"/>
      <c r="B374" s="46"/>
      <c r="C374" s="46"/>
      <c r="D374" s="46"/>
      <c r="E374" s="46"/>
      <c r="F374" s="47"/>
      <c r="G374" s="45"/>
      <c r="H374" s="45"/>
    </row>
    <row r="375" spans="1:8" x14ac:dyDescent="0.35">
      <c r="A375" s="46"/>
      <c r="B375" s="46"/>
      <c r="C375" s="46"/>
      <c r="D375" s="46"/>
      <c r="E375" s="46"/>
      <c r="F375" s="47"/>
      <c r="G375" s="45"/>
      <c r="H375" s="45"/>
    </row>
    <row r="376" spans="1:8" x14ac:dyDescent="0.35">
      <c r="A376" s="46"/>
      <c r="B376" s="46"/>
      <c r="C376" s="46"/>
      <c r="D376" s="46"/>
      <c r="E376" s="46"/>
      <c r="F376" s="47"/>
      <c r="G376" s="45"/>
      <c r="H376" s="45"/>
    </row>
    <row r="377" spans="1:8" x14ac:dyDescent="0.35">
      <c r="A377" s="46"/>
      <c r="B377" s="46"/>
      <c r="C377" s="46"/>
      <c r="D377" s="46"/>
      <c r="E377" s="46"/>
      <c r="F377" s="47"/>
      <c r="G377" s="45"/>
      <c r="H377" s="45"/>
    </row>
    <row r="378" spans="1:8" x14ac:dyDescent="0.35">
      <c r="A378" s="46"/>
      <c r="B378" s="46"/>
      <c r="C378" s="46"/>
      <c r="D378" s="46"/>
      <c r="E378" s="46"/>
      <c r="F378" s="47"/>
      <c r="G378" s="45"/>
      <c r="H378" s="45"/>
    </row>
    <row r="379" spans="1:8" x14ac:dyDescent="0.35">
      <c r="A379" s="46"/>
      <c r="B379" s="46"/>
      <c r="C379" s="46"/>
      <c r="D379" s="46"/>
      <c r="E379" s="46"/>
      <c r="F379" s="47"/>
      <c r="G379" s="45"/>
      <c r="H379" s="45"/>
    </row>
    <row r="380" spans="1:8" x14ac:dyDescent="0.35">
      <c r="A380" s="46"/>
      <c r="B380" s="46"/>
      <c r="C380" s="46"/>
      <c r="D380" s="46"/>
      <c r="E380" s="46"/>
      <c r="F380" s="47"/>
      <c r="G380" s="45"/>
      <c r="H380" s="45"/>
    </row>
    <row r="381" spans="1:8" x14ac:dyDescent="0.35">
      <c r="A381" s="46"/>
      <c r="B381" s="46"/>
      <c r="C381" s="46"/>
      <c r="D381" s="46"/>
      <c r="E381" s="46"/>
      <c r="F381" s="47"/>
      <c r="G381" s="45"/>
      <c r="H381" s="45"/>
    </row>
    <row r="382" spans="1:8" x14ac:dyDescent="0.35">
      <c r="A382" s="46"/>
      <c r="B382" s="46"/>
      <c r="C382" s="46"/>
      <c r="D382" s="46"/>
      <c r="E382" s="46"/>
      <c r="F382" s="47"/>
      <c r="G382" s="45"/>
      <c r="H382" s="45"/>
    </row>
    <row r="383" spans="1:8" x14ac:dyDescent="0.35">
      <c r="A383" s="46"/>
      <c r="B383" s="46"/>
      <c r="C383" s="46"/>
      <c r="D383" s="46"/>
      <c r="E383" s="46"/>
      <c r="F383" s="47"/>
      <c r="G383" s="45"/>
      <c r="H383" s="45"/>
    </row>
    <row r="384" spans="1:8" x14ac:dyDescent="0.35">
      <c r="A384" s="46"/>
      <c r="B384" s="46"/>
      <c r="C384" s="46"/>
      <c r="D384" s="46"/>
      <c r="E384" s="46"/>
      <c r="F384" s="47"/>
      <c r="G384" s="45"/>
      <c r="H384" s="45"/>
    </row>
    <row r="385" spans="1:8" x14ac:dyDescent="0.35">
      <c r="A385" s="46"/>
      <c r="B385" s="46"/>
      <c r="C385" s="46"/>
      <c r="D385" s="46"/>
      <c r="E385" s="46"/>
      <c r="F385" s="47"/>
      <c r="G385" s="45"/>
      <c r="H385" s="45"/>
    </row>
    <row r="386" spans="1:8" x14ac:dyDescent="0.35">
      <c r="A386" s="46"/>
      <c r="B386" s="46"/>
      <c r="C386" s="46"/>
      <c r="D386" s="46"/>
      <c r="E386" s="46"/>
      <c r="F386" s="47"/>
      <c r="G386" s="45"/>
      <c r="H386" s="45"/>
    </row>
    <row r="387" spans="1:8" x14ac:dyDescent="0.35">
      <c r="A387" s="46"/>
      <c r="B387" s="46"/>
      <c r="C387" s="46"/>
      <c r="D387" s="46"/>
      <c r="E387" s="46"/>
      <c r="F387" s="47"/>
      <c r="G387" s="45"/>
      <c r="H387" s="45"/>
    </row>
    <row r="388" spans="1:8" x14ac:dyDescent="0.35">
      <c r="A388" s="46"/>
      <c r="B388" s="46"/>
      <c r="C388" s="46"/>
      <c r="D388" s="46"/>
      <c r="E388" s="46"/>
      <c r="F388" s="47"/>
      <c r="G388" s="45"/>
      <c r="H388" s="45"/>
    </row>
    <row r="389" spans="1:8" x14ac:dyDescent="0.35">
      <c r="A389" s="46"/>
      <c r="B389" s="46"/>
      <c r="C389" s="46"/>
      <c r="D389" s="46"/>
      <c r="E389" s="46"/>
      <c r="F389" s="47"/>
      <c r="G389" s="45"/>
      <c r="H389" s="45"/>
    </row>
    <row r="390" spans="1:8" x14ac:dyDescent="0.35">
      <c r="A390" s="46"/>
      <c r="B390" s="46"/>
      <c r="C390" s="46"/>
      <c r="D390" s="46"/>
      <c r="E390" s="46"/>
      <c r="F390" s="47"/>
      <c r="G390" s="45"/>
      <c r="H390" s="45"/>
    </row>
    <row r="391" spans="1:8" x14ac:dyDescent="0.35">
      <c r="A391" s="46"/>
      <c r="B391" s="46"/>
      <c r="C391" s="46"/>
      <c r="D391" s="46"/>
      <c r="E391" s="46"/>
      <c r="F391" s="47"/>
      <c r="G391" s="45"/>
      <c r="H391" s="45"/>
    </row>
    <row r="392" spans="1:8" x14ac:dyDescent="0.35">
      <c r="A392" s="46"/>
      <c r="B392" s="46"/>
      <c r="C392" s="46"/>
      <c r="D392" s="46"/>
      <c r="E392" s="46"/>
      <c r="F392" s="47"/>
      <c r="G392" s="45"/>
      <c r="H392" s="45"/>
    </row>
    <row r="393" spans="1:8" x14ac:dyDescent="0.35">
      <c r="A393" s="46"/>
      <c r="B393" s="46"/>
      <c r="C393" s="46"/>
      <c r="D393" s="46"/>
      <c r="E393" s="46"/>
      <c r="F393" s="47"/>
      <c r="G393" s="45"/>
      <c r="H393" s="45"/>
    </row>
    <row r="394" spans="1:8" x14ac:dyDescent="0.35">
      <c r="A394" s="46"/>
      <c r="B394" s="46"/>
      <c r="C394" s="46"/>
      <c r="D394" s="46"/>
      <c r="E394" s="46"/>
      <c r="F394" s="47"/>
      <c r="G394" s="45"/>
      <c r="H394" s="45"/>
    </row>
    <row r="395" spans="1:8" x14ac:dyDescent="0.35">
      <c r="A395" s="46"/>
      <c r="B395" s="46"/>
      <c r="C395" s="46"/>
      <c r="D395" s="46"/>
      <c r="E395" s="46"/>
      <c r="F395" s="47"/>
      <c r="G395" s="45"/>
      <c r="H395" s="45"/>
    </row>
    <row r="396" spans="1:8" x14ac:dyDescent="0.35">
      <c r="A396" s="46"/>
      <c r="B396" s="46"/>
      <c r="C396" s="46"/>
      <c r="D396" s="46"/>
      <c r="E396" s="46"/>
      <c r="F396" s="47"/>
      <c r="G396" s="45"/>
      <c r="H396" s="45"/>
    </row>
    <row r="397" spans="1:8" x14ac:dyDescent="0.35">
      <c r="A397" s="46"/>
      <c r="B397" s="46"/>
      <c r="C397" s="46"/>
      <c r="D397" s="46"/>
      <c r="E397" s="46"/>
      <c r="F397" s="47"/>
      <c r="G397" s="45"/>
      <c r="H397" s="45"/>
    </row>
    <row r="398" spans="1:8" x14ac:dyDescent="0.35">
      <c r="A398" s="46"/>
      <c r="B398" s="46"/>
      <c r="C398" s="46"/>
      <c r="D398" s="46"/>
      <c r="E398" s="46"/>
      <c r="F398" s="47"/>
      <c r="G398" s="45"/>
      <c r="H398" s="45"/>
    </row>
    <row r="399" spans="1:8" x14ac:dyDescent="0.35">
      <c r="A399" s="46"/>
      <c r="B399" s="46"/>
      <c r="C399" s="46"/>
      <c r="D399" s="46"/>
      <c r="E399" s="46"/>
      <c r="F399" s="47"/>
      <c r="G399" s="45"/>
      <c r="H399" s="45"/>
    </row>
    <row r="400" spans="1:8" x14ac:dyDescent="0.35">
      <c r="A400" s="46"/>
      <c r="B400" s="46"/>
      <c r="C400" s="46"/>
      <c r="D400" s="46"/>
      <c r="E400" s="46"/>
      <c r="F400" s="47"/>
      <c r="G400" s="45"/>
      <c r="H400" s="45"/>
    </row>
    <row r="401" spans="1:8" x14ac:dyDescent="0.35">
      <c r="A401" s="46"/>
      <c r="B401" s="46"/>
      <c r="C401" s="46"/>
      <c r="D401" s="46"/>
      <c r="E401" s="46"/>
      <c r="F401" s="47"/>
      <c r="G401" s="45"/>
      <c r="H401" s="45"/>
    </row>
    <row r="402" spans="1:8" x14ac:dyDescent="0.35">
      <c r="A402" s="46"/>
      <c r="B402" s="46"/>
      <c r="C402" s="46"/>
      <c r="D402" s="46"/>
      <c r="E402" s="46"/>
      <c r="F402" s="47"/>
      <c r="G402" s="45"/>
      <c r="H402" s="45"/>
    </row>
    <row r="403" spans="1:8" x14ac:dyDescent="0.35">
      <c r="A403" s="46"/>
      <c r="B403" s="46"/>
      <c r="C403" s="46"/>
      <c r="D403" s="46"/>
      <c r="E403" s="46"/>
      <c r="F403" s="47"/>
      <c r="G403" s="45"/>
      <c r="H403" s="45"/>
    </row>
    <row r="404" spans="1:8" x14ac:dyDescent="0.35">
      <c r="A404" s="46"/>
      <c r="B404" s="46"/>
      <c r="C404" s="46"/>
      <c r="D404" s="46"/>
      <c r="E404" s="46"/>
      <c r="F404" s="47"/>
      <c r="G404" s="45"/>
      <c r="H404" s="45"/>
    </row>
    <row r="405" spans="1:8" x14ac:dyDescent="0.35">
      <c r="A405" s="46"/>
      <c r="B405" s="46"/>
      <c r="C405" s="46"/>
      <c r="D405" s="46"/>
      <c r="E405" s="46"/>
      <c r="F405" s="47"/>
      <c r="G405" s="45"/>
      <c r="H405" s="45"/>
    </row>
    <row r="406" spans="1:8" x14ac:dyDescent="0.35">
      <c r="A406" s="46"/>
      <c r="B406" s="46"/>
      <c r="C406" s="46"/>
      <c r="D406" s="46"/>
      <c r="E406" s="46"/>
      <c r="F406" s="47"/>
      <c r="G406" s="45"/>
      <c r="H406" s="45"/>
    </row>
    <row r="407" spans="1:8" x14ac:dyDescent="0.35">
      <c r="A407" s="46"/>
      <c r="B407" s="46"/>
      <c r="C407" s="46"/>
      <c r="D407" s="46"/>
      <c r="E407" s="46"/>
      <c r="F407" s="47"/>
      <c r="G407" s="45"/>
      <c r="H407" s="45"/>
    </row>
    <row r="408" spans="1:8" x14ac:dyDescent="0.35">
      <c r="A408" s="46"/>
      <c r="B408" s="46"/>
      <c r="C408" s="46"/>
      <c r="D408" s="46"/>
      <c r="E408" s="46"/>
      <c r="F408" s="47"/>
      <c r="G408" s="45"/>
      <c r="H408" s="45"/>
    </row>
    <row r="409" spans="1:8" x14ac:dyDescent="0.35">
      <c r="A409" s="46"/>
      <c r="B409" s="46"/>
      <c r="C409" s="46"/>
      <c r="D409" s="46"/>
      <c r="E409" s="46"/>
      <c r="F409" s="47"/>
      <c r="G409" s="45"/>
      <c r="H409" s="45"/>
    </row>
    <row r="410" spans="1:8" x14ac:dyDescent="0.35">
      <c r="A410" s="46"/>
      <c r="B410" s="46"/>
      <c r="C410" s="46"/>
      <c r="D410" s="46"/>
      <c r="E410" s="46"/>
      <c r="F410" s="47"/>
      <c r="G410" s="45"/>
      <c r="H410" s="45"/>
    </row>
    <row r="411" spans="1:8" x14ac:dyDescent="0.35">
      <c r="A411" s="46"/>
      <c r="B411" s="46"/>
      <c r="C411" s="46"/>
      <c r="D411" s="46"/>
      <c r="E411" s="46"/>
      <c r="F411" s="47"/>
      <c r="G411" s="45"/>
      <c r="H411" s="45"/>
    </row>
    <row r="412" spans="1:8" x14ac:dyDescent="0.35">
      <c r="A412" s="46"/>
      <c r="B412" s="46"/>
      <c r="C412" s="46"/>
      <c r="D412" s="46"/>
      <c r="E412" s="46"/>
      <c r="F412" s="47"/>
      <c r="G412" s="45"/>
      <c r="H412" s="45"/>
    </row>
    <row r="413" spans="1:8" x14ac:dyDescent="0.35">
      <c r="A413" s="46"/>
      <c r="B413" s="46"/>
      <c r="C413" s="46"/>
      <c r="D413" s="46"/>
      <c r="E413" s="46"/>
      <c r="F413" s="47"/>
      <c r="G413" s="45"/>
      <c r="H413" s="45"/>
    </row>
    <row r="414" spans="1:8" x14ac:dyDescent="0.35">
      <c r="A414" s="46"/>
      <c r="B414" s="46"/>
      <c r="C414" s="46"/>
      <c r="D414" s="46"/>
      <c r="E414" s="46"/>
      <c r="F414" s="47"/>
      <c r="G414" s="45"/>
      <c r="H414" s="45"/>
    </row>
    <row r="415" spans="1:8" x14ac:dyDescent="0.35">
      <c r="A415" s="46"/>
      <c r="B415" s="46"/>
      <c r="C415" s="46"/>
      <c r="D415" s="46"/>
      <c r="E415" s="46"/>
      <c r="F415" s="47"/>
      <c r="G415" s="45"/>
      <c r="H415" s="45"/>
    </row>
    <row r="416" spans="1:8" x14ac:dyDescent="0.35">
      <c r="A416" s="46"/>
      <c r="B416" s="46"/>
      <c r="C416" s="46"/>
      <c r="D416" s="46"/>
      <c r="E416" s="46"/>
      <c r="F416" s="47"/>
      <c r="G416" s="45"/>
      <c r="H416" s="45"/>
    </row>
    <row r="417" spans="1:8" x14ac:dyDescent="0.35">
      <c r="A417" s="46"/>
      <c r="B417" s="46"/>
      <c r="C417" s="46"/>
      <c r="D417" s="46"/>
      <c r="E417" s="46"/>
      <c r="F417" s="47"/>
      <c r="G417" s="45"/>
      <c r="H417" s="45"/>
    </row>
    <row r="418" spans="1:8" x14ac:dyDescent="0.35">
      <c r="A418" s="46"/>
      <c r="B418" s="46"/>
      <c r="C418" s="46"/>
      <c r="D418" s="46"/>
      <c r="E418" s="46"/>
      <c r="F418" s="47"/>
      <c r="G418" s="45"/>
      <c r="H418" s="45"/>
    </row>
    <row r="419" spans="1:8" x14ac:dyDescent="0.35">
      <c r="A419" s="46"/>
      <c r="B419" s="46"/>
      <c r="C419" s="46"/>
      <c r="D419" s="46"/>
      <c r="E419" s="46"/>
      <c r="F419" s="47"/>
      <c r="G419" s="45"/>
      <c r="H419" s="45"/>
    </row>
    <row r="420" spans="1:8" x14ac:dyDescent="0.35">
      <c r="A420" s="46"/>
      <c r="B420" s="46"/>
      <c r="C420" s="46"/>
      <c r="D420" s="46"/>
      <c r="E420" s="46"/>
      <c r="F420" s="47"/>
      <c r="G420" s="45"/>
      <c r="H420" s="45"/>
    </row>
    <row r="421" spans="1:8" x14ac:dyDescent="0.35">
      <c r="A421" s="46"/>
      <c r="B421" s="46"/>
      <c r="C421" s="46"/>
      <c r="D421" s="46"/>
      <c r="E421" s="46"/>
      <c r="F421" s="47"/>
      <c r="G421" s="45"/>
      <c r="H421" s="45"/>
    </row>
    <row r="422" spans="1:8" x14ac:dyDescent="0.35">
      <c r="A422" s="46"/>
      <c r="B422" s="46"/>
      <c r="C422" s="46"/>
      <c r="D422" s="46"/>
      <c r="E422" s="46"/>
      <c r="F422" s="47"/>
      <c r="G422" s="45"/>
      <c r="H422" s="45"/>
    </row>
    <row r="423" spans="1:8" x14ac:dyDescent="0.35">
      <c r="A423" s="46"/>
      <c r="B423" s="46"/>
      <c r="C423" s="46"/>
      <c r="D423" s="46"/>
      <c r="E423" s="46"/>
      <c r="F423" s="47"/>
      <c r="G423" s="45"/>
      <c r="H423" s="45"/>
    </row>
    <row r="424" spans="1:8" x14ac:dyDescent="0.35">
      <c r="A424" s="46"/>
      <c r="B424" s="46"/>
      <c r="C424" s="46"/>
      <c r="D424" s="46"/>
      <c r="E424" s="46"/>
      <c r="F424" s="47"/>
      <c r="G424" s="45"/>
      <c r="H424" s="45"/>
    </row>
    <row r="425" spans="1:8" x14ac:dyDescent="0.35">
      <c r="A425" s="46"/>
      <c r="B425" s="46"/>
      <c r="C425" s="46"/>
      <c r="D425" s="46"/>
      <c r="E425" s="46"/>
      <c r="F425" s="47"/>
      <c r="G425" s="45"/>
      <c r="H425" s="45"/>
    </row>
    <row r="426" spans="1:8" x14ac:dyDescent="0.35">
      <c r="A426" s="46"/>
      <c r="B426" s="46"/>
      <c r="C426" s="46"/>
      <c r="D426" s="46"/>
      <c r="E426" s="46"/>
      <c r="F426" s="47"/>
      <c r="G426" s="45"/>
      <c r="H426" s="45"/>
    </row>
    <row r="427" spans="1:8" x14ac:dyDescent="0.35">
      <c r="A427" s="46"/>
      <c r="B427" s="46"/>
      <c r="C427" s="46"/>
      <c r="D427" s="46"/>
      <c r="E427" s="46"/>
      <c r="F427" s="47"/>
      <c r="G427" s="45"/>
      <c r="H427" s="45"/>
    </row>
    <row r="428" spans="1:8" x14ac:dyDescent="0.35">
      <c r="A428" s="46"/>
      <c r="B428" s="46"/>
      <c r="C428" s="46"/>
      <c r="D428" s="46"/>
      <c r="E428" s="46"/>
      <c r="F428" s="47"/>
      <c r="G428" s="45"/>
      <c r="H428" s="45"/>
    </row>
    <row r="429" spans="1:8" x14ac:dyDescent="0.35">
      <c r="A429" s="46"/>
      <c r="B429" s="46"/>
      <c r="C429" s="46"/>
      <c r="D429" s="46"/>
      <c r="E429" s="46"/>
      <c r="F429" s="47"/>
      <c r="G429" s="45"/>
      <c r="H429" s="45"/>
    </row>
    <row r="430" spans="1:8" x14ac:dyDescent="0.35">
      <c r="A430" s="46"/>
      <c r="B430" s="46"/>
      <c r="C430" s="46"/>
      <c r="D430" s="46"/>
      <c r="E430" s="46"/>
      <c r="F430" s="47"/>
      <c r="G430" s="45"/>
      <c r="H430" s="45"/>
    </row>
    <row r="431" spans="1:8" x14ac:dyDescent="0.35">
      <c r="A431" s="46"/>
      <c r="B431" s="46"/>
      <c r="C431" s="46"/>
      <c r="D431" s="46"/>
      <c r="E431" s="46"/>
      <c r="F431" s="47"/>
      <c r="G431" s="45"/>
      <c r="H431" s="45"/>
    </row>
    <row r="432" spans="1:8" x14ac:dyDescent="0.35">
      <c r="A432" s="46"/>
      <c r="B432" s="46"/>
      <c r="C432" s="46"/>
      <c r="D432" s="46"/>
      <c r="E432" s="46"/>
      <c r="F432" s="47"/>
      <c r="G432" s="45"/>
      <c r="H432" s="45"/>
    </row>
    <row r="433" spans="1:8" x14ac:dyDescent="0.35">
      <c r="A433" s="46"/>
      <c r="B433" s="46"/>
      <c r="C433" s="46"/>
      <c r="D433" s="46"/>
      <c r="E433" s="46"/>
      <c r="F433" s="47"/>
      <c r="G433" s="45"/>
      <c r="H433" s="45"/>
    </row>
    <row r="434" spans="1:8" x14ac:dyDescent="0.35">
      <c r="A434" s="46"/>
      <c r="B434" s="46"/>
      <c r="C434" s="46"/>
      <c r="D434" s="46"/>
      <c r="E434" s="46"/>
      <c r="F434" s="47"/>
      <c r="G434" s="45"/>
      <c r="H434" s="45"/>
    </row>
    <row r="435" spans="1:8" x14ac:dyDescent="0.35">
      <c r="A435" s="46"/>
      <c r="B435" s="46"/>
      <c r="C435" s="46"/>
      <c r="D435" s="46"/>
      <c r="E435" s="46"/>
      <c r="F435" s="47"/>
      <c r="G435" s="45"/>
      <c r="H435" s="45"/>
    </row>
    <row r="436" spans="1:8" x14ac:dyDescent="0.35">
      <c r="A436" s="46"/>
      <c r="B436" s="46"/>
      <c r="C436" s="46"/>
      <c r="D436" s="46"/>
      <c r="E436" s="46"/>
      <c r="F436" s="47"/>
      <c r="G436" s="45"/>
      <c r="H436" s="45"/>
    </row>
    <row r="437" spans="1:8" x14ac:dyDescent="0.35">
      <c r="A437" s="46"/>
      <c r="B437" s="46"/>
      <c r="C437" s="46"/>
      <c r="D437" s="46"/>
      <c r="E437" s="46"/>
      <c r="F437" s="47"/>
      <c r="G437" s="45"/>
      <c r="H437" s="45"/>
    </row>
    <row r="438" spans="1:8" x14ac:dyDescent="0.35">
      <c r="A438" s="46"/>
      <c r="B438" s="46"/>
      <c r="C438" s="46"/>
      <c r="D438" s="46"/>
      <c r="E438" s="46"/>
      <c r="F438" s="47"/>
      <c r="G438" s="45"/>
      <c r="H438" s="45"/>
    </row>
    <row r="439" spans="1:8" x14ac:dyDescent="0.35">
      <c r="A439" s="46"/>
      <c r="B439" s="46"/>
      <c r="C439" s="46"/>
      <c r="D439" s="46"/>
      <c r="E439" s="46"/>
      <c r="F439" s="47"/>
      <c r="G439" s="45"/>
      <c r="H439" s="45"/>
    </row>
    <row r="440" spans="1:8" x14ac:dyDescent="0.35">
      <c r="A440" s="46"/>
      <c r="B440" s="46"/>
      <c r="C440" s="46"/>
      <c r="D440" s="46"/>
      <c r="E440" s="46"/>
      <c r="F440" s="47"/>
      <c r="G440" s="45"/>
      <c r="H440" s="45"/>
    </row>
    <row r="441" spans="1:8" x14ac:dyDescent="0.35">
      <c r="A441" s="46"/>
      <c r="B441" s="46"/>
      <c r="C441" s="46"/>
      <c r="D441" s="46"/>
      <c r="E441" s="46"/>
      <c r="F441" s="47"/>
      <c r="G441" s="45"/>
      <c r="H441" s="45"/>
    </row>
    <row r="442" spans="1:8" x14ac:dyDescent="0.35">
      <c r="A442" s="46"/>
      <c r="B442" s="46"/>
      <c r="C442" s="46"/>
      <c r="D442" s="46"/>
      <c r="E442" s="46"/>
      <c r="F442" s="47"/>
      <c r="G442" s="45"/>
      <c r="H442" s="45"/>
    </row>
    <row r="443" spans="1:8" x14ac:dyDescent="0.35">
      <c r="A443" s="46"/>
      <c r="B443" s="46"/>
      <c r="C443" s="46"/>
      <c r="D443" s="46"/>
      <c r="E443" s="46"/>
      <c r="F443" s="47"/>
      <c r="G443" s="45"/>
      <c r="H443" s="45"/>
    </row>
    <row r="444" spans="1:8" x14ac:dyDescent="0.35">
      <c r="A444" s="46"/>
      <c r="B444" s="46"/>
      <c r="C444" s="46"/>
      <c r="D444" s="46"/>
      <c r="E444" s="46"/>
      <c r="F444" s="47"/>
      <c r="G444" s="45"/>
      <c r="H444" s="45"/>
    </row>
    <row r="445" spans="1:8" x14ac:dyDescent="0.35">
      <c r="A445" s="46"/>
      <c r="B445" s="46"/>
      <c r="C445" s="46"/>
      <c r="D445" s="46"/>
      <c r="E445" s="46"/>
      <c r="F445" s="47"/>
      <c r="G445" s="45"/>
      <c r="H445" s="45"/>
    </row>
    <row r="446" spans="1:8" x14ac:dyDescent="0.35">
      <c r="A446" s="46"/>
      <c r="B446" s="46"/>
      <c r="C446" s="46"/>
      <c r="D446" s="46"/>
      <c r="E446" s="46"/>
      <c r="F446" s="47"/>
      <c r="G446" s="45"/>
      <c r="H446" s="45"/>
    </row>
    <row r="447" spans="1:8" x14ac:dyDescent="0.35">
      <c r="A447" s="46"/>
      <c r="B447" s="46"/>
      <c r="C447" s="46"/>
      <c r="D447" s="46"/>
      <c r="E447" s="46"/>
      <c r="F447" s="47"/>
      <c r="G447" s="45"/>
      <c r="H447" s="45"/>
    </row>
    <row r="448" spans="1:8" x14ac:dyDescent="0.35">
      <c r="A448" s="46"/>
      <c r="B448" s="46"/>
      <c r="C448" s="46"/>
      <c r="D448" s="46"/>
      <c r="E448" s="46"/>
      <c r="F448" s="47"/>
      <c r="G448" s="45"/>
      <c r="H448" s="45"/>
    </row>
    <row r="449" spans="1:8" x14ac:dyDescent="0.35">
      <c r="A449" s="46"/>
      <c r="B449" s="46"/>
      <c r="C449" s="46"/>
      <c r="D449" s="46"/>
      <c r="E449" s="46"/>
      <c r="F449" s="47"/>
      <c r="G449" s="45"/>
      <c r="H449" s="45"/>
    </row>
    <row r="450" spans="1:8" x14ac:dyDescent="0.35">
      <c r="A450" s="46"/>
      <c r="B450" s="46"/>
      <c r="C450" s="46"/>
      <c r="D450" s="46"/>
      <c r="E450" s="46"/>
      <c r="F450" s="47"/>
      <c r="G450" s="45"/>
      <c r="H450" s="45"/>
    </row>
    <row r="451" spans="1:8" x14ac:dyDescent="0.35">
      <c r="A451" s="46"/>
      <c r="B451" s="46"/>
      <c r="C451" s="46"/>
      <c r="D451" s="46"/>
      <c r="E451" s="46"/>
      <c r="F451" s="47"/>
      <c r="G451" s="45"/>
      <c r="H451" s="45"/>
    </row>
    <row r="452" spans="1:8" x14ac:dyDescent="0.35">
      <c r="A452" s="46"/>
      <c r="B452" s="46"/>
      <c r="C452" s="46"/>
      <c r="D452" s="46"/>
      <c r="E452" s="46"/>
      <c r="F452" s="47"/>
      <c r="G452" s="45"/>
      <c r="H452" s="45"/>
    </row>
    <row r="453" spans="1:8" x14ac:dyDescent="0.35">
      <c r="A453" s="46"/>
      <c r="B453" s="46"/>
      <c r="C453" s="46"/>
      <c r="D453" s="46"/>
      <c r="E453" s="46"/>
      <c r="F453" s="47"/>
      <c r="G453" s="45"/>
      <c r="H453" s="45"/>
    </row>
    <row r="454" spans="1:8" x14ac:dyDescent="0.35">
      <c r="A454" s="46"/>
      <c r="B454" s="46"/>
      <c r="C454" s="46"/>
      <c r="D454" s="46"/>
      <c r="E454" s="46"/>
      <c r="F454" s="47"/>
      <c r="G454" s="45"/>
      <c r="H454" s="45"/>
    </row>
    <row r="455" spans="1:8" x14ac:dyDescent="0.35">
      <c r="A455" s="46"/>
      <c r="B455" s="46"/>
      <c r="C455" s="46"/>
      <c r="D455" s="46"/>
      <c r="E455" s="46"/>
      <c r="F455" s="47"/>
      <c r="G455" s="45"/>
      <c r="H455" s="45"/>
    </row>
    <row r="456" spans="1:8" x14ac:dyDescent="0.35">
      <c r="A456" s="46"/>
      <c r="B456" s="46"/>
      <c r="C456" s="46"/>
      <c r="D456" s="46"/>
      <c r="E456" s="46"/>
      <c r="F456" s="47"/>
      <c r="G456" s="45"/>
      <c r="H456" s="45"/>
    </row>
    <row r="457" spans="1:8" x14ac:dyDescent="0.35">
      <c r="A457" s="46"/>
      <c r="B457" s="46"/>
      <c r="C457" s="46"/>
      <c r="D457" s="46"/>
      <c r="E457" s="46"/>
      <c r="F457" s="47"/>
      <c r="G457" s="45"/>
      <c r="H457" s="45"/>
    </row>
    <row r="458" spans="1:8" x14ac:dyDescent="0.35">
      <c r="A458" s="46"/>
      <c r="B458" s="46"/>
      <c r="C458" s="46"/>
      <c r="D458" s="46"/>
      <c r="E458" s="46"/>
      <c r="F458" s="47"/>
      <c r="G458" s="45"/>
      <c r="H458" s="45"/>
    </row>
    <row r="459" spans="1:8" x14ac:dyDescent="0.35">
      <c r="A459" s="46"/>
      <c r="B459" s="46"/>
      <c r="C459" s="46"/>
      <c r="D459" s="46"/>
      <c r="E459" s="46"/>
      <c r="F459" s="47"/>
      <c r="G459" s="45"/>
      <c r="H459" s="45"/>
    </row>
    <row r="460" spans="1:8" x14ac:dyDescent="0.35">
      <c r="A460" s="46"/>
      <c r="B460" s="46"/>
      <c r="C460" s="46"/>
      <c r="D460" s="46"/>
      <c r="E460" s="46"/>
      <c r="F460" s="47"/>
      <c r="G460" s="45"/>
      <c r="H460" s="45"/>
    </row>
    <row r="461" spans="1:8" x14ac:dyDescent="0.35">
      <c r="A461" s="46"/>
      <c r="B461" s="46"/>
      <c r="C461" s="46"/>
      <c r="D461" s="46"/>
      <c r="E461" s="46"/>
      <c r="F461" s="47"/>
      <c r="G461" s="45"/>
      <c r="H461" s="45"/>
    </row>
    <row r="462" spans="1:8" x14ac:dyDescent="0.35">
      <c r="A462" s="46"/>
      <c r="B462" s="46"/>
      <c r="C462" s="46"/>
      <c r="D462" s="46"/>
      <c r="E462" s="46"/>
      <c r="F462" s="47"/>
      <c r="G462" s="45"/>
      <c r="H462" s="45"/>
    </row>
    <row r="463" spans="1:8" x14ac:dyDescent="0.35">
      <c r="A463" s="46"/>
      <c r="B463" s="46"/>
      <c r="C463" s="46"/>
      <c r="D463" s="46"/>
      <c r="E463" s="46"/>
      <c r="F463" s="47"/>
      <c r="G463" s="45"/>
      <c r="H463" s="45"/>
    </row>
    <row r="464" spans="1:8" x14ac:dyDescent="0.35">
      <c r="A464" s="46"/>
      <c r="B464" s="46"/>
      <c r="C464" s="46"/>
      <c r="D464" s="46"/>
      <c r="E464" s="46"/>
      <c r="F464" s="47"/>
      <c r="G464" s="45"/>
      <c r="H464" s="45"/>
    </row>
    <row r="465" spans="1:8" x14ac:dyDescent="0.35">
      <c r="A465" s="46"/>
      <c r="B465" s="46"/>
      <c r="C465" s="46"/>
      <c r="D465" s="46"/>
      <c r="E465" s="46"/>
      <c r="F465" s="47"/>
      <c r="G465" s="45"/>
      <c r="H465" s="45"/>
    </row>
    <row r="466" spans="1:8" x14ac:dyDescent="0.35">
      <c r="A466" s="46"/>
      <c r="B466" s="46"/>
      <c r="C466" s="46"/>
      <c r="D466" s="46"/>
      <c r="E466" s="46"/>
      <c r="F466" s="47"/>
      <c r="G466" s="45"/>
      <c r="H466" s="45"/>
    </row>
    <row r="467" spans="1:8" x14ac:dyDescent="0.35">
      <c r="A467" s="46"/>
      <c r="B467" s="46"/>
      <c r="C467" s="46"/>
      <c r="D467" s="46"/>
      <c r="E467" s="46"/>
      <c r="F467" s="47"/>
      <c r="G467" s="45"/>
      <c r="H467" s="45"/>
    </row>
    <row r="468" spans="1:8" x14ac:dyDescent="0.35">
      <c r="A468" s="46"/>
      <c r="B468" s="46"/>
      <c r="C468" s="46"/>
      <c r="D468" s="46"/>
      <c r="E468" s="46"/>
      <c r="F468" s="47"/>
      <c r="G468" s="45"/>
      <c r="H468" s="45"/>
    </row>
    <row r="469" spans="1:8" x14ac:dyDescent="0.35">
      <c r="A469" s="46"/>
      <c r="B469" s="46"/>
      <c r="C469" s="46"/>
      <c r="D469" s="46"/>
      <c r="E469" s="46"/>
      <c r="F469" s="47"/>
      <c r="G469" s="45"/>
      <c r="H469" s="45"/>
    </row>
    <row r="470" spans="1:8" x14ac:dyDescent="0.35">
      <c r="A470" s="46"/>
      <c r="B470" s="46"/>
      <c r="C470" s="46"/>
      <c r="D470" s="46"/>
      <c r="E470" s="46"/>
      <c r="F470" s="47"/>
      <c r="G470" s="45"/>
      <c r="H470" s="45"/>
    </row>
    <row r="471" spans="1:8" x14ac:dyDescent="0.35">
      <c r="A471" s="46"/>
      <c r="B471" s="46"/>
      <c r="C471" s="46"/>
      <c r="D471" s="46"/>
      <c r="E471" s="46"/>
      <c r="F471" s="47"/>
      <c r="G471" s="45"/>
      <c r="H471" s="45"/>
    </row>
    <row r="472" spans="1:8" x14ac:dyDescent="0.35">
      <c r="A472" s="46"/>
      <c r="B472" s="46"/>
      <c r="C472" s="46"/>
      <c r="D472" s="46"/>
      <c r="E472" s="46"/>
      <c r="F472" s="47"/>
      <c r="G472" s="45"/>
      <c r="H472" s="45"/>
    </row>
    <row r="473" spans="1:8" x14ac:dyDescent="0.35">
      <c r="A473" s="46"/>
      <c r="B473" s="46"/>
      <c r="C473" s="46"/>
      <c r="D473" s="46"/>
      <c r="E473" s="46"/>
      <c r="F473" s="47"/>
      <c r="G473" s="45"/>
      <c r="H473" s="45"/>
    </row>
    <row r="474" spans="1:8" x14ac:dyDescent="0.35">
      <c r="A474" s="46"/>
      <c r="B474" s="46"/>
      <c r="C474" s="46"/>
      <c r="D474" s="46"/>
      <c r="E474" s="46"/>
      <c r="F474" s="47"/>
      <c r="G474" s="45"/>
      <c r="H474" s="45"/>
    </row>
    <row r="475" spans="1:8" x14ac:dyDescent="0.35">
      <c r="A475" s="46"/>
      <c r="B475" s="46"/>
      <c r="C475" s="46"/>
      <c r="D475" s="46"/>
      <c r="E475" s="46"/>
      <c r="F475" s="47"/>
      <c r="G475" s="45"/>
      <c r="H475" s="45"/>
    </row>
    <row r="476" spans="1:8" x14ac:dyDescent="0.35">
      <c r="A476" s="46"/>
      <c r="B476" s="46"/>
      <c r="C476" s="46"/>
      <c r="D476" s="46"/>
      <c r="E476" s="46"/>
      <c r="F476" s="47"/>
      <c r="G476" s="45"/>
      <c r="H476" s="45"/>
    </row>
    <row r="477" spans="1:8" x14ac:dyDescent="0.35">
      <c r="A477" s="46"/>
      <c r="B477" s="46"/>
      <c r="C477" s="46"/>
      <c r="D477" s="46"/>
      <c r="E477" s="46"/>
      <c r="F477" s="47"/>
      <c r="G477" s="45"/>
      <c r="H477" s="45"/>
    </row>
    <row r="478" spans="1:8" x14ac:dyDescent="0.35">
      <c r="A478" s="46"/>
      <c r="B478" s="46"/>
      <c r="C478" s="46"/>
      <c r="D478" s="46"/>
      <c r="E478" s="46"/>
      <c r="F478" s="47"/>
      <c r="G478" s="45"/>
      <c r="H478" s="45"/>
    </row>
    <row r="479" spans="1:8" x14ac:dyDescent="0.35">
      <c r="A479" s="46"/>
      <c r="B479" s="46"/>
      <c r="C479" s="46"/>
      <c r="D479" s="46"/>
      <c r="E479" s="46"/>
      <c r="F479" s="47"/>
      <c r="G479" s="45"/>
      <c r="H479" s="45"/>
    </row>
    <row r="480" spans="1:8" x14ac:dyDescent="0.35">
      <c r="A480" s="46"/>
      <c r="B480" s="46"/>
      <c r="C480" s="46"/>
      <c r="D480" s="46"/>
      <c r="E480" s="46"/>
      <c r="F480" s="47"/>
      <c r="G480" s="45"/>
      <c r="H480" s="45"/>
    </row>
    <row r="481" spans="1:8" x14ac:dyDescent="0.35">
      <c r="A481" s="46"/>
      <c r="B481" s="46"/>
      <c r="C481" s="46"/>
      <c r="D481" s="46"/>
      <c r="E481" s="46"/>
      <c r="F481" s="47"/>
      <c r="G481" s="45"/>
      <c r="H481" s="45"/>
    </row>
    <row r="482" spans="1:8" x14ac:dyDescent="0.35">
      <c r="A482" s="46"/>
      <c r="B482" s="46"/>
      <c r="C482" s="46"/>
      <c r="D482" s="46"/>
      <c r="E482" s="46"/>
      <c r="F482" s="47"/>
      <c r="G482" s="45"/>
      <c r="H482" s="45"/>
    </row>
    <row r="483" spans="1:8" x14ac:dyDescent="0.35">
      <c r="A483" s="46"/>
      <c r="B483" s="46"/>
      <c r="C483" s="46"/>
      <c r="D483" s="46"/>
      <c r="E483" s="46"/>
      <c r="F483" s="47"/>
      <c r="G483" s="45"/>
      <c r="H483" s="45"/>
    </row>
    <row r="484" spans="1:8" x14ac:dyDescent="0.35">
      <c r="A484" s="46"/>
      <c r="B484" s="46"/>
      <c r="C484" s="46"/>
      <c r="D484" s="46"/>
      <c r="E484" s="46"/>
      <c r="F484" s="47"/>
      <c r="G484" s="45"/>
      <c r="H484" s="45"/>
    </row>
    <row r="485" spans="1:8" x14ac:dyDescent="0.35">
      <c r="A485" s="46"/>
      <c r="B485" s="46"/>
      <c r="C485" s="46"/>
      <c r="D485" s="46"/>
      <c r="E485" s="46"/>
      <c r="F485" s="47"/>
      <c r="G485" s="45"/>
      <c r="H485" s="45"/>
    </row>
    <row r="486" spans="1:8" x14ac:dyDescent="0.35">
      <c r="A486" s="46"/>
      <c r="B486" s="46"/>
      <c r="C486" s="46"/>
      <c r="D486" s="46"/>
      <c r="E486" s="46"/>
      <c r="F486" s="47"/>
      <c r="G486" s="45"/>
      <c r="H486" s="45"/>
    </row>
    <row r="487" spans="1:8" x14ac:dyDescent="0.35">
      <c r="A487" s="46"/>
      <c r="B487" s="46"/>
      <c r="C487" s="46"/>
      <c r="D487" s="46"/>
      <c r="E487" s="46"/>
      <c r="F487" s="47"/>
      <c r="G487" s="45"/>
      <c r="H487" s="45"/>
    </row>
    <row r="488" spans="1:8" x14ac:dyDescent="0.35">
      <c r="A488" s="46"/>
      <c r="B488" s="46"/>
      <c r="C488" s="46"/>
      <c r="D488" s="46"/>
      <c r="E488" s="46"/>
      <c r="F488" s="47"/>
      <c r="G488" s="45"/>
      <c r="H488" s="45"/>
    </row>
    <row r="489" spans="1:8" x14ac:dyDescent="0.35">
      <c r="A489" s="46"/>
      <c r="B489" s="46"/>
      <c r="C489" s="46"/>
      <c r="D489" s="46"/>
      <c r="E489" s="46"/>
      <c r="F489" s="47"/>
      <c r="G489" s="45"/>
      <c r="H489" s="45"/>
    </row>
    <row r="490" spans="1:8" x14ac:dyDescent="0.35">
      <c r="A490" s="46"/>
      <c r="B490" s="46"/>
      <c r="C490" s="46"/>
      <c r="D490" s="46"/>
      <c r="E490" s="46"/>
      <c r="F490" s="47"/>
      <c r="G490" s="45"/>
      <c r="H490" s="45"/>
    </row>
    <row r="491" spans="1:8" x14ac:dyDescent="0.35">
      <c r="A491" s="46"/>
      <c r="B491" s="46"/>
      <c r="C491" s="46"/>
      <c r="D491" s="46"/>
      <c r="E491" s="46"/>
      <c r="F491" s="47"/>
      <c r="G491" s="45"/>
      <c r="H491" s="45"/>
    </row>
    <row r="492" spans="1:8" x14ac:dyDescent="0.35">
      <c r="A492" s="46"/>
      <c r="B492" s="46"/>
      <c r="C492" s="46"/>
      <c r="D492" s="46"/>
      <c r="E492" s="46"/>
      <c r="F492" s="47"/>
      <c r="G492" s="45"/>
      <c r="H492" s="45"/>
    </row>
    <row r="493" spans="1:8" x14ac:dyDescent="0.35">
      <c r="A493" s="46"/>
      <c r="B493" s="46"/>
      <c r="C493" s="46"/>
      <c r="D493" s="46"/>
      <c r="E493" s="46"/>
      <c r="F493" s="47"/>
      <c r="G493" s="45"/>
      <c r="H493" s="45"/>
    </row>
    <row r="494" spans="1:8" x14ac:dyDescent="0.35">
      <c r="A494" s="46"/>
      <c r="B494" s="46"/>
      <c r="C494" s="46"/>
      <c r="D494" s="46"/>
      <c r="E494" s="46"/>
      <c r="F494" s="47"/>
      <c r="G494" s="45"/>
      <c r="H494" s="45"/>
    </row>
    <row r="495" spans="1:8" x14ac:dyDescent="0.35">
      <c r="A495" s="46"/>
      <c r="B495" s="46"/>
      <c r="C495" s="46"/>
      <c r="D495" s="46"/>
      <c r="E495" s="46"/>
      <c r="F495" s="47"/>
      <c r="G495" s="45"/>
      <c r="H495" s="45"/>
    </row>
    <row r="496" spans="1:8" x14ac:dyDescent="0.35">
      <c r="A496" s="46"/>
      <c r="B496" s="46"/>
      <c r="C496" s="46"/>
      <c r="D496" s="46"/>
      <c r="E496" s="46"/>
      <c r="F496" s="47"/>
      <c r="G496" s="45"/>
      <c r="H496" s="45"/>
    </row>
    <row r="497" spans="1:8" x14ac:dyDescent="0.35">
      <c r="A497" s="46"/>
      <c r="B497" s="46"/>
      <c r="C497" s="46"/>
      <c r="D497" s="46"/>
      <c r="E497" s="46"/>
      <c r="F497" s="47"/>
      <c r="G497" s="45"/>
      <c r="H497" s="45"/>
    </row>
    <row r="498" spans="1:8" x14ac:dyDescent="0.35">
      <c r="A498" s="46"/>
      <c r="B498" s="46"/>
      <c r="C498" s="46"/>
      <c r="D498" s="46"/>
      <c r="E498" s="46"/>
      <c r="F498" s="47"/>
      <c r="G498" s="45"/>
      <c r="H498" s="45"/>
    </row>
    <row r="499" spans="1:8" x14ac:dyDescent="0.35">
      <c r="A499" s="46"/>
      <c r="B499" s="46"/>
      <c r="C499" s="46"/>
      <c r="D499" s="46"/>
      <c r="E499" s="46"/>
      <c r="F499" s="47"/>
      <c r="G499" s="45"/>
      <c r="H499" s="45"/>
    </row>
    <row r="500" spans="1:8" x14ac:dyDescent="0.35">
      <c r="A500" s="46"/>
      <c r="B500" s="46"/>
      <c r="C500" s="46"/>
      <c r="D500" s="46"/>
      <c r="E500" s="46"/>
      <c r="F500" s="47"/>
      <c r="G500" s="45"/>
      <c r="H500" s="45"/>
    </row>
    <row r="501" spans="1:8" x14ac:dyDescent="0.35">
      <c r="A501" s="46"/>
      <c r="B501" s="46"/>
      <c r="C501" s="46"/>
      <c r="D501" s="46"/>
      <c r="E501" s="46"/>
      <c r="F501" s="47"/>
      <c r="G501" s="45"/>
      <c r="H501" s="45"/>
    </row>
    <row r="502" spans="1:8" x14ac:dyDescent="0.35">
      <c r="A502" s="46"/>
      <c r="B502" s="46"/>
      <c r="C502" s="46"/>
      <c r="D502" s="46"/>
      <c r="E502" s="46"/>
      <c r="F502" s="47"/>
      <c r="G502" s="45"/>
      <c r="H502" s="45"/>
    </row>
    <row r="503" spans="1:8" x14ac:dyDescent="0.35">
      <c r="A503" s="46"/>
      <c r="B503" s="46"/>
      <c r="C503" s="46"/>
      <c r="D503" s="46"/>
      <c r="E503" s="46"/>
      <c r="F503" s="47"/>
      <c r="G503" s="45"/>
      <c r="H503" s="45"/>
    </row>
    <row r="504" spans="1:8" x14ac:dyDescent="0.35">
      <c r="A504" s="46"/>
      <c r="B504" s="46"/>
      <c r="C504" s="46"/>
      <c r="D504" s="46"/>
      <c r="E504" s="46"/>
      <c r="F504" s="47"/>
      <c r="G504" s="45"/>
      <c r="H504" s="45"/>
    </row>
    <row r="505" spans="1:8" x14ac:dyDescent="0.35">
      <c r="A505" s="46"/>
      <c r="B505" s="46"/>
      <c r="C505" s="46"/>
      <c r="D505" s="46"/>
      <c r="E505" s="46"/>
      <c r="F505" s="47"/>
      <c r="G505" s="45"/>
      <c r="H505" s="45"/>
    </row>
    <row r="506" spans="1:8" x14ac:dyDescent="0.35">
      <c r="A506" s="46"/>
      <c r="B506" s="46"/>
      <c r="C506" s="46"/>
      <c r="D506" s="46"/>
      <c r="E506" s="46"/>
      <c r="F506" s="47"/>
      <c r="G506" s="45"/>
      <c r="H506" s="45"/>
    </row>
    <row r="507" spans="1:8" x14ac:dyDescent="0.35">
      <c r="A507" s="46"/>
      <c r="B507" s="46"/>
      <c r="C507" s="46"/>
      <c r="D507" s="46"/>
      <c r="E507" s="46"/>
      <c r="F507" s="47"/>
      <c r="G507" s="45"/>
      <c r="H507" s="45"/>
    </row>
    <row r="508" spans="1:8" x14ac:dyDescent="0.35">
      <c r="A508" s="46"/>
      <c r="B508" s="46"/>
      <c r="C508" s="46"/>
      <c r="D508" s="46"/>
      <c r="E508" s="46"/>
      <c r="F508" s="47"/>
      <c r="G508" s="45"/>
      <c r="H508" s="45"/>
    </row>
    <row r="509" spans="1:8" x14ac:dyDescent="0.35">
      <c r="A509" s="46"/>
      <c r="B509" s="46"/>
      <c r="C509" s="46"/>
      <c r="D509" s="46"/>
      <c r="E509" s="46"/>
      <c r="F509" s="47"/>
      <c r="G509" s="45"/>
      <c r="H509" s="45"/>
    </row>
    <row r="510" spans="1:8" x14ac:dyDescent="0.35">
      <c r="A510" s="46"/>
      <c r="B510" s="46"/>
      <c r="C510" s="46"/>
      <c r="D510" s="46"/>
      <c r="E510" s="46"/>
      <c r="F510" s="47"/>
      <c r="G510" s="45"/>
      <c r="H510" s="45"/>
    </row>
    <row r="511" spans="1:8" x14ac:dyDescent="0.35">
      <c r="A511" s="46"/>
      <c r="B511" s="46"/>
      <c r="C511" s="46"/>
      <c r="D511" s="46"/>
      <c r="E511" s="46"/>
      <c r="F511" s="47"/>
      <c r="G511" s="45"/>
      <c r="H511" s="45"/>
    </row>
    <row r="512" spans="1:8" x14ac:dyDescent="0.35">
      <c r="A512" s="46"/>
      <c r="B512" s="46"/>
      <c r="C512" s="46"/>
      <c r="D512" s="46"/>
      <c r="E512" s="46"/>
      <c r="F512" s="47"/>
      <c r="G512" s="45"/>
      <c r="H512" s="45"/>
    </row>
    <row r="513" spans="1:8" x14ac:dyDescent="0.35">
      <c r="A513" s="46"/>
      <c r="B513" s="46"/>
      <c r="C513" s="46"/>
      <c r="D513" s="46"/>
      <c r="E513" s="46"/>
      <c r="F513" s="47"/>
      <c r="G513" s="45"/>
      <c r="H513" s="45"/>
    </row>
    <row r="514" spans="1:8" x14ac:dyDescent="0.35">
      <c r="A514" s="46"/>
      <c r="B514" s="46"/>
      <c r="C514" s="46"/>
      <c r="D514" s="46"/>
      <c r="E514" s="46"/>
      <c r="F514" s="47"/>
      <c r="G514" s="45"/>
      <c r="H514" s="45"/>
    </row>
    <row r="515" spans="1:8" x14ac:dyDescent="0.35">
      <c r="A515" s="46"/>
      <c r="B515" s="46"/>
      <c r="C515" s="46"/>
      <c r="D515" s="46"/>
      <c r="E515" s="46"/>
      <c r="F515" s="47"/>
      <c r="G515" s="45"/>
      <c r="H515" s="45"/>
    </row>
    <row r="516" spans="1:8" x14ac:dyDescent="0.35">
      <c r="A516" s="46"/>
      <c r="B516" s="46"/>
      <c r="C516" s="46"/>
      <c r="D516" s="46"/>
      <c r="E516" s="46"/>
      <c r="F516" s="47"/>
      <c r="G516" s="45"/>
      <c r="H516" s="45"/>
    </row>
    <row r="517" spans="1:8" x14ac:dyDescent="0.35">
      <c r="A517" s="46"/>
      <c r="B517" s="46"/>
      <c r="C517" s="46"/>
      <c r="D517" s="46"/>
      <c r="E517" s="46"/>
      <c r="F517" s="47"/>
      <c r="G517" s="45"/>
      <c r="H517" s="45"/>
    </row>
    <row r="518" spans="1:8" x14ac:dyDescent="0.35">
      <c r="A518" s="46"/>
      <c r="B518" s="46"/>
      <c r="C518" s="46"/>
      <c r="D518" s="46"/>
      <c r="E518" s="46"/>
      <c r="F518" s="47"/>
      <c r="G518" s="45"/>
      <c r="H518" s="45"/>
    </row>
    <row r="519" spans="1:8" x14ac:dyDescent="0.35">
      <c r="A519" s="46"/>
      <c r="B519" s="46"/>
      <c r="C519" s="46"/>
      <c r="D519" s="46"/>
      <c r="E519" s="46"/>
      <c r="F519" s="47"/>
      <c r="G519" s="45"/>
      <c r="H519" s="45"/>
    </row>
    <row r="520" spans="1:8" x14ac:dyDescent="0.35">
      <c r="A520" s="46"/>
      <c r="B520" s="46"/>
      <c r="C520" s="46"/>
      <c r="D520" s="46"/>
      <c r="E520" s="46"/>
      <c r="F520" s="47"/>
      <c r="G520" s="45"/>
      <c r="H520" s="45"/>
    </row>
    <row r="521" spans="1:8" x14ac:dyDescent="0.35">
      <c r="A521" s="46"/>
      <c r="B521" s="46"/>
      <c r="C521" s="46"/>
      <c r="D521" s="46"/>
      <c r="E521" s="46"/>
      <c r="F521" s="47"/>
      <c r="G521" s="45"/>
      <c r="H521" s="45"/>
    </row>
    <row r="522" spans="1:8" x14ac:dyDescent="0.35">
      <c r="A522" s="46"/>
      <c r="B522" s="46"/>
      <c r="C522" s="46"/>
      <c r="D522" s="46"/>
      <c r="E522" s="46"/>
      <c r="F522" s="47"/>
      <c r="G522" s="45"/>
      <c r="H522" s="45"/>
    </row>
    <row r="523" spans="1:8" x14ac:dyDescent="0.35">
      <c r="A523" s="46"/>
      <c r="B523" s="46"/>
      <c r="C523" s="46"/>
      <c r="D523" s="46"/>
      <c r="E523" s="46"/>
      <c r="F523" s="47"/>
      <c r="G523" s="45"/>
      <c r="H523" s="45"/>
    </row>
    <row r="524" spans="1:8" x14ac:dyDescent="0.35">
      <c r="A524" s="46"/>
      <c r="B524" s="46"/>
      <c r="C524" s="46"/>
      <c r="D524" s="46"/>
      <c r="E524" s="46"/>
      <c r="F524" s="47"/>
      <c r="G524" s="45"/>
      <c r="H524" s="45"/>
    </row>
    <row r="525" spans="1:8" x14ac:dyDescent="0.35">
      <c r="A525" s="46"/>
      <c r="B525" s="46"/>
      <c r="C525" s="46"/>
      <c r="D525" s="46"/>
      <c r="E525" s="46"/>
      <c r="F525" s="47"/>
      <c r="G525" s="45"/>
      <c r="H525" s="45"/>
    </row>
    <row r="526" spans="1:8" x14ac:dyDescent="0.35">
      <c r="A526" s="46"/>
      <c r="B526" s="46"/>
      <c r="C526" s="46"/>
      <c r="D526" s="46"/>
      <c r="E526" s="46"/>
      <c r="F526" s="47"/>
      <c r="G526" s="45"/>
      <c r="H526" s="45"/>
    </row>
    <row r="527" spans="1:8" x14ac:dyDescent="0.35">
      <c r="A527" s="46"/>
      <c r="B527" s="46"/>
      <c r="C527" s="46"/>
      <c r="D527" s="46"/>
      <c r="E527" s="46"/>
      <c r="F527" s="47"/>
      <c r="G527" s="45"/>
      <c r="H527" s="45"/>
    </row>
    <row r="528" spans="1:8" x14ac:dyDescent="0.35">
      <c r="A528" s="46"/>
      <c r="B528" s="46"/>
      <c r="C528" s="46"/>
      <c r="D528" s="46"/>
      <c r="E528" s="46"/>
      <c r="F528" s="47"/>
      <c r="G528" s="45"/>
      <c r="H528" s="45"/>
    </row>
    <row r="529" spans="1:8" x14ac:dyDescent="0.35">
      <c r="A529" s="46"/>
      <c r="B529" s="46"/>
      <c r="C529" s="46"/>
      <c r="D529" s="46"/>
      <c r="E529" s="46"/>
      <c r="F529" s="47"/>
      <c r="G529" s="45"/>
      <c r="H529" s="45"/>
    </row>
    <row r="530" spans="1:8" x14ac:dyDescent="0.35">
      <c r="A530" s="46"/>
      <c r="B530" s="46"/>
      <c r="C530" s="46"/>
      <c r="D530" s="46"/>
      <c r="E530" s="46"/>
      <c r="F530" s="47"/>
      <c r="G530" s="45"/>
      <c r="H530" s="45"/>
    </row>
    <row r="531" spans="1:8" x14ac:dyDescent="0.35">
      <c r="A531" s="46"/>
      <c r="B531" s="46"/>
      <c r="C531" s="46"/>
      <c r="D531" s="46"/>
      <c r="E531" s="46"/>
      <c r="F531" s="47"/>
      <c r="G531" s="45"/>
      <c r="H531" s="45"/>
    </row>
    <row r="532" spans="1:8" x14ac:dyDescent="0.35">
      <c r="A532" s="46"/>
      <c r="B532" s="46"/>
      <c r="C532" s="46"/>
      <c r="D532" s="46"/>
      <c r="E532" s="46"/>
      <c r="F532" s="47"/>
      <c r="G532" s="45"/>
      <c r="H532" s="45"/>
    </row>
    <row r="533" spans="1:8" x14ac:dyDescent="0.35">
      <c r="A533" s="46"/>
      <c r="B533" s="46"/>
      <c r="C533" s="46"/>
      <c r="D533" s="46"/>
      <c r="E533" s="46"/>
      <c r="F533" s="47"/>
      <c r="G533" s="45"/>
      <c r="H533" s="45"/>
    </row>
    <row r="534" spans="1:8" x14ac:dyDescent="0.35">
      <c r="A534" s="46"/>
      <c r="B534" s="46"/>
      <c r="C534" s="46"/>
      <c r="D534" s="46"/>
      <c r="E534" s="46"/>
      <c r="F534" s="47"/>
      <c r="G534" s="45"/>
      <c r="H534" s="45"/>
    </row>
    <row r="535" spans="1:8" x14ac:dyDescent="0.35">
      <c r="A535" s="46"/>
      <c r="B535" s="46"/>
      <c r="C535" s="46"/>
      <c r="D535" s="46"/>
      <c r="E535" s="46"/>
      <c r="F535" s="47"/>
      <c r="G535" s="45"/>
      <c r="H535" s="45"/>
    </row>
    <row r="536" spans="1:8" x14ac:dyDescent="0.35">
      <c r="A536" s="46"/>
      <c r="B536" s="46"/>
      <c r="C536" s="46"/>
      <c r="D536" s="46"/>
      <c r="E536" s="46"/>
      <c r="F536" s="47"/>
      <c r="G536" s="45"/>
      <c r="H536" s="45"/>
    </row>
    <row r="537" spans="1:8" x14ac:dyDescent="0.35">
      <c r="A537" s="46"/>
      <c r="B537" s="46"/>
      <c r="C537" s="46"/>
      <c r="D537" s="46"/>
      <c r="E537" s="46"/>
      <c r="F537" s="47"/>
      <c r="G537" s="45"/>
      <c r="H537" s="45"/>
    </row>
    <row r="538" spans="1:8" x14ac:dyDescent="0.35">
      <c r="A538" s="46"/>
      <c r="B538" s="46"/>
      <c r="C538" s="46"/>
      <c r="D538" s="46"/>
      <c r="E538" s="46"/>
      <c r="F538" s="47"/>
      <c r="G538" s="45"/>
      <c r="H538" s="45"/>
    </row>
    <row r="539" spans="1:8" x14ac:dyDescent="0.35">
      <c r="A539" s="46"/>
      <c r="B539" s="46"/>
      <c r="C539" s="46"/>
      <c r="D539" s="46"/>
      <c r="E539" s="46"/>
      <c r="F539" s="47"/>
      <c r="G539" s="45"/>
      <c r="H539" s="45"/>
    </row>
    <row r="540" spans="1:8" x14ac:dyDescent="0.35">
      <c r="A540" s="46"/>
      <c r="B540" s="46"/>
      <c r="C540" s="46"/>
      <c r="D540" s="46"/>
      <c r="E540" s="46"/>
      <c r="F540" s="47"/>
      <c r="G540" s="45"/>
      <c r="H540" s="45"/>
    </row>
    <row r="541" spans="1:8" x14ac:dyDescent="0.35">
      <c r="A541" s="46"/>
      <c r="B541" s="46"/>
      <c r="C541" s="46"/>
      <c r="D541" s="46"/>
      <c r="E541" s="46"/>
      <c r="F541" s="47"/>
      <c r="G541" s="45"/>
      <c r="H541" s="45"/>
    </row>
    <row r="542" spans="1:8" x14ac:dyDescent="0.35">
      <c r="A542" s="46"/>
      <c r="B542" s="46"/>
      <c r="C542" s="46"/>
      <c r="D542" s="46"/>
      <c r="E542" s="46"/>
      <c r="F542" s="47"/>
      <c r="G542" s="45"/>
      <c r="H542" s="45"/>
    </row>
    <row r="543" spans="1:8" x14ac:dyDescent="0.35">
      <c r="A543" s="46"/>
      <c r="B543" s="46"/>
      <c r="C543" s="46"/>
      <c r="D543" s="46"/>
      <c r="E543" s="46"/>
      <c r="F543" s="47"/>
      <c r="G543" s="45"/>
      <c r="H543" s="45"/>
    </row>
    <row r="544" spans="1:8" x14ac:dyDescent="0.35">
      <c r="A544" s="46"/>
      <c r="B544" s="46"/>
      <c r="C544" s="46"/>
      <c r="D544" s="46"/>
      <c r="E544" s="46"/>
      <c r="F544" s="47"/>
      <c r="G544" s="45"/>
      <c r="H544" s="45"/>
    </row>
    <row r="545" spans="1:8" x14ac:dyDescent="0.35">
      <c r="A545" s="46"/>
      <c r="B545" s="46"/>
      <c r="C545" s="46"/>
      <c r="D545" s="46"/>
      <c r="E545" s="46"/>
      <c r="F545" s="47"/>
      <c r="G545" s="45"/>
      <c r="H545" s="45"/>
    </row>
    <row r="546" spans="1:8" x14ac:dyDescent="0.35">
      <c r="A546" s="46"/>
      <c r="B546" s="46"/>
      <c r="C546" s="46"/>
      <c r="D546" s="46"/>
      <c r="E546" s="46"/>
      <c r="F546" s="47"/>
      <c r="G546" s="45"/>
      <c r="H546" s="45"/>
    </row>
    <row r="547" spans="1:8" x14ac:dyDescent="0.35">
      <c r="A547" s="46"/>
      <c r="B547" s="46"/>
      <c r="C547" s="46"/>
      <c r="D547" s="46"/>
      <c r="E547" s="46"/>
      <c r="F547" s="47"/>
      <c r="G547" s="45"/>
      <c r="H547" s="45"/>
    </row>
    <row r="548" spans="1:8" x14ac:dyDescent="0.35">
      <c r="A548" s="46"/>
      <c r="B548" s="46"/>
      <c r="C548" s="46"/>
      <c r="D548" s="46"/>
      <c r="E548" s="46"/>
      <c r="F548" s="47"/>
      <c r="G548" s="45"/>
      <c r="H548" s="45"/>
    </row>
    <row r="549" spans="1:8" x14ac:dyDescent="0.35">
      <c r="A549" s="46"/>
      <c r="B549" s="46"/>
      <c r="C549" s="46"/>
      <c r="D549" s="46"/>
      <c r="E549" s="46"/>
      <c r="F549" s="47"/>
      <c r="G549" s="45"/>
      <c r="H549" s="45"/>
    </row>
    <row r="550" spans="1:8" x14ac:dyDescent="0.35">
      <c r="A550" s="46"/>
      <c r="B550" s="46"/>
      <c r="C550" s="46"/>
      <c r="D550" s="46"/>
      <c r="E550" s="46"/>
      <c r="F550" s="47"/>
      <c r="G550" s="45"/>
      <c r="H550" s="45"/>
    </row>
    <row r="551" spans="1:8" x14ac:dyDescent="0.35">
      <c r="A551" s="46"/>
      <c r="B551" s="46"/>
      <c r="C551" s="46"/>
      <c r="D551" s="46"/>
      <c r="E551" s="46"/>
      <c r="F551" s="47"/>
      <c r="G551" s="45"/>
      <c r="H551" s="45"/>
    </row>
    <row r="552" spans="1:8" x14ac:dyDescent="0.35">
      <c r="A552" s="46"/>
      <c r="B552" s="46"/>
      <c r="C552" s="46"/>
      <c r="D552" s="46"/>
      <c r="E552" s="46"/>
      <c r="F552" s="47"/>
      <c r="G552" s="45"/>
      <c r="H552" s="45"/>
    </row>
    <row r="553" spans="1:8" x14ac:dyDescent="0.35">
      <c r="A553" s="46"/>
      <c r="B553" s="46"/>
      <c r="C553" s="46"/>
      <c r="D553" s="46"/>
      <c r="E553" s="46"/>
      <c r="F553" s="47"/>
      <c r="G553" s="45"/>
      <c r="H553" s="45"/>
    </row>
    <row r="554" spans="1:8" x14ac:dyDescent="0.35">
      <c r="A554" s="46"/>
      <c r="B554" s="46"/>
      <c r="C554" s="46"/>
      <c r="D554" s="46"/>
      <c r="E554" s="46"/>
      <c r="F554" s="47"/>
      <c r="G554" s="45"/>
      <c r="H554" s="45"/>
    </row>
    <row r="555" spans="1:8" x14ac:dyDescent="0.35">
      <c r="A555" s="46"/>
      <c r="B555" s="46"/>
      <c r="C555" s="46"/>
      <c r="D555" s="46"/>
      <c r="E555" s="46"/>
      <c r="F555" s="47"/>
      <c r="G555" s="45"/>
      <c r="H555" s="45"/>
    </row>
    <row r="556" spans="1:8" x14ac:dyDescent="0.35">
      <c r="A556" s="46"/>
      <c r="B556" s="46"/>
      <c r="C556" s="46"/>
      <c r="D556" s="46"/>
      <c r="E556" s="46"/>
      <c r="F556" s="47"/>
      <c r="G556" s="45"/>
      <c r="H556" s="45"/>
    </row>
    <row r="557" spans="1:8" x14ac:dyDescent="0.35">
      <c r="A557" s="46"/>
      <c r="B557" s="46"/>
      <c r="C557" s="46"/>
      <c r="D557" s="46"/>
      <c r="E557" s="46"/>
      <c r="F557" s="47"/>
      <c r="G557" s="45"/>
      <c r="H557" s="45"/>
    </row>
    <row r="558" spans="1:8" x14ac:dyDescent="0.35">
      <c r="A558" s="46"/>
      <c r="B558" s="46"/>
      <c r="C558" s="46"/>
      <c r="D558" s="46"/>
      <c r="E558" s="46"/>
      <c r="F558" s="47"/>
      <c r="G558" s="45"/>
      <c r="H558" s="45"/>
    </row>
    <row r="559" spans="1:8" x14ac:dyDescent="0.35">
      <c r="A559" s="46"/>
      <c r="B559" s="46"/>
      <c r="C559" s="46"/>
      <c r="D559" s="46"/>
      <c r="E559" s="46"/>
      <c r="F559" s="47"/>
      <c r="G559" s="45"/>
      <c r="H559" s="45"/>
    </row>
    <row r="560" spans="1:8" x14ac:dyDescent="0.35">
      <c r="A560" s="46"/>
      <c r="B560" s="46"/>
      <c r="C560" s="46"/>
      <c r="D560" s="46"/>
      <c r="E560" s="46"/>
      <c r="F560" s="47"/>
      <c r="G560" s="45"/>
      <c r="H560" s="45"/>
    </row>
    <row r="561" spans="1:8" x14ac:dyDescent="0.35">
      <c r="A561" s="46"/>
      <c r="B561" s="46"/>
      <c r="C561" s="46"/>
      <c r="D561" s="46"/>
      <c r="E561" s="46"/>
      <c r="F561" s="47"/>
      <c r="G561" s="45"/>
      <c r="H561" s="45"/>
    </row>
    <row r="562" spans="1:8" x14ac:dyDescent="0.35">
      <c r="A562" s="46"/>
      <c r="B562" s="46"/>
      <c r="C562" s="46"/>
      <c r="D562" s="46"/>
      <c r="E562" s="46"/>
      <c r="F562" s="47"/>
      <c r="G562" s="45"/>
      <c r="H562" s="45"/>
    </row>
    <row r="563" spans="1:8" x14ac:dyDescent="0.35">
      <c r="A563" s="46"/>
      <c r="B563" s="46"/>
      <c r="C563" s="46"/>
      <c r="D563" s="46"/>
      <c r="E563" s="46"/>
      <c r="F563" s="47"/>
      <c r="G563" s="45"/>
      <c r="H563" s="45"/>
    </row>
    <row r="564" spans="1:8" x14ac:dyDescent="0.35">
      <c r="A564" s="46"/>
      <c r="B564" s="46"/>
      <c r="C564" s="46"/>
      <c r="D564" s="46"/>
      <c r="E564" s="46"/>
      <c r="F564" s="47"/>
      <c r="G564" s="45"/>
      <c r="H564" s="45"/>
    </row>
    <row r="565" spans="1:8" x14ac:dyDescent="0.35">
      <c r="A565" s="46"/>
      <c r="B565" s="46"/>
      <c r="C565" s="46"/>
      <c r="D565" s="46"/>
      <c r="E565" s="46"/>
      <c r="F565" s="47"/>
      <c r="G565" s="45"/>
      <c r="H565" s="45"/>
    </row>
    <row r="566" spans="1:8" x14ac:dyDescent="0.35">
      <c r="A566" s="46"/>
      <c r="B566" s="46"/>
      <c r="C566" s="46"/>
      <c r="D566" s="46"/>
      <c r="E566" s="46"/>
      <c r="F566" s="47"/>
      <c r="G566" s="45"/>
      <c r="H566" s="45"/>
    </row>
    <row r="567" spans="1:8" x14ac:dyDescent="0.35">
      <c r="A567" s="46"/>
      <c r="B567" s="46"/>
      <c r="C567" s="46"/>
      <c r="D567" s="46"/>
      <c r="E567" s="46"/>
      <c r="F567" s="47"/>
      <c r="G567" s="45"/>
      <c r="H567" s="45"/>
    </row>
    <row r="568" spans="1:8" x14ac:dyDescent="0.35">
      <c r="A568" s="46"/>
      <c r="B568" s="46"/>
      <c r="C568" s="46"/>
      <c r="D568" s="46"/>
      <c r="E568" s="46"/>
      <c r="F568" s="47"/>
      <c r="G568" s="45"/>
      <c r="H568" s="45"/>
    </row>
    <row r="569" spans="1:8" x14ac:dyDescent="0.35">
      <c r="A569" s="46"/>
      <c r="B569" s="46"/>
      <c r="C569" s="46"/>
      <c r="D569" s="46"/>
      <c r="E569" s="46"/>
      <c r="F569" s="47"/>
      <c r="G569" s="45"/>
      <c r="H569" s="45"/>
    </row>
    <row r="570" spans="1:8" x14ac:dyDescent="0.35">
      <c r="A570" s="46"/>
      <c r="B570" s="46"/>
      <c r="C570" s="46"/>
      <c r="D570" s="46"/>
      <c r="E570" s="46"/>
      <c r="F570" s="47"/>
      <c r="G570" s="45"/>
      <c r="H570" s="45"/>
    </row>
    <row r="571" spans="1:8" x14ac:dyDescent="0.35">
      <c r="A571" s="46"/>
      <c r="B571" s="46"/>
      <c r="C571" s="46"/>
      <c r="D571" s="46"/>
      <c r="E571" s="46"/>
      <c r="F571" s="47"/>
      <c r="G571" s="45"/>
      <c r="H571" s="45"/>
    </row>
    <row r="572" spans="1:8" x14ac:dyDescent="0.35">
      <c r="A572" s="46"/>
      <c r="B572" s="46"/>
      <c r="C572" s="46"/>
      <c r="D572" s="46"/>
      <c r="E572" s="46"/>
      <c r="F572" s="47"/>
      <c r="G572" s="45"/>
      <c r="H572" s="45"/>
    </row>
    <row r="573" spans="1:8" x14ac:dyDescent="0.35">
      <c r="A573" s="46"/>
      <c r="B573" s="46"/>
      <c r="C573" s="46"/>
      <c r="D573" s="46"/>
      <c r="E573" s="46"/>
      <c r="F573" s="47"/>
      <c r="G573" s="45"/>
      <c r="H573" s="45"/>
    </row>
    <row r="574" spans="1:8" x14ac:dyDescent="0.35">
      <c r="A574" s="46"/>
      <c r="B574" s="46"/>
      <c r="C574" s="46"/>
      <c r="D574" s="46"/>
      <c r="E574" s="46"/>
      <c r="F574" s="47"/>
      <c r="G574" s="45"/>
      <c r="H574" s="45"/>
    </row>
    <row r="575" spans="1:8" x14ac:dyDescent="0.35">
      <c r="A575" s="46"/>
      <c r="B575" s="46"/>
      <c r="C575" s="46"/>
      <c r="D575" s="46"/>
      <c r="E575" s="46"/>
      <c r="F575" s="47"/>
      <c r="G575" s="45"/>
      <c r="H575" s="45"/>
    </row>
    <row r="576" spans="1:8" x14ac:dyDescent="0.35">
      <c r="A576" s="46"/>
      <c r="B576" s="46"/>
      <c r="C576" s="46"/>
      <c r="D576" s="46"/>
      <c r="E576" s="46"/>
      <c r="F576" s="47"/>
      <c r="G576" s="45"/>
      <c r="H576" s="45"/>
    </row>
    <row r="577" spans="1:8" x14ac:dyDescent="0.35">
      <c r="A577" s="46"/>
      <c r="B577" s="46"/>
      <c r="C577" s="46"/>
      <c r="D577" s="46"/>
      <c r="E577" s="46"/>
      <c r="F577" s="47"/>
      <c r="G577" s="45"/>
      <c r="H577" s="45"/>
    </row>
    <row r="578" spans="1:8" x14ac:dyDescent="0.35">
      <c r="A578" s="46"/>
      <c r="B578" s="46"/>
      <c r="C578" s="46"/>
      <c r="D578" s="46"/>
      <c r="E578" s="46"/>
      <c r="F578" s="47"/>
      <c r="G578" s="45"/>
      <c r="H578" s="45"/>
    </row>
    <row r="579" spans="1:8" x14ac:dyDescent="0.35">
      <c r="A579" s="46"/>
      <c r="B579" s="46"/>
      <c r="C579" s="46"/>
      <c r="D579" s="46"/>
      <c r="E579" s="46"/>
      <c r="F579" s="47"/>
      <c r="G579" s="45"/>
      <c r="H579" s="45"/>
    </row>
    <row r="580" spans="1:8" x14ac:dyDescent="0.35">
      <c r="A580" s="46"/>
      <c r="B580" s="46"/>
      <c r="C580" s="46"/>
      <c r="D580" s="46"/>
      <c r="E580" s="46"/>
      <c r="F580" s="47"/>
      <c r="G580" s="45"/>
      <c r="H580" s="45"/>
    </row>
    <row r="581" spans="1:8" x14ac:dyDescent="0.35">
      <c r="A581" s="46"/>
      <c r="B581" s="46"/>
      <c r="C581" s="46"/>
      <c r="D581" s="46"/>
      <c r="E581" s="46"/>
      <c r="F581" s="47"/>
      <c r="G581" s="45"/>
      <c r="H581" s="45"/>
    </row>
    <row r="582" spans="1:8" x14ac:dyDescent="0.35">
      <c r="A582" s="46"/>
      <c r="B582" s="46"/>
      <c r="C582" s="46"/>
      <c r="D582" s="46"/>
      <c r="E582" s="46"/>
      <c r="F582" s="47"/>
      <c r="G582" s="45"/>
      <c r="H582" s="45"/>
    </row>
    <row r="583" spans="1:8" x14ac:dyDescent="0.35">
      <c r="A583" s="46"/>
      <c r="B583" s="46"/>
      <c r="C583" s="46"/>
      <c r="D583" s="46"/>
      <c r="E583" s="46"/>
      <c r="F583" s="47"/>
      <c r="G583" s="45"/>
      <c r="H583" s="45"/>
    </row>
    <row r="584" spans="1:8" x14ac:dyDescent="0.35">
      <c r="A584" s="46"/>
      <c r="B584" s="46"/>
      <c r="C584" s="46"/>
      <c r="D584" s="46"/>
      <c r="E584" s="46"/>
      <c r="F584" s="47"/>
      <c r="G584" s="45"/>
      <c r="H584" s="45"/>
    </row>
    <row r="585" spans="1:8" x14ac:dyDescent="0.35">
      <c r="A585" s="46"/>
      <c r="B585" s="46"/>
      <c r="C585" s="46"/>
      <c r="D585" s="46"/>
      <c r="E585" s="46"/>
      <c r="F585" s="47"/>
      <c r="G585" s="45"/>
      <c r="H585" s="45"/>
    </row>
    <row r="586" spans="1:8" x14ac:dyDescent="0.35">
      <c r="A586" s="46"/>
      <c r="B586" s="46"/>
      <c r="C586" s="46"/>
      <c r="D586" s="46"/>
      <c r="E586" s="46"/>
      <c r="F586" s="47"/>
      <c r="G586" s="45"/>
      <c r="H586" s="45"/>
    </row>
    <row r="587" spans="1:8" x14ac:dyDescent="0.35">
      <c r="A587" s="46"/>
      <c r="B587" s="46"/>
      <c r="C587" s="46"/>
      <c r="D587" s="46"/>
      <c r="E587" s="46"/>
      <c r="F587" s="47"/>
      <c r="G587" s="45"/>
      <c r="H587" s="45"/>
    </row>
    <row r="588" spans="1:8" x14ac:dyDescent="0.35">
      <c r="A588" s="46"/>
      <c r="B588" s="46"/>
      <c r="C588" s="46"/>
      <c r="D588" s="46"/>
      <c r="E588" s="46"/>
      <c r="F588" s="47"/>
      <c r="G588" s="45"/>
      <c r="H588" s="45"/>
    </row>
    <row r="589" spans="1:8" x14ac:dyDescent="0.35">
      <c r="A589" s="46"/>
      <c r="B589" s="46"/>
      <c r="C589" s="46"/>
      <c r="D589" s="46"/>
      <c r="E589" s="46"/>
      <c r="F589" s="47"/>
      <c r="G589" s="45"/>
      <c r="H589" s="45"/>
    </row>
    <row r="590" spans="1:8" x14ac:dyDescent="0.35">
      <c r="A590" s="46"/>
      <c r="B590" s="46"/>
      <c r="C590" s="46"/>
      <c r="D590" s="46"/>
      <c r="E590" s="46"/>
      <c r="F590" s="47"/>
      <c r="G590" s="45"/>
      <c r="H590" s="45"/>
    </row>
    <row r="591" spans="1:8" x14ac:dyDescent="0.35">
      <c r="A591" s="46"/>
      <c r="B591" s="46"/>
      <c r="C591" s="46"/>
      <c r="D591" s="46"/>
      <c r="E591" s="46"/>
      <c r="F591" s="47"/>
      <c r="G591" s="45"/>
      <c r="H591" s="45"/>
    </row>
    <row r="592" spans="1:8" x14ac:dyDescent="0.35">
      <c r="A592" s="46"/>
      <c r="B592" s="46"/>
      <c r="C592" s="46"/>
      <c r="D592" s="46"/>
      <c r="E592" s="46"/>
      <c r="F592" s="47"/>
      <c r="G592" s="45"/>
      <c r="H592" s="45"/>
    </row>
    <row r="593" spans="1:8" x14ac:dyDescent="0.35">
      <c r="A593" s="46"/>
      <c r="B593" s="46"/>
      <c r="C593" s="46"/>
      <c r="D593" s="46"/>
      <c r="E593" s="46"/>
      <c r="F593" s="47"/>
      <c r="G593" s="45"/>
      <c r="H593" s="45"/>
    </row>
    <row r="594" spans="1:8" x14ac:dyDescent="0.35">
      <c r="A594" s="46"/>
      <c r="B594" s="46"/>
      <c r="C594" s="46"/>
      <c r="D594" s="46"/>
      <c r="E594" s="46"/>
      <c r="F594" s="47"/>
      <c r="G594" s="45"/>
      <c r="H594" s="45"/>
    </row>
    <row r="595" spans="1:8" x14ac:dyDescent="0.35">
      <c r="A595" s="46"/>
      <c r="B595" s="46"/>
      <c r="C595" s="46"/>
      <c r="D595" s="46"/>
      <c r="E595" s="46"/>
      <c r="F595" s="47"/>
      <c r="G595" s="45"/>
      <c r="H595" s="45"/>
    </row>
    <row r="596" spans="1:8" x14ac:dyDescent="0.35">
      <c r="A596" s="46"/>
      <c r="B596" s="46"/>
      <c r="C596" s="46"/>
      <c r="D596" s="46"/>
      <c r="E596" s="46"/>
      <c r="F596" s="47"/>
      <c r="G596" s="45"/>
      <c r="H596" s="45"/>
    </row>
    <row r="597" spans="1:8" x14ac:dyDescent="0.35">
      <c r="A597" s="46"/>
      <c r="B597" s="46"/>
      <c r="C597" s="46"/>
      <c r="D597" s="46"/>
      <c r="E597" s="46"/>
      <c r="F597" s="47"/>
      <c r="G597" s="45"/>
      <c r="H597" s="45"/>
    </row>
    <row r="598" spans="1:8" x14ac:dyDescent="0.35">
      <c r="A598" s="46"/>
      <c r="B598" s="46"/>
      <c r="C598" s="46"/>
      <c r="D598" s="46"/>
      <c r="E598" s="46"/>
      <c r="F598" s="47"/>
      <c r="G598" s="45"/>
      <c r="H598" s="45"/>
    </row>
    <row r="599" spans="1:8" x14ac:dyDescent="0.35">
      <c r="A599" s="46"/>
      <c r="B599" s="46"/>
      <c r="C599" s="46"/>
      <c r="D599" s="46"/>
      <c r="E599" s="46"/>
      <c r="F599" s="47"/>
      <c r="G599" s="45"/>
      <c r="H599" s="45"/>
    </row>
    <row r="600" spans="1:8" x14ac:dyDescent="0.35">
      <c r="A600" s="46"/>
      <c r="B600" s="46"/>
      <c r="C600" s="46"/>
      <c r="D600" s="46"/>
      <c r="E600" s="46"/>
      <c r="F600" s="47"/>
      <c r="G600" s="45"/>
      <c r="H600" s="45"/>
    </row>
    <row r="601" spans="1:8" x14ac:dyDescent="0.35">
      <c r="A601" s="46"/>
      <c r="B601" s="46"/>
      <c r="C601" s="46"/>
      <c r="D601" s="46"/>
      <c r="E601" s="46"/>
      <c r="F601" s="47"/>
      <c r="G601" s="45"/>
      <c r="H601" s="45"/>
    </row>
    <row r="602" spans="1:8" x14ac:dyDescent="0.35">
      <c r="A602" s="46"/>
      <c r="B602" s="46"/>
      <c r="C602" s="46"/>
      <c r="D602" s="46"/>
      <c r="E602" s="46"/>
      <c r="F602" s="47"/>
      <c r="G602" s="45"/>
      <c r="H602" s="45"/>
    </row>
    <row r="603" spans="1:8" x14ac:dyDescent="0.35">
      <c r="A603" s="46"/>
      <c r="B603" s="46"/>
      <c r="C603" s="46"/>
      <c r="D603" s="46"/>
      <c r="E603" s="46"/>
      <c r="F603" s="47"/>
      <c r="G603" s="45"/>
      <c r="H603" s="45"/>
    </row>
    <row r="604" spans="1:8" x14ac:dyDescent="0.35">
      <c r="A604" s="46"/>
      <c r="B604" s="46"/>
      <c r="C604" s="46"/>
      <c r="D604" s="46"/>
      <c r="E604" s="46"/>
      <c r="F604" s="47"/>
      <c r="G604" s="45"/>
      <c r="H604" s="45"/>
    </row>
    <row r="605" spans="1:8" x14ac:dyDescent="0.35">
      <c r="A605" s="46"/>
      <c r="B605" s="46"/>
      <c r="C605" s="46"/>
      <c r="D605" s="46"/>
      <c r="E605" s="46"/>
      <c r="F605" s="47"/>
      <c r="G605" s="45"/>
      <c r="H605" s="45"/>
    </row>
    <row r="606" spans="1:8" x14ac:dyDescent="0.35">
      <c r="A606" s="46"/>
      <c r="B606" s="46"/>
      <c r="C606" s="46"/>
      <c r="D606" s="46"/>
      <c r="E606" s="46"/>
      <c r="F606" s="47"/>
      <c r="G606" s="45"/>
      <c r="H606" s="45"/>
    </row>
    <row r="607" spans="1:8" x14ac:dyDescent="0.35">
      <c r="A607" s="46"/>
      <c r="B607" s="46"/>
      <c r="C607" s="46"/>
      <c r="D607" s="46"/>
      <c r="E607" s="46"/>
      <c r="F607" s="47"/>
      <c r="G607" s="45"/>
      <c r="H607" s="45"/>
    </row>
    <row r="608" spans="1:8" x14ac:dyDescent="0.35">
      <c r="A608" s="46"/>
      <c r="B608" s="46"/>
      <c r="C608" s="46"/>
      <c r="D608" s="46"/>
      <c r="E608" s="46"/>
      <c r="F608" s="47"/>
      <c r="G608" s="45"/>
      <c r="H608" s="45"/>
    </row>
    <row r="609" spans="1:8" x14ac:dyDescent="0.35">
      <c r="A609" s="46"/>
      <c r="B609" s="46"/>
      <c r="C609" s="46"/>
      <c r="D609" s="46"/>
      <c r="E609" s="46"/>
      <c r="F609" s="47"/>
      <c r="G609" s="45"/>
      <c r="H609" s="45"/>
    </row>
    <row r="610" spans="1:8" x14ac:dyDescent="0.35">
      <c r="A610" s="46"/>
      <c r="B610" s="46"/>
      <c r="C610" s="46"/>
      <c r="D610" s="46"/>
      <c r="E610" s="46"/>
      <c r="F610" s="47"/>
      <c r="G610" s="45"/>
      <c r="H610" s="45"/>
    </row>
    <row r="611" spans="1:8" x14ac:dyDescent="0.35">
      <c r="A611" s="46"/>
      <c r="B611" s="46"/>
      <c r="C611" s="46"/>
      <c r="D611" s="46"/>
      <c r="E611" s="46"/>
      <c r="F611" s="47"/>
      <c r="G611" s="45"/>
      <c r="H611" s="45"/>
    </row>
    <row r="612" spans="1:8" x14ac:dyDescent="0.35">
      <c r="A612" s="46"/>
      <c r="B612" s="46"/>
      <c r="C612" s="46"/>
      <c r="D612" s="46"/>
      <c r="E612" s="46"/>
      <c r="F612" s="47"/>
      <c r="G612" s="45"/>
      <c r="H612" s="45"/>
    </row>
    <row r="613" spans="1:8" x14ac:dyDescent="0.35">
      <c r="A613" s="46"/>
      <c r="B613" s="46"/>
      <c r="C613" s="46"/>
      <c r="D613" s="46"/>
      <c r="E613" s="46"/>
      <c r="F613" s="47"/>
      <c r="G613" s="45"/>
      <c r="H613" s="45"/>
    </row>
    <row r="614" spans="1:8" x14ac:dyDescent="0.35">
      <c r="A614" s="46"/>
      <c r="B614" s="46"/>
      <c r="C614" s="46"/>
      <c r="D614" s="46"/>
      <c r="E614" s="46"/>
      <c r="F614" s="47"/>
      <c r="G614" s="45"/>
      <c r="H614" s="45"/>
    </row>
    <row r="615" spans="1:8" x14ac:dyDescent="0.35">
      <c r="A615" s="46"/>
      <c r="B615" s="46"/>
      <c r="C615" s="46"/>
      <c r="D615" s="46"/>
      <c r="E615" s="46"/>
      <c r="F615" s="47"/>
      <c r="G615" s="45"/>
      <c r="H615" s="45"/>
    </row>
    <row r="616" spans="1:8" x14ac:dyDescent="0.35">
      <c r="A616" s="46"/>
      <c r="B616" s="46"/>
      <c r="C616" s="46"/>
      <c r="D616" s="46"/>
      <c r="E616" s="46"/>
      <c r="F616" s="47"/>
      <c r="G616" s="45"/>
      <c r="H616" s="45"/>
    </row>
    <row r="617" spans="1:8" x14ac:dyDescent="0.35">
      <c r="A617" s="46"/>
      <c r="B617" s="46"/>
      <c r="C617" s="46"/>
      <c r="D617" s="46"/>
      <c r="E617" s="46"/>
      <c r="F617" s="47"/>
      <c r="G617" s="45"/>
      <c r="H617" s="45"/>
    </row>
    <row r="618" spans="1:8" x14ac:dyDescent="0.35">
      <c r="A618" s="46"/>
      <c r="B618" s="46"/>
      <c r="C618" s="46"/>
      <c r="D618" s="46"/>
      <c r="E618" s="46"/>
      <c r="F618" s="47"/>
      <c r="G618" s="45"/>
      <c r="H618" s="45"/>
    </row>
    <row r="619" spans="1:8" x14ac:dyDescent="0.35">
      <c r="A619" s="46"/>
      <c r="B619" s="46"/>
      <c r="C619" s="46"/>
      <c r="D619" s="46"/>
      <c r="E619" s="46"/>
      <c r="F619" s="47"/>
      <c r="G619" s="45"/>
      <c r="H619" s="45"/>
    </row>
    <row r="620" spans="1:8" x14ac:dyDescent="0.35">
      <c r="A620" s="46"/>
      <c r="B620" s="46"/>
      <c r="C620" s="46"/>
      <c r="D620" s="46"/>
      <c r="E620" s="46"/>
      <c r="F620" s="47"/>
      <c r="G620" s="45"/>
      <c r="H620" s="45"/>
    </row>
    <row r="621" spans="1:8" x14ac:dyDescent="0.35">
      <c r="A621" s="46"/>
      <c r="B621" s="46"/>
      <c r="C621" s="46"/>
      <c r="D621" s="46"/>
      <c r="E621" s="46"/>
      <c r="F621" s="47"/>
      <c r="G621" s="45"/>
      <c r="H621" s="45"/>
    </row>
    <row r="622" spans="1:8" x14ac:dyDescent="0.35">
      <c r="A622" s="46"/>
      <c r="B622" s="46"/>
      <c r="C622" s="46"/>
      <c r="D622" s="46"/>
      <c r="E622" s="46"/>
      <c r="F622" s="47"/>
      <c r="G622" s="45"/>
      <c r="H622" s="45"/>
    </row>
    <row r="623" spans="1:8" x14ac:dyDescent="0.35">
      <c r="A623" s="46"/>
      <c r="B623" s="46"/>
      <c r="C623" s="46"/>
      <c r="D623" s="46"/>
      <c r="E623" s="46"/>
      <c r="F623" s="47"/>
      <c r="G623" s="45"/>
      <c r="H623" s="45"/>
    </row>
    <row r="624" spans="1:8" x14ac:dyDescent="0.35">
      <c r="A624" s="46"/>
      <c r="B624" s="46"/>
      <c r="C624" s="46"/>
      <c r="D624" s="46"/>
      <c r="E624" s="46"/>
      <c r="F624" s="47"/>
      <c r="G624" s="45"/>
      <c r="H624" s="45"/>
    </row>
    <row r="625" spans="1:8" x14ac:dyDescent="0.35">
      <c r="A625" s="46"/>
      <c r="B625" s="46"/>
      <c r="C625" s="46"/>
      <c r="D625" s="46"/>
      <c r="E625" s="46"/>
      <c r="F625" s="47"/>
      <c r="G625" s="45"/>
      <c r="H625" s="45"/>
    </row>
    <row r="626" spans="1:8" x14ac:dyDescent="0.35">
      <c r="A626" s="46"/>
      <c r="B626" s="46"/>
      <c r="C626" s="46"/>
      <c r="D626" s="46"/>
      <c r="E626" s="46"/>
      <c r="F626" s="47"/>
      <c r="G626" s="45"/>
      <c r="H626" s="45"/>
    </row>
    <row r="627" spans="1:8" x14ac:dyDescent="0.35">
      <c r="A627" s="46"/>
      <c r="B627" s="46"/>
      <c r="C627" s="46"/>
      <c r="D627" s="46"/>
      <c r="E627" s="46"/>
      <c r="F627" s="47"/>
      <c r="G627" s="45"/>
      <c r="H627" s="45"/>
    </row>
    <row r="628" spans="1:8" x14ac:dyDescent="0.35">
      <c r="A628" s="46"/>
      <c r="B628" s="46"/>
      <c r="C628" s="46"/>
      <c r="D628" s="46"/>
      <c r="E628" s="46"/>
      <c r="F628" s="47"/>
      <c r="G628" s="45"/>
      <c r="H628" s="45"/>
    </row>
    <row r="629" spans="1:8" x14ac:dyDescent="0.35">
      <c r="A629" s="46"/>
      <c r="B629" s="46"/>
      <c r="C629" s="46"/>
      <c r="D629" s="46"/>
      <c r="E629" s="46"/>
      <c r="F629" s="47"/>
      <c r="G629" s="45"/>
      <c r="H629" s="45"/>
    </row>
    <row r="630" spans="1:8" x14ac:dyDescent="0.35">
      <c r="A630" s="46"/>
      <c r="B630" s="46"/>
      <c r="C630" s="46"/>
      <c r="D630" s="46"/>
      <c r="E630" s="46"/>
      <c r="F630" s="47"/>
      <c r="G630" s="45"/>
      <c r="H630" s="45"/>
    </row>
    <row r="631" spans="1:8" x14ac:dyDescent="0.35">
      <c r="A631" s="46"/>
      <c r="B631" s="46"/>
      <c r="C631" s="46"/>
      <c r="D631" s="46"/>
      <c r="E631" s="46"/>
      <c r="F631" s="47"/>
      <c r="G631" s="45"/>
      <c r="H631" s="45"/>
    </row>
    <row r="632" spans="1:8" x14ac:dyDescent="0.35">
      <c r="A632" s="46"/>
      <c r="B632" s="46"/>
      <c r="C632" s="46"/>
      <c r="D632" s="46"/>
      <c r="E632" s="46"/>
      <c r="F632" s="47"/>
      <c r="G632" s="45"/>
      <c r="H632" s="45"/>
    </row>
    <row r="633" spans="1:8" x14ac:dyDescent="0.35">
      <c r="A633" s="46"/>
      <c r="B633" s="46"/>
      <c r="C633" s="46"/>
      <c r="D633" s="46"/>
      <c r="E633" s="46"/>
      <c r="F633" s="47"/>
      <c r="G633" s="45"/>
      <c r="H633" s="45"/>
    </row>
    <row r="634" spans="1:8" x14ac:dyDescent="0.35">
      <c r="A634" s="46"/>
      <c r="B634" s="46"/>
      <c r="C634" s="46"/>
      <c r="D634" s="46"/>
      <c r="E634" s="46"/>
      <c r="F634" s="47"/>
      <c r="G634" s="45"/>
      <c r="H634" s="45"/>
    </row>
    <row r="635" spans="1:8" x14ac:dyDescent="0.35">
      <c r="A635" s="46"/>
      <c r="B635" s="46"/>
      <c r="C635" s="46"/>
      <c r="D635" s="46"/>
      <c r="E635" s="46"/>
      <c r="F635" s="47"/>
      <c r="G635" s="45"/>
      <c r="H635" s="45"/>
    </row>
    <row r="636" spans="1:8" x14ac:dyDescent="0.35">
      <c r="A636" s="46"/>
      <c r="B636" s="46"/>
      <c r="C636" s="46"/>
      <c r="D636" s="46"/>
      <c r="E636" s="46"/>
      <c r="F636" s="47"/>
      <c r="G636" s="45"/>
      <c r="H636" s="45"/>
    </row>
    <row r="637" spans="1:8" x14ac:dyDescent="0.35">
      <c r="A637" s="46"/>
      <c r="B637" s="46"/>
      <c r="C637" s="46"/>
      <c r="D637" s="46"/>
      <c r="E637" s="46"/>
      <c r="F637" s="47"/>
      <c r="G637" s="45"/>
      <c r="H637" s="45"/>
    </row>
    <row r="638" spans="1:8" x14ac:dyDescent="0.35">
      <c r="A638" s="46"/>
      <c r="B638" s="46"/>
      <c r="C638" s="46"/>
      <c r="D638" s="46"/>
      <c r="E638" s="46"/>
      <c r="F638" s="47"/>
      <c r="G638" s="45"/>
      <c r="H638" s="45"/>
    </row>
    <row r="639" spans="1:8" x14ac:dyDescent="0.35">
      <c r="A639" s="46"/>
      <c r="B639" s="46"/>
      <c r="C639" s="46"/>
      <c r="D639" s="46"/>
      <c r="E639" s="46"/>
      <c r="F639" s="47"/>
      <c r="G639" s="45"/>
      <c r="H639" s="45"/>
    </row>
    <row r="640" spans="1:8" x14ac:dyDescent="0.35">
      <c r="A640" s="46"/>
      <c r="B640" s="46"/>
      <c r="C640" s="46"/>
      <c r="D640" s="46"/>
      <c r="E640" s="46"/>
      <c r="F640" s="47"/>
      <c r="G640" s="45"/>
      <c r="H640" s="45"/>
    </row>
    <row r="641" spans="1:8" x14ac:dyDescent="0.35">
      <c r="A641" s="46"/>
      <c r="B641" s="46"/>
      <c r="C641" s="46"/>
      <c r="D641" s="46"/>
      <c r="E641" s="46"/>
      <c r="F641" s="47"/>
      <c r="G641" s="45"/>
      <c r="H641" s="45"/>
    </row>
    <row r="642" spans="1:8" x14ac:dyDescent="0.35">
      <c r="A642" s="46"/>
      <c r="B642" s="46"/>
      <c r="C642" s="46"/>
      <c r="D642" s="46"/>
      <c r="E642" s="46"/>
      <c r="F642" s="47"/>
      <c r="G642" s="45"/>
      <c r="H642" s="45"/>
    </row>
    <row r="643" spans="1:8" x14ac:dyDescent="0.35">
      <c r="A643" s="46"/>
      <c r="B643" s="46"/>
      <c r="C643" s="46"/>
      <c r="D643" s="46"/>
      <c r="E643" s="46"/>
      <c r="F643" s="47"/>
      <c r="G643" s="45"/>
      <c r="H643" s="45"/>
    </row>
    <row r="644" spans="1:8" x14ac:dyDescent="0.35">
      <c r="A644" s="46"/>
      <c r="B644" s="46"/>
      <c r="C644" s="46"/>
      <c r="D644" s="46"/>
      <c r="E644" s="46"/>
      <c r="F644" s="47"/>
      <c r="G644" s="45"/>
      <c r="H644" s="45"/>
    </row>
    <row r="645" spans="1:8" x14ac:dyDescent="0.35">
      <c r="A645" s="46"/>
      <c r="B645" s="46"/>
      <c r="C645" s="46"/>
      <c r="D645" s="46"/>
      <c r="E645" s="46"/>
      <c r="F645" s="47"/>
      <c r="G645" s="45"/>
      <c r="H645" s="45"/>
    </row>
    <row r="646" spans="1:8" x14ac:dyDescent="0.35">
      <c r="A646" s="46"/>
      <c r="B646" s="46"/>
      <c r="C646" s="46"/>
      <c r="D646" s="46"/>
      <c r="E646" s="46"/>
      <c r="F646" s="47"/>
      <c r="G646" s="45"/>
      <c r="H646" s="45"/>
    </row>
    <row r="647" spans="1:8" x14ac:dyDescent="0.35">
      <c r="A647" s="46"/>
      <c r="B647" s="46"/>
      <c r="C647" s="46"/>
      <c r="D647" s="46"/>
      <c r="E647" s="46"/>
      <c r="F647" s="47"/>
      <c r="G647" s="45"/>
      <c r="H647" s="45"/>
    </row>
    <row r="648" spans="1:8" x14ac:dyDescent="0.35">
      <c r="A648" s="46"/>
      <c r="B648" s="46"/>
      <c r="C648" s="46"/>
      <c r="D648" s="46"/>
      <c r="E648" s="46"/>
      <c r="F648" s="47"/>
      <c r="G648" s="45"/>
      <c r="H648" s="45"/>
    </row>
    <row r="649" spans="1:8" x14ac:dyDescent="0.35">
      <c r="A649" s="46"/>
      <c r="B649" s="46"/>
      <c r="C649" s="46"/>
      <c r="D649" s="46"/>
      <c r="E649" s="46"/>
      <c r="F649" s="47"/>
      <c r="G649" s="45"/>
      <c r="H649" s="45"/>
    </row>
    <row r="650" spans="1:8" x14ac:dyDescent="0.35">
      <c r="A650" s="46"/>
      <c r="B650" s="46"/>
      <c r="C650" s="46"/>
      <c r="D650" s="46"/>
      <c r="E650" s="46"/>
      <c r="F650" s="47"/>
      <c r="G650" s="45"/>
      <c r="H650" s="45"/>
    </row>
    <row r="651" spans="1:8" x14ac:dyDescent="0.35">
      <c r="A651" s="46"/>
      <c r="B651" s="46"/>
      <c r="C651" s="46"/>
      <c r="D651" s="46"/>
      <c r="E651" s="46"/>
      <c r="F651" s="47"/>
      <c r="G651" s="45"/>
      <c r="H651" s="45"/>
    </row>
    <row r="652" spans="1:8" x14ac:dyDescent="0.35">
      <c r="A652" s="46"/>
      <c r="B652" s="46"/>
      <c r="C652" s="46"/>
      <c r="D652" s="46"/>
      <c r="E652" s="46"/>
      <c r="F652" s="47"/>
      <c r="G652" s="45"/>
      <c r="H652" s="45"/>
    </row>
    <row r="653" spans="1:8" x14ac:dyDescent="0.35">
      <c r="A653" s="46"/>
      <c r="B653" s="46"/>
      <c r="C653" s="46"/>
      <c r="D653" s="46"/>
      <c r="E653" s="46"/>
      <c r="F653" s="47"/>
      <c r="G653" s="45"/>
      <c r="H653" s="45"/>
    </row>
    <row r="654" spans="1:8" x14ac:dyDescent="0.35">
      <c r="A654" s="46"/>
      <c r="B654" s="46"/>
      <c r="C654" s="46"/>
      <c r="D654" s="46"/>
      <c r="E654" s="46"/>
      <c r="F654" s="47"/>
      <c r="G654" s="45"/>
      <c r="H654" s="45"/>
    </row>
    <row r="655" spans="1:8" x14ac:dyDescent="0.35">
      <c r="A655" s="46"/>
      <c r="B655" s="46"/>
      <c r="C655" s="46"/>
      <c r="D655" s="46"/>
      <c r="E655" s="46"/>
      <c r="F655" s="47"/>
      <c r="G655" s="45"/>
      <c r="H655" s="45"/>
    </row>
    <row r="656" spans="1:8" x14ac:dyDescent="0.35">
      <c r="A656" s="46"/>
      <c r="B656" s="46"/>
      <c r="C656" s="46"/>
      <c r="D656" s="46"/>
      <c r="E656" s="46"/>
      <c r="F656" s="47"/>
      <c r="G656" s="45"/>
      <c r="H656" s="45"/>
    </row>
    <row r="657" spans="1:8" x14ac:dyDescent="0.35">
      <c r="A657" s="46"/>
      <c r="B657" s="46"/>
      <c r="C657" s="46"/>
      <c r="D657" s="46"/>
      <c r="E657" s="46"/>
      <c r="F657" s="47"/>
      <c r="G657" s="45"/>
      <c r="H657" s="45"/>
    </row>
    <row r="658" spans="1:8" x14ac:dyDescent="0.35">
      <c r="A658" s="46"/>
      <c r="B658" s="46"/>
      <c r="C658" s="46"/>
      <c r="D658" s="46"/>
      <c r="E658" s="46"/>
      <c r="F658" s="47"/>
      <c r="G658" s="45"/>
      <c r="H658" s="45"/>
    </row>
    <row r="659" spans="1:8" x14ac:dyDescent="0.35">
      <c r="A659" s="46"/>
      <c r="B659" s="46"/>
      <c r="C659" s="46"/>
      <c r="D659" s="46"/>
      <c r="E659" s="46"/>
      <c r="F659" s="47"/>
      <c r="G659" s="45"/>
      <c r="H659" s="45"/>
    </row>
    <row r="660" spans="1:8" x14ac:dyDescent="0.35">
      <c r="A660" s="46"/>
      <c r="B660" s="46"/>
      <c r="C660" s="46"/>
      <c r="D660" s="46"/>
      <c r="E660" s="46"/>
      <c r="F660" s="47"/>
      <c r="G660" s="45"/>
      <c r="H660" s="45"/>
    </row>
    <row r="661" spans="1:8" x14ac:dyDescent="0.35">
      <c r="A661" s="46"/>
      <c r="B661" s="46"/>
      <c r="C661" s="46"/>
      <c r="D661" s="46"/>
      <c r="E661" s="46"/>
      <c r="F661" s="47"/>
      <c r="G661" s="45"/>
      <c r="H661" s="45"/>
    </row>
    <row r="662" spans="1:8" x14ac:dyDescent="0.35">
      <c r="A662" s="46"/>
      <c r="B662" s="46"/>
      <c r="C662" s="46"/>
      <c r="D662" s="46"/>
      <c r="E662" s="46"/>
      <c r="F662" s="47"/>
      <c r="G662" s="45"/>
      <c r="H662" s="45"/>
    </row>
    <row r="663" spans="1:8" x14ac:dyDescent="0.35">
      <c r="A663" s="46"/>
      <c r="B663" s="46"/>
      <c r="C663" s="46"/>
      <c r="D663" s="46"/>
      <c r="E663" s="46"/>
      <c r="F663" s="47"/>
      <c r="G663" s="45"/>
      <c r="H663" s="45"/>
    </row>
    <row r="664" spans="1:8" x14ac:dyDescent="0.35">
      <c r="A664" s="46"/>
      <c r="B664" s="46"/>
      <c r="C664" s="46"/>
      <c r="D664" s="46"/>
      <c r="E664" s="46"/>
      <c r="F664" s="47"/>
      <c r="G664" s="45"/>
      <c r="H664" s="45"/>
    </row>
    <row r="665" spans="1:8" x14ac:dyDescent="0.35">
      <c r="A665" s="46"/>
      <c r="B665" s="46"/>
      <c r="C665" s="46"/>
      <c r="D665" s="46"/>
      <c r="E665" s="46"/>
      <c r="F665" s="47"/>
      <c r="G665" s="45"/>
      <c r="H665" s="45"/>
    </row>
    <row r="666" spans="1:8" x14ac:dyDescent="0.35">
      <c r="A666" s="46"/>
      <c r="B666" s="46"/>
      <c r="C666" s="46"/>
      <c r="D666" s="46"/>
      <c r="E666" s="46"/>
      <c r="F666" s="47"/>
      <c r="G666" s="45"/>
      <c r="H666" s="45"/>
    </row>
    <row r="667" spans="1:8" x14ac:dyDescent="0.35">
      <c r="A667" s="46"/>
      <c r="B667" s="46"/>
      <c r="C667" s="46"/>
      <c r="D667" s="46"/>
      <c r="E667" s="46"/>
      <c r="F667" s="47"/>
      <c r="G667" s="45"/>
      <c r="H667" s="45"/>
    </row>
    <row r="668" spans="1:8" x14ac:dyDescent="0.35">
      <c r="A668" s="46"/>
      <c r="B668" s="46"/>
      <c r="C668" s="46"/>
      <c r="D668" s="46"/>
      <c r="E668" s="46"/>
      <c r="F668" s="47"/>
      <c r="G668" s="45"/>
      <c r="H668" s="45"/>
    </row>
    <row r="669" spans="1:8" x14ac:dyDescent="0.35">
      <c r="A669" s="46"/>
      <c r="B669" s="46"/>
      <c r="C669" s="46"/>
      <c r="D669" s="46"/>
      <c r="E669" s="46"/>
      <c r="F669" s="47"/>
      <c r="G669" s="45"/>
      <c r="H669" s="45"/>
    </row>
    <row r="670" spans="1:8" x14ac:dyDescent="0.35">
      <c r="A670" s="46"/>
      <c r="B670" s="46"/>
      <c r="C670" s="46"/>
      <c r="D670" s="46"/>
      <c r="E670" s="46"/>
      <c r="F670" s="47"/>
      <c r="G670" s="45"/>
      <c r="H670" s="45"/>
    </row>
    <row r="671" spans="1:8" x14ac:dyDescent="0.35">
      <c r="A671" s="46"/>
      <c r="B671" s="46"/>
      <c r="C671" s="46"/>
      <c r="D671" s="46"/>
      <c r="E671" s="46"/>
      <c r="F671" s="47"/>
      <c r="G671" s="45"/>
      <c r="H671" s="45"/>
    </row>
    <row r="672" spans="1:8" x14ac:dyDescent="0.35">
      <c r="A672" s="46"/>
      <c r="B672" s="46"/>
      <c r="C672" s="46"/>
      <c r="D672" s="46"/>
      <c r="E672" s="46"/>
      <c r="F672" s="47"/>
      <c r="G672" s="45"/>
      <c r="H672" s="45"/>
    </row>
    <row r="673" spans="1:8" x14ac:dyDescent="0.35">
      <c r="A673" s="46"/>
      <c r="B673" s="46"/>
      <c r="C673" s="46"/>
      <c r="D673" s="46"/>
      <c r="E673" s="46"/>
      <c r="F673" s="47"/>
      <c r="G673" s="45"/>
      <c r="H673" s="45"/>
    </row>
    <row r="674" spans="1:8" x14ac:dyDescent="0.35">
      <c r="A674" s="46"/>
      <c r="B674" s="46"/>
      <c r="C674" s="46"/>
      <c r="D674" s="46"/>
      <c r="E674" s="46"/>
      <c r="F674" s="47"/>
      <c r="G674" s="45"/>
      <c r="H674" s="45"/>
    </row>
    <row r="675" spans="1:8" x14ac:dyDescent="0.35">
      <c r="A675" s="46"/>
      <c r="B675" s="46"/>
      <c r="C675" s="46"/>
      <c r="D675" s="46"/>
      <c r="E675" s="46"/>
      <c r="F675" s="47"/>
      <c r="G675" s="45"/>
      <c r="H675" s="45"/>
    </row>
    <row r="676" spans="1:8" x14ac:dyDescent="0.35">
      <c r="A676" s="46"/>
      <c r="B676" s="46"/>
      <c r="C676" s="46"/>
      <c r="D676" s="46"/>
      <c r="E676" s="46"/>
      <c r="F676" s="47"/>
      <c r="G676" s="45"/>
      <c r="H676" s="45"/>
    </row>
    <row r="677" spans="1:8" x14ac:dyDescent="0.35">
      <c r="A677" s="46"/>
      <c r="B677" s="46"/>
      <c r="C677" s="46"/>
      <c r="D677" s="46"/>
      <c r="E677" s="46"/>
      <c r="F677" s="47"/>
      <c r="G677" s="45"/>
      <c r="H677" s="45"/>
    </row>
    <row r="678" spans="1:8" x14ac:dyDescent="0.35">
      <c r="A678" s="46"/>
      <c r="B678" s="46"/>
      <c r="C678" s="46"/>
      <c r="D678" s="46"/>
      <c r="E678" s="46"/>
      <c r="F678" s="47"/>
      <c r="G678" s="45"/>
      <c r="H678" s="45"/>
    </row>
    <row r="679" spans="1:8" x14ac:dyDescent="0.35">
      <c r="A679" s="46"/>
      <c r="B679" s="46"/>
      <c r="C679" s="46"/>
      <c r="D679" s="46"/>
      <c r="E679" s="46"/>
      <c r="F679" s="47"/>
      <c r="G679" s="45"/>
      <c r="H679" s="45"/>
    </row>
    <row r="680" spans="1:8" x14ac:dyDescent="0.35">
      <c r="A680" s="46"/>
      <c r="B680" s="46"/>
      <c r="C680" s="46"/>
      <c r="D680" s="46"/>
      <c r="E680" s="46"/>
      <c r="F680" s="47"/>
      <c r="G680" s="45"/>
      <c r="H680" s="45"/>
    </row>
    <row r="681" spans="1:8" x14ac:dyDescent="0.35">
      <c r="A681" s="46"/>
      <c r="B681" s="46"/>
      <c r="C681" s="46"/>
      <c r="D681" s="46"/>
      <c r="E681" s="46"/>
      <c r="F681" s="47"/>
      <c r="G681" s="45"/>
      <c r="H681" s="45"/>
    </row>
    <row r="682" spans="1:8" x14ac:dyDescent="0.35">
      <c r="A682" s="46"/>
      <c r="B682" s="46"/>
      <c r="C682" s="46"/>
      <c r="D682" s="46"/>
      <c r="E682" s="46"/>
      <c r="F682" s="47"/>
      <c r="G682" s="45"/>
      <c r="H682" s="45"/>
    </row>
    <row r="683" spans="1:8" x14ac:dyDescent="0.35">
      <c r="A683" s="46"/>
      <c r="B683" s="46"/>
      <c r="C683" s="46"/>
      <c r="D683" s="46"/>
      <c r="E683" s="46"/>
      <c r="F683" s="47"/>
      <c r="G683" s="45"/>
      <c r="H683" s="45"/>
    </row>
    <row r="684" spans="1:8" x14ac:dyDescent="0.35">
      <c r="A684" s="46"/>
      <c r="B684" s="46"/>
      <c r="C684" s="46"/>
      <c r="D684" s="46"/>
      <c r="E684" s="46"/>
      <c r="F684" s="47"/>
      <c r="G684" s="45"/>
      <c r="H684" s="45"/>
    </row>
    <row r="685" spans="1:8" x14ac:dyDescent="0.35">
      <c r="A685" s="46"/>
      <c r="B685" s="46"/>
      <c r="C685" s="46"/>
      <c r="D685" s="46"/>
      <c r="E685" s="46"/>
      <c r="F685" s="47"/>
      <c r="G685" s="45"/>
      <c r="H685" s="45"/>
    </row>
    <row r="686" spans="1:8" x14ac:dyDescent="0.35">
      <c r="A686" s="46"/>
      <c r="B686" s="46"/>
      <c r="C686" s="46"/>
      <c r="D686" s="46"/>
      <c r="E686" s="46"/>
      <c r="F686" s="47"/>
      <c r="G686" s="45"/>
      <c r="H686" s="45"/>
    </row>
    <row r="687" spans="1:8" x14ac:dyDescent="0.35">
      <c r="A687" s="46"/>
      <c r="B687" s="46"/>
      <c r="C687" s="46"/>
      <c r="D687" s="46"/>
      <c r="E687" s="46"/>
      <c r="F687" s="47"/>
      <c r="G687" s="45"/>
      <c r="H687" s="45"/>
    </row>
    <row r="688" spans="1:8" x14ac:dyDescent="0.35">
      <c r="A688" s="46"/>
      <c r="B688" s="46"/>
      <c r="C688" s="46"/>
      <c r="D688" s="46"/>
      <c r="E688" s="46"/>
      <c r="F688" s="47"/>
      <c r="G688" s="45"/>
      <c r="H688" s="45"/>
    </row>
    <row r="689" spans="1:8" x14ac:dyDescent="0.35">
      <c r="A689" s="46"/>
      <c r="B689" s="46"/>
      <c r="C689" s="46"/>
      <c r="D689" s="46"/>
      <c r="E689" s="46"/>
      <c r="F689" s="47"/>
      <c r="G689" s="45"/>
      <c r="H689" s="45"/>
    </row>
    <row r="690" spans="1:8" x14ac:dyDescent="0.35">
      <c r="A690" s="46"/>
      <c r="B690" s="46"/>
      <c r="C690" s="46"/>
      <c r="D690" s="46"/>
      <c r="E690" s="46"/>
      <c r="F690" s="47"/>
      <c r="G690" s="45"/>
      <c r="H690" s="45"/>
    </row>
    <row r="691" spans="1:8" x14ac:dyDescent="0.35">
      <c r="A691" s="46"/>
      <c r="B691" s="46"/>
      <c r="C691" s="46"/>
      <c r="D691" s="46"/>
      <c r="E691" s="46"/>
      <c r="F691" s="47"/>
      <c r="G691" s="45"/>
      <c r="H691" s="45"/>
    </row>
    <row r="692" spans="1:8" x14ac:dyDescent="0.35">
      <c r="A692" s="46"/>
      <c r="B692" s="46"/>
      <c r="C692" s="46"/>
      <c r="D692" s="46"/>
      <c r="E692" s="46"/>
      <c r="F692" s="47"/>
      <c r="G692" s="45"/>
      <c r="H692" s="45"/>
    </row>
    <row r="693" spans="1:8" x14ac:dyDescent="0.35">
      <c r="A693" s="46"/>
      <c r="B693" s="46"/>
      <c r="C693" s="46"/>
      <c r="D693" s="46"/>
      <c r="E693" s="46"/>
      <c r="F693" s="47"/>
      <c r="G693" s="45"/>
      <c r="H693" s="45"/>
    </row>
    <row r="694" spans="1:8" x14ac:dyDescent="0.35">
      <c r="A694" s="46"/>
      <c r="B694" s="46"/>
      <c r="C694" s="46"/>
      <c r="D694" s="46"/>
      <c r="E694" s="46"/>
      <c r="F694" s="47"/>
      <c r="G694" s="45"/>
      <c r="H694" s="45"/>
    </row>
    <row r="695" spans="1:8" x14ac:dyDescent="0.35">
      <c r="A695" s="46"/>
      <c r="B695" s="46"/>
      <c r="C695" s="46"/>
      <c r="D695" s="46"/>
      <c r="E695" s="46"/>
      <c r="F695" s="47"/>
      <c r="G695" s="45"/>
      <c r="H695" s="45"/>
    </row>
    <row r="696" spans="1:8" x14ac:dyDescent="0.35">
      <c r="A696" s="46"/>
      <c r="B696" s="46"/>
      <c r="C696" s="46"/>
      <c r="D696" s="46"/>
      <c r="E696" s="46"/>
      <c r="F696" s="47"/>
      <c r="G696" s="45"/>
      <c r="H696" s="45"/>
    </row>
    <row r="697" spans="1:8" x14ac:dyDescent="0.35">
      <c r="A697" s="46"/>
      <c r="B697" s="46"/>
      <c r="C697" s="46"/>
      <c r="D697" s="46"/>
      <c r="E697" s="46"/>
      <c r="F697" s="47"/>
      <c r="G697" s="45"/>
      <c r="H697" s="45"/>
    </row>
    <row r="698" spans="1:8" x14ac:dyDescent="0.35">
      <c r="A698" s="46"/>
      <c r="B698" s="46"/>
      <c r="C698" s="46"/>
      <c r="D698" s="46"/>
      <c r="E698" s="46"/>
      <c r="F698" s="47"/>
      <c r="G698" s="45"/>
      <c r="H698" s="45"/>
    </row>
    <row r="699" spans="1:8" x14ac:dyDescent="0.35">
      <c r="A699" s="46"/>
      <c r="B699" s="46"/>
      <c r="C699" s="46"/>
      <c r="D699" s="46"/>
      <c r="E699" s="46"/>
      <c r="F699" s="47"/>
      <c r="G699" s="45"/>
      <c r="H699" s="45"/>
    </row>
    <row r="700" spans="1:8" x14ac:dyDescent="0.35">
      <c r="A700" s="46"/>
      <c r="B700" s="46"/>
      <c r="C700" s="46"/>
      <c r="D700" s="46"/>
      <c r="E700" s="46"/>
      <c r="F700" s="47"/>
      <c r="G700" s="45"/>
      <c r="H700" s="45"/>
    </row>
    <row r="701" spans="1:8" x14ac:dyDescent="0.35">
      <c r="A701" s="46"/>
      <c r="B701" s="46"/>
      <c r="C701" s="46"/>
      <c r="D701" s="46"/>
      <c r="E701" s="46"/>
      <c r="F701" s="47"/>
      <c r="G701" s="45"/>
      <c r="H701" s="45"/>
    </row>
    <row r="702" spans="1:8" x14ac:dyDescent="0.35">
      <c r="A702" s="46"/>
      <c r="B702" s="46"/>
      <c r="C702" s="46"/>
      <c r="D702" s="46"/>
      <c r="E702" s="46"/>
      <c r="F702" s="47"/>
      <c r="G702" s="45"/>
      <c r="H702" s="45"/>
    </row>
    <row r="703" spans="1:8" x14ac:dyDescent="0.35">
      <c r="A703" s="46"/>
      <c r="B703" s="46"/>
      <c r="C703" s="46"/>
      <c r="D703" s="46"/>
      <c r="E703" s="46"/>
      <c r="F703" s="47"/>
      <c r="G703" s="45"/>
      <c r="H703" s="45"/>
    </row>
    <row r="704" spans="1:8" x14ac:dyDescent="0.35">
      <c r="A704" s="46"/>
      <c r="B704" s="46"/>
      <c r="C704" s="46"/>
      <c r="D704" s="46"/>
      <c r="E704" s="46"/>
      <c r="F704" s="47"/>
      <c r="G704" s="45"/>
      <c r="H704" s="45"/>
    </row>
    <row r="705" spans="1:8" x14ac:dyDescent="0.35">
      <c r="A705" s="46"/>
      <c r="B705" s="46"/>
      <c r="C705" s="46"/>
      <c r="D705" s="46"/>
      <c r="E705" s="46"/>
      <c r="F705" s="47"/>
      <c r="G705" s="45"/>
      <c r="H705" s="45"/>
    </row>
    <row r="706" spans="1:8" x14ac:dyDescent="0.35">
      <c r="A706" s="46"/>
      <c r="B706" s="46"/>
      <c r="C706" s="46"/>
      <c r="D706" s="46"/>
      <c r="E706" s="46"/>
      <c r="F706" s="47"/>
      <c r="G706" s="45"/>
      <c r="H706" s="45"/>
    </row>
    <row r="707" spans="1:8" x14ac:dyDescent="0.35">
      <c r="A707" s="46"/>
      <c r="B707" s="46"/>
      <c r="C707" s="46"/>
      <c r="D707" s="46"/>
      <c r="E707" s="46"/>
      <c r="F707" s="47"/>
      <c r="G707" s="45"/>
      <c r="H707" s="45"/>
    </row>
    <row r="708" spans="1:8" x14ac:dyDescent="0.35">
      <c r="A708" s="46"/>
      <c r="B708" s="46"/>
      <c r="C708" s="46"/>
      <c r="D708" s="46"/>
      <c r="E708" s="46"/>
      <c r="F708" s="47"/>
      <c r="G708" s="45"/>
      <c r="H708" s="45"/>
    </row>
    <row r="709" spans="1:8" x14ac:dyDescent="0.35">
      <c r="A709" s="46"/>
      <c r="B709" s="46"/>
      <c r="C709" s="46"/>
      <c r="D709" s="46"/>
      <c r="E709" s="46"/>
      <c r="F709" s="47"/>
      <c r="G709" s="45"/>
      <c r="H709" s="45"/>
    </row>
    <row r="710" spans="1:8" x14ac:dyDescent="0.35">
      <c r="A710" s="46"/>
      <c r="B710" s="46"/>
      <c r="C710" s="46"/>
      <c r="D710" s="46"/>
      <c r="E710" s="46"/>
      <c r="F710" s="47"/>
      <c r="G710" s="45"/>
      <c r="H710" s="45"/>
    </row>
    <row r="711" spans="1:8" x14ac:dyDescent="0.35">
      <c r="A711" s="46"/>
      <c r="B711" s="46"/>
      <c r="C711" s="46"/>
      <c r="D711" s="46"/>
      <c r="E711" s="46"/>
      <c r="F711" s="47"/>
      <c r="G711" s="45"/>
      <c r="H711" s="45"/>
    </row>
    <row r="712" spans="1:8" x14ac:dyDescent="0.35">
      <c r="A712" s="46"/>
      <c r="B712" s="46"/>
      <c r="C712" s="46"/>
      <c r="D712" s="46"/>
      <c r="E712" s="46"/>
      <c r="F712" s="47"/>
      <c r="G712" s="45"/>
      <c r="H712" s="45"/>
    </row>
    <row r="713" spans="1:8" x14ac:dyDescent="0.35">
      <c r="A713" s="46"/>
      <c r="B713" s="46"/>
      <c r="C713" s="46"/>
      <c r="D713" s="46"/>
      <c r="E713" s="46"/>
      <c r="F713" s="47"/>
      <c r="G713" s="45"/>
      <c r="H713" s="45"/>
    </row>
    <row r="714" spans="1:8" x14ac:dyDescent="0.35">
      <c r="A714" s="46"/>
      <c r="B714" s="46"/>
      <c r="C714" s="46"/>
      <c r="D714" s="46"/>
      <c r="E714" s="46"/>
      <c r="F714" s="47"/>
      <c r="G714" s="45"/>
      <c r="H714" s="45"/>
    </row>
    <row r="715" spans="1:8" x14ac:dyDescent="0.35">
      <c r="A715" s="46"/>
      <c r="B715" s="46"/>
      <c r="C715" s="46"/>
      <c r="D715" s="46"/>
      <c r="E715" s="46"/>
      <c r="F715" s="47"/>
      <c r="G715" s="45"/>
      <c r="H715" s="45"/>
    </row>
    <row r="716" spans="1:8" x14ac:dyDescent="0.35">
      <c r="A716" s="46"/>
      <c r="B716" s="46"/>
      <c r="C716" s="46"/>
      <c r="D716" s="46"/>
      <c r="E716" s="46"/>
      <c r="F716" s="47"/>
      <c r="G716" s="45"/>
      <c r="H716" s="45"/>
    </row>
    <row r="717" spans="1:8" x14ac:dyDescent="0.35">
      <c r="A717" s="46"/>
      <c r="B717" s="46"/>
      <c r="C717" s="46"/>
      <c r="D717" s="46"/>
      <c r="E717" s="46"/>
      <c r="F717" s="47"/>
      <c r="G717" s="45"/>
      <c r="H717" s="45"/>
    </row>
    <row r="718" spans="1:8" x14ac:dyDescent="0.35">
      <c r="A718" s="46"/>
      <c r="B718" s="46"/>
      <c r="C718" s="46"/>
      <c r="D718" s="46"/>
      <c r="E718" s="46"/>
      <c r="F718" s="47"/>
      <c r="G718" s="45"/>
      <c r="H718" s="45"/>
    </row>
    <row r="719" spans="1:8" x14ac:dyDescent="0.35">
      <c r="A719" s="46"/>
      <c r="B719" s="46"/>
      <c r="C719" s="46"/>
      <c r="D719" s="46"/>
      <c r="E719" s="46"/>
      <c r="F719" s="47"/>
      <c r="G719" s="45"/>
      <c r="H719" s="45"/>
    </row>
    <row r="720" spans="1:8" x14ac:dyDescent="0.35">
      <c r="A720" s="46"/>
      <c r="B720" s="46"/>
      <c r="C720" s="46"/>
      <c r="D720" s="46"/>
      <c r="E720" s="46"/>
      <c r="F720" s="47"/>
      <c r="G720" s="45"/>
      <c r="H720" s="45"/>
    </row>
    <row r="721" spans="1:8" x14ac:dyDescent="0.35">
      <c r="A721" s="46"/>
      <c r="B721" s="46"/>
      <c r="C721" s="46"/>
      <c r="D721" s="46"/>
      <c r="E721" s="46"/>
      <c r="F721" s="47"/>
      <c r="G721" s="45"/>
      <c r="H721" s="45"/>
    </row>
    <row r="722" spans="1:8" x14ac:dyDescent="0.35">
      <c r="A722" s="46"/>
      <c r="B722" s="46"/>
      <c r="C722" s="46"/>
      <c r="D722" s="46"/>
      <c r="E722" s="46"/>
      <c r="F722" s="47"/>
      <c r="G722" s="45"/>
      <c r="H722" s="45"/>
    </row>
    <row r="723" spans="1:8" x14ac:dyDescent="0.35">
      <c r="A723" s="46"/>
      <c r="B723" s="46"/>
      <c r="C723" s="46"/>
      <c r="D723" s="46"/>
      <c r="E723" s="46"/>
      <c r="F723" s="47"/>
      <c r="G723" s="45"/>
      <c r="H723" s="45"/>
    </row>
    <row r="724" spans="1:8" x14ac:dyDescent="0.35">
      <c r="A724" s="46"/>
      <c r="B724" s="46"/>
      <c r="C724" s="46"/>
      <c r="D724" s="46"/>
      <c r="E724" s="46"/>
      <c r="F724" s="47"/>
      <c r="G724" s="45"/>
      <c r="H724" s="45"/>
    </row>
    <row r="725" spans="1:8" x14ac:dyDescent="0.35">
      <c r="A725" s="46"/>
      <c r="B725" s="46"/>
      <c r="C725" s="46"/>
      <c r="D725" s="46"/>
      <c r="E725" s="46"/>
      <c r="F725" s="47"/>
      <c r="G725" s="45"/>
      <c r="H725" s="45"/>
    </row>
    <row r="726" spans="1:8" x14ac:dyDescent="0.35">
      <c r="A726" s="46"/>
      <c r="B726" s="46"/>
      <c r="C726" s="46"/>
      <c r="D726" s="46"/>
      <c r="E726" s="46"/>
      <c r="F726" s="47"/>
      <c r="G726" s="45"/>
      <c r="H726" s="45"/>
    </row>
    <row r="727" spans="1:8" x14ac:dyDescent="0.35">
      <c r="A727" s="46"/>
      <c r="B727" s="46"/>
      <c r="C727" s="46"/>
      <c r="D727" s="46"/>
      <c r="E727" s="46"/>
      <c r="F727" s="47"/>
      <c r="G727" s="45"/>
      <c r="H727" s="45"/>
    </row>
    <row r="728" spans="1:8" x14ac:dyDescent="0.35">
      <c r="A728" s="46"/>
      <c r="B728" s="46"/>
      <c r="C728" s="46"/>
      <c r="D728" s="46"/>
      <c r="E728" s="46"/>
      <c r="F728" s="47"/>
      <c r="G728" s="45"/>
      <c r="H728" s="45"/>
    </row>
    <row r="729" spans="1:8" x14ac:dyDescent="0.35">
      <c r="A729" s="46"/>
      <c r="B729" s="46"/>
      <c r="C729" s="46"/>
      <c r="D729" s="46"/>
      <c r="E729" s="46"/>
      <c r="F729" s="47"/>
      <c r="G729" s="45"/>
      <c r="H729" s="45"/>
    </row>
    <row r="730" spans="1:8" x14ac:dyDescent="0.35">
      <c r="A730" s="46"/>
      <c r="B730" s="46"/>
      <c r="C730" s="46"/>
      <c r="D730" s="46"/>
      <c r="E730" s="46"/>
      <c r="F730" s="47"/>
      <c r="G730" s="45"/>
      <c r="H730" s="45"/>
    </row>
    <row r="731" spans="1:8" x14ac:dyDescent="0.35">
      <c r="A731" s="46"/>
      <c r="B731" s="46"/>
      <c r="C731" s="46"/>
      <c r="D731" s="46"/>
      <c r="E731" s="46"/>
      <c r="F731" s="47"/>
      <c r="G731" s="45"/>
      <c r="H731" s="45"/>
    </row>
    <row r="732" spans="1:8" x14ac:dyDescent="0.35">
      <c r="A732" s="46"/>
      <c r="B732" s="46"/>
      <c r="C732" s="46"/>
      <c r="D732" s="46"/>
      <c r="E732" s="46"/>
      <c r="F732" s="47"/>
      <c r="G732" s="45"/>
      <c r="H732" s="45"/>
    </row>
    <row r="733" spans="1:8" x14ac:dyDescent="0.35">
      <c r="A733" s="46"/>
      <c r="B733" s="46"/>
      <c r="C733" s="46"/>
      <c r="D733" s="46"/>
      <c r="E733" s="46"/>
      <c r="F733" s="47"/>
      <c r="G733" s="45"/>
      <c r="H733" s="45"/>
    </row>
    <row r="734" spans="1:8" x14ac:dyDescent="0.35">
      <c r="A734" s="46"/>
      <c r="B734" s="46"/>
      <c r="C734" s="46"/>
      <c r="D734" s="46"/>
      <c r="E734" s="46"/>
      <c r="F734" s="47"/>
      <c r="G734" s="45"/>
      <c r="H734" s="45"/>
    </row>
    <row r="735" spans="1:8" x14ac:dyDescent="0.35">
      <c r="A735" s="46"/>
      <c r="B735" s="46"/>
      <c r="C735" s="46"/>
      <c r="D735" s="46"/>
      <c r="E735" s="46"/>
      <c r="F735" s="47"/>
      <c r="G735" s="45"/>
      <c r="H735" s="45"/>
    </row>
    <row r="736" spans="1:8" x14ac:dyDescent="0.35">
      <c r="A736" s="46"/>
      <c r="B736" s="46"/>
      <c r="C736" s="46"/>
      <c r="D736" s="46"/>
      <c r="E736" s="46"/>
      <c r="F736" s="47"/>
      <c r="G736" s="45"/>
      <c r="H736" s="45"/>
    </row>
    <row r="737" spans="1:8" x14ac:dyDescent="0.35">
      <c r="A737" s="46"/>
      <c r="B737" s="46"/>
      <c r="C737" s="46"/>
      <c r="D737" s="46"/>
      <c r="E737" s="46"/>
      <c r="F737" s="47"/>
      <c r="G737" s="45"/>
      <c r="H737" s="45"/>
    </row>
    <row r="738" spans="1:8" x14ac:dyDescent="0.35">
      <c r="A738" s="46"/>
      <c r="B738" s="46"/>
      <c r="C738" s="46"/>
      <c r="D738" s="46"/>
      <c r="E738" s="46"/>
      <c r="F738" s="47"/>
      <c r="G738" s="45"/>
      <c r="H738" s="45"/>
    </row>
    <row r="739" spans="1:8" x14ac:dyDescent="0.35">
      <c r="A739" s="46"/>
      <c r="B739" s="46"/>
      <c r="C739" s="46"/>
      <c r="D739" s="46"/>
      <c r="E739" s="46"/>
      <c r="F739" s="47"/>
      <c r="G739" s="45"/>
      <c r="H739" s="45"/>
    </row>
    <row r="740" spans="1:8" x14ac:dyDescent="0.35">
      <c r="A740" s="46"/>
      <c r="B740" s="46"/>
      <c r="C740" s="46"/>
      <c r="D740" s="46"/>
      <c r="E740" s="46"/>
      <c r="F740" s="47"/>
      <c r="G740" s="45"/>
      <c r="H740" s="45"/>
    </row>
    <row r="741" spans="1:8" x14ac:dyDescent="0.35">
      <c r="A741" s="46"/>
      <c r="B741" s="46"/>
      <c r="C741" s="46"/>
      <c r="D741" s="46"/>
      <c r="E741" s="46"/>
      <c r="F741" s="47"/>
      <c r="G741" s="45"/>
      <c r="H741" s="45"/>
    </row>
    <row r="742" spans="1:8" x14ac:dyDescent="0.35">
      <c r="A742" s="46"/>
      <c r="B742" s="46"/>
      <c r="C742" s="46"/>
      <c r="D742" s="46"/>
      <c r="E742" s="46"/>
      <c r="F742" s="47"/>
      <c r="G742" s="45"/>
      <c r="H742" s="45"/>
    </row>
    <row r="743" spans="1:8" x14ac:dyDescent="0.35">
      <c r="A743" s="46"/>
      <c r="B743" s="46"/>
      <c r="C743" s="46"/>
      <c r="D743" s="46"/>
      <c r="E743" s="46"/>
      <c r="F743" s="47"/>
      <c r="G743" s="45"/>
      <c r="H743" s="45"/>
    </row>
    <row r="744" spans="1:8" x14ac:dyDescent="0.35">
      <c r="A744" s="46"/>
      <c r="B744" s="46"/>
      <c r="C744" s="46"/>
      <c r="D744" s="46"/>
      <c r="E744" s="46"/>
      <c r="F744" s="47"/>
      <c r="G744" s="45"/>
      <c r="H744" s="45"/>
    </row>
    <row r="745" spans="1:8" x14ac:dyDescent="0.35">
      <c r="A745" s="46"/>
      <c r="B745" s="46"/>
      <c r="C745" s="46"/>
      <c r="D745" s="46"/>
      <c r="E745" s="46"/>
      <c r="F745" s="47"/>
      <c r="G745" s="45"/>
      <c r="H745" s="45"/>
    </row>
    <row r="746" spans="1:8" x14ac:dyDescent="0.35">
      <c r="A746" s="46"/>
      <c r="B746" s="46"/>
      <c r="C746" s="46"/>
      <c r="D746" s="46"/>
      <c r="E746" s="46"/>
      <c r="F746" s="47"/>
      <c r="G746" s="45"/>
      <c r="H746" s="45"/>
    </row>
    <row r="747" spans="1:8" x14ac:dyDescent="0.35">
      <c r="A747" s="46"/>
      <c r="B747" s="46"/>
      <c r="C747" s="46"/>
      <c r="D747" s="46"/>
      <c r="E747" s="46"/>
      <c r="F747" s="47"/>
      <c r="G747" s="45"/>
      <c r="H747" s="45"/>
    </row>
    <row r="748" spans="1:8" x14ac:dyDescent="0.35">
      <c r="A748" s="46"/>
      <c r="B748" s="46"/>
      <c r="C748" s="46"/>
      <c r="D748" s="46"/>
      <c r="E748" s="46"/>
      <c r="F748" s="47"/>
      <c r="G748" s="45"/>
      <c r="H748" s="45"/>
    </row>
    <row r="749" spans="1:8" x14ac:dyDescent="0.35">
      <c r="A749" s="46"/>
      <c r="B749" s="46"/>
      <c r="C749" s="46"/>
      <c r="D749" s="46"/>
      <c r="E749" s="46"/>
      <c r="F749" s="47"/>
      <c r="G749" s="45"/>
      <c r="H749" s="45"/>
    </row>
    <row r="750" spans="1:8" x14ac:dyDescent="0.35">
      <c r="A750" s="46"/>
      <c r="B750" s="46"/>
      <c r="C750" s="46"/>
      <c r="D750" s="46"/>
      <c r="E750" s="46"/>
      <c r="F750" s="47"/>
      <c r="G750" s="45"/>
      <c r="H750" s="45"/>
    </row>
    <row r="751" spans="1:8" x14ac:dyDescent="0.35">
      <c r="A751" s="46"/>
      <c r="B751" s="46"/>
      <c r="C751" s="46"/>
      <c r="D751" s="46"/>
      <c r="E751" s="46"/>
      <c r="F751" s="47"/>
      <c r="G751" s="45"/>
      <c r="H751" s="45"/>
    </row>
    <row r="752" spans="1:8" x14ac:dyDescent="0.35">
      <c r="A752" s="46"/>
      <c r="B752" s="46"/>
      <c r="C752" s="46"/>
      <c r="D752" s="46"/>
      <c r="E752" s="46"/>
      <c r="F752" s="47"/>
      <c r="G752" s="45"/>
      <c r="H752" s="45"/>
    </row>
    <row r="753" spans="1:8" x14ac:dyDescent="0.35">
      <c r="A753" s="46"/>
      <c r="B753" s="46"/>
      <c r="C753" s="46"/>
      <c r="D753" s="46"/>
      <c r="E753" s="46"/>
      <c r="F753" s="47"/>
      <c r="G753" s="45"/>
      <c r="H753" s="45"/>
    </row>
    <row r="754" spans="1:8" x14ac:dyDescent="0.35">
      <c r="A754" s="46"/>
      <c r="B754" s="46"/>
      <c r="C754" s="46"/>
      <c r="D754" s="46"/>
      <c r="E754" s="46"/>
      <c r="F754" s="47"/>
      <c r="G754" s="45"/>
      <c r="H754" s="45"/>
    </row>
    <row r="755" spans="1:8" x14ac:dyDescent="0.35">
      <c r="A755" s="46"/>
      <c r="B755" s="46"/>
      <c r="C755" s="46"/>
      <c r="D755" s="46"/>
      <c r="E755" s="46"/>
      <c r="F755" s="47"/>
      <c r="G755" s="45"/>
      <c r="H755" s="45"/>
    </row>
    <row r="756" spans="1:8" x14ac:dyDescent="0.35">
      <c r="A756" s="46"/>
      <c r="B756" s="46"/>
      <c r="C756" s="46"/>
      <c r="D756" s="46"/>
      <c r="E756" s="46"/>
      <c r="F756" s="47"/>
      <c r="G756" s="45"/>
      <c r="H756" s="45"/>
    </row>
    <row r="757" spans="1:8" x14ac:dyDescent="0.35">
      <c r="A757" s="46"/>
      <c r="B757" s="46"/>
      <c r="C757" s="46"/>
      <c r="D757" s="46"/>
      <c r="E757" s="46"/>
      <c r="F757" s="47"/>
      <c r="G757" s="45"/>
      <c r="H757" s="45"/>
    </row>
    <row r="758" spans="1:8" x14ac:dyDescent="0.35">
      <c r="A758" s="46"/>
      <c r="B758" s="46"/>
      <c r="C758" s="46"/>
      <c r="D758" s="46"/>
      <c r="E758" s="46"/>
      <c r="F758" s="47"/>
      <c r="G758" s="45"/>
      <c r="H758" s="45"/>
    </row>
    <row r="759" spans="1:8" x14ac:dyDescent="0.35">
      <c r="A759" s="46"/>
      <c r="B759" s="46"/>
      <c r="C759" s="46"/>
      <c r="D759" s="46"/>
      <c r="E759" s="46"/>
      <c r="F759" s="47"/>
      <c r="G759" s="45"/>
      <c r="H759" s="45"/>
    </row>
    <row r="760" spans="1:8" x14ac:dyDescent="0.35">
      <c r="A760" s="46"/>
      <c r="B760" s="46"/>
      <c r="C760" s="46"/>
      <c r="D760" s="46"/>
      <c r="E760" s="46"/>
      <c r="F760" s="47"/>
      <c r="G760" s="45"/>
      <c r="H760" s="45"/>
    </row>
    <row r="761" spans="1:8" x14ac:dyDescent="0.35">
      <c r="A761" s="46"/>
      <c r="B761" s="46"/>
      <c r="C761" s="46"/>
      <c r="D761" s="46"/>
      <c r="E761" s="46"/>
      <c r="F761" s="47"/>
      <c r="G761" s="45"/>
      <c r="H761" s="45"/>
    </row>
    <row r="762" spans="1:8" x14ac:dyDescent="0.35">
      <c r="A762" s="46"/>
      <c r="B762" s="46"/>
      <c r="C762" s="46"/>
      <c r="D762" s="46"/>
      <c r="E762" s="46"/>
      <c r="F762" s="47"/>
      <c r="G762" s="45"/>
      <c r="H762" s="45"/>
    </row>
    <row r="763" spans="1:8" x14ac:dyDescent="0.35">
      <c r="A763" s="46"/>
      <c r="B763" s="46"/>
      <c r="C763" s="46"/>
      <c r="D763" s="46"/>
      <c r="E763" s="46"/>
      <c r="F763" s="47"/>
      <c r="G763" s="45"/>
      <c r="H763" s="45"/>
    </row>
    <row r="764" spans="1:8" x14ac:dyDescent="0.35">
      <c r="A764" s="46"/>
      <c r="B764" s="46"/>
      <c r="C764" s="46"/>
      <c r="D764" s="46"/>
      <c r="E764" s="46"/>
      <c r="F764" s="47"/>
      <c r="G764" s="45"/>
      <c r="H764" s="45"/>
    </row>
    <row r="765" spans="1:8" x14ac:dyDescent="0.35">
      <c r="A765" s="46"/>
      <c r="B765" s="46"/>
      <c r="C765" s="46"/>
      <c r="D765" s="46"/>
      <c r="E765" s="46"/>
      <c r="F765" s="47"/>
      <c r="G765" s="45"/>
      <c r="H765" s="45"/>
    </row>
    <row r="766" spans="1:8" x14ac:dyDescent="0.35">
      <c r="A766" s="46"/>
      <c r="B766" s="46"/>
      <c r="C766" s="46"/>
      <c r="D766" s="46"/>
      <c r="E766" s="46"/>
      <c r="F766" s="47"/>
      <c r="G766" s="45"/>
      <c r="H766" s="45"/>
    </row>
    <row r="767" spans="1:8" x14ac:dyDescent="0.35">
      <c r="A767" s="46"/>
      <c r="B767" s="46"/>
      <c r="C767" s="46"/>
      <c r="D767" s="46"/>
      <c r="E767" s="46"/>
      <c r="F767" s="47"/>
      <c r="G767" s="45"/>
      <c r="H767" s="45"/>
    </row>
    <row r="768" spans="1:8" x14ac:dyDescent="0.35">
      <c r="A768" s="46"/>
      <c r="B768" s="46"/>
      <c r="C768" s="46"/>
      <c r="D768" s="46"/>
      <c r="E768" s="46"/>
      <c r="F768" s="47"/>
      <c r="G768" s="45"/>
      <c r="H768" s="45"/>
    </row>
    <row r="769" spans="1:8" x14ac:dyDescent="0.35">
      <c r="A769" s="46"/>
      <c r="B769" s="46"/>
      <c r="C769" s="46"/>
      <c r="D769" s="46"/>
      <c r="E769" s="46"/>
      <c r="F769" s="47"/>
      <c r="G769" s="45"/>
      <c r="H769" s="45"/>
    </row>
    <row r="770" spans="1:8" x14ac:dyDescent="0.35">
      <c r="A770" s="46"/>
      <c r="B770" s="46"/>
      <c r="C770" s="46"/>
      <c r="D770" s="46"/>
      <c r="E770" s="46"/>
      <c r="F770" s="47"/>
      <c r="G770" s="45"/>
      <c r="H770" s="45"/>
    </row>
    <row r="771" spans="1:8" x14ac:dyDescent="0.35">
      <c r="A771" s="46"/>
      <c r="B771" s="46"/>
      <c r="C771" s="46"/>
      <c r="D771" s="46"/>
      <c r="E771" s="46"/>
      <c r="F771" s="47"/>
      <c r="G771" s="45"/>
      <c r="H771" s="45"/>
    </row>
    <row r="772" spans="1:8" x14ac:dyDescent="0.35">
      <c r="A772" s="46"/>
      <c r="B772" s="46"/>
      <c r="C772" s="46"/>
      <c r="D772" s="46"/>
      <c r="E772" s="46"/>
      <c r="F772" s="47"/>
      <c r="G772" s="45"/>
      <c r="H772" s="45"/>
    </row>
    <row r="773" spans="1:8" x14ac:dyDescent="0.35">
      <c r="A773" s="46"/>
      <c r="B773" s="46"/>
      <c r="C773" s="46"/>
      <c r="D773" s="46"/>
      <c r="E773" s="46"/>
      <c r="F773" s="47"/>
      <c r="G773" s="45"/>
      <c r="H773" s="45"/>
    </row>
    <row r="774" spans="1:8" x14ac:dyDescent="0.35">
      <c r="A774" s="46"/>
      <c r="B774" s="46"/>
      <c r="C774" s="46"/>
      <c r="D774" s="46"/>
      <c r="E774" s="46"/>
      <c r="F774" s="47"/>
      <c r="G774" s="45"/>
      <c r="H774" s="45"/>
    </row>
    <row r="775" spans="1:8" x14ac:dyDescent="0.35">
      <c r="A775" s="46"/>
      <c r="B775" s="46"/>
      <c r="C775" s="46"/>
      <c r="D775" s="46"/>
      <c r="E775" s="46"/>
      <c r="F775" s="47"/>
      <c r="G775" s="45"/>
      <c r="H775" s="45"/>
    </row>
    <row r="776" spans="1:8" x14ac:dyDescent="0.35">
      <c r="A776" s="46"/>
      <c r="B776" s="46"/>
      <c r="C776" s="46"/>
      <c r="D776" s="46"/>
      <c r="E776" s="46"/>
      <c r="F776" s="47"/>
      <c r="G776" s="45"/>
      <c r="H776" s="45"/>
    </row>
    <row r="777" spans="1:8" x14ac:dyDescent="0.35">
      <c r="A777" s="46"/>
      <c r="B777" s="46"/>
      <c r="C777" s="46"/>
      <c r="D777" s="46"/>
      <c r="E777" s="46"/>
      <c r="F777" s="47"/>
      <c r="G777" s="45"/>
      <c r="H777" s="45"/>
    </row>
    <row r="778" spans="1:8" x14ac:dyDescent="0.35">
      <c r="A778" s="46"/>
      <c r="B778" s="46"/>
      <c r="C778" s="46"/>
      <c r="D778" s="46"/>
      <c r="E778" s="46"/>
      <c r="F778" s="47"/>
      <c r="G778" s="45"/>
      <c r="H778" s="45"/>
    </row>
    <row r="779" spans="1:8" x14ac:dyDescent="0.35">
      <c r="A779" s="46"/>
      <c r="B779" s="46"/>
      <c r="C779" s="46"/>
      <c r="D779" s="46"/>
      <c r="E779" s="46"/>
      <c r="F779" s="47"/>
      <c r="G779" s="45"/>
      <c r="H779" s="45"/>
    </row>
    <row r="780" spans="1:8" x14ac:dyDescent="0.35">
      <c r="A780" s="46"/>
      <c r="B780" s="46"/>
      <c r="C780" s="46"/>
      <c r="D780" s="46"/>
      <c r="E780" s="46"/>
      <c r="F780" s="47"/>
      <c r="G780" s="45"/>
      <c r="H780" s="45"/>
    </row>
    <row r="781" spans="1:8" x14ac:dyDescent="0.35">
      <c r="A781" s="46"/>
      <c r="B781" s="46"/>
      <c r="C781" s="46"/>
      <c r="D781" s="46"/>
      <c r="E781" s="46"/>
      <c r="F781" s="47"/>
      <c r="G781" s="45"/>
      <c r="H781" s="45"/>
    </row>
    <row r="782" spans="1:8" x14ac:dyDescent="0.35">
      <c r="A782" s="46"/>
      <c r="B782" s="46"/>
      <c r="C782" s="46"/>
      <c r="D782" s="46"/>
      <c r="E782" s="46"/>
      <c r="F782" s="47"/>
      <c r="G782" s="45"/>
      <c r="H782" s="45"/>
    </row>
    <row r="783" spans="1:8" x14ac:dyDescent="0.35">
      <c r="A783" s="46"/>
      <c r="B783" s="46"/>
      <c r="C783" s="46"/>
      <c r="D783" s="46"/>
      <c r="E783" s="46"/>
      <c r="F783" s="47"/>
      <c r="G783" s="45"/>
      <c r="H783" s="45"/>
    </row>
    <row r="784" spans="1:8" x14ac:dyDescent="0.35">
      <c r="A784" s="46"/>
      <c r="B784" s="46"/>
      <c r="C784" s="46"/>
      <c r="D784" s="46"/>
      <c r="E784" s="46"/>
      <c r="F784" s="47"/>
      <c r="G784" s="45"/>
      <c r="H784" s="45"/>
    </row>
    <row r="785" spans="1:8" x14ac:dyDescent="0.35">
      <c r="A785" s="46"/>
      <c r="B785" s="46"/>
      <c r="C785" s="46"/>
      <c r="D785" s="46"/>
      <c r="E785" s="46"/>
      <c r="F785" s="47"/>
      <c r="G785" s="45"/>
      <c r="H785" s="45"/>
    </row>
    <row r="786" spans="1:8" x14ac:dyDescent="0.35">
      <c r="A786" s="46"/>
      <c r="B786" s="46"/>
      <c r="C786" s="46"/>
      <c r="D786" s="46"/>
      <c r="E786" s="46"/>
      <c r="F786" s="47"/>
      <c r="G786" s="45"/>
      <c r="H786" s="45"/>
    </row>
    <row r="787" spans="1:8" x14ac:dyDescent="0.35">
      <c r="A787" s="46"/>
      <c r="B787" s="46"/>
      <c r="C787" s="46"/>
      <c r="D787" s="46"/>
      <c r="E787" s="46"/>
      <c r="F787" s="47"/>
      <c r="G787" s="45"/>
      <c r="H787" s="45"/>
    </row>
    <row r="788" spans="1:8" x14ac:dyDescent="0.35">
      <c r="A788" s="46"/>
      <c r="B788" s="46"/>
      <c r="C788" s="46"/>
      <c r="D788" s="46"/>
      <c r="E788" s="46"/>
      <c r="F788" s="47"/>
      <c r="G788" s="45"/>
      <c r="H788" s="45"/>
    </row>
    <row r="789" spans="1:8" x14ac:dyDescent="0.35">
      <c r="A789" s="46"/>
      <c r="B789" s="46"/>
      <c r="C789" s="46"/>
      <c r="D789" s="46"/>
      <c r="E789" s="46"/>
      <c r="F789" s="47"/>
      <c r="G789" s="45"/>
      <c r="H789" s="45"/>
    </row>
    <row r="790" spans="1:8" x14ac:dyDescent="0.35">
      <c r="A790" s="46"/>
      <c r="B790" s="46"/>
      <c r="C790" s="46"/>
      <c r="D790" s="46"/>
      <c r="E790" s="46"/>
      <c r="F790" s="47"/>
      <c r="G790" s="45"/>
      <c r="H790" s="45"/>
    </row>
    <row r="791" spans="1:8" x14ac:dyDescent="0.35">
      <c r="A791" s="46"/>
      <c r="B791" s="46"/>
      <c r="C791" s="46"/>
      <c r="D791" s="46"/>
      <c r="E791" s="46"/>
      <c r="F791" s="47"/>
      <c r="G791" s="45"/>
      <c r="H791" s="45"/>
    </row>
    <row r="792" spans="1:8" x14ac:dyDescent="0.35">
      <c r="A792" s="46"/>
      <c r="B792" s="46"/>
      <c r="C792" s="46"/>
      <c r="D792" s="46"/>
      <c r="E792" s="46"/>
      <c r="F792" s="47"/>
      <c r="G792" s="45"/>
      <c r="H792" s="45"/>
    </row>
    <row r="793" spans="1:8" x14ac:dyDescent="0.35">
      <c r="A793" s="46"/>
      <c r="B793" s="46"/>
      <c r="C793" s="46"/>
      <c r="D793" s="46"/>
      <c r="E793" s="46"/>
      <c r="F793" s="47"/>
      <c r="G793" s="45"/>
      <c r="H793" s="45"/>
    </row>
    <row r="794" spans="1:8" x14ac:dyDescent="0.35">
      <c r="A794" s="46"/>
      <c r="B794" s="46"/>
      <c r="C794" s="46"/>
      <c r="D794" s="46"/>
      <c r="E794" s="46"/>
      <c r="F794" s="47"/>
      <c r="G794" s="45"/>
      <c r="H794" s="45"/>
    </row>
    <row r="795" spans="1:8" x14ac:dyDescent="0.35">
      <c r="A795" s="46"/>
      <c r="B795" s="46"/>
      <c r="C795" s="46"/>
      <c r="D795" s="46"/>
      <c r="E795" s="46"/>
      <c r="F795" s="47"/>
      <c r="G795" s="45"/>
      <c r="H795" s="45"/>
    </row>
    <row r="796" spans="1:8" x14ac:dyDescent="0.35">
      <c r="A796" s="46"/>
      <c r="B796" s="46"/>
      <c r="C796" s="46"/>
      <c r="D796" s="46"/>
      <c r="E796" s="46"/>
      <c r="F796" s="47"/>
      <c r="G796" s="45"/>
      <c r="H796" s="45"/>
    </row>
    <row r="797" spans="1:8" x14ac:dyDescent="0.35">
      <c r="A797" s="46"/>
      <c r="B797" s="46"/>
      <c r="C797" s="46"/>
      <c r="D797" s="46"/>
      <c r="E797" s="46"/>
      <c r="F797" s="47"/>
      <c r="G797" s="45"/>
      <c r="H797" s="45"/>
    </row>
    <row r="798" spans="1:8" x14ac:dyDescent="0.35">
      <c r="A798" s="46"/>
      <c r="B798" s="46"/>
      <c r="C798" s="46"/>
      <c r="D798" s="46"/>
      <c r="E798" s="46"/>
      <c r="F798" s="47"/>
      <c r="G798" s="45"/>
      <c r="H798" s="45"/>
    </row>
    <row r="799" spans="1:8" x14ac:dyDescent="0.35">
      <c r="A799" s="46"/>
      <c r="B799" s="46"/>
      <c r="C799" s="46"/>
      <c r="D799" s="46"/>
      <c r="E799" s="46"/>
      <c r="F799" s="47"/>
      <c r="G799" s="45"/>
      <c r="H799" s="45"/>
    </row>
    <row r="800" spans="1:8" x14ac:dyDescent="0.35">
      <c r="A800" s="46"/>
      <c r="B800" s="46"/>
      <c r="C800" s="46"/>
      <c r="D800" s="46"/>
      <c r="E800" s="46"/>
      <c r="F800" s="47"/>
      <c r="G800" s="45"/>
      <c r="H800" s="45"/>
    </row>
    <row r="801" spans="1:8" x14ac:dyDescent="0.35">
      <c r="A801" s="46"/>
      <c r="B801" s="46"/>
      <c r="C801" s="46"/>
      <c r="D801" s="46"/>
      <c r="E801" s="46"/>
      <c r="F801" s="47"/>
      <c r="G801" s="45"/>
      <c r="H801" s="45"/>
    </row>
    <row r="802" spans="1:8" x14ac:dyDescent="0.35">
      <c r="A802" s="46"/>
      <c r="B802" s="46"/>
      <c r="C802" s="46"/>
      <c r="D802" s="46"/>
      <c r="E802" s="46"/>
      <c r="F802" s="47"/>
      <c r="G802" s="45"/>
      <c r="H802" s="45"/>
    </row>
    <row r="803" spans="1:8" x14ac:dyDescent="0.35">
      <c r="A803" s="46"/>
      <c r="B803" s="46"/>
      <c r="C803" s="46"/>
      <c r="D803" s="46"/>
      <c r="E803" s="46"/>
      <c r="F803" s="47"/>
      <c r="G803" s="45"/>
      <c r="H803" s="45"/>
    </row>
    <row r="804" spans="1:8" x14ac:dyDescent="0.35">
      <c r="A804" s="46"/>
      <c r="B804" s="46"/>
      <c r="C804" s="46"/>
      <c r="D804" s="46"/>
      <c r="E804" s="46"/>
      <c r="F804" s="47"/>
      <c r="G804" s="45"/>
      <c r="H804" s="45"/>
    </row>
    <row r="805" spans="1:8" x14ac:dyDescent="0.35">
      <c r="A805" s="46"/>
      <c r="B805" s="46"/>
      <c r="C805" s="46"/>
      <c r="D805" s="46"/>
      <c r="E805" s="46"/>
      <c r="F805" s="47"/>
      <c r="G805" s="45"/>
      <c r="H805" s="45"/>
    </row>
    <row r="806" spans="1:8" x14ac:dyDescent="0.35">
      <c r="A806" s="46"/>
      <c r="B806" s="46"/>
      <c r="C806" s="46"/>
      <c r="D806" s="46"/>
      <c r="E806" s="46"/>
      <c r="F806" s="47"/>
      <c r="G806" s="45"/>
      <c r="H806" s="45"/>
    </row>
    <row r="807" spans="1:8" x14ac:dyDescent="0.35">
      <c r="A807" s="46"/>
      <c r="B807" s="46"/>
      <c r="C807" s="46"/>
      <c r="D807" s="46"/>
      <c r="E807" s="46"/>
      <c r="F807" s="47"/>
      <c r="G807" s="45"/>
      <c r="H807" s="45"/>
    </row>
    <row r="808" spans="1:8" x14ac:dyDescent="0.35">
      <c r="A808" s="46"/>
      <c r="B808" s="46"/>
      <c r="C808" s="46"/>
      <c r="D808" s="46"/>
      <c r="E808" s="46"/>
      <c r="F808" s="47"/>
      <c r="G808" s="45"/>
      <c r="H808" s="45"/>
    </row>
    <row r="809" spans="1:8" x14ac:dyDescent="0.35">
      <c r="A809" s="46"/>
      <c r="B809" s="46"/>
      <c r="C809" s="46"/>
      <c r="D809" s="46"/>
      <c r="E809" s="46"/>
      <c r="F809" s="47"/>
      <c r="G809" s="45"/>
      <c r="H809" s="45"/>
    </row>
    <row r="810" spans="1:8" x14ac:dyDescent="0.35">
      <c r="A810" s="46"/>
      <c r="B810" s="46"/>
      <c r="C810" s="46"/>
      <c r="D810" s="46"/>
      <c r="E810" s="46"/>
      <c r="F810" s="47"/>
      <c r="G810" s="45"/>
      <c r="H810" s="45"/>
    </row>
    <row r="811" spans="1:8" x14ac:dyDescent="0.35">
      <c r="A811" s="46"/>
      <c r="B811" s="46"/>
      <c r="C811" s="46"/>
      <c r="D811" s="46"/>
      <c r="E811" s="46"/>
      <c r="F811" s="47"/>
      <c r="G811" s="45"/>
      <c r="H811" s="45"/>
    </row>
    <row r="812" spans="1:8" x14ac:dyDescent="0.35">
      <c r="A812" s="46"/>
      <c r="B812" s="46"/>
      <c r="C812" s="46"/>
      <c r="D812" s="46"/>
      <c r="E812" s="46"/>
      <c r="F812" s="47"/>
      <c r="G812" s="45"/>
      <c r="H812" s="45"/>
    </row>
    <row r="813" spans="1:8" x14ac:dyDescent="0.35">
      <c r="A813" s="46"/>
      <c r="B813" s="46"/>
      <c r="C813" s="46"/>
      <c r="D813" s="46"/>
      <c r="E813" s="46"/>
      <c r="F813" s="47"/>
      <c r="G813" s="45"/>
      <c r="H813" s="45"/>
    </row>
    <row r="814" spans="1:8" x14ac:dyDescent="0.35">
      <c r="A814" s="46"/>
      <c r="B814" s="46"/>
      <c r="C814" s="46"/>
      <c r="D814" s="46"/>
      <c r="E814" s="46"/>
      <c r="F814" s="47"/>
      <c r="G814" s="45"/>
      <c r="H814" s="45"/>
    </row>
    <row r="815" spans="1:8" x14ac:dyDescent="0.35">
      <c r="A815" s="46"/>
      <c r="B815" s="46"/>
      <c r="C815" s="46"/>
      <c r="D815" s="46"/>
      <c r="E815" s="46"/>
      <c r="F815" s="47"/>
      <c r="G815" s="45"/>
      <c r="H815" s="45"/>
    </row>
    <row r="816" spans="1:8" x14ac:dyDescent="0.35">
      <c r="A816" s="46"/>
      <c r="B816" s="46"/>
      <c r="C816" s="46"/>
      <c r="D816" s="46"/>
      <c r="E816" s="46"/>
      <c r="F816" s="47"/>
      <c r="G816" s="45"/>
      <c r="H816" s="45"/>
    </row>
    <row r="817" spans="1:8" x14ac:dyDescent="0.35">
      <c r="A817" s="46"/>
      <c r="B817" s="46"/>
      <c r="C817" s="46"/>
      <c r="D817" s="46"/>
      <c r="E817" s="46"/>
      <c r="F817" s="47"/>
      <c r="G817" s="45"/>
      <c r="H817" s="45"/>
    </row>
    <row r="818" spans="1:8" x14ac:dyDescent="0.35">
      <c r="A818" s="46"/>
      <c r="B818" s="46"/>
      <c r="C818" s="46"/>
      <c r="D818" s="46"/>
      <c r="E818" s="46"/>
      <c r="F818" s="47"/>
      <c r="G818" s="45"/>
      <c r="H818" s="45"/>
    </row>
    <row r="819" spans="1:8" x14ac:dyDescent="0.35">
      <c r="A819" s="46"/>
      <c r="B819" s="46"/>
      <c r="C819" s="46"/>
      <c r="D819" s="46"/>
      <c r="E819" s="46"/>
      <c r="F819" s="47"/>
      <c r="G819" s="45"/>
      <c r="H819" s="45"/>
    </row>
    <row r="820" spans="1:8" x14ac:dyDescent="0.35">
      <c r="A820" s="46"/>
      <c r="B820" s="46"/>
      <c r="C820" s="46"/>
      <c r="D820" s="46"/>
      <c r="E820" s="46"/>
      <c r="F820" s="47"/>
      <c r="G820" s="45"/>
      <c r="H820" s="45"/>
    </row>
    <row r="821" spans="1:8" x14ac:dyDescent="0.35">
      <c r="A821" s="46"/>
      <c r="B821" s="46"/>
      <c r="C821" s="46"/>
      <c r="D821" s="46"/>
      <c r="E821" s="46"/>
      <c r="F821" s="47"/>
      <c r="G821" s="45"/>
      <c r="H821" s="45"/>
    </row>
    <row r="822" spans="1:8" x14ac:dyDescent="0.35">
      <c r="A822" s="46"/>
      <c r="B822" s="46"/>
      <c r="C822" s="46"/>
      <c r="D822" s="46"/>
      <c r="E822" s="46"/>
      <c r="F822" s="47"/>
      <c r="G822" s="45"/>
      <c r="H822" s="45"/>
    </row>
    <row r="823" spans="1:8" x14ac:dyDescent="0.35">
      <c r="A823" s="46"/>
      <c r="B823" s="46"/>
      <c r="C823" s="46"/>
      <c r="D823" s="46"/>
      <c r="E823" s="46"/>
      <c r="F823" s="47"/>
      <c r="G823" s="45"/>
      <c r="H823" s="45"/>
    </row>
    <row r="824" spans="1:8" x14ac:dyDescent="0.35">
      <c r="A824" s="46"/>
      <c r="B824" s="46"/>
      <c r="C824" s="46"/>
      <c r="D824" s="46"/>
      <c r="E824" s="46"/>
      <c r="F824" s="47"/>
      <c r="G824" s="45"/>
      <c r="H824" s="45"/>
    </row>
    <row r="825" spans="1:8" x14ac:dyDescent="0.35">
      <c r="A825" s="46"/>
      <c r="B825" s="46"/>
      <c r="C825" s="46"/>
      <c r="D825" s="46"/>
      <c r="E825" s="46"/>
      <c r="F825" s="47"/>
      <c r="G825" s="45"/>
      <c r="H825" s="45"/>
    </row>
    <row r="826" spans="1:8" x14ac:dyDescent="0.35">
      <c r="A826" s="46"/>
      <c r="B826" s="46"/>
      <c r="C826" s="46"/>
      <c r="D826" s="46"/>
      <c r="E826" s="46"/>
      <c r="F826" s="47"/>
      <c r="G826" s="45"/>
      <c r="H826" s="45"/>
    </row>
    <row r="827" spans="1:8" x14ac:dyDescent="0.35">
      <c r="A827" s="46"/>
      <c r="B827" s="46"/>
      <c r="C827" s="46"/>
      <c r="D827" s="46"/>
      <c r="E827" s="46"/>
      <c r="F827" s="47"/>
      <c r="G827" s="45"/>
      <c r="H827" s="45"/>
    </row>
    <row r="828" spans="1:8" x14ac:dyDescent="0.35">
      <c r="A828" s="46"/>
      <c r="B828" s="46"/>
      <c r="C828" s="46"/>
      <c r="D828" s="46"/>
      <c r="E828" s="46"/>
      <c r="F828" s="47"/>
      <c r="G828" s="45"/>
      <c r="H828" s="45"/>
    </row>
    <row r="829" spans="1:8" x14ac:dyDescent="0.35">
      <c r="A829" s="46"/>
      <c r="B829" s="46"/>
      <c r="C829" s="46"/>
      <c r="D829" s="46"/>
      <c r="E829" s="46"/>
      <c r="F829" s="47"/>
      <c r="G829" s="45"/>
      <c r="H829" s="45"/>
    </row>
    <row r="830" spans="1:8" x14ac:dyDescent="0.35">
      <c r="A830" s="46"/>
      <c r="B830" s="46"/>
      <c r="C830" s="46"/>
      <c r="D830" s="46"/>
      <c r="E830" s="46"/>
      <c r="F830" s="47"/>
      <c r="G830" s="45"/>
      <c r="H830" s="45"/>
    </row>
    <row r="831" spans="1:8" x14ac:dyDescent="0.35">
      <c r="A831" s="46"/>
      <c r="B831" s="46"/>
      <c r="C831" s="46"/>
      <c r="D831" s="46"/>
      <c r="E831" s="46"/>
      <c r="F831" s="47"/>
      <c r="G831" s="45"/>
      <c r="H831" s="45"/>
    </row>
    <row r="832" spans="1:8" x14ac:dyDescent="0.35">
      <c r="A832" s="46"/>
      <c r="B832" s="46"/>
      <c r="C832" s="46"/>
      <c r="D832" s="46"/>
      <c r="E832" s="46"/>
      <c r="F832" s="47"/>
      <c r="G832" s="45"/>
      <c r="H832" s="45"/>
    </row>
    <row r="833" spans="1:8" x14ac:dyDescent="0.35">
      <c r="A833" s="46"/>
      <c r="B833" s="46"/>
      <c r="C833" s="46"/>
      <c r="D833" s="46"/>
      <c r="E833" s="46"/>
      <c r="F833" s="47"/>
      <c r="G833" s="45"/>
      <c r="H833" s="45"/>
    </row>
    <row r="834" spans="1:8" x14ac:dyDescent="0.35">
      <c r="A834" s="46"/>
      <c r="B834" s="46"/>
      <c r="C834" s="46"/>
      <c r="D834" s="46"/>
      <c r="E834" s="46"/>
      <c r="F834" s="47"/>
      <c r="G834" s="45"/>
      <c r="H834" s="45"/>
    </row>
    <row r="835" spans="1:8" x14ac:dyDescent="0.35">
      <c r="A835" s="46"/>
      <c r="B835" s="46"/>
      <c r="C835" s="46"/>
      <c r="D835" s="46"/>
      <c r="E835" s="46"/>
      <c r="F835" s="47"/>
      <c r="G835" s="45"/>
      <c r="H835" s="45"/>
    </row>
    <row r="836" spans="1:8" x14ac:dyDescent="0.35">
      <c r="A836" s="46"/>
      <c r="B836" s="46"/>
      <c r="C836" s="46"/>
      <c r="D836" s="46"/>
      <c r="E836" s="46"/>
      <c r="F836" s="47"/>
      <c r="G836" s="45"/>
      <c r="H836" s="45"/>
    </row>
    <row r="837" spans="1:8" x14ac:dyDescent="0.35">
      <c r="A837" s="46"/>
      <c r="B837" s="46"/>
      <c r="C837" s="46"/>
      <c r="D837" s="46"/>
      <c r="E837" s="46"/>
      <c r="F837" s="47"/>
      <c r="G837" s="45"/>
      <c r="H837" s="45"/>
    </row>
    <row r="838" spans="1:8" x14ac:dyDescent="0.35">
      <c r="A838" s="46"/>
      <c r="B838" s="46"/>
      <c r="C838" s="46"/>
      <c r="D838" s="46"/>
      <c r="E838" s="46"/>
      <c r="F838" s="47"/>
      <c r="G838" s="45"/>
      <c r="H838" s="45"/>
    </row>
    <row r="839" spans="1:8" x14ac:dyDescent="0.35">
      <c r="A839" s="46"/>
      <c r="B839" s="46"/>
      <c r="C839" s="46"/>
      <c r="D839" s="46"/>
      <c r="E839" s="46"/>
      <c r="F839" s="47"/>
      <c r="G839" s="45"/>
      <c r="H839" s="45"/>
    </row>
    <row r="840" spans="1:8" x14ac:dyDescent="0.35">
      <c r="A840" s="46"/>
      <c r="B840" s="46"/>
      <c r="C840" s="46"/>
      <c r="D840" s="46"/>
      <c r="E840" s="46"/>
      <c r="F840" s="47"/>
      <c r="G840" s="45"/>
      <c r="H840" s="45"/>
    </row>
    <row r="841" spans="1:8" x14ac:dyDescent="0.35">
      <c r="A841" s="46"/>
      <c r="B841" s="46"/>
      <c r="C841" s="46"/>
      <c r="D841" s="46"/>
      <c r="E841" s="46"/>
      <c r="F841" s="47"/>
      <c r="G841" s="45"/>
      <c r="H841" s="45"/>
    </row>
    <row r="842" spans="1:8" x14ac:dyDescent="0.35">
      <c r="A842" s="46"/>
      <c r="B842" s="46"/>
      <c r="C842" s="46"/>
      <c r="D842" s="46"/>
      <c r="E842" s="46"/>
      <c r="F842" s="47"/>
      <c r="G842" s="45"/>
      <c r="H842" s="45"/>
    </row>
    <row r="843" spans="1:8" x14ac:dyDescent="0.35">
      <c r="A843" s="46"/>
      <c r="B843" s="46"/>
      <c r="C843" s="46"/>
      <c r="D843" s="46"/>
      <c r="E843" s="46"/>
      <c r="F843" s="47"/>
      <c r="G843" s="45"/>
      <c r="H843" s="45"/>
    </row>
    <row r="844" spans="1:8" x14ac:dyDescent="0.35">
      <c r="A844" s="46"/>
      <c r="B844" s="46"/>
      <c r="C844" s="46"/>
      <c r="D844" s="46"/>
      <c r="E844" s="46"/>
      <c r="F844" s="47"/>
      <c r="G844" s="45"/>
      <c r="H844" s="45"/>
    </row>
    <row r="845" spans="1:8" x14ac:dyDescent="0.35">
      <c r="A845" s="46"/>
      <c r="B845" s="46"/>
      <c r="C845" s="46"/>
      <c r="D845" s="46"/>
      <c r="E845" s="46"/>
      <c r="F845" s="47"/>
      <c r="G845" s="45"/>
      <c r="H845" s="45"/>
    </row>
    <row r="846" spans="1:8" x14ac:dyDescent="0.35">
      <c r="A846" s="46"/>
      <c r="B846" s="46"/>
      <c r="C846" s="46"/>
      <c r="D846" s="46"/>
      <c r="E846" s="46"/>
      <c r="F846" s="47"/>
      <c r="G846" s="45"/>
      <c r="H846" s="45"/>
    </row>
    <row r="847" spans="1:8" x14ac:dyDescent="0.35">
      <c r="A847" s="46"/>
      <c r="B847" s="46"/>
      <c r="C847" s="46"/>
      <c r="D847" s="46"/>
      <c r="E847" s="46"/>
      <c r="F847" s="47"/>
      <c r="G847" s="45"/>
      <c r="H847" s="45"/>
    </row>
    <row r="848" spans="1:8" x14ac:dyDescent="0.35">
      <c r="A848" s="46"/>
      <c r="B848" s="46"/>
      <c r="C848" s="46"/>
      <c r="D848" s="46"/>
      <c r="E848" s="46"/>
      <c r="F848" s="47"/>
      <c r="G848" s="45"/>
      <c r="H848" s="45"/>
    </row>
    <row r="849" spans="1:8" x14ac:dyDescent="0.35">
      <c r="A849" s="46"/>
      <c r="B849" s="46"/>
      <c r="C849" s="46"/>
      <c r="D849" s="46"/>
      <c r="E849" s="46"/>
      <c r="F849" s="47"/>
      <c r="G849" s="45"/>
      <c r="H849" s="45"/>
    </row>
    <row r="850" spans="1:8" x14ac:dyDescent="0.35">
      <c r="A850" s="46"/>
      <c r="B850" s="46"/>
      <c r="C850" s="46"/>
      <c r="D850" s="46"/>
      <c r="E850" s="46"/>
      <c r="F850" s="47"/>
      <c r="G850" s="45"/>
      <c r="H850" s="45"/>
    </row>
    <row r="851" spans="1:8" x14ac:dyDescent="0.35">
      <c r="A851" s="46"/>
      <c r="B851" s="46"/>
      <c r="C851" s="46"/>
      <c r="D851" s="46"/>
      <c r="E851" s="46"/>
      <c r="F851" s="47"/>
      <c r="G851" s="45"/>
      <c r="H851" s="45"/>
    </row>
    <row r="852" spans="1:8" x14ac:dyDescent="0.35">
      <c r="A852" s="46"/>
      <c r="B852" s="46"/>
      <c r="C852" s="46"/>
      <c r="D852" s="46"/>
      <c r="E852" s="46"/>
      <c r="F852" s="47"/>
      <c r="G852" s="45"/>
      <c r="H852" s="45"/>
    </row>
    <row r="853" spans="1:8" x14ac:dyDescent="0.35">
      <c r="A853" s="46"/>
      <c r="B853" s="46"/>
      <c r="C853" s="46"/>
      <c r="D853" s="46"/>
      <c r="E853" s="46"/>
      <c r="F853" s="47"/>
      <c r="G853" s="45"/>
      <c r="H853" s="45"/>
    </row>
    <row r="854" spans="1:8" x14ac:dyDescent="0.35">
      <c r="A854" s="46"/>
      <c r="B854" s="46"/>
      <c r="C854" s="46"/>
      <c r="D854" s="46"/>
      <c r="E854" s="46"/>
      <c r="F854" s="47"/>
      <c r="G854" s="45"/>
      <c r="H854" s="45"/>
    </row>
    <row r="855" spans="1:8" x14ac:dyDescent="0.35">
      <c r="A855" s="46"/>
      <c r="B855" s="46"/>
      <c r="C855" s="46"/>
      <c r="D855" s="46"/>
      <c r="E855" s="46"/>
      <c r="F855" s="47"/>
      <c r="G855" s="45"/>
      <c r="H855" s="45"/>
    </row>
    <row r="856" spans="1:8" x14ac:dyDescent="0.35">
      <c r="A856" s="46"/>
      <c r="B856" s="46"/>
      <c r="C856" s="46"/>
      <c r="D856" s="46"/>
      <c r="E856" s="46"/>
      <c r="F856" s="47"/>
      <c r="G856" s="45"/>
      <c r="H856" s="45"/>
    </row>
    <row r="857" spans="1:8" x14ac:dyDescent="0.35">
      <c r="A857" s="46"/>
      <c r="B857" s="46"/>
      <c r="C857" s="46"/>
      <c r="D857" s="46"/>
      <c r="E857" s="46"/>
      <c r="F857" s="47"/>
      <c r="G857" s="45"/>
      <c r="H857" s="45"/>
    </row>
    <row r="858" spans="1:8" x14ac:dyDescent="0.35">
      <c r="A858" s="46"/>
      <c r="B858" s="46"/>
      <c r="C858" s="46"/>
      <c r="D858" s="46"/>
      <c r="E858" s="46"/>
      <c r="F858" s="47"/>
      <c r="G858" s="45"/>
      <c r="H858" s="45"/>
    </row>
    <row r="859" spans="1:8" x14ac:dyDescent="0.35">
      <c r="A859" s="46"/>
      <c r="B859" s="46"/>
      <c r="C859" s="46"/>
      <c r="D859" s="46"/>
      <c r="E859" s="46"/>
      <c r="F859" s="47"/>
      <c r="G859" s="45"/>
      <c r="H859" s="45"/>
    </row>
    <row r="860" spans="1:8" x14ac:dyDescent="0.35">
      <c r="A860" s="46"/>
      <c r="B860" s="46"/>
      <c r="C860" s="46"/>
      <c r="D860" s="46"/>
      <c r="E860" s="46"/>
      <c r="F860" s="47"/>
      <c r="G860" s="45"/>
      <c r="H860" s="45"/>
    </row>
    <row r="861" spans="1:8" x14ac:dyDescent="0.35">
      <c r="A861" s="46"/>
      <c r="B861" s="46"/>
      <c r="C861" s="46"/>
      <c r="D861" s="46"/>
      <c r="E861" s="46"/>
      <c r="F861" s="47"/>
      <c r="G861" s="45"/>
      <c r="H861" s="45"/>
    </row>
    <row r="862" spans="1:8" x14ac:dyDescent="0.35">
      <c r="A862" s="46"/>
      <c r="B862" s="46"/>
      <c r="C862" s="46"/>
      <c r="D862" s="46"/>
      <c r="E862" s="46"/>
      <c r="F862" s="47"/>
      <c r="G862" s="45"/>
      <c r="H862" s="45"/>
    </row>
    <row r="863" spans="1:8" x14ac:dyDescent="0.35">
      <c r="A863" s="46"/>
      <c r="B863" s="46"/>
      <c r="C863" s="46"/>
      <c r="D863" s="46"/>
      <c r="E863" s="46"/>
      <c r="F863" s="47"/>
      <c r="G863" s="45"/>
      <c r="H863" s="45"/>
    </row>
    <row r="864" spans="1:8" x14ac:dyDescent="0.35">
      <c r="A864" s="46"/>
      <c r="B864" s="46"/>
      <c r="C864" s="46"/>
      <c r="D864" s="46"/>
      <c r="E864" s="46"/>
      <c r="F864" s="47"/>
      <c r="G864" s="45"/>
      <c r="H864" s="45"/>
    </row>
    <row r="865" spans="1:8" x14ac:dyDescent="0.35">
      <c r="A865" s="46"/>
      <c r="B865" s="46"/>
      <c r="C865" s="46"/>
      <c r="D865" s="46"/>
      <c r="E865" s="46"/>
      <c r="F865" s="47"/>
      <c r="G865" s="45"/>
      <c r="H865" s="45"/>
    </row>
    <row r="866" spans="1:8" x14ac:dyDescent="0.35">
      <c r="A866" s="46"/>
      <c r="B866" s="46"/>
      <c r="C866" s="46"/>
      <c r="D866" s="46"/>
      <c r="E866" s="46"/>
      <c r="F866" s="47"/>
      <c r="G866" s="45"/>
      <c r="H866" s="45"/>
    </row>
    <row r="867" spans="1:8" x14ac:dyDescent="0.35">
      <c r="A867" s="46"/>
      <c r="B867" s="46"/>
      <c r="C867" s="46"/>
      <c r="D867" s="46"/>
      <c r="E867" s="46"/>
      <c r="F867" s="47"/>
      <c r="G867" s="45"/>
      <c r="H867" s="45"/>
    </row>
    <row r="868" spans="1:8" x14ac:dyDescent="0.35">
      <c r="A868" s="46"/>
      <c r="B868" s="46"/>
      <c r="C868" s="46"/>
      <c r="D868" s="46"/>
      <c r="E868" s="46"/>
      <c r="F868" s="47"/>
      <c r="G868" s="45"/>
      <c r="H868" s="45"/>
    </row>
    <row r="869" spans="1:8" x14ac:dyDescent="0.35">
      <c r="A869" s="46"/>
      <c r="B869" s="46"/>
      <c r="C869" s="46"/>
      <c r="D869" s="46"/>
      <c r="E869" s="46"/>
      <c r="F869" s="47"/>
      <c r="G869" s="45"/>
      <c r="H869" s="45"/>
    </row>
    <row r="870" spans="1:8" x14ac:dyDescent="0.35">
      <c r="A870" s="46"/>
      <c r="B870" s="46"/>
      <c r="C870" s="46"/>
      <c r="D870" s="46"/>
      <c r="E870" s="46"/>
      <c r="F870" s="47"/>
      <c r="G870" s="45"/>
      <c r="H870" s="45"/>
    </row>
    <row r="871" spans="1:8" x14ac:dyDescent="0.35">
      <c r="A871" s="46"/>
      <c r="B871" s="46"/>
      <c r="C871" s="46"/>
      <c r="D871" s="46"/>
      <c r="E871" s="46"/>
      <c r="F871" s="47"/>
      <c r="G871" s="45"/>
      <c r="H871" s="45"/>
    </row>
    <row r="872" spans="1:8" x14ac:dyDescent="0.35">
      <c r="A872" s="46"/>
      <c r="B872" s="46"/>
      <c r="C872" s="46"/>
      <c r="D872" s="46"/>
      <c r="E872" s="46"/>
      <c r="F872" s="47"/>
      <c r="G872" s="45"/>
      <c r="H872" s="45"/>
    </row>
    <row r="873" spans="1:8" x14ac:dyDescent="0.35">
      <c r="A873" s="46"/>
      <c r="B873" s="46"/>
      <c r="C873" s="46"/>
      <c r="D873" s="46"/>
      <c r="E873" s="46"/>
      <c r="F873" s="47"/>
      <c r="G873" s="45"/>
      <c r="H873" s="45"/>
    </row>
    <row r="874" spans="1:8" x14ac:dyDescent="0.35">
      <c r="A874" s="46"/>
      <c r="B874" s="46"/>
      <c r="C874" s="46"/>
      <c r="D874" s="46"/>
      <c r="E874" s="46"/>
      <c r="F874" s="47"/>
      <c r="G874" s="45"/>
      <c r="H874" s="45"/>
    </row>
    <row r="875" spans="1:8" x14ac:dyDescent="0.35">
      <c r="A875" s="46"/>
      <c r="B875" s="46"/>
      <c r="C875" s="46"/>
      <c r="D875" s="46"/>
      <c r="E875" s="46"/>
      <c r="F875" s="47"/>
      <c r="G875" s="45"/>
      <c r="H875" s="45"/>
    </row>
    <row r="876" spans="1:8" x14ac:dyDescent="0.35">
      <c r="A876" s="46"/>
      <c r="B876" s="46"/>
      <c r="C876" s="46"/>
      <c r="D876" s="46"/>
      <c r="E876" s="46"/>
      <c r="F876" s="47"/>
      <c r="G876" s="45"/>
      <c r="H876" s="45"/>
    </row>
    <row r="877" spans="1:8" x14ac:dyDescent="0.35">
      <c r="A877" s="46"/>
      <c r="B877" s="46"/>
      <c r="C877" s="46"/>
      <c r="D877" s="46"/>
      <c r="E877" s="46"/>
      <c r="F877" s="47"/>
      <c r="G877" s="45"/>
      <c r="H877" s="45"/>
    </row>
    <row r="878" spans="1:8" x14ac:dyDescent="0.35">
      <c r="A878" s="46"/>
      <c r="B878" s="46"/>
      <c r="C878" s="46"/>
      <c r="D878" s="46"/>
      <c r="E878" s="46"/>
      <c r="F878" s="47"/>
      <c r="G878" s="45"/>
      <c r="H878" s="45"/>
    </row>
    <row r="879" spans="1:8" x14ac:dyDescent="0.35">
      <c r="A879" s="46"/>
      <c r="B879" s="46"/>
      <c r="C879" s="46"/>
      <c r="D879" s="46"/>
      <c r="E879" s="46"/>
      <c r="F879" s="47"/>
      <c r="G879" s="45"/>
      <c r="H879" s="45"/>
    </row>
    <row r="880" spans="1:8" x14ac:dyDescent="0.35">
      <c r="A880" s="46"/>
      <c r="B880" s="46"/>
      <c r="C880" s="46"/>
      <c r="D880" s="46"/>
      <c r="E880" s="46"/>
      <c r="F880" s="47"/>
      <c r="G880" s="45"/>
      <c r="H880" s="45"/>
    </row>
    <row r="881" spans="1:8" x14ac:dyDescent="0.35">
      <c r="A881" s="46"/>
      <c r="B881" s="46"/>
      <c r="C881" s="46"/>
      <c r="D881" s="46"/>
      <c r="E881" s="46"/>
      <c r="F881" s="47"/>
      <c r="G881" s="45"/>
      <c r="H881" s="45"/>
    </row>
    <row r="882" spans="1:8" x14ac:dyDescent="0.35">
      <c r="A882" s="46"/>
      <c r="B882" s="46"/>
      <c r="C882" s="46"/>
      <c r="D882" s="46"/>
      <c r="E882" s="46"/>
      <c r="F882" s="47"/>
      <c r="G882" s="45"/>
      <c r="H882" s="45"/>
    </row>
    <row r="883" spans="1:8" x14ac:dyDescent="0.35">
      <c r="A883" s="46"/>
      <c r="B883" s="46"/>
      <c r="C883" s="46"/>
      <c r="D883" s="46"/>
      <c r="E883" s="46"/>
      <c r="F883" s="47"/>
      <c r="G883" s="45"/>
      <c r="H883" s="45"/>
    </row>
    <row r="884" spans="1:8" x14ac:dyDescent="0.35">
      <c r="A884" s="46"/>
      <c r="B884" s="46"/>
      <c r="C884" s="46"/>
      <c r="D884" s="46"/>
      <c r="E884" s="46"/>
      <c r="F884" s="47"/>
      <c r="G884" s="45"/>
      <c r="H884" s="45"/>
    </row>
    <row r="885" spans="1:8" x14ac:dyDescent="0.35">
      <c r="A885" s="46"/>
      <c r="B885" s="46"/>
      <c r="C885" s="46"/>
      <c r="D885" s="46"/>
      <c r="E885" s="46"/>
      <c r="F885" s="47"/>
      <c r="G885" s="45"/>
      <c r="H885" s="45"/>
    </row>
    <row r="886" spans="1:8" x14ac:dyDescent="0.35">
      <c r="A886" s="46"/>
      <c r="B886" s="46"/>
      <c r="C886" s="46"/>
      <c r="D886" s="46"/>
      <c r="E886" s="46"/>
      <c r="F886" s="47"/>
      <c r="G886" s="45"/>
      <c r="H886" s="45"/>
    </row>
    <row r="887" spans="1:8" x14ac:dyDescent="0.35">
      <c r="A887" s="46"/>
      <c r="B887" s="46"/>
      <c r="C887" s="46"/>
      <c r="D887" s="46"/>
      <c r="E887" s="46"/>
      <c r="F887" s="47"/>
      <c r="G887" s="45"/>
      <c r="H887" s="45"/>
    </row>
    <row r="888" spans="1:8" x14ac:dyDescent="0.35">
      <c r="A888" s="46"/>
      <c r="B888" s="46"/>
      <c r="C888" s="46"/>
      <c r="D888" s="46"/>
      <c r="E888" s="46"/>
      <c r="F888" s="47"/>
      <c r="G888" s="45"/>
      <c r="H888" s="45"/>
    </row>
    <row r="889" spans="1:8" x14ac:dyDescent="0.35">
      <c r="A889" s="46"/>
      <c r="B889" s="46"/>
      <c r="C889" s="46"/>
      <c r="D889" s="46"/>
      <c r="E889" s="46"/>
      <c r="F889" s="47"/>
      <c r="G889" s="45"/>
      <c r="H889" s="45"/>
    </row>
    <row r="890" spans="1:8" x14ac:dyDescent="0.35">
      <c r="A890" s="46"/>
      <c r="B890" s="46"/>
      <c r="C890" s="46"/>
      <c r="D890" s="46"/>
      <c r="E890" s="46"/>
      <c r="F890" s="47"/>
      <c r="G890" s="45"/>
      <c r="H890" s="45"/>
    </row>
    <row r="891" spans="1:8" x14ac:dyDescent="0.35">
      <c r="A891" s="46"/>
      <c r="B891" s="46"/>
      <c r="C891" s="46"/>
      <c r="D891" s="46"/>
      <c r="E891" s="46"/>
      <c r="F891" s="47"/>
      <c r="G891" s="45"/>
      <c r="H891" s="45"/>
    </row>
    <row r="892" spans="1:8" x14ac:dyDescent="0.35">
      <c r="A892" s="46"/>
      <c r="B892" s="46"/>
      <c r="C892" s="46"/>
      <c r="D892" s="46"/>
      <c r="E892" s="46"/>
      <c r="F892" s="47"/>
      <c r="G892" s="45"/>
      <c r="H892" s="45"/>
    </row>
    <row r="893" spans="1:8" x14ac:dyDescent="0.35">
      <c r="A893" s="46"/>
      <c r="B893" s="46"/>
      <c r="C893" s="46"/>
      <c r="D893" s="46"/>
      <c r="E893" s="46"/>
      <c r="F893" s="47"/>
      <c r="G893" s="45"/>
      <c r="H893" s="45"/>
    </row>
    <row r="894" spans="1:8" x14ac:dyDescent="0.35">
      <c r="A894" s="46"/>
      <c r="B894" s="46"/>
      <c r="C894" s="46"/>
      <c r="D894" s="46"/>
      <c r="E894" s="46"/>
      <c r="F894" s="47"/>
      <c r="G894" s="45"/>
      <c r="H894" s="45"/>
    </row>
    <row r="895" spans="1:8" x14ac:dyDescent="0.35">
      <c r="A895" s="46"/>
      <c r="B895" s="46"/>
      <c r="C895" s="46"/>
      <c r="D895" s="46"/>
      <c r="E895" s="46"/>
      <c r="F895" s="47"/>
      <c r="G895" s="45"/>
      <c r="H895" s="45"/>
    </row>
    <row r="896" spans="1:8" x14ac:dyDescent="0.35">
      <c r="A896" s="46"/>
      <c r="B896" s="46"/>
      <c r="C896" s="46"/>
      <c r="D896" s="46"/>
      <c r="E896" s="46"/>
      <c r="F896" s="47"/>
      <c r="G896" s="45"/>
      <c r="H896" s="45"/>
    </row>
    <row r="897" spans="1:8" x14ac:dyDescent="0.35">
      <c r="A897" s="46"/>
      <c r="B897" s="46"/>
      <c r="C897" s="46"/>
      <c r="D897" s="46"/>
      <c r="E897" s="46"/>
      <c r="F897" s="47"/>
      <c r="G897" s="45"/>
      <c r="H897" s="45"/>
    </row>
    <row r="898" spans="1:8" x14ac:dyDescent="0.35">
      <c r="A898" s="46"/>
      <c r="B898" s="46"/>
      <c r="C898" s="46"/>
      <c r="D898" s="46"/>
      <c r="E898" s="46"/>
      <c r="F898" s="47"/>
      <c r="G898" s="45"/>
      <c r="H898" s="45"/>
    </row>
    <row r="899" spans="1:8" x14ac:dyDescent="0.35">
      <c r="A899" s="46"/>
      <c r="B899" s="46"/>
      <c r="C899" s="46"/>
      <c r="D899" s="46"/>
      <c r="E899" s="46"/>
      <c r="F899" s="47"/>
      <c r="G899" s="45"/>
      <c r="H899" s="45"/>
    </row>
    <row r="900" spans="1:8" x14ac:dyDescent="0.35">
      <c r="A900" s="46"/>
      <c r="B900" s="46"/>
      <c r="C900" s="46"/>
      <c r="D900" s="46"/>
      <c r="E900" s="46"/>
      <c r="F900" s="47"/>
      <c r="G900" s="45"/>
      <c r="H900" s="45"/>
    </row>
    <row r="901" spans="1:8" x14ac:dyDescent="0.35">
      <c r="A901" s="46"/>
      <c r="B901" s="46"/>
      <c r="C901" s="46"/>
      <c r="D901" s="46"/>
      <c r="E901" s="46"/>
      <c r="F901" s="47"/>
      <c r="G901" s="45"/>
      <c r="H901" s="45"/>
    </row>
    <row r="902" spans="1:8" x14ac:dyDescent="0.35">
      <c r="A902" s="46"/>
      <c r="B902" s="46"/>
      <c r="C902" s="46"/>
      <c r="D902" s="46"/>
      <c r="E902" s="46"/>
      <c r="F902" s="47"/>
      <c r="G902" s="45"/>
      <c r="H902" s="45"/>
    </row>
    <row r="903" spans="1:8" x14ac:dyDescent="0.35">
      <c r="A903" s="46"/>
      <c r="B903" s="46"/>
      <c r="C903" s="46"/>
      <c r="D903" s="46"/>
      <c r="E903" s="46"/>
      <c r="F903" s="47"/>
      <c r="G903" s="45"/>
      <c r="H903" s="45"/>
    </row>
    <row r="904" spans="1:8" x14ac:dyDescent="0.35">
      <c r="A904" s="46"/>
      <c r="B904" s="46"/>
      <c r="C904" s="46"/>
      <c r="D904" s="46"/>
      <c r="E904" s="46"/>
      <c r="F904" s="47"/>
      <c r="G904" s="45"/>
      <c r="H904" s="45"/>
    </row>
    <row r="905" spans="1:8" x14ac:dyDescent="0.35">
      <c r="A905" s="46"/>
      <c r="B905" s="46"/>
      <c r="C905" s="46"/>
      <c r="D905" s="46"/>
      <c r="E905" s="46"/>
      <c r="F905" s="47"/>
      <c r="G905" s="45"/>
      <c r="H905" s="45"/>
    </row>
    <row r="906" spans="1:8" x14ac:dyDescent="0.35">
      <c r="A906" s="46"/>
      <c r="B906" s="46"/>
      <c r="C906" s="46"/>
      <c r="D906" s="46"/>
      <c r="E906" s="46"/>
      <c r="F906" s="47"/>
      <c r="G906" s="45"/>
      <c r="H906" s="45"/>
    </row>
    <row r="907" spans="1:8" x14ac:dyDescent="0.35">
      <c r="A907" s="46"/>
      <c r="B907" s="46"/>
      <c r="C907" s="46"/>
      <c r="D907" s="46"/>
      <c r="E907" s="46"/>
      <c r="F907" s="47"/>
      <c r="G907" s="45"/>
      <c r="H907" s="45"/>
    </row>
    <row r="908" spans="1:8" x14ac:dyDescent="0.35">
      <c r="A908" s="46"/>
      <c r="B908" s="46"/>
      <c r="C908" s="46"/>
      <c r="D908" s="46"/>
      <c r="E908" s="46"/>
      <c r="F908" s="47"/>
      <c r="G908" s="45"/>
      <c r="H908" s="45"/>
    </row>
    <row r="909" spans="1:8" x14ac:dyDescent="0.35">
      <c r="A909" s="46"/>
      <c r="B909" s="46"/>
      <c r="C909" s="46"/>
      <c r="D909" s="46"/>
      <c r="E909" s="46"/>
      <c r="F909" s="47"/>
      <c r="G909" s="45"/>
      <c r="H909" s="45"/>
    </row>
    <row r="910" spans="1:8" x14ac:dyDescent="0.35">
      <c r="A910" s="46"/>
      <c r="B910" s="46"/>
      <c r="C910" s="46"/>
      <c r="D910" s="46"/>
      <c r="E910" s="46"/>
      <c r="F910" s="47"/>
      <c r="G910" s="45"/>
      <c r="H910" s="45"/>
    </row>
    <row r="911" spans="1:8" x14ac:dyDescent="0.35">
      <c r="A911" s="46"/>
      <c r="B911" s="46"/>
      <c r="C911" s="46"/>
      <c r="D911" s="46"/>
      <c r="E911" s="46"/>
      <c r="F911" s="47"/>
      <c r="G911" s="45"/>
      <c r="H911" s="45"/>
    </row>
    <row r="912" spans="1:8" x14ac:dyDescent="0.35">
      <c r="A912" s="46"/>
      <c r="B912" s="46"/>
      <c r="C912" s="46"/>
      <c r="D912" s="46"/>
      <c r="E912" s="46"/>
      <c r="F912" s="47"/>
      <c r="G912" s="45"/>
      <c r="H912" s="45"/>
    </row>
    <row r="913" spans="1:8" x14ac:dyDescent="0.35">
      <c r="A913" s="46"/>
      <c r="B913" s="46"/>
      <c r="C913" s="46"/>
      <c r="D913" s="46"/>
      <c r="E913" s="46"/>
      <c r="F913" s="47"/>
      <c r="G913" s="45"/>
      <c r="H913" s="45"/>
    </row>
    <row r="914" spans="1:8" x14ac:dyDescent="0.35">
      <c r="A914" s="46"/>
      <c r="B914" s="46"/>
      <c r="C914" s="46"/>
      <c r="D914" s="46"/>
      <c r="E914" s="46"/>
      <c r="F914" s="47"/>
      <c r="G914" s="45"/>
      <c r="H914" s="45"/>
    </row>
    <row r="915" spans="1:8" x14ac:dyDescent="0.35">
      <c r="A915" s="46"/>
      <c r="B915" s="46"/>
      <c r="C915" s="46"/>
      <c r="D915" s="46"/>
      <c r="E915" s="46"/>
      <c r="F915" s="47"/>
      <c r="G915" s="45"/>
      <c r="H915" s="45"/>
    </row>
    <row r="916" spans="1:8" x14ac:dyDescent="0.35">
      <c r="A916" s="46"/>
      <c r="B916" s="46"/>
      <c r="C916" s="46"/>
      <c r="D916" s="46"/>
      <c r="E916" s="46"/>
      <c r="F916" s="47"/>
      <c r="G916" s="45"/>
      <c r="H916" s="45"/>
    </row>
    <row r="917" spans="1:8" x14ac:dyDescent="0.35">
      <c r="A917" s="46"/>
      <c r="B917" s="46"/>
      <c r="C917" s="46"/>
      <c r="D917" s="46"/>
      <c r="E917" s="46"/>
      <c r="F917" s="47"/>
      <c r="G917" s="45"/>
      <c r="H917" s="45"/>
    </row>
    <row r="918" spans="1:8" x14ac:dyDescent="0.35">
      <c r="A918" s="46"/>
      <c r="B918" s="46"/>
      <c r="C918" s="46"/>
      <c r="D918" s="46"/>
      <c r="E918" s="46"/>
      <c r="F918" s="47"/>
      <c r="G918" s="45"/>
      <c r="H918" s="45"/>
    </row>
    <row r="919" spans="1:8" x14ac:dyDescent="0.35">
      <c r="A919" s="46"/>
      <c r="B919" s="46"/>
      <c r="C919" s="46"/>
      <c r="D919" s="46"/>
      <c r="E919" s="46"/>
      <c r="F919" s="47"/>
      <c r="G919" s="45"/>
      <c r="H919" s="45"/>
    </row>
    <row r="920" spans="1:8" x14ac:dyDescent="0.35">
      <c r="A920" s="46"/>
      <c r="B920" s="46"/>
      <c r="C920" s="46"/>
      <c r="D920" s="46"/>
      <c r="E920" s="46"/>
      <c r="F920" s="47"/>
      <c r="G920" s="45"/>
      <c r="H920" s="45"/>
    </row>
    <row r="921" spans="1:8" x14ac:dyDescent="0.35">
      <c r="A921" s="46"/>
      <c r="B921" s="46"/>
      <c r="C921" s="46"/>
      <c r="D921" s="46"/>
      <c r="E921" s="46"/>
      <c r="F921" s="47"/>
      <c r="G921" s="45"/>
      <c r="H921" s="45"/>
    </row>
    <row r="922" spans="1:8" x14ac:dyDescent="0.35">
      <c r="A922" s="46"/>
      <c r="B922" s="46"/>
      <c r="C922" s="46"/>
      <c r="D922" s="46"/>
      <c r="E922" s="46"/>
      <c r="F922" s="47"/>
      <c r="G922" s="45"/>
      <c r="H922" s="45"/>
    </row>
    <row r="923" spans="1:8" x14ac:dyDescent="0.35">
      <c r="A923" s="46"/>
      <c r="B923" s="46"/>
      <c r="C923" s="46"/>
      <c r="D923" s="46"/>
      <c r="E923" s="46"/>
      <c r="F923" s="47"/>
      <c r="G923" s="45"/>
      <c r="H923" s="45"/>
    </row>
    <row r="924" spans="1:8" x14ac:dyDescent="0.35">
      <c r="A924" s="46"/>
      <c r="B924" s="46"/>
      <c r="C924" s="46"/>
      <c r="D924" s="46"/>
      <c r="E924" s="46"/>
      <c r="F924" s="47"/>
      <c r="G924" s="45"/>
      <c r="H924" s="45"/>
    </row>
    <row r="925" spans="1:8" x14ac:dyDescent="0.35">
      <c r="A925" s="46"/>
      <c r="B925" s="46"/>
      <c r="C925" s="46"/>
      <c r="D925" s="46"/>
      <c r="E925" s="46"/>
      <c r="F925" s="47"/>
      <c r="G925" s="45"/>
      <c r="H925" s="45"/>
    </row>
    <row r="926" spans="1:8" x14ac:dyDescent="0.35">
      <c r="A926" s="46"/>
      <c r="B926" s="46"/>
      <c r="C926" s="46"/>
      <c r="D926" s="46"/>
      <c r="E926" s="46"/>
      <c r="F926" s="47"/>
      <c r="G926" s="45"/>
      <c r="H926" s="45"/>
    </row>
    <row r="927" spans="1:8" x14ac:dyDescent="0.35">
      <c r="A927" s="46"/>
      <c r="B927" s="46"/>
      <c r="C927" s="46"/>
      <c r="D927" s="46"/>
      <c r="E927" s="46"/>
      <c r="F927" s="47"/>
      <c r="G927" s="45"/>
      <c r="H927" s="45"/>
    </row>
    <row r="928" spans="1:8" x14ac:dyDescent="0.35">
      <c r="A928" s="46"/>
      <c r="B928" s="46"/>
      <c r="C928" s="46"/>
      <c r="D928" s="46"/>
      <c r="E928" s="46"/>
      <c r="F928" s="47"/>
      <c r="G928" s="45"/>
      <c r="H928" s="45"/>
    </row>
    <row r="929" spans="1:8" x14ac:dyDescent="0.35">
      <c r="A929" s="46"/>
      <c r="B929" s="46"/>
      <c r="C929" s="46"/>
      <c r="D929" s="46"/>
      <c r="E929" s="46"/>
      <c r="F929" s="47"/>
      <c r="G929" s="45"/>
      <c r="H929" s="45"/>
    </row>
    <row r="930" spans="1:8" x14ac:dyDescent="0.35">
      <c r="A930" s="46"/>
      <c r="B930" s="46"/>
      <c r="C930" s="46"/>
      <c r="D930" s="46"/>
      <c r="E930" s="46"/>
      <c r="F930" s="47"/>
      <c r="G930" s="45"/>
      <c r="H930" s="45"/>
    </row>
    <row r="931" spans="1:8" x14ac:dyDescent="0.35">
      <c r="A931" s="46"/>
      <c r="B931" s="46"/>
      <c r="C931" s="46"/>
      <c r="D931" s="46"/>
      <c r="E931" s="46"/>
      <c r="F931" s="47"/>
      <c r="G931" s="45"/>
      <c r="H931" s="45"/>
    </row>
    <row r="932" spans="1:8" x14ac:dyDescent="0.35">
      <c r="A932" s="46"/>
      <c r="B932" s="46"/>
      <c r="C932" s="46"/>
      <c r="D932" s="46"/>
      <c r="E932" s="46"/>
      <c r="F932" s="47"/>
      <c r="G932" s="45"/>
      <c r="H932" s="45"/>
    </row>
    <row r="933" spans="1:8" x14ac:dyDescent="0.35">
      <c r="A933" s="46"/>
      <c r="B933" s="46"/>
      <c r="C933" s="46"/>
      <c r="D933" s="46"/>
      <c r="E933" s="46"/>
      <c r="F933" s="47"/>
      <c r="G933" s="45"/>
      <c r="H933" s="45"/>
    </row>
    <row r="934" spans="1:8" x14ac:dyDescent="0.35">
      <c r="A934" s="46"/>
      <c r="B934" s="46"/>
      <c r="C934" s="46"/>
      <c r="D934" s="46"/>
      <c r="E934" s="46"/>
      <c r="F934" s="47"/>
      <c r="G934" s="45"/>
      <c r="H934" s="45"/>
    </row>
    <row r="935" spans="1:8" x14ac:dyDescent="0.35">
      <c r="A935" s="46"/>
      <c r="B935" s="46"/>
      <c r="C935" s="46"/>
      <c r="D935" s="46"/>
      <c r="E935" s="46"/>
      <c r="F935" s="47"/>
      <c r="G935" s="45"/>
      <c r="H935" s="45"/>
    </row>
    <row r="936" spans="1:8" x14ac:dyDescent="0.35">
      <c r="A936" s="46"/>
      <c r="B936" s="46"/>
      <c r="C936" s="46"/>
      <c r="D936" s="46"/>
      <c r="E936" s="46"/>
      <c r="F936" s="47"/>
      <c r="G936" s="45"/>
      <c r="H936" s="45"/>
    </row>
    <row r="937" spans="1:8" x14ac:dyDescent="0.35">
      <c r="A937" s="46"/>
      <c r="B937" s="46"/>
      <c r="C937" s="46"/>
      <c r="D937" s="46"/>
      <c r="E937" s="46"/>
      <c r="F937" s="47"/>
      <c r="G937" s="45"/>
      <c r="H937" s="45"/>
    </row>
    <row r="938" spans="1:8" x14ac:dyDescent="0.35">
      <c r="A938" s="46"/>
      <c r="B938" s="46"/>
      <c r="C938" s="46"/>
      <c r="D938" s="46"/>
      <c r="E938" s="46"/>
      <c r="F938" s="47"/>
      <c r="G938" s="45"/>
      <c r="H938" s="45"/>
    </row>
    <row r="939" spans="1:8" x14ac:dyDescent="0.35">
      <c r="A939" s="46"/>
      <c r="B939" s="46"/>
      <c r="C939" s="46"/>
      <c r="D939" s="46"/>
      <c r="E939" s="46"/>
      <c r="F939" s="47"/>
      <c r="G939" s="45"/>
      <c r="H939" s="45"/>
    </row>
    <row r="940" spans="1:8" x14ac:dyDescent="0.35">
      <c r="A940" s="46"/>
      <c r="B940" s="46"/>
      <c r="C940" s="46"/>
      <c r="D940" s="46"/>
      <c r="E940" s="46"/>
      <c r="F940" s="47"/>
      <c r="G940" s="45"/>
      <c r="H940" s="45"/>
    </row>
    <row r="941" spans="1:8" x14ac:dyDescent="0.35">
      <c r="A941" s="46"/>
      <c r="B941" s="46"/>
      <c r="C941" s="46"/>
      <c r="D941" s="46"/>
      <c r="E941" s="46"/>
      <c r="F941" s="47"/>
      <c r="G941" s="45"/>
      <c r="H941" s="45"/>
    </row>
    <row r="942" spans="1:8" x14ac:dyDescent="0.35">
      <c r="A942" s="46"/>
      <c r="B942" s="46"/>
      <c r="C942" s="46"/>
      <c r="D942" s="46"/>
      <c r="E942" s="46"/>
      <c r="F942" s="47"/>
      <c r="G942" s="45"/>
      <c r="H942" s="45"/>
    </row>
    <row r="943" spans="1:8" x14ac:dyDescent="0.35">
      <c r="A943" s="46"/>
      <c r="B943" s="46"/>
      <c r="C943" s="46"/>
      <c r="D943" s="46"/>
      <c r="E943" s="46"/>
      <c r="F943" s="47"/>
      <c r="G943" s="45"/>
      <c r="H943" s="45"/>
    </row>
    <row r="944" spans="1:8" x14ac:dyDescent="0.35">
      <c r="A944" s="46"/>
      <c r="B944" s="46"/>
      <c r="C944" s="46"/>
      <c r="D944" s="46"/>
      <c r="E944" s="46"/>
      <c r="F944" s="47"/>
      <c r="G944" s="45"/>
      <c r="H944" s="45"/>
    </row>
    <row r="945" spans="1:8" x14ac:dyDescent="0.35">
      <c r="A945" s="46"/>
      <c r="B945" s="46"/>
      <c r="C945" s="46"/>
      <c r="D945" s="46"/>
      <c r="E945" s="46"/>
      <c r="F945" s="47"/>
      <c r="G945" s="45"/>
      <c r="H945" s="45"/>
    </row>
    <row r="946" spans="1:8" x14ac:dyDescent="0.35">
      <c r="A946" s="46"/>
      <c r="B946" s="46"/>
      <c r="C946" s="46"/>
      <c r="D946" s="46"/>
      <c r="E946" s="46"/>
      <c r="F946" s="47"/>
      <c r="G946" s="45"/>
      <c r="H946" s="45"/>
    </row>
    <row r="947" spans="1:8" x14ac:dyDescent="0.35">
      <c r="A947" s="46"/>
      <c r="B947" s="46"/>
      <c r="C947" s="46"/>
      <c r="D947" s="46"/>
      <c r="E947" s="46"/>
      <c r="F947" s="47"/>
      <c r="G947" s="45"/>
      <c r="H947" s="45"/>
    </row>
    <row r="948" spans="1:8" x14ac:dyDescent="0.35">
      <c r="A948" s="46"/>
      <c r="B948" s="46"/>
      <c r="C948" s="46"/>
      <c r="D948" s="46"/>
      <c r="E948" s="46"/>
      <c r="F948" s="47"/>
      <c r="G948" s="45"/>
      <c r="H948" s="45"/>
    </row>
    <row r="949" spans="1:8" x14ac:dyDescent="0.35">
      <c r="A949" s="46"/>
      <c r="B949" s="46"/>
      <c r="C949" s="46"/>
      <c r="D949" s="46"/>
      <c r="E949" s="46"/>
      <c r="F949" s="47"/>
      <c r="G949" s="45"/>
      <c r="H949" s="45"/>
    </row>
    <row r="950" spans="1:8" x14ac:dyDescent="0.35">
      <c r="A950" s="46"/>
      <c r="B950" s="46"/>
      <c r="C950" s="46"/>
      <c r="D950" s="46"/>
      <c r="E950" s="46"/>
      <c r="F950" s="47"/>
      <c r="G950" s="45"/>
      <c r="H950" s="45"/>
    </row>
    <row r="951" spans="1:8" x14ac:dyDescent="0.35">
      <c r="A951" s="46"/>
      <c r="B951" s="46"/>
      <c r="C951" s="46"/>
      <c r="D951" s="46"/>
      <c r="E951" s="46"/>
      <c r="F951" s="47"/>
      <c r="G951" s="45"/>
      <c r="H951" s="45"/>
    </row>
    <row r="952" spans="1:8" x14ac:dyDescent="0.35">
      <c r="A952" s="46"/>
      <c r="B952" s="46"/>
      <c r="C952" s="46"/>
      <c r="D952" s="46"/>
      <c r="E952" s="46"/>
      <c r="F952" s="47"/>
      <c r="G952" s="45"/>
      <c r="H952" s="45"/>
    </row>
    <row r="953" spans="1:8" x14ac:dyDescent="0.35">
      <c r="A953" s="46"/>
      <c r="B953" s="46"/>
      <c r="C953" s="46"/>
      <c r="D953" s="46"/>
      <c r="E953" s="46"/>
      <c r="F953" s="47"/>
      <c r="G953" s="45"/>
      <c r="H953" s="45"/>
    </row>
    <row r="954" spans="1:8" x14ac:dyDescent="0.35">
      <c r="A954" s="46"/>
      <c r="B954" s="46"/>
      <c r="C954" s="46"/>
      <c r="D954" s="46"/>
      <c r="E954" s="46"/>
      <c r="F954" s="47"/>
      <c r="G954" s="45"/>
      <c r="H954" s="45"/>
    </row>
    <row r="955" spans="1:8" x14ac:dyDescent="0.35">
      <c r="A955" s="46"/>
      <c r="B955" s="46"/>
      <c r="C955" s="46"/>
      <c r="D955" s="46"/>
      <c r="E955" s="46"/>
      <c r="F955" s="47"/>
      <c r="G955" s="45"/>
      <c r="H955" s="45"/>
    </row>
    <row r="956" spans="1:8" x14ac:dyDescent="0.35">
      <c r="A956" s="46"/>
      <c r="B956" s="46"/>
      <c r="C956" s="46"/>
      <c r="D956" s="46"/>
      <c r="E956" s="46"/>
      <c r="F956" s="47"/>
      <c r="G956" s="45"/>
      <c r="H956" s="45"/>
    </row>
    <row r="957" spans="1:8" x14ac:dyDescent="0.35">
      <c r="A957" s="46"/>
      <c r="B957" s="46"/>
      <c r="C957" s="46"/>
      <c r="D957" s="46"/>
      <c r="E957" s="46"/>
      <c r="F957" s="47"/>
      <c r="G957" s="45"/>
      <c r="H957" s="45"/>
    </row>
    <row r="958" spans="1:8" x14ac:dyDescent="0.35">
      <c r="A958" s="46"/>
      <c r="B958" s="46"/>
      <c r="C958" s="46"/>
      <c r="D958" s="46"/>
      <c r="E958" s="46"/>
      <c r="F958" s="47"/>
      <c r="G958" s="45"/>
      <c r="H958" s="45"/>
    </row>
    <row r="959" spans="1:8" x14ac:dyDescent="0.35">
      <c r="A959" s="46"/>
      <c r="B959" s="46"/>
      <c r="C959" s="46"/>
      <c r="D959" s="46"/>
      <c r="E959" s="46"/>
      <c r="F959" s="47"/>
      <c r="G959" s="45"/>
      <c r="H959" s="45"/>
    </row>
    <row r="960" spans="1:8" x14ac:dyDescent="0.35">
      <c r="A960" s="46"/>
      <c r="B960" s="46"/>
      <c r="C960" s="46"/>
      <c r="D960" s="46"/>
      <c r="E960" s="46"/>
      <c r="F960" s="47"/>
      <c r="G960" s="45"/>
      <c r="H960" s="45"/>
    </row>
    <row r="961" spans="1:8" x14ac:dyDescent="0.35">
      <c r="A961" s="46"/>
      <c r="B961" s="46"/>
      <c r="C961" s="46"/>
      <c r="D961" s="46"/>
      <c r="E961" s="46"/>
      <c r="F961" s="47"/>
      <c r="G961" s="45"/>
      <c r="H961" s="45"/>
    </row>
    <row r="962" spans="1:8" x14ac:dyDescent="0.35">
      <c r="A962" s="46"/>
      <c r="B962" s="46"/>
      <c r="C962" s="46"/>
      <c r="D962" s="46"/>
      <c r="E962" s="46"/>
      <c r="F962" s="47"/>
      <c r="G962" s="45"/>
      <c r="H962" s="45"/>
    </row>
    <row r="963" spans="1:8" x14ac:dyDescent="0.35">
      <c r="A963" s="46"/>
      <c r="B963" s="46"/>
      <c r="C963" s="46"/>
      <c r="D963" s="46"/>
      <c r="E963" s="46"/>
      <c r="F963" s="47"/>
      <c r="G963" s="45"/>
      <c r="H963" s="45"/>
    </row>
    <row r="964" spans="1:8" x14ac:dyDescent="0.35">
      <c r="A964" s="46"/>
      <c r="B964" s="46"/>
      <c r="C964" s="46"/>
      <c r="D964" s="46"/>
      <c r="E964" s="46"/>
      <c r="F964" s="47"/>
      <c r="G964" s="45"/>
      <c r="H964" s="45"/>
    </row>
    <row r="965" spans="1:8" x14ac:dyDescent="0.35">
      <c r="A965" s="46"/>
      <c r="B965" s="46"/>
      <c r="C965" s="46"/>
      <c r="D965" s="46"/>
      <c r="E965" s="46"/>
      <c r="F965" s="47"/>
      <c r="G965" s="45"/>
      <c r="H965" s="45"/>
    </row>
    <row r="966" spans="1:8" x14ac:dyDescent="0.35">
      <c r="A966" s="46"/>
      <c r="B966" s="46"/>
      <c r="C966" s="46"/>
      <c r="D966" s="46"/>
      <c r="E966" s="46"/>
      <c r="F966" s="47"/>
      <c r="G966" s="45"/>
      <c r="H966" s="45"/>
    </row>
    <row r="967" spans="1:8" x14ac:dyDescent="0.35">
      <c r="A967" s="46"/>
      <c r="B967" s="46"/>
      <c r="C967" s="46"/>
      <c r="D967" s="46"/>
      <c r="E967" s="46"/>
      <c r="F967" s="47"/>
      <c r="G967" s="45"/>
      <c r="H967" s="45"/>
    </row>
    <row r="968" spans="1:8" x14ac:dyDescent="0.35">
      <c r="A968" s="46"/>
      <c r="B968" s="46"/>
      <c r="C968" s="46"/>
      <c r="D968" s="46"/>
      <c r="E968" s="46"/>
      <c r="F968" s="47"/>
      <c r="G968" s="45"/>
      <c r="H968" s="45"/>
    </row>
    <row r="969" spans="1:8" x14ac:dyDescent="0.35">
      <c r="A969" s="46"/>
      <c r="B969" s="46"/>
      <c r="C969" s="46"/>
      <c r="D969" s="46"/>
      <c r="E969" s="46"/>
      <c r="F969" s="47"/>
      <c r="G969" s="45"/>
      <c r="H969" s="45"/>
    </row>
    <row r="970" spans="1:8" x14ac:dyDescent="0.35">
      <c r="A970" s="46"/>
      <c r="B970" s="46"/>
      <c r="C970" s="46"/>
      <c r="D970" s="46"/>
      <c r="E970" s="46"/>
      <c r="F970" s="47"/>
      <c r="G970" s="45"/>
      <c r="H970" s="45"/>
    </row>
    <row r="971" spans="1:8" x14ac:dyDescent="0.35">
      <c r="A971" s="46"/>
      <c r="B971" s="46"/>
      <c r="C971" s="46"/>
      <c r="D971" s="46"/>
      <c r="E971" s="46"/>
      <c r="F971" s="47"/>
      <c r="G971" s="45"/>
      <c r="H971" s="45"/>
    </row>
    <row r="972" spans="1:8" x14ac:dyDescent="0.35">
      <c r="A972" s="46"/>
      <c r="B972" s="46"/>
      <c r="C972" s="46"/>
      <c r="D972" s="46"/>
      <c r="E972" s="46"/>
      <c r="F972" s="47"/>
      <c r="G972" s="45"/>
      <c r="H972" s="45"/>
    </row>
    <row r="973" spans="1:8" x14ac:dyDescent="0.35">
      <c r="A973" s="46"/>
      <c r="B973" s="46"/>
      <c r="C973" s="46"/>
      <c r="D973" s="46"/>
      <c r="E973" s="46"/>
      <c r="F973" s="47"/>
      <c r="G973" s="45"/>
      <c r="H973" s="45"/>
    </row>
    <row r="974" spans="1:8" x14ac:dyDescent="0.35">
      <c r="A974" s="46"/>
      <c r="B974" s="46"/>
      <c r="C974" s="46"/>
      <c r="D974" s="46"/>
      <c r="E974" s="46"/>
      <c r="F974" s="47"/>
      <c r="G974" s="45"/>
      <c r="H974" s="45"/>
    </row>
    <row r="975" spans="1:8" x14ac:dyDescent="0.35">
      <c r="A975" s="46"/>
      <c r="B975" s="46"/>
      <c r="C975" s="46"/>
      <c r="D975" s="46"/>
      <c r="E975" s="46"/>
      <c r="F975" s="47"/>
      <c r="G975" s="45"/>
      <c r="H975" s="45"/>
    </row>
    <row r="976" spans="1:8" x14ac:dyDescent="0.35">
      <c r="A976" s="46"/>
      <c r="B976" s="46"/>
      <c r="C976" s="46"/>
      <c r="D976" s="46"/>
      <c r="E976" s="46"/>
      <c r="F976" s="47"/>
      <c r="G976" s="45"/>
      <c r="H976" s="45"/>
    </row>
    <row r="977" spans="1:8" x14ac:dyDescent="0.35">
      <c r="A977" s="46"/>
      <c r="B977" s="46"/>
      <c r="C977" s="46"/>
      <c r="D977" s="46"/>
      <c r="E977" s="46"/>
      <c r="F977" s="47"/>
      <c r="G977" s="45"/>
      <c r="H977" s="45"/>
    </row>
    <row r="978" spans="1:8" x14ac:dyDescent="0.35">
      <c r="A978" s="46"/>
      <c r="B978" s="46"/>
      <c r="C978" s="46"/>
      <c r="D978" s="46"/>
      <c r="E978" s="46"/>
      <c r="F978" s="47"/>
      <c r="G978" s="45"/>
      <c r="H978" s="45"/>
    </row>
    <row r="979" spans="1:8" x14ac:dyDescent="0.35">
      <c r="A979" s="46"/>
      <c r="B979" s="46"/>
      <c r="C979" s="46"/>
      <c r="D979" s="46"/>
      <c r="E979" s="46"/>
      <c r="F979" s="47"/>
      <c r="G979" s="45"/>
      <c r="H979" s="45"/>
    </row>
    <row r="980" spans="1:8" x14ac:dyDescent="0.35">
      <c r="A980" s="46"/>
      <c r="B980" s="46"/>
      <c r="C980" s="46"/>
      <c r="D980" s="46"/>
      <c r="E980" s="46"/>
      <c r="F980" s="47"/>
      <c r="G980" s="45"/>
      <c r="H980" s="45"/>
    </row>
    <row r="981" spans="1:8" x14ac:dyDescent="0.35">
      <c r="A981" s="46"/>
      <c r="B981" s="46"/>
      <c r="C981" s="46"/>
      <c r="D981" s="46"/>
      <c r="E981" s="46"/>
      <c r="F981" s="47"/>
      <c r="G981" s="45"/>
      <c r="H981" s="45"/>
    </row>
    <row r="982" spans="1:8" x14ac:dyDescent="0.35">
      <c r="A982" s="46"/>
      <c r="B982" s="46"/>
      <c r="C982" s="46"/>
      <c r="D982" s="46"/>
      <c r="E982" s="46"/>
      <c r="F982" s="47"/>
      <c r="G982" s="45"/>
      <c r="H982" s="45"/>
    </row>
    <row r="983" spans="1:8" x14ac:dyDescent="0.35">
      <c r="A983" s="46"/>
      <c r="B983" s="46"/>
      <c r="C983" s="46"/>
      <c r="D983" s="46"/>
      <c r="E983" s="46"/>
      <c r="F983" s="47"/>
      <c r="G983" s="45"/>
      <c r="H983" s="45"/>
    </row>
    <row r="984" spans="1:8" x14ac:dyDescent="0.35">
      <c r="A984" s="46"/>
      <c r="B984" s="46"/>
      <c r="C984" s="46"/>
      <c r="D984" s="46"/>
      <c r="E984" s="46"/>
      <c r="F984" s="47"/>
      <c r="G984" s="45"/>
      <c r="H984" s="45"/>
    </row>
    <row r="985" spans="1:8" x14ac:dyDescent="0.35">
      <c r="A985" s="46"/>
      <c r="B985" s="46"/>
      <c r="C985" s="46"/>
      <c r="D985" s="46"/>
      <c r="E985" s="46"/>
      <c r="F985" s="47"/>
      <c r="G985" s="45"/>
      <c r="H985" s="45"/>
    </row>
    <row r="986" spans="1:8" x14ac:dyDescent="0.35">
      <c r="A986" s="46"/>
      <c r="B986" s="46"/>
      <c r="C986" s="46"/>
      <c r="D986" s="46"/>
      <c r="E986" s="46"/>
      <c r="F986" s="47"/>
      <c r="G986" s="45"/>
      <c r="H986" s="45"/>
    </row>
    <row r="987" spans="1:8" x14ac:dyDescent="0.35">
      <c r="A987" s="46"/>
      <c r="B987" s="46"/>
      <c r="C987" s="46"/>
      <c r="D987" s="46"/>
      <c r="E987" s="46"/>
      <c r="F987" s="47"/>
      <c r="G987" s="45"/>
      <c r="H987" s="45"/>
    </row>
    <row r="988" spans="1:8" x14ac:dyDescent="0.35">
      <c r="A988" s="46"/>
      <c r="B988" s="46"/>
      <c r="C988" s="46"/>
      <c r="D988" s="46"/>
      <c r="E988" s="46"/>
      <c r="F988" s="47"/>
      <c r="G988" s="45"/>
      <c r="H988" s="45"/>
    </row>
    <row r="989" spans="1:8" x14ac:dyDescent="0.35">
      <c r="A989" s="46"/>
      <c r="B989" s="46"/>
      <c r="C989" s="46"/>
      <c r="D989" s="46"/>
      <c r="E989" s="46"/>
      <c r="F989" s="47"/>
      <c r="G989" s="45"/>
      <c r="H989" s="45"/>
    </row>
    <row r="990" spans="1:8" x14ac:dyDescent="0.35">
      <c r="A990" s="46"/>
      <c r="B990" s="46"/>
      <c r="C990" s="46"/>
      <c r="D990" s="46"/>
      <c r="E990" s="46"/>
      <c r="F990" s="47"/>
      <c r="G990" s="45"/>
      <c r="H990" s="45"/>
    </row>
    <row r="991" spans="1:8" x14ac:dyDescent="0.35">
      <c r="A991" s="46"/>
      <c r="B991" s="46"/>
      <c r="C991" s="46"/>
      <c r="D991" s="46"/>
      <c r="E991" s="46"/>
      <c r="F991" s="47"/>
      <c r="G991" s="45"/>
      <c r="H991" s="45"/>
    </row>
    <row r="992" spans="1:8" x14ac:dyDescent="0.35">
      <c r="A992" s="46"/>
      <c r="B992" s="46"/>
      <c r="C992" s="46"/>
      <c r="D992" s="46"/>
      <c r="E992" s="46"/>
      <c r="F992" s="47"/>
      <c r="G992" s="45"/>
      <c r="H992" s="45"/>
    </row>
    <row r="993" spans="1:8" x14ac:dyDescent="0.35">
      <c r="A993" s="46"/>
      <c r="B993" s="46"/>
      <c r="C993" s="46"/>
      <c r="D993" s="46"/>
      <c r="E993" s="46"/>
      <c r="F993" s="47"/>
      <c r="G993" s="45"/>
      <c r="H993" s="45"/>
    </row>
    <row r="994" spans="1:8" x14ac:dyDescent="0.35">
      <c r="A994" s="46"/>
      <c r="B994" s="46"/>
      <c r="C994" s="46"/>
      <c r="D994" s="46"/>
      <c r="E994" s="46"/>
      <c r="F994" s="47"/>
      <c r="G994" s="45"/>
      <c r="H994" s="45"/>
    </row>
    <row r="995" spans="1:8" x14ac:dyDescent="0.35">
      <c r="A995" s="46"/>
      <c r="B995" s="46"/>
      <c r="C995" s="46"/>
      <c r="D995" s="46"/>
      <c r="E995" s="46"/>
      <c r="F995" s="47"/>
      <c r="G995" s="45"/>
      <c r="H995" s="45"/>
    </row>
    <row r="996" spans="1:8" x14ac:dyDescent="0.35">
      <c r="A996" s="46"/>
      <c r="B996" s="46"/>
      <c r="C996" s="46"/>
      <c r="D996" s="46"/>
      <c r="E996" s="46"/>
      <c r="F996" s="47"/>
      <c r="G996" s="45"/>
      <c r="H996" s="45"/>
    </row>
    <row r="997" spans="1:8" x14ac:dyDescent="0.35">
      <c r="A997" s="46"/>
      <c r="B997" s="46"/>
      <c r="C997" s="46"/>
      <c r="D997" s="46"/>
      <c r="E997" s="46"/>
      <c r="F997" s="47"/>
      <c r="G997" s="45"/>
      <c r="H997" s="45"/>
    </row>
    <row r="998" spans="1:8" x14ac:dyDescent="0.35">
      <c r="A998" s="46"/>
      <c r="B998" s="46"/>
      <c r="C998" s="46"/>
      <c r="D998" s="46"/>
      <c r="E998" s="46"/>
      <c r="F998" s="47"/>
      <c r="G998" s="45"/>
      <c r="H998" s="45"/>
    </row>
    <row r="999" spans="1:8" x14ac:dyDescent="0.35">
      <c r="A999" s="46"/>
      <c r="B999" s="46"/>
      <c r="C999" s="46"/>
      <c r="D999" s="46"/>
      <c r="E999" s="46"/>
      <c r="F999" s="47"/>
      <c r="G999" s="45"/>
      <c r="H999" s="45"/>
    </row>
    <row r="1000" spans="1:8" x14ac:dyDescent="0.35">
      <c r="A1000" s="46"/>
      <c r="B1000" s="46"/>
      <c r="C1000" s="46"/>
      <c r="D1000" s="46"/>
      <c r="E1000" s="46"/>
      <c r="F1000" s="47"/>
      <c r="G1000" s="45"/>
      <c r="H1000" s="45"/>
    </row>
    <row r="1001" spans="1:8" x14ac:dyDescent="0.35">
      <c r="A1001" s="46"/>
      <c r="B1001" s="46"/>
      <c r="C1001" s="46"/>
      <c r="D1001" s="46"/>
      <c r="E1001" s="46"/>
      <c r="F1001" s="47"/>
      <c r="G1001" s="45"/>
      <c r="H1001" s="45"/>
    </row>
    <row r="1002" spans="1:8" x14ac:dyDescent="0.35">
      <c r="A1002" s="46"/>
      <c r="B1002" s="46"/>
      <c r="C1002" s="46"/>
      <c r="D1002" s="46"/>
      <c r="E1002" s="46"/>
      <c r="F1002" s="47"/>
      <c r="G1002" s="45"/>
      <c r="H1002" s="45"/>
    </row>
    <row r="1003" spans="1:8" x14ac:dyDescent="0.35">
      <c r="A1003" s="46"/>
      <c r="B1003" s="46"/>
      <c r="C1003" s="46"/>
      <c r="D1003" s="46"/>
      <c r="E1003" s="46"/>
      <c r="F1003" s="47"/>
      <c r="G1003" s="45"/>
      <c r="H1003" s="45"/>
    </row>
    <row r="1004" spans="1:8" x14ac:dyDescent="0.35">
      <c r="A1004" s="46"/>
      <c r="B1004" s="46"/>
      <c r="C1004" s="46"/>
      <c r="D1004" s="46"/>
      <c r="E1004" s="46"/>
      <c r="F1004" s="47"/>
      <c r="G1004" s="45"/>
      <c r="H1004" s="45"/>
    </row>
    <row r="1005" spans="1:8" x14ac:dyDescent="0.35">
      <c r="A1005" s="46"/>
      <c r="B1005" s="46"/>
      <c r="C1005" s="46"/>
      <c r="D1005" s="46"/>
      <c r="E1005" s="46"/>
      <c r="F1005" s="47"/>
      <c r="G1005" s="45"/>
      <c r="H1005" s="45"/>
    </row>
    <row r="1006" spans="1:8" x14ac:dyDescent="0.35">
      <c r="A1006" s="46"/>
      <c r="B1006" s="46"/>
      <c r="C1006" s="46"/>
      <c r="D1006" s="46"/>
      <c r="E1006" s="46"/>
      <c r="F1006" s="47"/>
      <c r="G1006" s="45"/>
      <c r="H1006" s="45"/>
    </row>
    <row r="1007" spans="1:8" x14ac:dyDescent="0.35">
      <c r="A1007" s="46"/>
      <c r="B1007" s="46"/>
      <c r="C1007" s="46"/>
      <c r="D1007" s="46"/>
      <c r="E1007" s="46"/>
      <c r="F1007" s="47"/>
      <c r="G1007" s="45"/>
      <c r="H1007" s="45"/>
    </row>
    <row r="1008" spans="1:8" x14ac:dyDescent="0.35">
      <c r="A1008" s="46"/>
      <c r="B1008" s="46"/>
      <c r="C1008" s="46"/>
      <c r="D1008" s="46"/>
      <c r="E1008" s="46"/>
      <c r="F1008" s="47"/>
      <c r="G1008" s="45"/>
      <c r="H1008" s="45"/>
    </row>
    <row r="1009" spans="1:8" x14ac:dyDescent="0.35">
      <c r="A1009" s="46"/>
      <c r="B1009" s="46"/>
      <c r="C1009" s="46"/>
      <c r="D1009" s="46"/>
      <c r="E1009" s="46"/>
      <c r="F1009" s="47"/>
      <c r="G1009" s="45"/>
      <c r="H1009" s="45"/>
    </row>
    <row r="1010" spans="1:8" x14ac:dyDescent="0.35">
      <c r="A1010" s="46"/>
      <c r="B1010" s="46"/>
      <c r="C1010" s="46"/>
      <c r="D1010" s="46"/>
      <c r="E1010" s="46"/>
      <c r="F1010" s="47"/>
      <c r="G1010" s="45"/>
      <c r="H1010" s="45"/>
    </row>
    <row r="1011" spans="1:8" x14ac:dyDescent="0.35">
      <c r="A1011" s="46"/>
      <c r="B1011" s="46"/>
      <c r="C1011" s="46"/>
      <c r="D1011" s="46"/>
      <c r="E1011" s="46"/>
      <c r="F1011" s="47"/>
      <c r="G1011" s="45"/>
      <c r="H1011" s="45"/>
    </row>
    <row r="1012" spans="1:8" x14ac:dyDescent="0.35">
      <c r="A1012" s="46"/>
      <c r="B1012" s="46"/>
      <c r="C1012" s="46"/>
      <c r="D1012" s="46"/>
      <c r="E1012" s="46"/>
      <c r="F1012" s="47"/>
      <c r="G1012" s="45"/>
      <c r="H1012" s="45"/>
    </row>
    <row r="1013" spans="1:8" x14ac:dyDescent="0.35">
      <c r="A1013" s="46"/>
      <c r="B1013" s="46"/>
      <c r="C1013" s="46"/>
      <c r="D1013" s="46"/>
      <c r="E1013" s="46"/>
      <c r="F1013" s="47"/>
      <c r="G1013" s="45"/>
      <c r="H1013" s="45"/>
    </row>
    <row r="1014" spans="1:8" x14ac:dyDescent="0.35">
      <c r="A1014" s="46"/>
      <c r="B1014" s="46"/>
      <c r="C1014" s="46"/>
      <c r="D1014" s="46"/>
      <c r="E1014" s="46"/>
      <c r="F1014" s="47"/>
      <c r="G1014" s="45"/>
      <c r="H1014" s="45"/>
    </row>
    <row r="1015" spans="1:8" x14ac:dyDescent="0.35">
      <c r="A1015" s="46"/>
      <c r="B1015" s="46"/>
      <c r="C1015" s="46"/>
      <c r="D1015" s="46"/>
      <c r="E1015" s="46"/>
      <c r="F1015" s="47"/>
      <c r="G1015" s="45"/>
      <c r="H1015" s="45"/>
    </row>
    <row r="1016" spans="1:8" x14ac:dyDescent="0.35">
      <c r="A1016" s="46"/>
      <c r="B1016" s="46"/>
      <c r="C1016" s="46"/>
      <c r="D1016" s="46"/>
      <c r="E1016" s="46"/>
      <c r="F1016" s="47"/>
      <c r="G1016" s="45"/>
      <c r="H1016" s="45"/>
    </row>
    <row r="1017" spans="1:8" x14ac:dyDescent="0.35">
      <c r="A1017" s="46"/>
      <c r="B1017" s="46"/>
      <c r="C1017" s="46"/>
      <c r="D1017" s="46"/>
      <c r="E1017" s="46"/>
      <c r="F1017" s="47"/>
      <c r="G1017" s="45"/>
      <c r="H1017" s="45"/>
    </row>
    <row r="1018" spans="1:8" x14ac:dyDescent="0.35">
      <c r="A1018" s="46"/>
      <c r="B1018" s="46"/>
      <c r="C1018" s="46"/>
      <c r="D1018" s="46"/>
      <c r="E1018" s="46"/>
      <c r="F1018" s="47"/>
      <c r="G1018" s="45"/>
      <c r="H1018" s="45"/>
    </row>
    <row r="1019" spans="1:8" x14ac:dyDescent="0.35">
      <c r="A1019" s="46"/>
      <c r="B1019" s="46"/>
      <c r="C1019" s="46"/>
      <c r="D1019" s="46"/>
      <c r="E1019" s="46"/>
      <c r="F1019" s="47"/>
      <c r="G1019" s="45"/>
      <c r="H1019" s="45"/>
    </row>
    <row r="1020" spans="1:8" x14ac:dyDescent="0.35">
      <c r="A1020" s="46"/>
      <c r="B1020" s="46"/>
      <c r="C1020" s="46"/>
      <c r="D1020" s="46"/>
      <c r="E1020" s="46"/>
      <c r="F1020" s="47"/>
      <c r="G1020" s="45"/>
      <c r="H1020" s="45"/>
    </row>
    <row r="1021" spans="1:8" x14ac:dyDescent="0.35">
      <c r="A1021" s="46"/>
      <c r="B1021" s="46"/>
      <c r="C1021" s="46"/>
      <c r="D1021" s="46"/>
      <c r="E1021" s="46"/>
      <c r="F1021" s="47"/>
      <c r="G1021" s="45"/>
      <c r="H1021" s="45"/>
    </row>
    <row r="1022" spans="1:8" x14ac:dyDescent="0.35">
      <c r="A1022" s="46"/>
      <c r="B1022" s="46"/>
      <c r="C1022" s="46"/>
      <c r="D1022" s="46"/>
      <c r="E1022" s="46"/>
      <c r="F1022" s="47"/>
      <c r="G1022" s="45"/>
      <c r="H1022" s="45"/>
    </row>
    <row r="1023" spans="1:8" x14ac:dyDescent="0.35">
      <c r="A1023" s="46"/>
      <c r="B1023" s="46"/>
      <c r="C1023" s="46"/>
      <c r="D1023" s="46"/>
      <c r="E1023" s="46"/>
      <c r="F1023" s="47"/>
      <c r="G1023" s="45"/>
      <c r="H1023" s="45"/>
    </row>
    <row r="1024" spans="1:8" x14ac:dyDescent="0.35">
      <c r="A1024" s="46"/>
      <c r="B1024" s="46"/>
      <c r="C1024" s="46"/>
      <c r="D1024" s="46"/>
      <c r="E1024" s="46"/>
      <c r="F1024" s="47"/>
      <c r="G1024" s="45"/>
      <c r="H1024" s="45"/>
    </row>
    <row r="1025" spans="1:8" x14ac:dyDescent="0.35">
      <c r="A1025" s="46"/>
      <c r="B1025" s="46"/>
      <c r="C1025" s="46"/>
      <c r="D1025" s="46"/>
      <c r="E1025" s="46"/>
      <c r="F1025" s="47"/>
      <c r="G1025" s="45"/>
      <c r="H1025" s="45"/>
    </row>
    <row r="1026" spans="1:8" x14ac:dyDescent="0.35">
      <c r="A1026" s="46"/>
      <c r="B1026" s="46"/>
      <c r="C1026" s="46"/>
      <c r="D1026" s="46"/>
      <c r="E1026" s="46"/>
      <c r="F1026" s="47"/>
      <c r="G1026" s="45"/>
      <c r="H1026" s="45"/>
    </row>
    <row r="1027" spans="1:8" x14ac:dyDescent="0.35">
      <c r="A1027" s="46"/>
      <c r="B1027" s="46"/>
      <c r="C1027" s="46"/>
      <c r="D1027" s="46"/>
      <c r="E1027" s="46"/>
      <c r="F1027" s="47"/>
      <c r="G1027" s="45"/>
      <c r="H1027" s="45"/>
    </row>
    <row r="1028" spans="1:8" x14ac:dyDescent="0.35">
      <c r="A1028" s="46"/>
      <c r="B1028" s="46"/>
      <c r="C1028" s="46"/>
      <c r="D1028" s="46"/>
      <c r="E1028" s="46"/>
      <c r="F1028" s="47"/>
      <c r="G1028" s="45"/>
      <c r="H1028" s="45"/>
    </row>
    <row r="1029" spans="1:8" x14ac:dyDescent="0.35">
      <c r="A1029" s="46"/>
      <c r="B1029" s="46"/>
      <c r="C1029" s="46"/>
      <c r="D1029" s="46"/>
      <c r="E1029" s="46"/>
      <c r="F1029" s="47"/>
      <c r="G1029" s="45"/>
      <c r="H1029" s="45"/>
    </row>
    <row r="1030" spans="1:8" x14ac:dyDescent="0.35">
      <c r="A1030" s="46"/>
      <c r="B1030" s="46"/>
      <c r="C1030" s="46"/>
      <c r="D1030" s="46"/>
      <c r="E1030" s="46"/>
      <c r="F1030" s="47"/>
      <c r="G1030" s="45"/>
      <c r="H1030" s="45"/>
    </row>
    <row r="1031" spans="1:8" x14ac:dyDescent="0.35">
      <c r="A1031" s="46"/>
      <c r="B1031" s="46"/>
      <c r="C1031" s="46"/>
      <c r="D1031" s="46"/>
      <c r="E1031" s="46"/>
      <c r="F1031" s="47"/>
      <c r="G1031" s="45"/>
      <c r="H1031" s="45"/>
    </row>
    <row r="1032" spans="1:8" x14ac:dyDescent="0.35">
      <c r="A1032" s="46"/>
      <c r="B1032" s="46"/>
      <c r="C1032" s="46"/>
      <c r="D1032" s="46"/>
      <c r="E1032" s="46"/>
      <c r="F1032" s="47"/>
      <c r="G1032" s="45"/>
      <c r="H1032" s="45"/>
    </row>
    <row r="1033" spans="1:8" x14ac:dyDescent="0.35">
      <c r="A1033" s="46"/>
      <c r="B1033" s="46"/>
      <c r="C1033" s="46"/>
      <c r="D1033" s="46"/>
      <c r="E1033" s="46"/>
      <c r="F1033" s="47"/>
      <c r="G1033" s="45"/>
      <c r="H1033" s="45"/>
    </row>
    <row r="1034" spans="1:8" x14ac:dyDescent="0.35">
      <c r="A1034" s="46"/>
      <c r="B1034" s="46"/>
      <c r="C1034" s="46"/>
      <c r="D1034" s="46"/>
      <c r="E1034" s="46"/>
      <c r="F1034" s="47"/>
      <c r="G1034" s="45"/>
      <c r="H1034" s="45"/>
    </row>
    <row r="1035" spans="1:8" x14ac:dyDescent="0.35">
      <c r="A1035" s="46"/>
      <c r="B1035" s="46"/>
      <c r="C1035" s="46"/>
      <c r="D1035" s="46"/>
      <c r="E1035" s="46"/>
      <c r="F1035" s="47"/>
      <c r="G1035" s="45"/>
      <c r="H1035" s="45"/>
    </row>
    <row r="1036" spans="1:8" x14ac:dyDescent="0.35">
      <c r="A1036" s="46"/>
      <c r="B1036" s="46"/>
      <c r="C1036" s="46"/>
      <c r="D1036" s="46"/>
      <c r="E1036" s="46"/>
      <c r="F1036" s="47"/>
      <c r="G1036" s="45"/>
      <c r="H1036" s="45"/>
    </row>
    <row r="1037" spans="1:8" x14ac:dyDescent="0.35">
      <c r="A1037" s="46"/>
      <c r="B1037" s="46"/>
      <c r="C1037" s="46"/>
      <c r="D1037" s="46"/>
      <c r="E1037" s="46"/>
      <c r="F1037" s="47"/>
      <c r="G1037" s="45"/>
      <c r="H1037" s="45"/>
    </row>
    <row r="1038" spans="1:8" x14ac:dyDescent="0.35">
      <c r="A1038" s="46"/>
      <c r="B1038" s="46"/>
      <c r="C1038" s="46"/>
      <c r="D1038" s="46"/>
      <c r="E1038" s="46"/>
      <c r="F1038" s="47"/>
      <c r="G1038" s="45"/>
      <c r="H1038" s="45"/>
    </row>
    <row r="1039" spans="1:8" x14ac:dyDescent="0.35">
      <c r="A1039" s="46"/>
      <c r="B1039" s="46"/>
      <c r="C1039" s="46"/>
      <c r="D1039" s="46"/>
      <c r="E1039" s="46"/>
      <c r="F1039" s="47"/>
      <c r="G1039" s="45"/>
      <c r="H1039" s="45"/>
    </row>
    <row r="1040" spans="1:8" x14ac:dyDescent="0.35">
      <c r="A1040" s="46"/>
      <c r="B1040" s="46"/>
      <c r="C1040" s="46"/>
      <c r="D1040" s="46"/>
      <c r="E1040" s="46"/>
      <c r="F1040" s="47"/>
      <c r="G1040" s="45"/>
      <c r="H1040" s="45"/>
    </row>
    <row r="1041" spans="1:8" x14ac:dyDescent="0.35">
      <c r="A1041" s="46"/>
      <c r="B1041" s="46"/>
      <c r="C1041" s="46"/>
      <c r="D1041" s="46"/>
      <c r="E1041" s="46"/>
      <c r="F1041" s="47"/>
      <c r="G1041" s="45"/>
      <c r="H1041" s="45"/>
    </row>
    <row r="1042" spans="1:8" x14ac:dyDescent="0.35">
      <c r="A1042" s="46"/>
      <c r="B1042" s="46"/>
      <c r="C1042" s="46"/>
      <c r="D1042" s="46"/>
      <c r="E1042" s="46"/>
      <c r="F1042" s="47"/>
      <c r="G1042" s="45"/>
      <c r="H1042" s="45"/>
    </row>
    <row r="1043" spans="1:8" x14ac:dyDescent="0.35">
      <c r="A1043" s="46"/>
      <c r="B1043" s="46"/>
      <c r="C1043" s="46"/>
      <c r="D1043" s="46"/>
      <c r="E1043" s="46"/>
      <c r="F1043" s="47"/>
      <c r="G1043" s="45"/>
      <c r="H1043" s="45"/>
    </row>
    <row r="1044" spans="1:8" x14ac:dyDescent="0.35">
      <c r="A1044" s="46"/>
      <c r="B1044" s="46"/>
      <c r="C1044" s="46"/>
      <c r="D1044" s="46"/>
      <c r="E1044" s="46"/>
      <c r="F1044" s="47"/>
      <c r="G1044" s="45"/>
      <c r="H1044" s="45"/>
    </row>
    <row r="1045" spans="1:8" x14ac:dyDescent="0.35">
      <c r="A1045" s="46"/>
      <c r="B1045" s="46"/>
      <c r="C1045" s="46"/>
      <c r="D1045" s="46"/>
      <c r="E1045" s="46"/>
      <c r="F1045" s="47"/>
      <c r="G1045" s="45"/>
      <c r="H1045" s="45"/>
    </row>
    <row r="1046" spans="1:8" x14ac:dyDescent="0.35">
      <c r="A1046" s="46"/>
      <c r="B1046" s="46"/>
      <c r="C1046" s="46"/>
      <c r="D1046" s="46"/>
      <c r="E1046" s="46"/>
      <c r="F1046" s="47"/>
      <c r="G1046" s="45"/>
      <c r="H1046" s="45"/>
    </row>
    <row r="1047" spans="1:8" x14ac:dyDescent="0.35">
      <c r="A1047" s="46"/>
      <c r="B1047" s="46"/>
      <c r="C1047" s="46"/>
      <c r="D1047" s="46"/>
      <c r="E1047" s="46"/>
      <c r="F1047" s="47"/>
      <c r="G1047" s="45"/>
      <c r="H1047" s="45"/>
    </row>
    <row r="1048" spans="1:8" x14ac:dyDescent="0.35">
      <c r="A1048" s="46"/>
      <c r="B1048" s="46"/>
      <c r="C1048" s="46"/>
      <c r="D1048" s="46"/>
      <c r="E1048" s="46"/>
      <c r="F1048" s="47"/>
      <c r="G1048" s="45"/>
      <c r="H1048" s="45"/>
    </row>
    <row r="1049" spans="1:8" x14ac:dyDescent="0.35">
      <c r="A1049" s="46"/>
      <c r="B1049" s="46"/>
      <c r="C1049" s="46"/>
      <c r="D1049" s="46"/>
      <c r="E1049" s="46"/>
      <c r="F1049" s="47"/>
      <c r="G1049" s="45"/>
      <c r="H1049" s="45"/>
    </row>
    <row r="1050" spans="1:8" x14ac:dyDescent="0.35">
      <c r="A1050" s="46"/>
      <c r="B1050" s="46"/>
      <c r="C1050" s="46"/>
      <c r="D1050" s="46"/>
      <c r="E1050" s="46"/>
      <c r="F1050" s="47"/>
      <c r="G1050" s="45"/>
      <c r="H1050" s="45"/>
    </row>
    <row r="1051" spans="1:8" x14ac:dyDescent="0.35">
      <c r="A1051" s="46"/>
      <c r="B1051" s="46"/>
      <c r="C1051" s="46"/>
      <c r="D1051" s="46"/>
      <c r="E1051" s="46"/>
      <c r="F1051" s="47"/>
      <c r="G1051" s="45"/>
      <c r="H1051" s="45"/>
    </row>
    <row r="1052" spans="1:8" x14ac:dyDescent="0.35">
      <c r="A1052" s="46"/>
      <c r="B1052" s="46"/>
      <c r="C1052" s="46"/>
      <c r="D1052" s="46"/>
      <c r="E1052" s="46"/>
      <c r="F1052" s="47"/>
      <c r="G1052" s="45"/>
      <c r="H1052" s="45"/>
    </row>
    <row r="1053" spans="1:8" x14ac:dyDescent="0.35">
      <c r="A1053" s="46"/>
      <c r="B1053" s="46"/>
      <c r="C1053" s="46"/>
      <c r="D1053" s="46"/>
      <c r="E1053" s="46"/>
      <c r="F1053" s="47"/>
      <c r="G1053" s="45"/>
      <c r="H1053" s="45"/>
    </row>
    <row r="1054" spans="1:8" x14ac:dyDescent="0.35">
      <c r="A1054" s="46"/>
      <c r="B1054" s="46"/>
      <c r="C1054" s="46"/>
      <c r="D1054" s="46"/>
      <c r="E1054" s="46"/>
      <c r="F1054" s="47"/>
      <c r="G1054" s="45"/>
      <c r="H1054" s="45"/>
    </row>
    <row r="1055" spans="1:8" x14ac:dyDescent="0.35">
      <c r="A1055" s="46"/>
      <c r="B1055" s="46"/>
      <c r="C1055" s="46"/>
      <c r="D1055" s="46"/>
      <c r="E1055" s="46"/>
      <c r="F1055" s="47"/>
      <c r="G1055" s="45"/>
      <c r="H1055" s="45"/>
    </row>
    <row r="1056" spans="1:8" x14ac:dyDescent="0.35">
      <c r="A1056" s="46"/>
      <c r="B1056" s="46"/>
      <c r="C1056" s="46"/>
      <c r="D1056" s="46"/>
      <c r="E1056" s="46"/>
      <c r="F1056" s="47"/>
      <c r="G1056" s="45"/>
      <c r="H1056" s="45"/>
    </row>
    <row r="1057" spans="1:8" x14ac:dyDescent="0.35">
      <c r="A1057" s="46"/>
      <c r="B1057" s="46"/>
      <c r="C1057" s="46"/>
      <c r="D1057" s="46"/>
      <c r="E1057" s="46"/>
      <c r="F1057" s="47"/>
      <c r="G1057" s="45"/>
      <c r="H1057" s="45"/>
    </row>
    <row r="1058" spans="1:8" x14ac:dyDescent="0.35">
      <c r="A1058" s="46"/>
      <c r="B1058" s="46"/>
      <c r="C1058" s="46"/>
      <c r="D1058" s="46"/>
      <c r="E1058" s="46"/>
      <c r="F1058" s="47"/>
      <c r="G1058" s="45"/>
      <c r="H1058" s="45"/>
    </row>
    <row r="1059" spans="1:8" x14ac:dyDescent="0.35">
      <c r="A1059" s="46"/>
      <c r="B1059" s="46"/>
      <c r="C1059" s="46"/>
      <c r="D1059" s="46"/>
      <c r="E1059" s="46"/>
      <c r="F1059" s="47"/>
      <c r="G1059" s="45"/>
      <c r="H1059" s="45"/>
    </row>
    <row r="1060" spans="1:8" x14ac:dyDescent="0.35">
      <c r="A1060" s="46"/>
      <c r="B1060" s="46"/>
      <c r="C1060" s="46"/>
      <c r="D1060" s="46"/>
      <c r="E1060" s="46"/>
      <c r="F1060" s="47"/>
      <c r="G1060" s="45"/>
      <c r="H1060" s="45"/>
    </row>
    <row r="1061" spans="1:8" x14ac:dyDescent="0.35">
      <c r="A1061" s="46"/>
      <c r="B1061" s="46"/>
      <c r="C1061" s="46"/>
      <c r="D1061" s="46"/>
      <c r="E1061" s="46"/>
      <c r="F1061" s="47"/>
      <c r="G1061" s="45"/>
      <c r="H1061" s="45"/>
    </row>
    <row r="1062" spans="1:8" x14ac:dyDescent="0.35">
      <c r="A1062" s="46"/>
      <c r="B1062" s="46"/>
      <c r="C1062" s="46"/>
      <c r="D1062" s="46"/>
      <c r="E1062" s="46"/>
      <c r="F1062" s="47"/>
      <c r="G1062" s="45"/>
      <c r="H1062" s="45"/>
    </row>
    <row r="1063" spans="1:8" x14ac:dyDescent="0.35">
      <c r="A1063" s="46"/>
      <c r="B1063" s="46"/>
      <c r="C1063" s="46"/>
      <c r="D1063" s="46"/>
      <c r="E1063" s="46"/>
      <c r="F1063" s="47"/>
      <c r="G1063" s="45"/>
      <c r="H1063" s="45"/>
    </row>
    <row r="1064" spans="1:8" x14ac:dyDescent="0.35">
      <c r="A1064" s="46"/>
      <c r="B1064" s="46"/>
      <c r="C1064" s="46"/>
      <c r="D1064" s="46"/>
      <c r="E1064" s="46"/>
      <c r="F1064" s="47"/>
      <c r="G1064" s="45"/>
      <c r="H1064" s="45"/>
    </row>
    <row r="1065" spans="1:8" x14ac:dyDescent="0.35">
      <c r="A1065" s="46"/>
      <c r="B1065" s="46"/>
      <c r="C1065" s="46"/>
      <c r="D1065" s="46"/>
      <c r="E1065" s="46"/>
      <c r="F1065" s="47"/>
      <c r="G1065" s="45"/>
      <c r="H1065" s="45"/>
    </row>
    <row r="1066" spans="1:8" x14ac:dyDescent="0.35">
      <c r="A1066" s="46"/>
      <c r="B1066" s="46"/>
      <c r="C1066" s="46"/>
      <c r="D1066" s="46"/>
      <c r="E1066" s="46"/>
      <c r="F1066" s="47"/>
      <c r="G1066" s="45"/>
      <c r="H1066" s="45"/>
    </row>
    <row r="1067" spans="1:8" x14ac:dyDescent="0.35">
      <c r="A1067" s="46"/>
      <c r="B1067" s="46"/>
      <c r="C1067" s="46"/>
      <c r="D1067" s="46"/>
      <c r="E1067" s="46"/>
      <c r="F1067" s="47"/>
      <c r="G1067" s="45"/>
      <c r="H1067" s="45"/>
    </row>
    <row r="1068" spans="1:8" x14ac:dyDescent="0.35">
      <c r="A1068" s="46"/>
      <c r="B1068" s="46"/>
      <c r="C1068" s="46"/>
      <c r="D1068" s="46"/>
      <c r="E1068" s="46"/>
      <c r="F1068" s="47"/>
      <c r="G1068" s="45"/>
      <c r="H1068" s="45"/>
    </row>
    <row r="1069" spans="1:8" x14ac:dyDescent="0.35">
      <c r="A1069" s="46"/>
      <c r="B1069" s="46"/>
      <c r="C1069" s="46"/>
      <c r="D1069" s="46"/>
      <c r="E1069" s="46"/>
      <c r="F1069" s="47"/>
      <c r="G1069" s="45"/>
      <c r="H1069" s="45"/>
    </row>
    <row r="1070" spans="1:8" x14ac:dyDescent="0.35">
      <c r="A1070" s="46"/>
      <c r="B1070" s="46"/>
      <c r="C1070" s="46"/>
      <c r="D1070" s="46"/>
      <c r="E1070" s="46"/>
      <c r="F1070" s="47"/>
      <c r="G1070" s="45"/>
      <c r="H1070" s="45"/>
    </row>
    <row r="1071" spans="1:8" x14ac:dyDescent="0.35">
      <c r="A1071" s="46"/>
      <c r="B1071" s="46"/>
      <c r="C1071" s="46"/>
      <c r="D1071" s="46"/>
      <c r="E1071" s="46"/>
      <c r="F1071" s="47"/>
      <c r="G1071" s="45"/>
      <c r="H1071" s="45"/>
    </row>
    <row r="1072" spans="1:8" x14ac:dyDescent="0.35">
      <c r="A1072" s="46"/>
      <c r="B1072" s="46"/>
      <c r="C1072" s="46"/>
      <c r="D1072" s="46"/>
      <c r="E1072" s="46"/>
      <c r="F1072" s="47"/>
      <c r="G1072" s="45"/>
      <c r="H1072" s="45"/>
    </row>
    <row r="1073" spans="1:8" x14ac:dyDescent="0.35">
      <c r="A1073" s="46"/>
      <c r="B1073" s="46"/>
      <c r="C1073" s="46"/>
      <c r="D1073" s="46"/>
      <c r="E1073" s="46"/>
      <c r="F1073" s="47"/>
      <c r="G1073" s="45"/>
      <c r="H1073" s="45"/>
    </row>
    <row r="1074" spans="1:8" x14ac:dyDescent="0.35">
      <c r="A1074" s="46"/>
      <c r="B1074" s="46"/>
      <c r="C1074" s="46"/>
      <c r="D1074" s="46"/>
      <c r="E1074" s="46"/>
      <c r="F1074" s="47"/>
      <c r="G1074" s="45"/>
      <c r="H1074" s="45"/>
    </row>
    <row r="1075" spans="1:8" x14ac:dyDescent="0.35">
      <c r="A1075" s="46"/>
      <c r="B1075" s="46"/>
      <c r="C1075" s="46"/>
      <c r="D1075" s="46"/>
      <c r="E1075" s="46"/>
      <c r="F1075" s="47"/>
      <c r="G1075" s="45"/>
      <c r="H1075" s="45"/>
    </row>
    <row r="1076" spans="1:8" x14ac:dyDescent="0.35">
      <c r="A1076" s="46"/>
      <c r="B1076" s="46"/>
      <c r="C1076" s="46"/>
      <c r="D1076" s="46"/>
      <c r="E1076" s="46"/>
      <c r="F1076" s="47"/>
      <c r="G1076" s="45"/>
      <c r="H1076" s="45"/>
    </row>
    <row r="1077" spans="1:8" x14ac:dyDescent="0.35">
      <c r="A1077" s="46"/>
      <c r="B1077" s="46"/>
      <c r="C1077" s="46"/>
      <c r="D1077" s="46"/>
      <c r="E1077" s="46"/>
      <c r="F1077" s="47"/>
      <c r="G1077" s="45"/>
      <c r="H1077" s="45"/>
    </row>
    <row r="1078" spans="1:8" x14ac:dyDescent="0.35">
      <c r="A1078" s="46"/>
      <c r="B1078" s="46"/>
      <c r="C1078" s="46"/>
      <c r="D1078" s="46"/>
      <c r="E1078" s="46"/>
      <c r="F1078" s="47"/>
      <c r="G1078" s="45"/>
      <c r="H1078" s="45"/>
    </row>
    <row r="1079" spans="1:8" x14ac:dyDescent="0.35">
      <c r="A1079" s="46"/>
      <c r="B1079" s="46"/>
      <c r="C1079" s="46"/>
      <c r="D1079" s="46"/>
      <c r="E1079" s="46"/>
      <c r="F1079" s="47"/>
      <c r="G1079" s="45"/>
      <c r="H1079" s="45"/>
    </row>
    <row r="1080" spans="1:8" x14ac:dyDescent="0.35">
      <c r="A1080" s="46"/>
      <c r="B1080" s="46"/>
      <c r="C1080" s="46"/>
      <c r="D1080" s="46"/>
      <c r="E1080" s="46"/>
      <c r="F1080" s="47"/>
      <c r="G1080" s="45"/>
      <c r="H1080" s="45"/>
    </row>
    <row r="1081" spans="1:8" x14ac:dyDescent="0.35">
      <c r="A1081" s="46"/>
      <c r="B1081" s="46"/>
      <c r="C1081" s="46"/>
      <c r="D1081" s="46"/>
      <c r="E1081" s="46"/>
      <c r="F1081" s="47"/>
      <c r="G1081" s="45"/>
      <c r="H1081" s="45"/>
    </row>
    <row r="1082" spans="1:8" x14ac:dyDescent="0.35">
      <c r="A1082" s="46"/>
      <c r="B1082" s="46"/>
      <c r="C1082" s="46"/>
      <c r="D1082" s="46"/>
      <c r="E1082" s="46"/>
      <c r="F1082" s="47"/>
      <c r="G1082" s="45"/>
      <c r="H1082" s="45"/>
    </row>
    <row r="1083" spans="1:8" x14ac:dyDescent="0.35">
      <c r="A1083" s="46"/>
      <c r="B1083" s="46"/>
      <c r="C1083" s="46"/>
      <c r="D1083" s="46"/>
      <c r="E1083" s="46"/>
      <c r="F1083" s="47"/>
      <c r="G1083" s="45"/>
      <c r="H1083" s="45"/>
    </row>
    <row r="1084" spans="1:8" x14ac:dyDescent="0.35">
      <c r="A1084" s="46"/>
      <c r="B1084" s="46"/>
      <c r="C1084" s="46"/>
      <c r="D1084" s="46"/>
      <c r="E1084" s="46"/>
      <c r="F1084" s="47"/>
      <c r="G1084" s="45"/>
      <c r="H1084" s="45"/>
    </row>
    <row r="1085" spans="1:8" x14ac:dyDescent="0.35">
      <c r="A1085" s="46"/>
      <c r="B1085" s="46"/>
      <c r="C1085" s="46"/>
      <c r="D1085" s="46"/>
      <c r="E1085" s="46"/>
      <c r="F1085" s="47"/>
      <c r="G1085" s="45"/>
      <c r="H1085" s="45"/>
    </row>
    <row r="1086" spans="1:8" x14ac:dyDescent="0.35">
      <c r="A1086" s="46"/>
      <c r="B1086" s="46"/>
      <c r="C1086" s="46"/>
      <c r="D1086" s="46"/>
      <c r="E1086" s="46"/>
      <c r="F1086" s="47"/>
      <c r="G1086" s="45"/>
      <c r="H1086" s="45"/>
    </row>
    <row r="1087" spans="1:8" x14ac:dyDescent="0.35">
      <c r="A1087" s="46"/>
      <c r="B1087" s="46"/>
      <c r="C1087" s="46"/>
      <c r="D1087" s="46"/>
      <c r="E1087" s="46"/>
      <c r="F1087" s="47"/>
      <c r="G1087" s="45"/>
      <c r="H1087" s="45"/>
    </row>
    <row r="1088" spans="1:8" x14ac:dyDescent="0.35">
      <c r="A1088" s="46"/>
      <c r="B1088" s="46"/>
      <c r="C1088" s="46"/>
      <c r="D1088" s="46"/>
      <c r="E1088" s="46"/>
      <c r="F1088" s="47"/>
      <c r="G1088" s="45"/>
      <c r="H1088" s="45"/>
    </row>
    <row r="1089" spans="1:8" x14ac:dyDescent="0.35">
      <c r="A1089" s="46"/>
      <c r="B1089" s="46"/>
      <c r="C1089" s="46"/>
      <c r="D1089" s="46"/>
      <c r="E1089" s="46"/>
      <c r="F1089" s="47"/>
      <c r="G1089" s="45"/>
      <c r="H1089" s="45"/>
    </row>
    <row r="1090" spans="1:8" x14ac:dyDescent="0.35">
      <c r="A1090" s="46"/>
      <c r="B1090" s="46"/>
      <c r="C1090" s="46"/>
      <c r="D1090" s="46"/>
      <c r="E1090" s="46"/>
      <c r="F1090" s="47"/>
      <c r="G1090" s="45"/>
      <c r="H1090" s="45"/>
    </row>
    <row r="1091" spans="1:8" x14ac:dyDescent="0.35">
      <c r="A1091" s="46"/>
      <c r="B1091" s="46"/>
      <c r="C1091" s="46"/>
      <c r="D1091" s="46"/>
      <c r="E1091" s="46"/>
      <c r="F1091" s="47"/>
      <c r="G1091" s="45"/>
      <c r="H1091" s="45"/>
    </row>
    <row r="1092" spans="1:8" x14ac:dyDescent="0.35">
      <c r="A1092" s="46"/>
      <c r="B1092" s="46"/>
      <c r="C1092" s="46"/>
      <c r="D1092" s="46"/>
      <c r="E1092" s="46"/>
      <c r="F1092" s="47"/>
      <c r="G1092" s="45"/>
      <c r="H1092" s="45"/>
    </row>
    <row r="1093" spans="1:8" x14ac:dyDescent="0.35">
      <c r="A1093" s="46"/>
      <c r="B1093" s="46"/>
      <c r="C1093" s="46"/>
      <c r="D1093" s="46"/>
      <c r="E1093" s="46"/>
      <c r="F1093" s="47"/>
      <c r="G1093" s="45"/>
      <c r="H1093" s="45"/>
    </row>
    <row r="1094" spans="1:8" x14ac:dyDescent="0.35">
      <c r="A1094" s="46"/>
      <c r="B1094" s="46"/>
      <c r="C1094" s="46"/>
      <c r="D1094" s="46"/>
      <c r="E1094" s="46"/>
      <c r="F1094" s="47"/>
      <c r="G1094" s="45"/>
      <c r="H1094" s="45"/>
    </row>
    <row r="1095" spans="1:8" x14ac:dyDescent="0.35">
      <c r="A1095" s="46"/>
      <c r="B1095" s="46"/>
      <c r="C1095" s="46"/>
      <c r="D1095" s="46"/>
      <c r="E1095" s="46"/>
      <c r="F1095" s="47"/>
      <c r="G1095" s="45"/>
      <c r="H1095" s="45"/>
    </row>
    <row r="1096" spans="1:8" x14ac:dyDescent="0.35">
      <c r="A1096" s="46"/>
      <c r="B1096" s="46"/>
      <c r="C1096" s="46"/>
      <c r="D1096" s="46"/>
      <c r="E1096" s="46"/>
      <c r="F1096" s="47"/>
      <c r="G1096" s="45"/>
      <c r="H1096" s="45"/>
    </row>
    <row r="1097" spans="1:8" x14ac:dyDescent="0.35">
      <c r="A1097" s="46"/>
      <c r="B1097" s="46"/>
      <c r="C1097" s="46"/>
      <c r="D1097" s="46"/>
      <c r="E1097" s="46"/>
      <c r="F1097" s="47"/>
      <c r="G1097" s="45"/>
      <c r="H1097" s="45"/>
    </row>
    <row r="1098" spans="1:8" x14ac:dyDescent="0.35">
      <c r="A1098" s="46"/>
      <c r="B1098" s="46"/>
      <c r="C1098" s="46"/>
      <c r="D1098" s="46"/>
      <c r="E1098" s="46"/>
      <c r="F1098" s="47"/>
      <c r="G1098" s="45"/>
      <c r="H1098" s="45"/>
    </row>
    <row r="1099" spans="1:8" x14ac:dyDescent="0.35">
      <c r="A1099" s="46"/>
      <c r="B1099" s="46"/>
      <c r="C1099" s="46"/>
      <c r="D1099" s="46"/>
      <c r="E1099" s="46"/>
      <c r="F1099" s="47"/>
      <c r="G1099" s="45"/>
      <c r="H1099" s="45"/>
    </row>
    <row r="1100" spans="1:8" x14ac:dyDescent="0.35">
      <c r="A1100" s="46"/>
      <c r="B1100" s="46"/>
      <c r="C1100" s="46"/>
      <c r="D1100" s="46"/>
      <c r="E1100" s="46"/>
      <c r="F1100" s="47"/>
      <c r="G1100" s="45"/>
      <c r="H1100" s="45"/>
    </row>
    <row r="1101" spans="1:8" x14ac:dyDescent="0.35">
      <c r="A1101" s="46"/>
      <c r="B1101" s="46"/>
      <c r="C1101" s="46"/>
      <c r="D1101" s="46"/>
      <c r="E1101" s="46"/>
      <c r="F1101" s="47"/>
      <c r="G1101" s="45"/>
      <c r="H1101" s="45"/>
    </row>
    <row r="1102" spans="1:8" x14ac:dyDescent="0.35">
      <c r="A1102" s="46"/>
      <c r="B1102" s="46"/>
      <c r="C1102" s="46"/>
      <c r="D1102" s="46"/>
      <c r="E1102" s="46"/>
      <c r="F1102" s="47"/>
      <c r="G1102" s="45"/>
      <c r="H1102" s="45"/>
    </row>
    <row r="1103" spans="1:8" x14ac:dyDescent="0.35">
      <c r="A1103" s="46"/>
      <c r="B1103" s="46"/>
      <c r="C1103" s="46"/>
      <c r="D1103" s="46"/>
      <c r="E1103" s="46"/>
      <c r="F1103" s="47"/>
      <c r="G1103" s="45"/>
      <c r="H1103" s="45"/>
    </row>
    <row r="1104" spans="1:8" x14ac:dyDescent="0.35">
      <c r="A1104" s="46"/>
      <c r="B1104" s="46"/>
      <c r="C1104" s="46"/>
      <c r="D1104" s="46"/>
      <c r="E1104" s="46"/>
      <c r="F1104" s="47"/>
      <c r="G1104" s="45"/>
      <c r="H1104" s="45"/>
    </row>
    <row r="1105" spans="1:8" x14ac:dyDescent="0.35">
      <c r="A1105" s="46"/>
      <c r="B1105" s="46"/>
      <c r="C1105" s="46"/>
      <c r="D1105" s="46"/>
      <c r="E1105" s="46"/>
      <c r="F1105" s="47"/>
      <c r="G1105" s="45"/>
      <c r="H1105" s="45"/>
    </row>
    <row r="1106" spans="1:8" x14ac:dyDescent="0.35">
      <c r="A1106" s="46"/>
      <c r="B1106" s="46"/>
      <c r="C1106" s="46"/>
      <c r="D1106" s="46"/>
      <c r="E1106" s="46"/>
      <c r="F1106" s="47"/>
      <c r="G1106" s="45"/>
      <c r="H1106" s="45"/>
    </row>
    <row r="1107" spans="1:8" x14ac:dyDescent="0.35">
      <c r="A1107" s="46"/>
      <c r="B1107" s="46"/>
      <c r="C1107" s="46"/>
      <c r="D1107" s="46"/>
      <c r="E1107" s="46"/>
      <c r="F1107" s="47"/>
      <c r="G1107" s="45"/>
      <c r="H1107" s="45"/>
    </row>
    <row r="1108" spans="1:8" x14ac:dyDescent="0.35">
      <c r="A1108" s="46"/>
      <c r="B1108" s="46"/>
      <c r="C1108" s="46"/>
      <c r="D1108" s="46"/>
      <c r="E1108" s="46"/>
      <c r="F1108" s="47"/>
      <c r="G1108" s="45"/>
      <c r="H1108" s="45"/>
    </row>
    <row r="1109" spans="1:8" x14ac:dyDescent="0.35">
      <c r="A1109" s="46"/>
      <c r="B1109" s="46"/>
      <c r="C1109" s="46"/>
      <c r="D1109" s="46"/>
      <c r="E1109" s="46"/>
      <c r="F1109" s="47"/>
      <c r="G1109" s="45"/>
      <c r="H1109" s="45"/>
    </row>
    <row r="1110" spans="1:8" x14ac:dyDescent="0.35">
      <c r="A1110" s="46"/>
      <c r="B1110" s="46"/>
      <c r="C1110" s="46"/>
      <c r="D1110" s="46"/>
      <c r="E1110" s="46"/>
      <c r="F1110" s="47"/>
      <c r="G1110" s="45"/>
      <c r="H1110" s="45"/>
    </row>
    <row r="1111" spans="1:8" x14ac:dyDescent="0.35">
      <c r="A1111" s="46"/>
      <c r="B1111" s="46"/>
      <c r="C1111" s="46"/>
      <c r="D1111" s="46"/>
      <c r="E1111" s="46"/>
      <c r="F1111" s="47"/>
      <c r="G1111" s="45"/>
      <c r="H1111" s="45"/>
    </row>
    <row r="1112" spans="1:8" x14ac:dyDescent="0.35">
      <c r="A1112" s="46"/>
      <c r="B1112" s="46"/>
      <c r="C1112" s="46"/>
      <c r="D1112" s="46"/>
      <c r="E1112" s="46"/>
      <c r="F1112" s="47"/>
      <c r="G1112" s="45"/>
      <c r="H1112" s="45"/>
    </row>
    <row r="1113" spans="1:8" x14ac:dyDescent="0.35">
      <c r="A1113" s="46"/>
      <c r="B1113" s="46"/>
      <c r="C1113" s="46"/>
      <c r="D1113" s="46"/>
      <c r="E1113" s="46"/>
      <c r="F1113" s="47"/>
      <c r="G1113" s="45"/>
      <c r="H1113" s="45"/>
    </row>
    <row r="1114" spans="1:8" x14ac:dyDescent="0.35">
      <c r="A1114" s="46"/>
      <c r="B1114" s="46"/>
      <c r="C1114" s="46"/>
      <c r="D1114" s="46"/>
      <c r="E1114" s="46"/>
      <c r="F1114" s="47"/>
      <c r="G1114" s="45"/>
      <c r="H1114" s="45"/>
    </row>
    <row r="1115" spans="1:8" x14ac:dyDescent="0.35">
      <c r="A1115" s="46"/>
      <c r="B1115" s="46"/>
      <c r="C1115" s="46"/>
      <c r="D1115" s="46"/>
      <c r="E1115" s="46"/>
      <c r="F1115" s="47"/>
      <c r="G1115" s="45"/>
      <c r="H1115" s="45"/>
    </row>
    <row r="1116" spans="1:8" x14ac:dyDescent="0.35">
      <c r="A1116" s="46"/>
      <c r="B1116" s="46"/>
      <c r="C1116" s="46"/>
      <c r="D1116" s="46"/>
      <c r="E1116" s="46"/>
      <c r="F1116" s="47"/>
      <c r="G1116" s="45"/>
      <c r="H1116" s="45"/>
    </row>
    <row r="1117" spans="1:8" x14ac:dyDescent="0.35">
      <c r="A1117" s="46"/>
      <c r="B1117" s="46"/>
      <c r="C1117" s="46"/>
      <c r="D1117" s="46"/>
      <c r="E1117" s="46"/>
      <c r="F1117" s="47"/>
      <c r="G1117" s="45"/>
      <c r="H1117" s="45"/>
    </row>
    <row r="1118" spans="1:8" x14ac:dyDescent="0.35">
      <c r="A1118" s="46"/>
      <c r="B1118" s="46"/>
      <c r="C1118" s="46"/>
      <c r="D1118" s="46"/>
      <c r="E1118" s="46"/>
      <c r="F1118" s="47"/>
      <c r="G1118" s="45"/>
      <c r="H1118" s="45"/>
    </row>
    <row r="1119" spans="1:8" x14ac:dyDescent="0.35">
      <c r="A1119" s="46"/>
      <c r="B1119" s="46"/>
      <c r="C1119" s="46"/>
      <c r="D1119" s="46"/>
      <c r="E1119" s="46"/>
      <c r="F1119" s="47"/>
      <c r="G1119" s="45"/>
      <c r="H1119" s="45"/>
    </row>
    <row r="1120" spans="1:8" x14ac:dyDescent="0.35">
      <c r="A1120" s="46"/>
      <c r="B1120" s="46"/>
      <c r="C1120" s="46"/>
      <c r="D1120" s="46"/>
      <c r="E1120" s="46"/>
      <c r="F1120" s="47"/>
      <c r="G1120" s="45"/>
      <c r="H1120" s="45"/>
    </row>
    <row r="1121" spans="1:8" x14ac:dyDescent="0.35">
      <c r="A1121" s="46"/>
      <c r="B1121" s="46"/>
      <c r="C1121" s="46"/>
      <c r="D1121" s="46"/>
      <c r="E1121" s="46"/>
      <c r="F1121" s="47"/>
      <c r="G1121" s="45"/>
      <c r="H1121" s="45"/>
    </row>
    <row r="1122" spans="1:8" x14ac:dyDescent="0.35">
      <c r="A1122" s="46"/>
      <c r="B1122" s="46"/>
      <c r="C1122" s="46"/>
      <c r="D1122" s="46"/>
      <c r="E1122" s="46"/>
      <c r="F1122" s="47"/>
      <c r="G1122" s="45"/>
      <c r="H1122" s="45"/>
    </row>
    <row r="1123" spans="1:8" x14ac:dyDescent="0.35">
      <c r="A1123" s="46"/>
      <c r="B1123" s="46"/>
      <c r="C1123" s="46"/>
      <c r="D1123" s="46"/>
      <c r="E1123" s="46"/>
      <c r="F1123" s="47"/>
      <c r="G1123" s="45"/>
      <c r="H1123" s="45"/>
    </row>
    <row r="1124" spans="1:8" x14ac:dyDescent="0.35">
      <c r="A1124" s="46"/>
      <c r="B1124" s="46"/>
      <c r="C1124" s="46"/>
      <c r="D1124" s="46"/>
      <c r="E1124" s="46"/>
      <c r="F1124" s="47"/>
      <c r="G1124" s="45"/>
      <c r="H1124" s="45"/>
    </row>
    <row r="1125" spans="1:8" x14ac:dyDescent="0.35">
      <c r="A1125" s="46"/>
      <c r="B1125" s="46"/>
      <c r="C1125" s="46"/>
      <c r="D1125" s="46"/>
      <c r="E1125" s="46"/>
      <c r="F1125" s="47"/>
      <c r="G1125" s="45"/>
      <c r="H1125" s="45"/>
    </row>
    <row r="1126" spans="1:8" x14ac:dyDescent="0.35">
      <c r="A1126" s="46"/>
      <c r="B1126" s="46"/>
      <c r="C1126" s="46"/>
      <c r="D1126" s="46"/>
      <c r="E1126" s="46"/>
      <c r="F1126" s="47"/>
      <c r="G1126" s="45"/>
      <c r="H1126" s="45"/>
    </row>
    <row r="1127" spans="1:8" x14ac:dyDescent="0.35">
      <c r="A1127" s="46"/>
      <c r="B1127" s="46"/>
      <c r="C1127" s="46"/>
      <c r="D1127" s="46"/>
      <c r="E1127" s="46"/>
      <c r="F1127" s="47"/>
      <c r="G1127" s="45"/>
      <c r="H1127" s="45"/>
    </row>
    <row r="1128" spans="1:8" x14ac:dyDescent="0.35">
      <c r="A1128" s="46"/>
      <c r="B1128" s="46"/>
      <c r="C1128" s="46"/>
      <c r="D1128" s="46"/>
      <c r="E1128" s="46"/>
      <c r="F1128" s="47"/>
      <c r="G1128" s="45"/>
      <c r="H1128" s="45"/>
    </row>
    <row r="1129" spans="1:8" x14ac:dyDescent="0.35">
      <c r="A1129" s="46"/>
      <c r="B1129" s="46"/>
      <c r="C1129" s="46"/>
      <c r="D1129" s="46"/>
      <c r="E1129" s="46"/>
      <c r="F1129" s="47"/>
      <c r="G1129" s="45"/>
      <c r="H1129" s="45"/>
    </row>
    <row r="1130" spans="1:8" x14ac:dyDescent="0.35">
      <c r="A1130" s="46"/>
      <c r="B1130" s="46"/>
      <c r="C1130" s="46"/>
      <c r="D1130" s="46"/>
      <c r="E1130" s="46"/>
      <c r="F1130" s="47"/>
      <c r="G1130" s="45"/>
      <c r="H1130" s="45"/>
    </row>
    <row r="1131" spans="1:8" x14ac:dyDescent="0.35">
      <c r="A1131" s="46"/>
      <c r="B1131" s="46"/>
      <c r="C1131" s="46"/>
      <c r="D1131" s="46"/>
      <c r="E1131" s="46"/>
      <c r="F1131" s="47"/>
      <c r="G1131" s="45"/>
      <c r="H1131" s="45"/>
    </row>
    <row r="1132" spans="1:8" x14ac:dyDescent="0.35">
      <c r="A1132" s="46"/>
      <c r="B1132" s="46"/>
      <c r="C1132" s="46"/>
      <c r="D1132" s="46"/>
      <c r="E1132" s="46"/>
      <c r="F1132" s="47"/>
      <c r="G1132" s="45"/>
      <c r="H1132" s="45"/>
    </row>
    <row r="1133" spans="1:8" x14ac:dyDescent="0.35">
      <c r="A1133" s="46"/>
      <c r="B1133" s="46"/>
      <c r="C1133" s="46"/>
      <c r="D1133" s="46"/>
      <c r="E1133" s="46"/>
      <c r="F1133" s="47"/>
      <c r="G1133" s="45"/>
      <c r="H1133" s="45"/>
    </row>
    <row r="1134" spans="1:8" x14ac:dyDescent="0.35">
      <c r="A1134" s="46"/>
      <c r="B1134" s="46"/>
      <c r="C1134" s="46"/>
      <c r="D1134" s="46"/>
      <c r="E1134" s="46"/>
      <c r="F1134" s="47"/>
      <c r="G1134" s="45"/>
      <c r="H1134" s="45"/>
    </row>
    <row r="1135" spans="1:8" x14ac:dyDescent="0.35">
      <c r="A1135" s="46"/>
      <c r="B1135" s="46"/>
      <c r="C1135" s="46"/>
      <c r="D1135" s="46"/>
      <c r="E1135" s="46"/>
      <c r="F1135" s="47"/>
      <c r="G1135" s="45"/>
      <c r="H1135" s="45"/>
    </row>
    <row r="1136" spans="1:8" x14ac:dyDescent="0.35">
      <c r="A1136" s="46"/>
      <c r="B1136" s="46"/>
      <c r="C1136" s="46"/>
      <c r="D1136" s="46"/>
      <c r="E1136" s="46"/>
      <c r="F1136" s="47"/>
      <c r="G1136" s="45"/>
      <c r="H1136" s="45"/>
    </row>
    <row r="1137" spans="1:8" x14ac:dyDescent="0.35">
      <c r="A1137" s="46"/>
      <c r="B1137" s="46"/>
      <c r="C1137" s="46"/>
      <c r="D1137" s="46"/>
      <c r="E1137" s="46"/>
      <c r="F1137" s="47"/>
      <c r="G1137" s="45"/>
      <c r="H1137" s="45"/>
    </row>
    <row r="1138" spans="1:8" x14ac:dyDescent="0.35">
      <c r="A1138" s="46"/>
      <c r="B1138" s="46"/>
      <c r="C1138" s="46"/>
      <c r="D1138" s="46"/>
      <c r="E1138" s="46"/>
      <c r="F1138" s="47"/>
      <c r="G1138" s="45"/>
      <c r="H1138" s="45"/>
    </row>
    <row r="1139" spans="1:8" x14ac:dyDescent="0.35">
      <c r="A1139" s="46"/>
      <c r="B1139" s="46"/>
      <c r="C1139" s="46"/>
      <c r="D1139" s="46"/>
      <c r="E1139" s="46"/>
      <c r="F1139" s="47"/>
      <c r="G1139" s="45"/>
      <c r="H1139" s="45"/>
    </row>
    <row r="1140" spans="1:8" x14ac:dyDescent="0.35">
      <c r="A1140" s="46"/>
      <c r="B1140" s="46"/>
      <c r="C1140" s="46"/>
      <c r="D1140" s="46"/>
      <c r="E1140" s="46"/>
      <c r="F1140" s="47"/>
      <c r="G1140" s="45"/>
      <c r="H1140" s="45"/>
    </row>
    <row r="1141" spans="1:8" x14ac:dyDescent="0.35">
      <c r="A1141" s="46"/>
      <c r="B1141" s="46"/>
      <c r="C1141" s="46"/>
      <c r="D1141" s="46"/>
      <c r="E1141" s="46"/>
      <c r="F1141" s="47"/>
      <c r="G1141" s="45"/>
      <c r="H1141" s="45"/>
    </row>
    <row r="1142" spans="1:8" x14ac:dyDescent="0.35">
      <c r="A1142" s="46"/>
      <c r="B1142" s="46"/>
      <c r="C1142" s="46"/>
      <c r="D1142" s="46"/>
      <c r="E1142" s="46"/>
      <c r="F1142" s="47"/>
      <c r="G1142" s="45"/>
      <c r="H1142" s="45"/>
    </row>
    <row r="1143" spans="1:8" x14ac:dyDescent="0.35">
      <c r="A1143" s="46"/>
      <c r="B1143" s="46"/>
      <c r="C1143" s="46"/>
      <c r="D1143" s="46"/>
      <c r="E1143" s="46"/>
      <c r="F1143" s="47"/>
      <c r="G1143" s="45"/>
      <c r="H1143" s="45"/>
    </row>
    <row r="1144" spans="1:8" x14ac:dyDescent="0.35">
      <c r="A1144" s="46"/>
      <c r="B1144" s="46"/>
      <c r="C1144" s="46"/>
      <c r="D1144" s="46"/>
      <c r="E1144" s="46"/>
      <c r="F1144" s="47"/>
      <c r="G1144" s="45"/>
      <c r="H1144" s="45"/>
    </row>
    <row r="1145" spans="1:8" x14ac:dyDescent="0.35">
      <c r="A1145" s="46"/>
      <c r="B1145" s="46"/>
      <c r="C1145" s="46"/>
      <c r="D1145" s="46"/>
      <c r="E1145" s="46"/>
      <c r="F1145" s="47"/>
      <c r="G1145" s="45"/>
      <c r="H1145" s="45"/>
    </row>
    <row r="1146" spans="1:8" x14ac:dyDescent="0.35">
      <c r="A1146" s="46"/>
      <c r="B1146" s="46"/>
      <c r="C1146" s="46"/>
      <c r="D1146" s="46"/>
      <c r="E1146" s="46"/>
      <c r="F1146" s="47"/>
      <c r="G1146" s="45"/>
      <c r="H1146" s="45"/>
    </row>
    <row r="1147" spans="1:8" x14ac:dyDescent="0.35">
      <c r="A1147" s="46"/>
      <c r="B1147" s="46"/>
      <c r="C1147" s="46"/>
      <c r="D1147" s="46"/>
      <c r="E1147" s="46"/>
      <c r="F1147" s="47"/>
      <c r="G1147" s="45"/>
      <c r="H1147" s="45"/>
    </row>
    <row r="1148" spans="1:8" x14ac:dyDescent="0.35">
      <c r="A1148" s="46"/>
      <c r="B1148" s="46"/>
      <c r="C1148" s="46"/>
      <c r="D1148" s="46"/>
      <c r="E1148" s="46"/>
      <c r="F1148" s="47"/>
      <c r="G1148" s="45"/>
      <c r="H1148" s="45"/>
    </row>
    <row r="1149" spans="1:8" x14ac:dyDescent="0.35">
      <c r="A1149" s="46"/>
      <c r="B1149" s="46"/>
      <c r="C1149" s="46"/>
      <c r="D1149" s="46"/>
      <c r="E1149" s="46"/>
      <c r="F1149" s="47"/>
      <c r="G1149" s="45"/>
      <c r="H1149" s="45"/>
    </row>
    <row r="1150" spans="1:8" x14ac:dyDescent="0.35">
      <c r="A1150" s="46"/>
      <c r="B1150" s="46"/>
      <c r="C1150" s="46"/>
      <c r="D1150" s="46"/>
      <c r="E1150" s="46"/>
      <c r="F1150" s="47"/>
      <c r="G1150" s="45"/>
      <c r="H1150" s="45"/>
    </row>
    <row r="1151" spans="1:8" x14ac:dyDescent="0.35">
      <c r="A1151" s="46"/>
      <c r="B1151" s="46"/>
      <c r="C1151" s="46"/>
      <c r="D1151" s="46"/>
      <c r="E1151" s="46"/>
      <c r="F1151" s="47"/>
      <c r="G1151" s="45"/>
      <c r="H1151" s="45"/>
    </row>
    <row r="1152" spans="1:8" x14ac:dyDescent="0.35">
      <c r="A1152" s="46"/>
      <c r="B1152" s="46"/>
      <c r="C1152" s="46"/>
      <c r="D1152" s="46"/>
      <c r="E1152" s="46"/>
      <c r="F1152" s="47"/>
      <c r="G1152" s="45"/>
      <c r="H1152" s="45"/>
    </row>
    <row r="1153" spans="1:8" x14ac:dyDescent="0.35">
      <c r="A1153" s="46"/>
      <c r="B1153" s="46"/>
      <c r="C1153" s="46"/>
      <c r="D1153" s="46"/>
      <c r="E1153" s="46"/>
      <c r="F1153" s="47"/>
      <c r="G1153" s="45"/>
      <c r="H1153" s="45"/>
    </row>
    <row r="1154" spans="1:8" x14ac:dyDescent="0.35">
      <c r="A1154" s="46"/>
      <c r="B1154" s="46"/>
      <c r="C1154" s="46"/>
      <c r="D1154" s="46"/>
      <c r="E1154" s="46"/>
      <c r="F1154" s="47"/>
      <c r="G1154" s="45"/>
      <c r="H1154" s="45"/>
    </row>
    <row r="1155" spans="1:8" x14ac:dyDescent="0.35">
      <c r="A1155" s="46"/>
      <c r="B1155" s="46"/>
      <c r="C1155" s="46"/>
      <c r="D1155" s="46"/>
      <c r="E1155" s="46"/>
      <c r="F1155" s="47"/>
      <c r="G1155" s="45"/>
      <c r="H1155" s="45"/>
    </row>
    <row r="1156" spans="1:8" x14ac:dyDescent="0.35">
      <c r="A1156" s="46"/>
      <c r="B1156" s="46"/>
      <c r="C1156" s="46"/>
      <c r="D1156" s="46"/>
      <c r="E1156" s="46"/>
      <c r="F1156" s="47"/>
      <c r="G1156" s="45"/>
      <c r="H1156" s="45"/>
    </row>
    <row r="1157" spans="1:8" x14ac:dyDescent="0.35">
      <c r="A1157" s="46"/>
      <c r="B1157" s="46"/>
      <c r="C1157" s="46"/>
      <c r="D1157" s="46"/>
      <c r="E1157" s="46"/>
      <c r="F1157" s="47"/>
      <c r="G1157" s="45"/>
      <c r="H1157" s="45"/>
    </row>
    <row r="1158" spans="1:8" x14ac:dyDescent="0.35">
      <c r="A1158" s="46"/>
      <c r="B1158" s="46"/>
      <c r="C1158" s="46"/>
      <c r="D1158" s="46"/>
      <c r="E1158" s="46"/>
      <c r="F1158" s="47"/>
      <c r="G1158" s="45"/>
      <c r="H1158" s="45"/>
    </row>
    <row r="1159" spans="1:8" x14ac:dyDescent="0.35">
      <c r="A1159" s="46"/>
      <c r="B1159" s="46"/>
      <c r="C1159" s="46"/>
      <c r="D1159" s="46"/>
      <c r="E1159" s="46"/>
      <c r="F1159" s="47"/>
      <c r="G1159" s="45"/>
      <c r="H1159" s="45"/>
    </row>
    <row r="1160" spans="1:8" x14ac:dyDescent="0.35">
      <c r="A1160" s="46"/>
      <c r="B1160" s="46"/>
      <c r="C1160" s="46"/>
      <c r="D1160" s="46"/>
      <c r="E1160" s="46"/>
      <c r="F1160" s="47"/>
      <c r="G1160" s="45"/>
      <c r="H1160" s="45"/>
    </row>
    <row r="1161" spans="1:8" x14ac:dyDescent="0.35">
      <c r="A1161" s="46"/>
      <c r="B1161" s="46"/>
      <c r="C1161" s="46"/>
      <c r="D1161" s="46"/>
      <c r="E1161" s="46"/>
      <c r="F1161" s="47"/>
      <c r="G1161" s="45"/>
      <c r="H1161" s="45"/>
    </row>
    <row r="1162" spans="1:8" x14ac:dyDescent="0.35">
      <c r="A1162" s="46"/>
      <c r="B1162" s="46"/>
      <c r="C1162" s="46"/>
      <c r="D1162" s="46"/>
      <c r="E1162" s="46"/>
      <c r="F1162" s="47"/>
      <c r="G1162" s="45"/>
      <c r="H1162" s="45"/>
    </row>
    <row r="1163" spans="1:8" x14ac:dyDescent="0.35">
      <c r="A1163" s="46"/>
      <c r="B1163" s="46"/>
      <c r="C1163" s="46"/>
      <c r="D1163" s="46"/>
      <c r="E1163" s="46"/>
      <c r="F1163" s="47"/>
      <c r="G1163" s="45"/>
      <c r="H1163" s="45"/>
    </row>
    <row r="1164" spans="1:8" x14ac:dyDescent="0.35">
      <c r="A1164" s="46"/>
      <c r="B1164" s="46"/>
      <c r="C1164" s="46"/>
      <c r="D1164" s="46"/>
      <c r="E1164" s="46"/>
      <c r="F1164" s="47"/>
      <c r="G1164" s="45"/>
      <c r="H1164" s="45"/>
    </row>
    <row r="1165" spans="1:8" x14ac:dyDescent="0.35">
      <c r="A1165" s="46"/>
      <c r="B1165" s="46"/>
      <c r="C1165" s="46"/>
      <c r="D1165" s="46"/>
      <c r="E1165" s="46"/>
      <c r="F1165" s="47"/>
      <c r="G1165" s="45"/>
      <c r="H1165" s="45"/>
    </row>
    <row r="1166" spans="1:8" x14ac:dyDescent="0.35">
      <c r="A1166" s="46"/>
      <c r="B1166" s="46"/>
      <c r="C1166" s="46"/>
      <c r="D1166" s="46"/>
      <c r="E1166" s="46"/>
      <c r="F1166" s="47"/>
      <c r="G1166" s="45"/>
      <c r="H1166" s="45"/>
    </row>
    <row r="1167" spans="1:8" x14ac:dyDescent="0.35">
      <c r="A1167" s="46"/>
      <c r="B1167" s="46"/>
      <c r="C1167" s="46"/>
      <c r="D1167" s="46"/>
      <c r="E1167" s="46"/>
      <c r="F1167" s="47"/>
      <c r="G1167" s="45"/>
      <c r="H1167" s="45"/>
    </row>
    <row r="1168" spans="1:8" x14ac:dyDescent="0.35">
      <c r="A1168" s="46"/>
      <c r="B1168" s="46"/>
      <c r="C1168" s="46"/>
      <c r="D1168" s="46"/>
      <c r="E1168" s="46"/>
      <c r="F1168" s="47"/>
      <c r="G1168" s="45"/>
      <c r="H1168" s="45"/>
    </row>
    <row r="1169" spans="1:8" x14ac:dyDescent="0.35">
      <c r="A1169" s="46"/>
      <c r="B1169" s="46"/>
      <c r="C1169" s="46"/>
      <c r="D1169" s="46"/>
      <c r="E1169" s="46"/>
      <c r="F1169" s="47"/>
      <c r="G1169" s="45"/>
      <c r="H1169" s="45"/>
    </row>
    <row r="1170" spans="1:8" x14ac:dyDescent="0.35">
      <c r="A1170" s="46"/>
      <c r="B1170" s="46"/>
      <c r="C1170" s="46"/>
      <c r="D1170" s="46"/>
      <c r="E1170" s="46"/>
      <c r="F1170" s="47"/>
      <c r="G1170" s="45"/>
      <c r="H1170" s="45"/>
    </row>
    <row r="1171" spans="1:8" x14ac:dyDescent="0.35">
      <c r="A1171" s="46"/>
      <c r="B1171" s="46"/>
      <c r="C1171" s="46"/>
      <c r="D1171" s="46"/>
      <c r="E1171" s="46"/>
      <c r="F1171" s="47"/>
      <c r="G1171" s="45"/>
      <c r="H1171" s="45"/>
    </row>
    <row r="1172" spans="1:8" x14ac:dyDescent="0.35">
      <c r="A1172" s="46"/>
      <c r="B1172" s="46"/>
      <c r="C1172" s="46"/>
      <c r="D1172" s="46"/>
      <c r="E1172" s="46"/>
      <c r="F1172" s="47"/>
      <c r="G1172" s="45"/>
      <c r="H1172" s="45"/>
    </row>
    <row r="1173" spans="1:8" x14ac:dyDescent="0.35">
      <c r="A1173" s="46"/>
      <c r="B1173" s="46"/>
      <c r="C1173" s="46"/>
      <c r="D1173" s="46"/>
      <c r="E1173" s="46"/>
      <c r="F1173" s="47"/>
      <c r="G1173" s="45"/>
      <c r="H1173" s="45"/>
    </row>
    <row r="1174" spans="1:8" x14ac:dyDescent="0.35">
      <c r="A1174" s="46"/>
      <c r="B1174" s="46"/>
      <c r="C1174" s="46"/>
      <c r="D1174" s="46"/>
      <c r="E1174" s="46"/>
      <c r="F1174" s="47"/>
      <c r="G1174" s="45"/>
      <c r="H1174" s="45"/>
    </row>
    <row r="1175" spans="1:8" x14ac:dyDescent="0.35">
      <c r="A1175" s="46"/>
      <c r="B1175" s="46"/>
      <c r="C1175" s="46"/>
      <c r="D1175" s="46"/>
      <c r="E1175" s="46"/>
      <c r="F1175" s="47"/>
      <c r="G1175" s="45"/>
      <c r="H1175" s="45"/>
    </row>
    <row r="1176" spans="1:8" x14ac:dyDescent="0.35">
      <c r="A1176" s="46"/>
      <c r="B1176" s="46"/>
      <c r="C1176" s="46"/>
      <c r="D1176" s="46"/>
      <c r="E1176" s="46"/>
      <c r="F1176" s="47"/>
      <c r="G1176" s="45"/>
      <c r="H1176" s="45"/>
    </row>
    <row r="1177" spans="1:8" x14ac:dyDescent="0.35">
      <c r="A1177" s="46"/>
      <c r="B1177" s="46"/>
      <c r="C1177" s="46"/>
      <c r="D1177" s="46"/>
      <c r="E1177" s="46"/>
      <c r="F1177" s="47"/>
      <c r="G1177" s="45"/>
      <c r="H1177" s="45"/>
    </row>
    <row r="1178" spans="1:8" x14ac:dyDescent="0.35">
      <c r="A1178" s="46"/>
      <c r="B1178" s="46"/>
      <c r="C1178" s="46"/>
      <c r="D1178" s="46"/>
      <c r="E1178" s="46"/>
      <c r="F1178" s="47"/>
      <c r="G1178" s="45"/>
      <c r="H1178" s="45"/>
    </row>
    <row r="1179" spans="1:8" x14ac:dyDescent="0.35">
      <c r="A1179" s="46"/>
      <c r="B1179" s="46"/>
      <c r="C1179" s="46"/>
      <c r="D1179" s="46"/>
      <c r="E1179" s="46"/>
      <c r="F1179" s="47"/>
      <c r="G1179" s="45"/>
      <c r="H1179" s="45"/>
    </row>
    <row r="1180" spans="1:8" x14ac:dyDescent="0.35">
      <c r="A1180" s="46"/>
      <c r="B1180" s="46"/>
      <c r="C1180" s="46"/>
      <c r="D1180" s="46"/>
      <c r="E1180" s="46"/>
      <c r="F1180" s="47"/>
      <c r="G1180" s="45"/>
      <c r="H1180" s="45"/>
    </row>
    <row r="1181" spans="1:8" x14ac:dyDescent="0.35">
      <c r="A1181" s="46"/>
      <c r="B1181" s="46"/>
      <c r="C1181" s="46"/>
      <c r="D1181" s="46"/>
      <c r="E1181" s="46"/>
      <c r="F1181" s="47"/>
      <c r="G1181" s="45"/>
      <c r="H1181" s="45"/>
    </row>
    <row r="1182" spans="1:8" x14ac:dyDescent="0.35">
      <c r="A1182" s="46"/>
      <c r="B1182" s="46"/>
      <c r="C1182" s="46"/>
      <c r="D1182" s="46"/>
      <c r="E1182" s="46"/>
      <c r="F1182" s="47"/>
      <c r="G1182" s="45"/>
      <c r="H1182" s="45"/>
    </row>
    <row r="1183" spans="1:8" x14ac:dyDescent="0.35">
      <c r="A1183" s="46"/>
      <c r="B1183" s="46"/>
      <c r="C1183" s="46"/>
      <c r="D1183" s="46"/>
      <c r="E1183" s="46"/>
      <c r="F1183" s="47"/>
      <c r="G1183" s="45"/>
      <c r="H1183" s="45"/>
    </row>
    <row r="1184" spans="1:8" x14ac:dyDescent="0.35">
      <c r="A1184" s="46"/>
      <c r="B1184" s="46"/>
      <c r="C1184" s="46"/>
      <c r="D1184" s="46"/>
      <c r="E1184" s="46"/>
      <c r="F1184" s="47"/>
      <c r="G1184" s="45"/>
      <c r="H1184" s="45"/>
    </row>
    <row r="1185" spans="1:8" x14ac:dyDescent="0.35">
      <c r="A1185" s="46"/>
      <c r="B1185" s="46"/>
      <c r="C1185" s="46"/>
      <c r="D1185" s="46"/>
      <c r="E1185" s="46"/>
      <c r="F1185" s="47"/>
      <c r="G1185" s="45"/>
      <c r="H1185" s="45"/>
    </row>
    <row r="1186" spans="1:8" x14ac:dyDescent="0.35">
      <c r="A1186" s="46"/>
      <c r="B1186" s="46"/>
      <c r="C1186" s="46"/>
      <c r="D1186" s="46"/>
      <c r="E1186" s="46"/>
      <c r="F1186" s="47"/>
      <c r="G1186" s="45"/>
      <c r="H1186" s="45"/>
    </row>
    <row r="1187" spans="1:8" x14ac:dyDescent="0.35">
      <c r="A1187" s="46"/>
      <c r="B1187" s="46"/>
      <c r="C1187" s="46"/>
      <c r="D1187" s="46"/>
      <c r="E1187" s="46"/>
      <c r="F1187" s="47"/>
      <c r="G1187" s="45"/>
      <c r="H1187" s="45"/>
    </row>
    <row r="1188" spans="1:8" x14ac:dyDescent="0.35">
      <c r="A1188" s="46"/>
      <c r="B1188" s="46"/>
      <c r="C1188" s="46"/>
      <c r="D1188" s="46"/>
      <c r="E1188" s="46"/>
      <c r="F1188" s="47"/>
      <c r="G1188" s="45"/>
      <c r="H1188" s="45"/>
    </row>
    <row r="1189" spans="1:8" x14ac:dyDescent="0.35">
      <c r="A1189" s="46"/>
      <c r="B1189" s="46"/>
      <c r="C1189" s="46"/>
      <c r="D1189" s="46"/>
      <c r="E1189" s="46"/>
      <c r="F1189" s="47"/>
      <c r="G1189" s="45"/>
      <c r="H1189" s="45"/>
    </row>
    <row r="1190" spans="1:8" x14ac:dyDescent="0.35">
      <c r="A1190" s="46"/>
      <c r="B1190" s="46"/>
      <c r="C1190" s="46"/>
      <c r="D1190" s="46"/>
      <c r="E1190" s="46"/>
      <c r="F1190" s="47"/>
      <c r="G1190" s="45"/>
      <c r="H1190" s="45"/>
    </row>
    <row r="1191" spans="1:8" x14ac:dyDescent="0.35">
      <c r="A1191" s="46"/>
      <c r="B1191" s="46"/>
      <c r="C1191" s="46"/>
      <c r="D1191" s="46"/>
      <c r="E1191" s="46"/>
      <c r="F1191" s="47"/>
      <c r="G1191" s="45"/>
      <c r="H1191" s="45"/>
    </row>
    <row r="1192" spans="1:8" x14ac:dyDescent="0.35">
      <c r="A1192" s="46"/>
      <c r="B1192" s="46"/>
      <c r="C1192" s="46"/>
      <c r="D1192" s="46"/>
      <c r="E1192" s="46"/>
      <c r="F1192" s="47"/>
      <c r="G1192" s="45"/>
      <c r="H1192" s="45"/>
    </row>
    <row r="1193" spans="1:8" x14ac:dyDescent="0.35">
      <c r="A1193" s="46"/>
      <c r="B1193" s="46"/>
      <c r="C1193" s="46"/>
      <c r="D1193" s="46"/>
      <c r="E1193" s="46"/>
      <c r="F1193" s="47"/>
      <c r="G1193" s="45"/>
      <c r="H1193" s="45"/>
    </row>
    <row r="1194" spans="1:8" x14ac:dyDescent="0.35">
      <c r="A1194" s="46"/>
      <c r="B1194" s="46"/>
      <c r="C1194" s="46"/>
      <c r="D1194" s="46"/>
      <c r="E1194" s="46"/>
      <c r="F1194" s="47"/>
      <c r="G1194" s="45"/>
      <c r="H1194" s="45"/>
    </row>
    <row r="1195" spans="1:8" x14ac:dyDescent="0.35">
      <c r="A1195" s="46"/>
      <c r="B1195" s="46"/>
      <c r="C1195" s="46"/>
      <c r="D1195" s="46"/>
      <c r="E1195" s="46"/>
      <c r="F1195" s="47"/>
      <c r="G1195" s="45"/>
      <c r="H1195" s="45"/>
    </row>
    <row r="1196" spans="1:8" x14ac:dyDescent="0.35">
      <c r="A1196" s="46"/>
      <c r="B1196" s="46"/>
      <c r="C1196" s="46"/>
      <c r="D1196" s="46"/>
      <c r="E1196" s="46"/>
      <c r="F1196" s="47"/>
      <c r="G1196" s="45"/>
      <c r="H1196" s="45"/>
    </row>
    <row r="1197" spans="1:8" x14ac:dyDescent="0.35">
      <c r="A1197" s="46"/>
      <c r="B1197" s="46"/>
      <c r="C1197" s="46"/>
      <c r="D1197" s="46"/>
      <c r="E1197" s="46"/>
      <c r="F1197" s="47"/>
      <c r="G1197" s="45"/>
      <c r="H1197" s="45"/>
    </row>
    <row r="1198" spans="1:8" x14ac:dyDescent="0.35">
      <c r="A1198" s="46"/>
      <c r="B1198" s="46"/>
      <c r="C1198" s="46"/>
      <c r="D1198" s="46"/>
      <c r="E1198" s="46"/>
      <c r="F1198" s="47"/>
      <c r="G1198" s="45"/>
      <c r="H1198" s="45"/>
    </row>
    <row r="1199" spans="1:8" x14ac:dyDescent="0.35">
      <c r="A1199" s="46"/>
      <c r="B1199" s="46"/>
      <c r="C1199" s="46"/>
      <c r="D1199" s="46"/>
      <c r="E1199" s="46"/>
      <c r="F1199" s="47"/>
      <c r="G1199" s="45"/>
      <c r="H1199" s="45"/>
    </row>
    <row r="1200" spans="1:8" x14ac:dyDescent="0.35">
      <c r="A1200" s="46"/>
      <c r="B1200" s="46"/>
      <c r="C1200" s="46"/>
      <c r="D1200" s="46"/>
      <c r="E1200" s="46"/>
      <c r="F1200" s="47"/>
      <c r="G1200" s="45"/>
      <c r="H1200" s="45"/>
    </row>
    <row r="1201" spans="1:8" x14ac:dyDescent="0.35">
      <c r="A1201" s="46"/>
      <c r="B1201" s="46"/>
      <c r="C1201" s="46"/>
      <c r="D1201" s="46"/>
      <c r="E1201" s="46"/>
      <c r="F1201" s="47"/>
      <c r="G1201" s="45"/>
      <c r="H1201" s="45"/>
    </row>
    <row r="1202" spans="1:8" x14ac:dyDescent="0.35">
      <c r="A1202" s="46"/>
      <c r="B1202" s="46"/>
      <c r="C1202" s="46"/>
      <c r="D1202" s="46"/>
      <c r="E1202" s="46"/>
      <c r="F1202" s="47"/>
      <c r="G1202" s="45"/>
      <c r="H1202" s="45"/>
    </row>
    <row r="1203" spans="1:8" x14ac:dyDescent="0.35">
      <c r="A1203" s="46"/>
      <c r="B1203" s="46"/>
      <c r="C1203" s="46"/>
      <c r="D1203" s="46"/>
      <c r="E1203" s="46"/>
      <c r="F1203" s="47"/>
      <c r="G1203" s="45"/>
      <c r="H1203" s="45"/>
    </row>
    <row r="1204" spans="1:8" x14ac:dyDescent="0.35">
      <c r="A1204" s="46"/>
      <c r="B1204" s="46"/>
      <c r="C1204" s="46"/>
      <c r="D1204" s="46"/>
      <c r="E1204" s="46"/>
      <c r="F1204" s="47"/>
      <c r="G1204" s="45"/>
      <c r="H1204" s="45"/>
    </row>
    <row r="1205" spans="1:8" x14ac:dyDescent="0.35">
      <c r="A1205" s="46"/>
      <c r="B1205" s="46"/>
      <c r="C1205" s="46"/>
      <c r="D1205" s="46"/>
      <c r="E1205" s="46"/>
      <c r="F1205" s="47"/>
      <c r="G1205" s="45"/>
      <c r="H1205" s="45"/>
    </row>
    <row r="1206" spans="1:8" x14ac:dyDescent="0.35">
      <c r="A1206" s="46"/>
      <c r="B1206" s="46"/>
      <c r="C1206" s="46"/>
      <c r="D1206" s="46"/>
      <c r="E1206" s="46"/>
      <c r="F1206" s="47"/>
      <c r="G1206" s="45"/>
      <c r="H1206" s="45"/>
    </row>
    <row r="1207" spans="1:8" x14ac:dyDescent="0.35">
      <c r="A1207" s="46"/>
      <c r="B1207" s="46"/>
      <c r="C1207" s="46"/>
      <c r="D1207" s="46"/>
      <c r="E1207" s="46"/>
      <c r="F1207" s="47"/>
      <c r="G1207" s="45"/>
      <c r="H1207" s="45"/>
    </row>
    <row r="1208" spans="1:8" x14ac:dyDescent="0.35">
      <c r="A1208" s="46"/>
      <c r="B1208" s="46"/>
      <c r="C1208" s="46"/>
      <c r="D1208" s="46"/>
      <c r="E1208" s="46"/>
      <c r="F1208" s="47"/>
      <c r="G1208" s="45"/>
      <c r="H1208" s="45"/>
    </row>
    <row r="1209" spans="1:8" x14ac:dyDescent="0.35">
      <c r="A1209" s="46"/>
      <c r="B1209" s="46"/>
      <c r="C1209" s="46"/>
      <c r="D1209" s="46"/>
      <c r="E1209" s="46"/>
      <c r="F1209" s="47"/>
      <c r="G1209" s="45"/>
      <c r="H1209" s="45"/>
    </row>
    <row r="1210" spans="1:8" x14ac:dyDescent="0.35">
      <c r="A1210" s="46"/>
      <c r="B1210" s="46"/>
      <c r="C1210" s="46"/>
      <c r="D1210" s="46"/>
      <c r="E1210" s="46"/>
      <c r="F1210" s="47"/>
      <c r="G1210" s="45"/>
      <c r="H1210" s="45"/>
    </row>
    <row r="1211" spans="1:8" x14ac:dyDescent="0.35">
      <c r="A1211" s="46"/>
      <c r="B1211" s="46"/>
      <c r="C1211" s="46"/>
      <c r="D1211" s="46"/>
      <c r="E1211" s="46"/>
      <c r="F1211" s="47"/>
      <c r="G1211" s="45"/>
      <c r="H1211" s="45"/>
    </row>
    <row r="1212" spans="1:8" x14ac:dyDescent="0.35">
      <c r="A1212" s="46"/>
      <c r="B1212" s="46"/>
      <c r="C1212" s="46"/>
      <c r="D1212" s="46"/>
      <c r="E1212" s="46"/>
      <c r="F1212" s="47"/>
      <c r="G1212" s="45"/>
      <c r="H1212" s="45"/>
    </row>
    <row r="1213" spans="1:8" x14ac:dyDescent="0.35">
      <c r="A1213" s="46"/>
      <c r="B1213" s="46"/>
      <c r="C1213" s="46"/>
      <c r="D1213" s="46"/>
      <c r="E1213" s="46"/>
      <c r="F1213" s="47"/>
      <c r="G1213" s="45"/>
      <c r="H1213" s="45"/>
    </row>
    <row r="1214" spans="1:8" x14ac:dyDescent="0.35">
      <c r="A1214" s="46"/>
      <c r="B1214" s="46"/>
      <c r="C1214" s="46"/>
      <c r="D1214" s="46"/>
      <c r="E1214" s="46"/>
      <c r="F1214" s="47"/>
      <c r="G1214" s="45"/>
      <c r="H1214" s="45"/>
    </row>
    <row r="1215" spans="1:8" x14ac:dyDescent="0.35">
      <c r="A1215" s="46"/>
      <c r="B1215" s="46"/>
      <c r="C1215" s="46"/>
      <c r="D1215" s="46"/>
      <c r="E1215" s="46"/>
      <c r="F1215" s="47"/>
      <c r="G1215" s="45"/>
      <c r="H1215" s="45"/>
    </row>
    <row r="1216" spans="1:8" x14ac:dyDescent="0.35">
      <c r="A1216" s="46"/>
      <c r="B1216" s="46"/>
      <c r="C1216" s="46"/>
      <c r="D1216" s="46"/>
      <c r="E1216" s="46"/>
      <c r="F1216" s="47"/>
      <c r="G1216" s="45"/>
      <c r="H1216" s="45"/>
    </row>
    <row r="1217" spans="1:8" x14ac:dyDescent="0.35">
      <c r="A1217" s="46"/>
      <c r="B1217" s="46"/>
      <c r="C1217" s="46"/>
      <c r="D1217" s="46"/>
      <c r="E1217" s="46"/>
      <c r="F1217" s="47"/>
      <c r="G1217" s="45"/>
      <c r="H1217" s="45"/>
    </row>
    <row r="1218" spans="1:8" x14ac:dyDescent="0.35">
      <c r="A1218" s="46"/>
      <c r="B1218" s="46"/>
      <c r="C1218" s="46"/>
      <c r="D1218" s="46"/>
      <c r="E1218" s="46"/>
      <c r="F1218" s="47"/>
      <c r="G1218" s="45"/>
      <c r="H1218" s="45"/>
    </row>
    <row r="1219" spans="1:8" x14ac:dyDescent="0.35">
      <c r="A1219" s="46"/>
      <c r="B1219" s="46"/>
      <c r="C1219" s="46"/>
      <c r="D1219" s="46"/>
      <c r="E1219" s="46"/>
      <c r="F1219" s="47"/>
      <c r="G1219" s="45"/>
      <c r="H1219" s="45"/>
    </row>
    <row r="1220" spans="1:8" x14ac:dyDescent="0.35">
      <c r="A1220" s="46"/>
      <c r="B1220" s="46"/>
      <c r="C1220" s="46"/>
      <c r="D1220" s="46"/>
      <c r="E1220" s="46"/>
      <c r="F1220" s="47"/>
      <c r="G1220" s="45"/>
      <c r="H1220" s="45"/>
    </row>
    <row r="1221" spans="1:8" x14ac:dyDescent="0.35">
      <c r="A1221" s="46"/>
      <c r="B1221" s="46"/>
      <c r="C1221" s="46"/>
      <c r="D1221" s="46"/>
      <c r="E1221" s="46"/>
      <c r="F1221" s="47"/>
      <c r="G1221" s="45"/>
      <c r="H1221" s="45"/>
    </row>
    <row r="1222" spans="1:8" x14ac:dyDescent="0.35">
      <c r="A1222" s="46"/>
      <c r="B1222" s="46"/>
      <c r="C1222" s="46"/>
      <c r="D1222" s="46"/>
      <c r="E1222" s="46"/>
      <c r="F1222" s="47"/>
      <c r="G1222" s="45"/>
      <c r="H1222" s="45"/>
    </row>
    <row r="1223" spans="1:8" x14ac:dyDescent="0.35">
      <c r="A1223" s="46"/>
      <c r="B1223" s="46"/>
      <c r="C1223" s="46"/>
      <c r="D1223" s="46"/>
      <c r="E1223" s="46"/>
      <c r="F1223" s="47"/>
      <c r="G1223" s="45"/>
      <c r="H1223" s="45"/>
    </row>
    <row r="1224" spans="1:8" x14ac:dyDescent="0.35">
      <c r="A1224" s="46"/>
      <c r="B1224" s="46"/>
      <c r="C1224" s="46"/>
      <c r="D1224" s="46"/>
      <c r="E1224" s="46"/>
      <c r="F1224" s="47"/>
      <c r="G1224" s="45"/>
      <c r="H1224" s="45"/>
    </row>
    <row r="1225" spans="1:8" x14ac:dyDescent="0.35">
      <c r="A1225" s="46"/>
      <c r="B1225" s="46"/>
      <c r="C1225" s="46"/>
      <c r="D1225" s="46"/>
      <c r="E1225" s="46"/>
      <c r="F1225" s="47"/>
      <c r="G1225" s="45"/>
      <c r="H1225" s="45"/>
    </row>
    <row r="1226" spans="1:8" x14ac:dyDescent="0.35">
      <c r="A1226" s="46"/>
      <c r="B1226" s="46"/>
      <c r="C1226" s="46"/>
      <c r="D1226" s="46"/>
      <c r="E1226" s="46"/>
      <c r="F1226" s="47"/>
      <c r="G1226" s="45"/>
      <c r="H1226" s="45"/>
    </row>
    <row r="1227" spans="1:8" x14ac:dyDescent="0.35">
      <c r="A1227" s="46"/>
      <c r="B1227" s="46"/>
      <c r="C1227" s="46"/>
      <c r="D1227" s="46"/>
      <c r="E1227" s="46"/>
      <c r="F1227" s="47"/>
      <c r="G1227" s="45"/>
      <c r="H1227" s="45"/>
    </row>
    <row r="1228" spans="1:8" x14ac:dyDescent="0.35">
      <c r="A1228" s="46"/>
      <c r="B1228" s="46"/>
      <c r="C1228" s="46"/>
      <c r="D1228" s="46"/>
      <c r="E1228" s="46"/>
      <c r="F1228" s="47"/>
      <c r="G1228" s="45"/>
      <c r="H1228" s="45"/>
    </row>
    <row r="1229" spans="1:8" x14ac:dyDescent="0.35">
      <c r="A1229" s="46"/>
      <c r="B1229" s="46"/>
      <c r="C1229" s="46"/>
      <c r="D1229" s="46"/>
      <c r="E1229" s="46"/>
      <c r="F1229" s="47"/>
      <c r="G1229" s="45"/>
      <c r="H1229" s="45"/>
    </row>
    <row r="1230" spans="1:8" x14ac:dyDescent="0.35">
      <c r="A1230" s="46"/>
      <c r="B1230" s="46"/>
      <c r="C1230" s="46"/>
      <c r="D1230" s="46"/>
      <c r="E1230" s="46"/>
      <c r="F1230" s="47"/>
      <c r="G1230" s="45"/>
      <c r="H1230" s="45"/>
    </row>
    <row r="1231" spans="1:8" x14ac:dyDescent="0.35">
      <c r="A1231" s="46"/>
      <c r="B1231" s="46"/>
      <c r="C1231" s="46"/>
      <c r="D1231" s="46"/>
      <c r="E1231" s="46"/>
      <c r="F1231" s="47"/>
      <c r="G1231" s="45"/>
      <c r="H1231" s="45"/>
    </row>
    <row r="1232" spans="1:8" x14ac:dyDescent="0.35">
      <c r="A1232" s="46"/>
      <c r="B1232" s="46"/>
      <c r="C1232" s="46"/>
      <c r="D1232" s="46"/>
      <c r="E1232" s="46"/>
      <c r="F1232" s="47"/>
      <c r="G1232" s="45"/>
      <c r="H1232" s="45"/>
    </row>
    <row r="1233" spans="1:8" x14ac:dyDescent="0.35">
      <c r="A1233" s="46"/>
      <c r="B1233" s="46"/>
      <c r="C1233" s="46"/>
      <c r="D1233" s="46"/>
      <c r="E1233" s="46"/>
      <c r="F1233" s="47"/>
      <c r="G1233" s="45"/>
      <c r="H1233" s="45"/>
    </row>
    <row r="1234" spans="1:8" x14ac:dyDescent="0.35">
      <c r="A1234" s="46"/>
      <c r="B1234" s="46"/>
      <c r="C1234" s="46"/>
      <c r="D1234" s="46"/>
      <c r="E1234" s="46"/>
      <c r="F1234" s="47"/>
      <c r="G1234" s="45"/>
      <c r="H1234" s="45"/>
    </row>
    <row r="1235" spans="1:8" x14ac:dyDescent="0.35">
      <c r="A1235" s="46"/>
      <c r="B1235" s="46"/>
      <c r="C1235" s="46"/>
      <c r="D1235" s="46"/>
      <c r="E1235" s="46"/>
      <c r="F1235" s="47"/>
      <c r="G1235" s="45"/>
      <c r="H1235" s="45"/>
    </row>
    <row r="1236" spans="1:8" x14ac:dyDescent="0.35">
      <c r="A1236" s="46"/>
      <c r="B1236" s="46"/>
      <c r="C1236" s="46"/>
      <c r="D1236" s="46"/>
      <c r="E1236" s="46"/>
      <c r="F1236" s="47"/>
      <c r="G1236" s="45"/>
      <c r="H1236" s="45"/>
    </row>
    <row r="1237" spans="1:8" x14ac:dyDescent="0.35">
      <c r="A1237" s="46"/>
      <c r="B1237" s="46"/>
      <c r="C1237" s="46"/>
      <c r="D1237" s="46"/>
      <c r="E1237" s="46"/>
      <c r="F1237" s="47"/>
      <c r="G1237" s="45"/>
      <c r="H1237" s="45"/>
    </row>
    <row r="1238" spans="1:8" x14ac:dyDescent="0.35">
      <c r="A1238" s="46"/>
      <c r="B1238" s="46"/>
      <c r="C1238" s="46"/>
      <c r="D1238" s="46"/>
      <c r="E1238" s="46"/>
      <c r="F1238" s="47"/>
      <c r="G1238" s="45"/>
      <c r="H1238" s="45"/>
    </row>
    <row r="1239" spans="1:8" x14ac:dyDescent="0.35">
      <c r="A1239" s="46"/>
      <c r="B1239" s="46"/>
      <c r="C1239" s="46"/>
      <c r="D1239" s="46"/>
      <c r="E1239" s="46"/>
      <c r="F1239" s="47"/>
      <c r="G1239" s="45"/>
      <c r="H1239" s="45"/>
    </row>
    <row r="1240" spans="1:8" x14ac:dyDescent="0.35">
      <c r="A1240" s="46"/>
      <c r="B1240" s="46"/>
      <c r="C1240" s="46"/>
      <c r="D1240" s="46"/>
      <c r="E1240" s="46"/>
      <c r="F1240" s="47"/>
      <c r="G1240" s="45"/>
      <c r="H1240" s="45"/>
    </row>
    <row r="1241" spans="1:8" x14ac:dyDescent="0.35">
      <c r="A1241" s="46"/>
      <c r="B1241" s="46"/>
      <c r="C1241" s="46"/>
      <c r="D1241" s="46"/>
      <c r="E1241" s="46"/>
      <c r="F1241" s="47"/>
      <c r="G1241" s="45"/>
      <c r="H1241" s="45"/>
    </row>
  </sheetData>
  <printOptions gridLines="1"/>
  <pageMargins left="0.47244094488188981" right="0.51181102362204722" top="0.4" bottom="0.19685039370078741" header="0.27559055118110237" footer="0.23622047244094491"/>
  <pageSetup paperSize="8" scale="93" orientation="portrait" r:id="rId2"/>
  <rowBreaks count="1" manualBreakCount="1">
    <brk id="54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FD938-1D57-4EE8-8703-DC8C220839FB}">
  <dimension ref="A1:L199"/>
  <sheetViews>
    <sheetView zoomScaleNormal="100" zoomScaleSheetLayoutView="100" workbookViewId="0">
      <selection sqref="A1:I1"/>
    </sheetView>
  </sheetViews>
  <sheetFormatPr defaultRowHeight="14.5" x14ac:dyDescent="0.35"/>
  <cols>
    <col min="1" max="1" width="13.7265625" style="1" customWidth="1"/>
    <col min="2" max="2" width="18.26953125" style="3" customWidth="1"/>
    <col min="3" max="3" width="8.7265625" style="3" customWidth="1"/>
    <col min="4" max="4" width="8.81640625" style="3" customWidth="1"/>
    <col min="5" max="5" width="15.453125" style="7" customWidth="1"/>
    <col min="6" max="6" width="19.453125" style="1" customWidth="1"/>
    <col min="7" max="7" width="9" style="1" customWidth="1"/>
    <col min="8" max="8" width="10.54296875" style="1" customWidth="1"/>
    <col min="9" max="9" width="17.26953125" style="1" customWidth="1"/>
    <col min="11" max="11" width="11.54296875" bestFit="1" customWidth="1"/>
    <col min="12" max="12" width="15.7265625" customWidth="1"/>
    <col min="13" max="13" width="15.1796875" customWidth="1"/>
  </cols>
  <sheetData>
    <row r="1" spans="1:12" ht="15.5" x14ac:dyDescent="0.35">
      <c r="A1" s="326" t="s">
        <v>383</v>
      </c>
      <c r="B1" s="326"/>
      <c r="C1" s="326"/>
      <c r="D1" s="326"/>
      <c r="E1" s="326"/>
      <c r="F1" s="326"/>
      <c r="G1" s="326"/>
      <c r="H1" s="326"/>
      <c r="I1" s="326"/>
    </row>
    <row r="2" spans="1:12" ht="15.5" x14ac:dyDescent="0.35">
      <c r="A2" s="2"/>
      <c r="B2" s="1"/>
      <c r="C2" s="1"/>
      <c r="D2" s="1"/>
      <c r="E2" s="3"/>
      <c r="F2" s="5" t="s">
        <v>152</v>
      </c>
      <c r="J2" s="5"/>
      <c r="K2" s="1"/>
      <c r="L2" s="1"/>
    </row>
    <row r="3" spans="1:12" x14ac:dyDescent="0.35">
      <c r="A3" s="5" t="s">
        <v>384</v>
      </c>
      <c r="B3" s="1"/>
      <c r="C3" s="1"/>
      <c r="D3" s="1"/>
      <c r="E3" s="17"/>
      <c r="F3" s="1" t="s">
        <v>384</v>
      </c>
      <c r="I3" s="107">
        <f>C5-GETPIVOTDATA("Summa av Total ers tkr",$A$9,"Program","Kompletterande utbildning för tandläkare")</f>
        <v>0</v>
      </c>
      <c r="J3" s="1"/>
      <c r="K3" s="1"/>
      <c r="L3" s="1"/>
    </row>
    <row r="4" spans="1:12" x14ac:dyDescent="0.35">
      <c r="A4" s="1" t="s">
        <v>178</v>
      </c>
      <c r="B4" s="1"/>
      <c r="C4" s="91">
        <v>16</v>
      </c>
      <c r="D4" s="1" t="s">
        <v>147</v>
      </c>
      <c r="E4" s="3"/>
      <c r="F4" s="26"/>
    </row>
    <row r="5" spans="1:12" x14ac:dyDescent="0.35">
      <c r="A5" s="1" t="s">
        <v>149</v>
      </c>
      <c r="B5" s="1"/>
      <c r="C5" s="87">
        <v>6607</v>
      </c>
      <c r="D5" s="1" t="s">
        <v>150</v>
      </c>
      <c r="E5" s="3"/>
      <c r="F5" s="4"/>
      <c r="G5" s="3"/>
      <c r="H5" s="3"/>
      <c r="I5" s="3"/>
    </row>
    <row r="6" spans="1:12" x14ac:dyDescent="0.35">
      <c r="B6" s="1"/>
      <c r="C6" s="4"/>
      <c r="D6" s="1"/>
      <c r="E6" s="3"/>
      <c r="F6" s="4"/>
      <c r="G6" s="3"/>
      <c r="H6" s="3"/>
      <c r="I6" s="3"/>
    </row>
    <row r="7" spans="1:12" x14ac:dyDescent="0.35">
      <c r="A7" s="11" t="s">
        <v>1</v>
      </c>
      <c r="B7" s="1" t="s">
        <v>385</v>
      </c>
      <c r="C7" s="4"/>
      <c r="E7" s="3"/>
      <c r="F7" s="4"/>
    </row>
    <row r="8" spans="1:12" x14ac:dyDescent="0.35">
      <c r="C8" s="4"/>
      <c r="E8" s="3"/>
      <c r="F8" s="4"/>
    </row>
    <row r="9" spans="1:12" x14ac:dyDescent="0.35">
      <c r="A9" s="88"/>
      <c r="B9" s="88"/>
      <c r="C9" s="88"/>
      <c r="D9" s="88"/>
      <c r="E9" s="88"/>
      <c r="F9" s="88"/>
      <c r="G9" s="88" t="s">
        <v>158</v>
      </c>
      <c r="H9" s="88"/>
      <c r="I9" s="88"/>
    </row>
    <row r="10" spans="1:12" ht="39.5" x14ac:dyDescent="0.35">
      <c r="A10" s="89" t="s">
        <v>2</v>
      </c>
      <c r="B10" s="88" t="s">
        <v>0</v>
      </c>
      <c r="C10" s="88" t="s">
        <v>4</v>
      </c>
      <c r="D10" s="89" t="s">
        <v>159</v>
      </c>
      <c r="E10" s="90" t="s">
        <v>8</v>
      </c>
      <c r="F10" s="89" t="s">
        <v>7</v>
      </c>
      <c r="G10" s="89" t="s">
        <v>160</v>
      </c>
      <c r="H10" s="88" t="s">
        <v>161</v>
      </c>
      <c r="I10" s="88" t="s">
        <v>386</v>
      </c>
    </row>
    <row r="11" spans="1:12" ht="39.5" x14ac:dyDescent="0.35">
      <c r="A11" s="165" t="s">
        <v>384</v>
      </c>
      <c r="B11" s="213" t="s">
        <v>39</v>
      </c>
      <c r="C11" s="1" t="s">
        <v>42</v>
      </c>
      <c r="D11" s="126" t="s">
        <v>387</v>
      </c>
      <c r="E11" s="110" t="s">
        <v>42</v>
      </c>
      <c r="F11" s="111" t="s">
        <v>44</v>
      </c>
      <c r="G11" s="112">
        <v>0</v>
      </c>
      <c r="H11" s="112">
        <v>0</v>
      </c>
      <c r="I11" s="113">
        <v>203</v>
      </c>
    </row>
    <row r="12" spans="1:12" x14ac:dyDescent="0.35">
      <c r="A12" s="166"/>
      <c r="B12" s="139"/>
      <c r="C12" s="1"/>
      <c r="D12" s="140"/>
      <c r="E12" s="110"/>
      <c r="F12" s="8" t="s">
        <v>388</v>
      </c>
      <c r="G12" s="10">
        <v>0</v>
      </c>
      <c r="H12" s="10">
        <v>0</v>
      </c>
      <c r="I12" s="12">
        <v>102.188</v>
      </c>
    </row>
    <row r="13" spans="1:12" x14ac:dyDescent="0.35">
      <c r="A13" s="166"/>
      <c r="B13" s="82" t="s">
        <v>165</v>
      </c>
      <c r="C13" s="82"/>
      <c r="D13" s="82"/>
      <c r="E13" s="82"/>
      <c r="F13" s="82"/>
      <c r="G13" s="93">
        <v>0</v>
      </c>
      <c r="H13" s="93">
        <v>0</v>
      </c>
      <c r="I13" s="84">
        <v>305.18799999999999</v>
      </c>
      <c r="K13" s="27"/>
      <c r="L13" s="27"/>
    </row>
    <row r="14" spans="1:12" x14ac:dyDescent="0.35">
      <c r="A14" s="166"/>
      <c r="B14" s="138" t="s">
        <v>50</v>
      </c>
      <c r="C14" s="1" t="s">
        <v>51</v>
      </c>
      <c r="D14" s="109" t="s">
        <v>387</v>
      </c>
      <c r="E14" s="1" t="s">
        <v>42</v>
      </c>
      <c r="F14" s="8" t="s">
        <v>50</v>
      </c>
      <c r="G14" s="10">
        <v>16</v>
      </c>
      <c r="H14" s="10">
        <v>393.86324999999999</v>
      </c>
      <c r="I14" s="12">
        <v>6301.8119999999999</v>
      </c>
      <c r="K14" s="28"/>
      <c r="L14" s="28"/>
    </row>
    <row r="15" spans="1:12" x14ac:dyDescent="0.35">
      <c r="A15" s="167"/>
      <c r="B15" s="82" t="s">
        <v>168</v>
      </c>
      <c r="C15" s="82"/>
      <c r="D15" s="82"/>
      <c r="E15" s="82"/>
      <c r="F15" s="82"/>
      <c r="G15" s="93">
        <v>16</v>
      </c>
      <c r="H15" s="93">
        <v>393.86324999999999</v>
      </c>
      <c r="I15" s="84">
        <v>6301.8119999999999</v>
      </c>
    </row>
    <row r="16" spans="1:12" x14ac:dyDescent="0.35">
      <c r="A16" s="161" t="s">
        <v>1706</v>
      </c>
      <c r="B16" s="158"/>
      <c r="C16" s="158"/>
      <c r="D16" s="158"/>
      <c r="E16" s="158"/>
      <c r="F16" s="206"/>
      <c r="G16" s="208">
        <v>16</v>
      </c>
      <c r="H16" s="168">
        <v>393.86324999999999</v>
      </c>
      <c r="I16" s="160">
        <v>6607</v>
      </c>
    </row>
    <row r="17" spans="1:9" x14ac:dyDescent="0.35">
      <c r="A17" s="7" t="s">
        <v>174</v>
      </c>
      <c r="B17" s="7"/>
      <c r="C17" s="7"/>
      <c r="D17" s="7"/>
      <c r="F17" s="7"/>
      <c r="G17" s="10">
        <v>16</v>
      </c>
      <c r="H17" s="10">
        <v>393.86324999999999</v>
      </c>
      <c r="I17" s="12">
        <v>6607</v>
      </c>
    </row>
    <row r="18" spans="1:9" x14ac:dyDescent="0.35">
      <c r="A18"/>
      <c r="B18"/>
      <c r="C18"/>
      <c r="D18"/>
      <c r="E18"/>
      <c r="F18"/>
      <c r="G18"/>
      <c r="H18"/>
      <c r="I18"/>
    </row>
    <row r="19" spans="1:9" x14ac:dyDescent="0.35">
      <c r="A19"/>
      <c r="B19"/>
      <c r="C19"/>
      <c r="D19"/>
      <c r="E19"/>
      <c r="F19"/>
      <c r="G19"/>
      <c r="H19"/>
      <c r="I19"/>
    </row>
    <row r="20" spans="1:9" x14ac:dyDescent="0.35">
      <c r="A20"/>
      <c r="B20"/>
      <c r="C20"/>
      <c r="D20"/>
      <c r="E20"/>
      <c r="F20"/>
      <c r="G20"/>
      <c r="H20"/>
      <c r="I20"/>
    </row>
    <row r="21" spans="1:9" x14ac:dyDescent="0.35">
      <c r="A21"/>
      <c r="B21"/>
      <c r="C21"/>
      <c r="D21"/>
      <c r="E21"/>
      <c r="F21"/>
      <c r="G21"/>
      <c r="H21"/>
      <c r="I21"/>
    </row>
    <row r="22" spans="1:9" x14ac:dyDescent="0.35">
      <c r="A22"/>
      <c r="B22"/>
      <c r="C22"/>
      <c r="D22"/>
      <c r="E22"/>
      <c r="F22"/>
      <c r="G22"/>
      <c r="H22"/>
      <c r="I22"/>
    </row>
    <row r="23" spans="1:9" x14ac:dyDescent="0.35">
      <c r="A23"/>
      <c r="B23"/>
      <c r="C23"/>
      <c r="D23"/>
      <c r="E23"/>
      <c r="F23"/>
      <c r="G23"/>
      <c r="H23"/>
      <c r="I23"/>
    </row>
    <row r="24" spans="1:9" x14ac:dyDescent="0.35">
      <c r="A24"/>
      <c r="B24"/>
      <c r="C24"/>
      <c r="D24"/>
      <c r="E24"/>
      <c r="F24"/>
      <c r="G24"/>
      <c r="H24"/>
      <c r="I24"/>
    </row>
    <row r="25" spans="1:9" x14ac:dyDescent="0.35">
      <c r="A25"/>
      <c r="B25"/>
      <c r="C25"/>
      <c r="D25"/>
      <c r="E25"/>
      <c r="F25"/>
      <c r="G25"/>
      <c r="H25"/>
      <c r="I25"/>
    </row>
    <row r="26" spans="1:9" x14ac:dyDescent="0.35">
      <c r="A26"/>
      <c r="B26"/>
      <c r="C26"/>
      <c r="D26"/>
      <c r="E26"/>
      <c r="F26"/>
      <c r="G26"/>
      <c r="H26"/>
      <c r="I26"/>
    </row>
    <row r="27" spans="1:9" x14ac:dyDescent="0.35">
      <c r="A27"/>
      <c r="B27"/>
      <c r="C27"/>
      <c r="D27"/>
      <c r="E27"/>
      <c r="F27"/>
      <c r="G27"/>
      <c r="H27"/>
      <c r="I27"/>
    </row>
    <row r="28" spans="1:9" x14ac:dyDescent="0.35">
      <c r="A28"/>
      <c r="B28"/>
      <c r="C28"/>
      <c r="D28"/>
      <c r="E28"/>
      <c r="F28"/>
      <c r="G28"/>
      <c r="H28"/>
      <c r="I28"/>
    </row>
    <row r="29" spans="1:9" x14ac:dyDescent="0.35">
      <c r="A29"/>
      <c r="B29"/>
      <c r="C29"/>
      <c r="D29"/>
      <c r="E29"/>
      <c r="F29"/>
      <c r="G29"/>
      <c r="H29"/>
      <c r="I29"/>
    </row>
    <row r="30" spans="1:9" x14ac:dyDescent="0.35">
      <c r="A30"/>
      <c r="B30"/>
      <c r="C30"/>
      <c r="D30"/>
      <c r="E30"/>
      <c r="F30"/>
      <c r="G30"/>
      <c r="H30"/>
      <c r="I30"/>
    </row>
    <row r="31" spans="1:9" x14ac:dyDescent="0.35">
      <c r="A31"/>
      <c r="B31"/>
      <c r="C31"/>
      <c r="D31"/>
      <c r="E31"/>
      <c r="F31"/>
      <c r="G31"/>
      <c r="H31"/>
      <c r="I31"/>
    </row>
    <row r="32" spans="1:9" x14ac:dyDescent="0.35">
      <c r="A32"/>
      <c r="B32"/>
      <c r="C32"/>
      <c r="D32"/>
      <c r="E32"/>
      <c r="F32"/>
      <c r="G32"/>
      <c r="H32"/>
      <c r="I32"/>
    </row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</sheetData>
  <mergeCells count="1">
    <mergeCell ref="A1:I1"/>
  </mergeCells>
  <pageMargins left="0.7" right="0.7" top="0.75" bottom="0.75" header="0.3" footer="0.3"/>
  <pageSetup paperSize="9" scale="72" orientation="portrait" horizontalDpi="1200" verticalDpi="120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4412B-CE42-4B86-A6B3-8685D1F3C502}">
  <sheetPr>
    <pageSetUpPr fitToPage="1"/>
  </sheetPr>
  <dimension ref="A1:J1300"/>
  <sheetViews>
    <sheetView zoomScaleNormal="100" zoomScaleSheetLayoutView="110" workbookViewId="0"/>
  </sheetViews>
  <sheetFormatPr defaultRowHeight="14.5" x14ac:dyDescent="0.35"/>
  <cols>
    <col min="1" max="1" width="13.54296875" style="1" customWidth="1"/>
    <col min="2" max="2" width="20.453125" style="3" customWidth="1"/>
    <col min="3" max="3" width="12.453125" style="3" customWidth="1"/>
    <col min="4" max="4" width="9.54296875" style="3" customWidth="1"/>
    <col min="5" max="5" width="9.54296875" style="7" customWidth="1"/>
    <col min="6" max="6" width="36.7265625" style="1" customWidth="1"/>
    <col min="7" max="7" width="13" style="1" customWidth="1"/>
    <col min="8" max="8" width="18.453125" style="1" bestFit="1" customWidth="1"/>
    <col min="9" max="9" width="24.54296875" style="1" bestFit="1" customWidth="1"/>
    <col min="10" max="10" width="8.54296875" style="1" customWidth="1"/>
  </cols>
  <sheetData>
    <row r="1" spans="1:10" ht="15.5" x14ac:dyDescent="0.35">
      <c r="A1" s="2" t="s">
        <v>1392</v>
      </c>
      <c r="C1" s="1"/>
      <c r="E1" s="20"/>
    </row>
    <row r="2" spans="1:10" ht="15.5" x14ac:dyDescent="0.35">
      <c r="A2" s="2"/>
      <c r="C2" s="1"/>
      <c r="E2" s="20"/>
      <c r="F2" s="5" t="s">
        <v>152</v>
      </c>
      <c r="J2" s="5"/>
    </row>
    <row r="3" spans="1:10" ht="26.5" x14ac:dyDescent="0.35">
      <c r="A3" s="5" t="s">
        <v>1393</v>
      </c>
      <c r="B3" s="1"/>
      <c r="C3" s="1"/>
      <c r="D3" s="9"/>
      <c r="E3"/>
      <c r="F3" s="3" t="s">
        <v>1393</v>
      </c>
      <c r="G3" s="107">
        <f>C6-GETPIVOTDATA("Summa av Total ers tkr",$A$11,"Program","Masterprogrammet i translationell fysiologi och farmakologi")</f>
        <v>-3.333333333102928E-3</v>
      </c>
      <c r="H3" s="3"/>
    </row>
    <row r="4" spans="1:10" x14ac:dyDescent="0.35">
      <c r="A4" s="1" t="s">
        <v>146</v>
      </c>
      <c r="B4" s="1"/>
      <c r="C4" s="91">
        <v>37</v>
      </c>
      <c r="D4" s="9" t="s">
        <v>147</v>
      </c>
      <c r="E4"/>
      <c r="G4"/>
    </row>
    <row r="5" spans="1:10" x14ac:dyDescent="0.35">
      <c r="A5" s="1" t="s">
        <v>148</v>
      </c>
      <c r="B5" s="1"/>
      <c r="C5" s="91">
        <v>29</v>
      </c>
      <c r="D5" s="9" t="s">
        <v>147</v>
      </c>
      <c r="E5"/>
      <c r="G5"/>
    </row>
    <row r="6" spans="1:10" x14ac:dyDescent="0.35">
      <c r="A6" s="1" t="s">
        <v>149</v>
      </c>
      <c r="B6" s="1"/>
      <c r="C6" s="87">
        <v>7736</v>
      </c>
      <c r="D6" s="9" t="s">
        <v>150</v>
      </c>
      <c r="E6"/>
      <c r="G6"/>
    </row>
    <row r="7" spans="1:10" x14ac:dyDescent="0.35">
      <c r="B7" s="1"/>
      <c r="C7" s="4"/>
      <c r="D7" s="9"/>
      <c r="E7"/>
      <c r="G7"/>
    </row>
    <row r="8" spans="1:10" x14ac:dyDescent="0.35">
      <c r="C8" s="4"/>
      <c r="E8" s="20"/>
    </row>
    <row r="9" spans="1:10" x14ac:dyDescent="0.35">
      <c r="A9" s="11" t="s">
        <v>1</v>
      </c>
      <c r="B9" s="1" t="s">
        <v>1394</v>
      </c>
      <c r="C9" s="1"/>
      <c r="D9" s="1"/>
      <c r="E9" s="20"/>
      <c r="F9" s="4"/>
    </row>
    <row r="11" spans="1:10" x14ac:dyDescent="0.35">
      <c r="A11" s="88"/>
      <c r="B11" s="88"/>
      <c r="C11" s="88"/>
      <c r="D11" s="88"/>
      <c r="E11" s="88"/>
      <c r="F11" s="88"/>
      <c r="G11" s="88" t="s">
        <v>158</v>
      </c>
      <c r="H11" s="88"/>
      <c r="I11" s="88"/>
      <c r="J11"/>
    </row>
    <row r="12" spans="1:10" ht="39.5" x14ac:dyDescent="0.35">
      <c r="A12" s="89" t="s">
        <v>2</v>
      </c>
      <c r="B12" s="88" t="s">
        <v>0</v>
      </c>
      <c r="C12" s="89" t="s">
        <v>1395</v>
      </c>
      <c r="D12" s="89" t="s">
        <v>159</v>
      </c>
      <c r="E12" s="90" t="s">
        <v>8</v>
      </c>
      <c r="F12" s="89" t="s">
        <v>7</v>
      </c>
      <c r="G12" s="89" t="s">
        <v>160</v>
      </c>
      <c r="H12" s="88" t="s">
        <v>1396</v>
      </c>
      <c r="I12" s="88" t="s">
        <v>386</v>
      </c>
      <c r="J12"/>
    </row>
    <row r="13" spans="1:10" ht="65" x14ac:dyDescent="0.35">
      <c r="A13" s="173" t="s">
        <v>1393</v>
      </c>
      <c r="B13" s="114" t="s">
        <v>39</v>
      </c>
      <c r="C13" s="110" t="s">
        <v>42</v>
      </c>
      <c r="D13" s="115" t="s">
        <v>127</v>
      </c>
      <c r="E13" s="116" t="s">
        <v>42</v>
      </c>
      <c r="F13" s="111" t="s">
        <v>47</v>
      </c>
      <c r="G13" s="117">
        <v>0</v>
      </c>
      <c r="H13" s="117">
        <v>0</v>
      </c>
      <c r="I13" s="113">
        <v>142.66999999999999</v>
      </c>
      <c r="J13"/>
    </row>
    <row r="14" spans="1:10" x14ac:dyDescent="0.35">
      <c r="A14" s="174"/>
      <c r="B14" s="114"/>
      <c r="C14" s="110"/>
      <c r="D14" s="115"/>
      <c r="E14" s="116" t="s">
        <v>42</v>
      </c>
      <c r="F14" s="8" t="s">
        <v>44</v>
      </c>
      <c r="G14" s="21">
        <v>0</v>
      </c>
      <c r="H14" s="21">
        <v>0</v>
      </c>
      <c r="I14" s="12">
        <v>100</v>
      </c>
      <c r="J14"/>
    </row>
    <row r="15" spans="1:10" ht="29" customHeight="1" x14ac:dyDescent="0.35">
      <c r="A15" s="174"/>
      <c r="B15" s="114"/>
      <c r="C15" s="110"/>
      <c r="D15" s="115"/>
      <c r="E15" s="116" t="s">
        <v>42</v>
      </c>
      <c r="F15" s="8" t="s">
        <v>1397</v>
      </c>
      <c r="G15" s="21">
        <v>0</v>
      </c>
      <c r="H15" s="21">
        <v>0</v>
      </c>
      <c r="I15" s="12">
        <v>760</v>
      </c>
      <c r="J15"/>
    </row>
    <row r="16" spans="1:10" ht="26.5" x14ac:dyDescent="0.35">
      <c r="A16" s="174"/>
      <c r="B16" s="114"/>
      <c r="C16" s="110"/>
      <c r="D16" s="115"/>
      <c r="E16" s="116" t="s">
        <v>42</v>
      </c>
      <c r="F16" s="8" t="s">
        <v>1398</v>
      </c>
      <c r="G16" s="21">
        <v>0</v>
      </c>
      <c r="H16" s="21">
        <v>0</v>
      </c>
      <c r="I16" s="12">
        <v>430</v>
      </c>
      <c r="J16"/>
    </row>
    <row r="17" spans="1:9" customFormat="1" x14ac:dyDescent="0.35">
      <c r="A17" s="174"/>
      <c r="B17" s="114"/>
      <c r="C17" s="110"/>
      <c r="D17" s="1" t="s">
        <v>172</v>
      </c>
      <c r="E17" s="1"/>
      <c r="F17" s="1"/>
      <c r="G17" s="21">
        <v>0</v>
      </c>
      <c r="H17" s="21">
        <v>0</v>
      </c>
      <c r="I17" s="12">
        <v>1432.67</v>
      </c>
    </row>
    <row r="18" spans="1:9" customFormat="1" x14ac:dyDescent="0.35">
      <c r="A18" s="174"/>
      <c r="B18" s="1" t="s">
        <v>165</v>
      </c>
      <c r="C18" s="1"/>
      <c r="D18" s="1"/>
      <c r="E18" s="1"/>
      <c r="F18" s="1"/>
      <c r="G18" s="21">
        <v>0</v>
      </c>
      <c r="H18" s="21">
        <v>0</v>
      </c>
      <c r="I18" s="12">
        <v>1432.67</v>
      </c>
    </row>
    <row r="19" spans="1:9" customFormat="1" x14ac:dyDescent="0.35">
      <c r="A19" s="174"/>
      <c r="B19" s="92" t="s">
        <v>50</v>
      </c>
      <c r="C19" s="1" t="s">
        <v>51</v>
      </c>
      <c r="D19" s="85" t="s">
        <v>127</v>
      </c>
      <c r="E19" s="9" t="s">
        <v>1399</v>
      </c>
      <c r="F19" s="8" t="s">
        <v>1400</v>
      </c>
      <c r="G19" s="21">
        <v>7.5</v>
      </c>
      <c r="H19" s="21">
        <v>120</v>
      </c>
      <c r="I19" s="12">
        <v>900</v>
      </c>
    </row>
    <row r="20" spans="1:9" customFormat="1" ht="26.5" x14ac:dyDescent="0.35">
      <c r="A20" s="174"/>
      <c r="B20" s="92"/>
      <c r="C20" s="1"/>
      <c r="D20" s="85"/>
      <c r="E20" s="9" t="s">
        <v>1401</v>
      </c>
      <c r="F20" s="8" t="s">
        <v>1402</v>
      </c>
      <c r="G20" s="21">
        <v>4.5</v>
      </c>
      <c r="H20" s="21">
        <v>120</v>
      </c>
      <c r="I20" s="12">
        <v>540</v>
      </c>
    </row>
    <row r="21" spans="1:9" customFormat="1" ht="26.5" x14ac:dyDescent="0.35">
      <c r="A21" s="174"/>
      <c r="B21" s="92"/>
      <c r="C21" s="1"/>
      <c r="D21" s="85"/>
      <c r="E21" s="9" t="s">
        <v>1403</v>
      </c>
      <c r="F21" s="8" t="s">
        <v>1404</v>
      </c>
      <c r="G21" s="21">
        <v>2.25</v>
      </c>
      <c r="H21" s="21">
        <v>100</v>
      </c>
      <c r="I21" s="12">
        <v>225</v>
      </c>
    </row>
    <row r="22" spans="1:9" customFormat="1" ht="26.5" x14ac:dyDescent="0.35">
      <c r="A22" s="174"/>
      <c r="B22" s="92"/>
      <c r="C22" s="1"/>
      <c r="D22" s="85"/>
      <c r="E22" s="9" t="s">
        <v>1405</v>
      </c>
      <c r="F22" s="8" t="s">
        <v>1406</v>
      </c>
      <c r="G22" s="21">
        <v>2.25</v>
      </c>
      <c r="H22" s="21">
        <v>100</v>
      </c>
      <c r="I22" s="12">
        <v>225</v>
      </c>
    </row>
    <row r="23" spans="1:9" customFormat="1" ht="26.5" x14ac:dyDescent="0.35">
      <c r="A23" s="174"/>
      <c r="B23" s="92"/>
      <c r="C23" s="1"/>
      <c r="D23" s="85"/>
      <c r="E23" s="9" t="s">
        <v>1407</v>
      </c>
      <c r="F23" s="8" t="s">
        <v>1408</v>
      </c>
      <c r="G23" s="21">
        <v>2.125</v>
      </c>
      <c r="H23" s="21">
        <v>60</v>
      </c>
      <c r="I23" s="12">
        <v>127.5</v>
      </c>
    </row>
    <row r="24" spans="1:9" customFormat="1" ht="26.5" x14ac:dyDescent="0.35">
      <c r="A24" s="174"/>
      <c r="B24" s="92"/>
      <c r="C24" s="1"/>
      <c r="D24" s="85"/>
      <c r="E24" s="9" t="s">
        <v>1409</v>
      </c>
      <c r="F24" s="8" t="s">
        <v>1410</v>
      </c>
      <c r="G24" s="21">
        <v>2.125</v>
      </c>
      <c r="H24" s="21">
        <v>60</v>
      </c>
      <c r="I24" s="12">
        <v>127.5</v>
      </c>
    </row>
    <row r="25" spans="1:9" customFormat="1" ht="26.5" x14ac:dyDescent="0.35">
      <c r="A25" s="174"/>
      <c r="B25" s="92"/>
      <c r="C25" s="1"/>
      <c r="D25" s="85"/>
      <c r="E25" s="9" t="s">
        <v>1411</v>
      </c>
      <c r="F25" s="8" t="s">
        <v>1412</v>
      </c>
      <c r="G25" s="21">
        <v>10.5</v>
      </c>
      <c r="H25" s="21">
        <v>60</v>
      </c>
      <c r="I25" s="12">
        <v>630</v>
      </c>
    </row>
    <row r="26" spans="1:9" customFormat="1" x14ac:dyDescent="0.35">
      <c r="A26" s="174"/>
      <c r="B26" s="92"/>
      <c r="C26" s="1"/>
      <c r="D26" s="85"/>
      <c r="E26" s="9" t="s">
        <v>1413</v>
      </c>
      <c r="F26" s="8" t="s">
        <v>1414</v>
      </c>
      <c r="G26" s="21">
        <v>1.5</v>
      </c>
      <c r="H26" s="21">
        <v>110</v>
      </c>
      <c r="I26" s="12">
        <v>165</v>
      </c>
    </row>
    <row r="27" spans="1:9" customFormat="1" x14ac:dyDescent="0.35">
      <c r="A27" s="174"/>
      <c r="B27" s="92"/>
      <c r="C27" s="1"/>
      <c r="D27" s="85"/>
      <c r="E27" s="9" t="s">
        <v>171</v>
      </c>
      <c r="F27" s="8" t="s">
        <v>67</v>
      </c>
      <c r="G27" s="21">
        <v>4.25</v>
      </c>
      <c r="H27" s="21">
        <v>130</v>
      </c>
      <c r="I27" s="12">
        <v>552.5</v>
      </c>
    </row>
    <row r="28" spans="1:9" customFormat="1" x14ac:dyDescent="0.35">
      <c r="A28" s="174"/>
      <c r="B28" s="92"/>
      <c r="C28" s="1"/>
      <c r="D28" s="1" t="s">
        <v>172</v>
      </c>
      <c r="E28" s="1"/>
      <c r="F28" s="1"/>
      <c r="G28" s="21">
        <v>37</v>
      </c>
      <c r="H28" s="21">
        <v>95.555555555555557</v>
      </c>
      <c r="I28" s="12">
        <v>3492.5</v>
      </c>
    </row>
    <row r="29" spans="1:9" customFormat="1" x14ac:dyDescent="0.35">
      <c r="A29" s="174"/>
      <c r="B29" s="92"/>
      <c r="C29" s="1" t="s">
        <v>85</v>
      </c>
      <c r="D29" s="85" t="s">
        <v>127</v>
      </c>
      <c r="E29" s="9" t="s">
        <v>1399</v>
      </c>
      <c r="F29" s="8" t="s">
        <v>1400</v>
      </c>
      <c r="G29" s="21">
        <v>5.833333333333333</v>
      </c>
      <c r="H29" s="21">
        <v>120</v>
      </c>
      <c r="I29" s="12">
        <v>700</v>
      </c>
    </row>
    <row r="30" spans="1:9" customFormat="1" ht="26.5" x14ac:dyDescent="0.35">
      <c r="A30" s="174"/>
      <c r="B30" s="92"/>
      <c r="C30" s="1"/>
      <c r="D30" s="85"/>
      <c r="E30" s="9" t="s">
        <v>1401</v>
      </c>
      <c r="F30" s="8" t="s">
        <v>1402</v>
      </c>
      <c r="G30" s="21">
        <v>4</v>
      </c>
      <c r="H30" s="21">
        <v>120</v>
      </c>
      <c r="I30" s="12">
        <v>480</v>
      </c>
    </row>
    <row r="31" spans="1:9" customFormat="1" ht="26.5" x14ac:dyDescent="0.35">
      <c r="A31" s="174"/>
      <c r="B31" s="92"/>
      <c r="C31" s="1"/>
      <c r="D31" s="85"/>
      <c r="E31" s="9" t="s">
        <v>1403</v>
      </c>
      <c r="F31" s="8" t="s">
        <v>1404</v>
      </c>
      <c r="G31" s="21">
        <v>2</v>
      </c>
      <c r="H31" s="21">
        <v>100</v>
      </c>
      <c r="I31" s="12">
        <v>200</v>
      </c>
    </row>
    <row r="32" spans="1:9" customFormat="1" ht="26.5" x14ac:dyDescent="0.35">
      <c r="A32" s="174"/>
      <c r="B32" s="92"/>
      <c r="C32" s="1"/>
      <c r="D32" s="85"/>
      <c r="E32" s="9" t="s">
        <v>1405</v>
      </c>
      <c r="F32" s="8" t="s">
        <v>1406</v>
      </c>
      <c r="G32" s="21">
        <v>2</v>
      </c>
      <c r="H32" s="21">
        <v>100</v>
      </c>
      <c r="I32" s="12">
        <v>200</v>
      </c>
    </row>
    <row r="33" spans="1:9" customFormat="1" ht="26.5" x14ac:dyDescent="0.35">
      <c r="A33" s="174"/>
      <c r="B33" s="92"/>
      <c r="C33" s="1"/>
      <c r="D33" s="85"/>
      <c r="E33" s="9" t="s">
        <v>1407</v>
      </c>
      <c r="F33" s="8" t="s">
        <v>1408</v>
      </c>
      <c r="G33" s="21">
        <v>1.875</v>
      </c>
      <c r="H33" s="21">
        <v>60</v>
      </c>
      <c r="I33" s="12">
        <v>112.5</v>
      </c>
    </row>
    <row r="34" spans="1:9" customFormat="1" ht="26.5" x14ac:dyDescent="0.35">
      <c r="A34" s="174"/>
      <c r="B34" s="92"/>
      <c r="C34" s="1"/>
      <c r="D34" s="85"/>
      <c r="E34" s="9" t="s">
        <v>1409</v>
      </c>
      <c r="F34" s="8" t="s">
        <v>1410</v>
      </c>
      <c r="G34" s="21">
        <v>1.875</v>
      </c>
      <c r="H34" s="21">
        <v>60</v>
      </c>
      <c r="I34" s="12">
        <v>112.5</v>
      </c>
    </row>
    <row r="35" spans="1:9" customFormat="1" ht="26.5" x14ac:dyDescent="0.35">
      <c r="A35" s="174"/>
      <c r="B35" s="92"/>
      <c r="C35" s="1"/>
      <c r="D35" s="85"/>
      <c r="E35" s="9" t="s">
        <v>1411</v>
      </c>
      <c r="F35" s="8" t="s">
        <v>1412</v>
      </c>
      <c r="G35" s="21">
        <v>6.5</v>
      </c>
      <c r="H35" s="21">
        <v>60</v>
      </c>
      <c r="I35" s="12">
        <v>390</v>
      </c>
    </row>
    <row r="36" spans="1:9" customFormat="1" x14ac:dyDescent="0.35">
      <c r="A36" s="174"/>
      <c r="B36" s="92"/>
      <c r="C36" s="1"/>
      <c r="D36" s="85"/>
      <c r="E36" s="9" t="s">
        <v>1413</v>
      </c>
      <c r="F36" s="8" t="s">
        <v>1414</v>
      </c>
      <c r="G36" s="21">
        <v>1.1666666666666667</v>
      </c>
      <c r="H36" s="21">
        <v>110</v>
      </c>
      <c r="I36" s="12">
        <v>128.33333333333334</v>
      </c>
    </row>
    <row r="37" spans="1:9" customFormat="1" x14ac:dyDescent="0.35">
      <c r="A37" s="174"/>
      <c r="B37" s="92"/>
      <c r="C37" s="1"/>
      <c r="D37" s="85"/>
      <c r="E37" s="9" t="s">
        <v>171</v>
      </c>
      <c r="F37" s="8" t="s">
        <v>67</v>
      </c>
      <c r="G37" s="21">
        <v>3.75</v>
      </c>
      <c r="H37" s="21">
        <v>130</v>
      </c>
      <c r="I37" s="12">
        <v>487.5</v>
      </c>
    </row>
    <row r="38" spans="1:9" customFormat="1" x14ac:dyDescent="0.35">
      <c r="A38" s="174"/>
      <c r="B38" s="92"/>
      <c r="C38" s="1"/>
      <c r="D38" s="1" t="s">
        <v>172</v>
      </c>
      <c r="E38" s="1"/>
      <c r="F38" s="1"/>
      <c r="G38" s="21">
        <v>29</v>
      </c>
      <c r="H38" s="21">
        <v>95.555555555555557</v>
      </c>
      <c r="I38" s="12">
        <v>2810.8333333333335</v>
      </c>
    </row>
    <row r="39" spans="1:9" customFormat="1" x14ac:dyDescent="0.35">
      <c r="A39" s="175"/>
      <c r="B39" s="1" t="s">
        <v>168</v>
      </c>
      <c r="C39" s="1"/>
      <c r="D39" s="1"/>
      <c r="E39" s="1"/>
      <c r="F39" s="1"/>
      <c r="G39" s="21">
        <v>66</v>
      </c>
      <c r="H39" s="21">
        <v>95.555555555555557</v>
      </c>
      <c r="I39" s="12">
        <v>6303.333333333333</v>
      </c>
    </row>
    <row r="40" spans="1:9" customFormat="1" x14ac:dyDescent="0.35">
      <c r="A40" s="176" t="s">
        <v>1426</v>
      </c>
      <c r="B40" s="177"/>
      <c r="C40" s="177"/>
      <c r="D40" s="177"/>
      <c r="E40" s="177"/>
      <c r="F40" s="215"/>
      <c r="G40" s="216">
        <v>66</v>
      </c>
      <c r="H40" s="178">
        <v>95.555555555555557</v>
      </c>
      <c r="I40" s="179">
        <v>7736.0033333333331</v>
      </c>
    </row>
    <row r="41" spans="1:9" customFormat="1" x14ac:dyDescent="0.35">
      <c r="A41" s="7" t="s">
        <v>174</v>
      </c>
      <c r="B41" s="7"/>
      <c r="C41" s="7"/>
      <c r="D41" s="7"/>
      <c r="E41" s="7"/>
      <c r="F41" s="7"/>
      <c r="G41" s="21">
        <v>66</v>
      </c>
      <c r="H41" s="21">
        <v>95.555555555555557</v>
      </c>
      <c r="I41" s="12">
        <v>7736.0033333333331</v>
      </c>
    </row>
    <row r="42" spans="1:9" customFormat="1" x14ac:dyDescent="0.35"/>
    <row r="43" spans="1:9" customFormat="1" x14ac:dyDescent="0.35"/>
    <row r="44" spans="1:9" customFormat="1" x14ac:dyDescent="0.35"/>
    <row r="45" spans="1:9" customFormat="1" x14ac:dyDescent="0.35"/>
    <row r="46" spans="1:9" customFormat="1" x14ac:dyDescent="0.35"/>
    <row r="47" spans="1:9" customFormat="1" x14ac:dyDescent="0.35"/>
    <row r="48" spans="1:9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customFormat="1" x14ac:dyDescent="0.35"/>
    <row r="722" customFormat="1" x14ac:dyDescent="0.35"/>
    <row r="723" customFormat="1" x14ac:dyDescent="0.35"/>
    <row r="724" customFormat="1" x14ac:dyDescent="0.35"/>
    <row r="725" customFormat="1" x14ac:dyDescent="0.35"/>
    <row r="726" customFormat="1" x14ac:dyDescent="0.35"/>
    <row r="727" customFormat="1" x14ac:dyDescent="0.35"/>
    <row r="728" customFormat="1" x14ac:dyDescent="0.35"/>
    <row r="729" customFormat="1" x14ac:dyDescent="0.35"/>
    <row r="730" customFormat="1" x14ac:dyDescent="0.35"/>
    <row r="731" customFormat="1" x14ac:dyDescent="0.35"/>
    <row r="732" customFormat="1" x14ac:dyDescent="0.35"/>
    <row r="733" customFormat="1" x14ac:dyDescent="0.35"/>
    <row r="734" customFormat="1" x14ac:dyDescent="0.35"/>
    <row r="735" customFormat="1" x14ac:dyDescent="0.35"/>
    <row r="736" customFormat="1" x14ac:dyDescent="0.35"/>
    <row r="737" customFormat="1" x14ac:dyDescent="0.35"/>
    <row r="738" customFormat="1" x14ac:dyDescent="0.35"/>
    <row r="739" customFormat="1" x14ac:dyDescent="0.35"/>
    <row r="740" customFormat="1" x14ac:dyDescent="0.35"/>
    <row r="741" customFormat="1" x14ac:dyDescent="0.35"/>
    <row r="742" customFormat="1" x14ac:dyDescent="0.35"/>
    <row r="743" customFormat="1" x14ac:dyDescent="0.35"/>
    <row r="744" customFormat="1" x14ac:dyDescent="0.35"/>
    <row r="745" customFormat="1" x14ac:dyDescent="0.35"/>
    <row r="746" customFormat="1" x14ac:dyDescent="0.35"/>
    <row r="747" customFormat="1" x14ac:dyDescent="0.35"/>
    <row r="748" customFormat="1" x14ac:dyDescent="0.35"/>
    <row r="749" customFormat="1" x14ac:dyDescent="0.35"/>
    <row r="750" customFormat="1" x14ac:dyDescent="0.35"/>
    <row r="751" customFormat="1" x14ac:dyDescent="0.35"/>
    <row r="752" customFormat="1" x14ac:dyDescent="0.35"/>
    <row r="753" customFormat="1" x14ac:dyDescent="0.35"/>
    <row r="754" customFormat="1" x14ac:dyDescent="0.35"/>
    <row r="755" customFormat="1" x14ac:dyDescent="0.35"/>
    <row r="756" customFormat="1" x14ac:dyDescent="0.35"/>
    <row r="757" customFormat="1" x14ac:dyDescent="0.35"/>
    <row r="758" customFormat="1" x14ac:dyDescent="0.35"/>
    <row r="759" customFormat="1" x14ac:dyDescent="0.35"/>
    <row r="760" customFormat="1" x14ac:dyDescent="0.35"/>
    <row r="761" customFormat="1" x14ac:dyDescent="0.35"/>
    <row r="762" customFormat="1" x14ac:dyDescent="0.35"/>
    <row r="763" customFormat="1" x14ac:dyDescent="0.35"/>
    <row r="764" customFormat="1" x14ac:dyDescent="0.35"/>
    <row r="765" customFormat="1" x14ac:dyDescent="0.35"/>
    <row r="766" customFormat="1" x14ac:dyDescent="0.35"/>
    <row r="767" customFormat="1" x14ac:dyDescent="0.35"/>
    <row r="768" customFormat="1" x14ac:dyDescent="0.35"/>
    <row r="769" customFormat="1" x14ac:dyDescent="0.35"/>
    <row r="770" customFormat="1" x14ac:dyDescent="0.35"/>
    <row r="771" customFormat="1" x14ac:dyDescent="0.35"/>
    <row r="772" customFormat="1" x14ac:dyDescent="0.35"/>
    <row r="773" customFormat="1" x14ac:dyDescent="0.35"/>
    <row r="774" customFormat="1" x14ac:dyDescent="0.35"/>
    <row r="775" customFormat="1" x14ac:dyDescent="0.35"/>
    <row r="776" customFormat="1" x14ac:dyDescent="0.35"/>
    <row r="777" customFormat="1" x14ac:dyDescent="0.35"/>
    <row r="778" customFormat="1" x14ac:dyDescent="0.35"/>
    <row r="779" customFormat="1" x14ac:dyDescent="0.35"/>
    <row r="780" customFormat="1" x14ac:dyDescent="0.35"/>
    <row r="781" customFormat="1" x14ac:dyDescent="0.35"/>
    <row r="782" customFormat="1" x14ac:dyDescent="0.35"/>
    <row r="783" customFormat="1" x14ac:dyDescent="0.35"/>
    <row r="784" customFormat="1" x14ac:dyDescent="0.35"/>
    <row r="785" customFormat="1" x14ac:dyDescent="0.35"/>
    <row r="786" customFormat="1" x14ac:dyDescent="0.35"/>
    <row r="787" customFormat="1" x14ac:dyDescent="0.35"/>
    <row r="788" customFormat="1" x14ac:dyDescent="0.35"/>
    <row r="789" customFormat="1" x14ac:dyDescent="0.35"/>
    <row r="790" customFormat="1" x14ac:dyDescent="0.35"/>
    <row r="791" customFormat="1" x14ac:dyDescent="0.35"/>
    <row r="792" customFormat="1" x14ac:dyDescent="0.35"/>
    <row r="793" customFormat="1" x14ac:dyDescent="0.35"/>
    <row r="794" customFormat="1" x14ac:dyDescent="0.35"/>
    <row r="795" customFormat="1" x14ac:dyDescent="0.35"/>
    <row r="796" customFormat="1" x14ac:dyDescent="0.35"/>
    <row r="797" customFormat="1" x14ac:dyDescent="0.35"/>
    <row r="798" customFormat="1" x14ac:dyDescent="0.35"/>
    <row r="799" customFormat="1" x14ac:dyDescent="0.35"/>
    <row r="800" customFormat="1" x14ac:dyDescent="0.35"/>
    <row r="801" customFormat="1" x14ac:dyDescent="0.35"/>
    <row r="802" customFormat="1" x14ac:dyDescent="0.35"/>
    <row r="803" customFormat="1" x14ac:dyDescent="0.35"/>
    <row r="804" customFormat="1" x14ac:dyDescent="0.35"/>
    <row r="805" customFormat="1" x14ac:dyDescent="0.35"/>
    <row r="806" customFormat="1" x14ac:dyDescent="0.35"/>
    <row r="807" customFormat="1" x14ac:dyDescent="0.35"/>
    <row r="808" customFormat="1" x14ac:dyDescent="0.35"/>
    <row r="809" customFormat="1" x14ac:dyDescent="0.35"/>
    <row r="810" customFormat="1" x14ac:dyDescent="0.35"/>
    <row r="811" customFormat="1" x14ac:dyDescent="0.35"/>
    <row r="812" customFormat="1" x14ac:dyDescent="0.35"/>
    <row r="813" customFormat="1" x14ac:dyDescent="0.35"/>
    <row r="814" customFormat="1" x14ac:dyDescent="0.35"/>
    <row r="815" customFormat="1" x14ac:dyDescent="0.35"/>
    <row r="816" customFormat="1" x14ac:dyDescent="0.35"/>
    <row r="817" customFormat="1" x14ac:dyDescent="0.35"/>
    <row r="818" customFormat="1" x14ac:dyDescent="0.35"/>
    <row r="819" customFormat="1" x14ac:dyDescent="0.35"/>
    <row r="820" customFormat="1" x14ac:dyDescent="0.35"/>
    <row r="821" customFormat="1" x14ac:dyDescent="0.35"/>
    <row r="822" customFormat="1" x14ac:dyDescent="0.35"/>
    <row r="823" customFormat="1" x14ac:dyDescent="0.35"/>
    <row r="824" customFormat="1" x14ac:dyDescent="0.35"/>
    <row r="825" customFormat="1" x14ac:dyDescent="0.35"/>
    <row r="826" customFormat="1" x14ac:dyDescent="0.35"/>
    <row r="827" customFormat="1" x14ac:dyDescent="0.35"/>
    <row r="828" customFormat="1" x14ac:dyDescent="0.35"/>
    <row r="829" customFormat="1" x14ac:dyDescent="0.35"/>
    <row r="830" customFormat="1" x14ac:dyDescent="0.35"/>
    <row r="831" customFormat="1" x14ac:dyDescent="0.35"/>
    <row r="832" customFormat="1" x14ac:dyDescent="0.35"/>
    <row r="833" customFormat="1" x14ac:dyDescent="0.35"/>
    <row r="834" customFormat="1" x14ac:dyDescent="0.35"/>
    <row r="835" customFormat="1" x14ac:dyDescent="0.35"/>
    <row r="836" customFormat="1" x14ac:dyDescent="0.35"/>
    <row r="837" customFormat="1" x14ac:dyDescent="0.35"/>
    <row r="838" customFormat="1" x14ac:dyDescent="0.35"/>
    <row r="839" customFormat="1" x14ac:dyDescent="0.35"/>
    <row r="840" customFormat="1" x14ac:dyDescent="0.35"/>
    <row r="841" customFormat="1" x14ac:dyDescent="0.35"/>
    <row r="842" customFormat="1" x14ac:dyDescent="0.35"/>
    <row r="843" customFormat="1" x14ac:dyDescent="0.35"/>
    <row r="844" customFormat="1" x14ac:dyDescent="0.35"/>
    <row r="845" customFormat="1" x14ac:dyDescent="0.35"/>
    <row r="846" customFormat="1" x14ac:dyDescent="0.35"/>
    <row r="847" customFormat="1" x14ac:dyDescent="0.35"/>
    <row r="848" customFormat="1" x14ac:dyDescent="0.35"/>
    <row r="849" customFormat="1" x14ac:dyDescent="0.35"/>
    <row r="850" customFormat="1" x14ac:dyDescent="0.35"/>
    <row r="851" customFormat="1" x14ac:dyDescent="0.35"/>
    <row r="852" customFormat="1" x14ac:dyDescent="0.35"/>
    <row r="853" customFormat="1" x14ac:dyDescent="0.35"/>
    <row r="854" customFormat="1" x14ac:dyDescent="0.35"/>
    <row r="855" customFormat="1" x14ac:dyDescent="0.35"/>
    <row r="856" customFormat="1" x14ac:dyDescent="0.35"/>
    <row r="857" customFormat="1" x14ac:dyDescent="0.35"/>
    <row r="858" customFormat="1" x14ac:dyDescent="0.35"/>
    <row r="859" customFormat="1" x14ac:dyDescent="0.35"/>
    <row r="860" customFormat="1" x14ac:dyDescent="0.35"/>
    <row r="861" customFormat="1" x14ac:dyDescent="0.35"/>
    <row r="862" customFormat="1" x14ac:dyDescent="0.35"/>
    <row r="863" customFormat="1" x14ac:dyDescent="0.35"/>
    <row r="864" customFormat="1" x14ac:dyDescent="0.35"/>
    <row r="865" customFormat="1" x14ac:dyDescent="0.35"/>
    <row r="866" customFormat="1" x14ac:dyDescent="0.35"/>
    <row r="867" customFormat="1" x14ac:dyDescent="0.35"/>
    <row r="868" customFormat="1" x14ac:dyDescent="0.35"/>
    <row r="869" customFormat="1" x14ac:dyDescent="0.35"/>
    <row r="870" customFormat="1" x14ac:dyDescent="0.35"/>
    <row r="871" customFormat="1" x14ac:dyDescent="0.35"/>
    <row r="872" customFormat="1" x14ac:dyDescent="0.35"/>
    <row r="873" customFormat="1" x14ac:dyDescent="0.35"/>
    <row r="874" customFormat="1" x14ac:dyDescent="0.35"/>
    <row r="875" customFormat="1" x14ac:dyDescent="0.35"/>
    <row r="876" customFormat="1" x14ac:dyDescent="0.35"/>
    <row r="877" customFormat="1" x14ac:dyDescent="0.35"/>
    <row r="878" customFormat="1" x14ac:dyDescent="0.35"/>
    <row r="879" customFormat="1" x14ac:dyDescent="0.35"/>
    <row r="880" customFormat="1" x14ac:dyDescent="0.35"/>
    <row r="881" customFormat="1" x14ac:dyDescent="0.35"/>
    <row r="882" customFormat="1" x14ac:dyDescent="0.35"/>
    <row r="883" customFormat="1" x14ac:dyDescent="0.35"/>
    <row r="884" customFormat="1" x14ac:dyDescent="0.35"/>
    <row r="885" customFormat="1" x14ac:dyDescent="0.35"/>
    <row r="886" customFormat="1" x14ac:dyDescent="0.35"/>
    <row r="887" customFormat="1" x14ac:dyDescent="0.35"/>
    <row r="888" customFormat="1" x14ac:dyDescent="0.35"/>
    <row r="889" customFormat="1" x14ac:dyDescent="0.35"/>
    <row r="890" customFormat="1" x14ac:dyDescent="0.35"/>
    <row r="891" customFormat="1" x14ac:dyDescent="0.35"/>
    <row r="892" customFormat="1" x14ac:dyDescent="0.35"/>
    <row r="893" customFormat="1" x14ac:dyDescent="0.35"/>
    <row r="894" customFormat="1" x14ac:dyDescent="0.35"/>
    <row r="895" customFormat="1" x14ac:dyDescent="0.35"/>
    <row r="896" customFormat="1" x14ac:dyDescent="0.35"/>
    <row r="897" customFormat="1" x14ac:dyDescent="0.35"/>
    <row r="898" customFormat="1" x14ac:dyDescent="0.35"/>
    <row r="899" customFormat="1" x14ac:dyDescent="0.35"/>
    <row r="900" customFormat="1" x14ac:dyDescent="0.35"/>
    <row r="901" customFormat="1" x14ac:dyDescent="0.35"/>
    <row r="902" customFormat="1" x14ac:dyDescent="0.35"/>
    <row r="903" customFormat="1" x14ac:dyDescent="0.35"/>
    <row r="904" customFormat="1" x14ac:dyDescent="0.35"/>
    <row r="905" customFormat="1" x14ac:dyDescent="0.35"/>
    <row r="906" customFormat="1" x14ac:dyDescent="0.35"/>
    <row r="907" customFormat="1" x14ac:dyDescent="0.35"/>
    <row r="908" customFormat="1" x14ac:dyDescent="0.35"/>
    <row r="909" customFormat="1" x14ac:dyDescent="0.35"/>
    <row r="910" customFormat="1" x14ac:dyDescent="0.35"/>
    <row r="911" customFormat="1" x14ac:dyDescent="0.35"/>
    <row r="912" customFormat="1" x14ac:dyDescent="0.35"/>
    <row r="913" customFormat="1" x14ac:dyDescent="0.35"/>
    <row r="914" customFormat="1" x14ac:dyDescent="0.35"/>
    <row r="915" customFormat="1" x14ac:dyDescent="0.35"/>
    <row r="916" customFormat="1" x14ac:dyDescent="0.35"/>
    <row r="917" customFormat="1" x14ac:dyDescent="0.35"/>
    <row r="918" customFormat="1" x14ac:dyDescent="0.35"/>
    <row r="919" customFormat="1" x14ac:dyDescent="0.35"/>
    <row r="920" customFormat="1" x14ac:dyDescent="0.35"/>
    <row r="921" customFormat="1" x14ac:dyDescent="0.35"/>
    <row r="922" customFormat="1" x14ac:dyDescent="0.35"/>
    <row r="923" customFormat="1" x14ac:dyDescent="0.35"/>
    <row r="924" customFormat="1" x14ac:dyDescent="0.35"/>
    <row r="925" customFormat="1" x14ac:dyDescent="0.35"/>
    <row r="926" customFormat="1" x14ac:dyDescent="0.35"/>
    <row r="927" customFormat="1" x14ac:dyDescent="0.35"/>
    <row r="928" customFormat="1" x14ac:dyDescent="0.35"/>
    <row r="929" customFormat="1" x14ac:dyDescent="0.35"/>
    <row r="930" customFormat="1" x14ac:dyDescent="0.35"/>
    <row r="931" customFormat="1" x14ac:dyDescent="0.35"/>
    <row r="932" customFormat="1" x14ac:dyDescent="0.35"/>
    <row r="933" customFormat="1" x14ac:dyDescent="0.35"/>
    <row r="934" customFormat="1" x14ac:dyDescent="0.35"/>
    <row r="935" customFormat="1" x14ac:dyDescent="0.35"/>
    <row r="936" customFormat="1" x14ac:dyDescent="0.35"/>
    <row r="937" customFormat="1" x14ac:dyDescent="0.35"/>
    <row r="938" customFormat="1" x14ac:dyDescent="0.35"/>
    <row r="939" customFormat="1" x14ac:dyDescent="0.35"/>
    <row r="940" customFormat="1" x14ac:dyDescent="0.35"/>
    <row r="941" customFormat="1" x14ac:dyDescent="0.35"/>
    <row r="942" customFormat="1" x14ac:dyDescent="0.35"/>
    <row r="943" customFormat="1" x14ac:dyDescent="0.35"/>
    <row r="944" customFormat="1" x14ac:dyDescent="0.35"/>
    <row r="945" customFormat="1" x14ac:dyDescent="0.35"/>
    <row r="946" customFormat="1" x14ac:dyDescent="0.35"/>
    <row r="947" customFormat="1" x14ac:dyDescent="0.35"/>
    <row r="948" customFormat="1" x14ac:dyDescent="0.35"/>
    <row r="949" customFormat="1" x14ac:dyDescent="0.35"/>
    <row r="950" customFormat="1" x14ac:dyDescent="0.35"/>
    <row r="951" customFormat="1" x14ac:dyDescent="0.35"/>
    <row r="952" customFormat="1" x14ac:dyDescent="0.35"/>
    <row r="953" customFormat="1" x14ac:dyDescent="0.35"/>
    <row r="954" customFormat="1" x14ac:dyDescent="0.35"/>
    <row r="955" customFormat="1" x14ac:dyDescent="0.35"/>
    <row r="956" customFormat="1" x14ac:dyDescent="0.35"/>
    <row r="957" customFormat="1" x14ac:dyDescent="0.35"/>
    <row r="958" customFormat="1" x14ac:dyDescent="0.35"/>
    <row r="959" customFormat="1" x14ac:dyDescent="0.35"/>
    <row r="960" customFormat="1" x14ac:dyDescent="0.35"/>
    <row r="961" customFormat="1" x14ac:dyDescent="0.35"/>
    <row r="962" customFormat="1" x14ac:dyDescent="0.35"/>
    <row r="963" customFormat="1" x14ac:dyDescent="0.35"/>
    <row r="964" customFormat="1" x14ac:dyDescent="0.35"/>
    <row r="965" customFormat="1" x14ac:dyDescent="0.35"/>
    <row r="966" customFormat="1" x14ac:dyDescent="0.35"/>
    <row r="967" customFormat="1" x14ac:dyDescent="0.35"/>
    <row r="968" customFormat="1" x14ac:dyDescent="0.35"/>
    <row r="969" customFormat="1" x14ac:dyDescent="0.35"/>
    <row r="970" customFormat="1" x14ac:dyDescent="0.35"/>
    <row r="971" customFormat="1" x14ac:dyDescent="0.35"/>
    <row r="972" customFormat="1" x14ac:dyDescent="0.35"/>
    <row r="973" customFormat="1" x14ac:dyDescent="0.35"/>
    <row r="974" customFormat="1" x14ac:dyDescent="0.35"/>
    <row r="975" customFormat="1" x14ac:dyDescent="0.35"/>
    <row r="976" customFormat="1" x14ac:dyDescent="0.35"/>
    <row r="977" customFormat="1" x14ac:dyDescent="0.35"/>
    <row r="978" customFormat="1" x14ac:dyDescent="0.35"/>
    <row r="979" customFormat="1" x14ac:dyDescent="0.35"/>
    <row r="980" customFormat="1" x14ac:dyDescent="0.35"/>
    <row r="981" customFormat="1" x14ac:dyDescent="0.35"/>
    <row r="982" customFormat="1" x14ac:dyDescent="0.35"/>
    <row r="983" customFormat="1" x14ac:dyDescent="0.35"/>
    <row r="984" customFormat="1" x14ac:dyDescent="0.35"/>
    <row r="985" customFormat="1" x14ac:dyDescent="0.35"/>
    <row r="986" customFormat="1" x14ac:dyDescent="0.35"/>
    <row r="987" customFormat="1" x14ac:dyDescent="0.35"/>
    <row r="988" customFormat="1" x14ac:dyDescent="0.35"/>
    <row r="989" customFormat="1" x14ac:dyDescent="0.35"/>
    <row r="990" customFormat="1" x14ac:dyDescent="0.35"/>
    <row r="991" customFormat="1" x14ac:dyDescent="0.35"/>
    <row r="992" customFormat="1" x14ac:dyDescent="0.35"/>
    <row r="993" customFormat="1" x14ac:dyDescent="0.35"/>
    <row r="994" customFormat="1" x14ac:dyDescent="0.35"/>
    <row r="995" customFormat="1" x14ac:dyDescent="0.35"/>
    <row r="996" customFormat="1" x14ac:dyDescent="0.35"/>
    <row r="997" customFormat="1" x14ac:dyDescent="0.35"/>
    <row r="998" customFormat="1" x14ac:dyDescent="0.35"/>
    <row r="999" customFormat="1" x14ac:dyDescent="0.35"/>
    <row r="1000" customFormat="1" x14ac:dyDescent="0.35"/>
    <row r="1001" customFormat="1" x14ac:dyDescent="0.35"/>
    <row r="1002" customFormat="1" x14ac:dyDescent="0.35"/>
    <row r="1003" customFormat="1" x14ac:dyDescent="0.35"/>
    <row r="1004" customFormat="1" x14ac:dyDescent="0.35"/>
    <row r="1005" customFormat="1" x14ac:dyDescent="0.35"/>
    <row r="1006" customFormat="1" x14ac:dyDescent="0.35"/>
    <row r="1007" customFormat="1" x14ac:dyDescent="0.35"/>
    <row r="1008" customFormat="1" x14ac:dyDescent="0.35"/>
    <row r="1009" customFormat="1" x14ac:dyDescent="0.35"/>
    <row r="1010" customFormat="1" x14ac:dyDescent="0.35"/>
    <row r="1011" customFormat="1" x14ac:dyDescent="0.35"/>
    <row r="1012" customFormat="1" x14ac:dyDescent="0.35"/>
    <row r="1013" customFormat="1" x14ac:dyDescent="0.35"/>
    <row r="1014" customFormat="1" x14ac:dyDescent="0.35"/>
    <row r="1015" customFormat="1" x14ac:dyDescent="0.35"/>
    <row r="1016" customFormat="1" x14ac:dyDescent="0.35"/>
    <row r="1017" customFormat="1" x14ac:dyDescent="0.35"/>
    <row r="1018" customFormat="1" x14ac:dyDescent="0.35"/>
    <row r="1019" customFormat="1" x14ac:dyDescent="0.35"/>
    <row r="1020" customFormat="1" x14ac:dyDescent="0.35"/>
    <row r="1021" customFormat="1" x14ac:dyDescent="0.35"/>
    <row r="1022" customFormat="1" x14ac:dyDescent="0.35"/>
    <row r="1023" customFormat="1" x14ac:dyDescent="0.35"/>
    <row r="1024" customFormat="1" x14ac:dyDescent="0.35"/>
    <row r="1025" customFormat="1" x14ac:dyDescent="0.35"/>
    <row r="1026" customFormat="1" x14ac:dyDescent="0.35"/>
    <row r="1027" customFormat="1" x14ac:dyDescent="0.35"/>
    <row r="1028" customFormat="1" x14ac:dyDescent="0.35"/>
    <row r="1029" customFormat="1" x14ac:dyDescent="0.35"/>
    <row r="1030" customFormat="1" x14ac:dyDescent="0.35"/>
    <row r="1031" customFormat="1" x14ac:dyDescent="0.35"/>
    <row r="1032" customFormat="1" x14ac:dyDescent="0.35"/>
    <row r="1033" customFormat="1" x14ac:dyDescent="0.35"/>
    <row r="1034" customFormat="1" x14ac:dyDescent="0.35"/>
    <row r="1035" customFormat="1" x14ac:dyDescent="0.35"/>
    <row r="1036" customFormat="1" x14ac:dyDescent="0.35"/>
    <row r="1037" customFormat="1" x14ac:dyDescent="0.35"/>
    <row r="1038" customFormat="1" x14ac:dyDescent="0.35"/>
    <row r="1039" customFormat="1" x14ac:dyDescent="0.35"/>
    <row r="1040" customFormat="1" x14ac:dyDescent="0.35"/>
    <row r="1041" customFormat="1" x14ac:dyDescent="0.35"/>
    <row r="1042" customFormat="1" x14ac:dyDescent="0.35"/>
    <row r="1043" customFormat="1" x14ac:dyDescent="0.35"/>
    <row r="1044" customFormat="1" x14ac:dyDescent="0.35"/>
    <row r="1045" customFormat="1" x14ac:dyDescent="0.35"/>
    <row r="1046" customFormat="1" x14ac:dyDescent="0.35"/>
    <row r="1047" customFormat="1" x14ac:dyDescent="0.35"/>
    <row r="1048" customFormat="1" x14ac:dyDescent="0.35"/>
    <row r="1049" customFormat="1" x14ac:dyDescent="0.35"/>
    <row r="1050" customFormat="1" x14ac:dyDescent="0.35"/>
    <row r="1051" customFormat="1" x14ac:dyDescent="0.35"/>
    <row r="1052" customFormat="1" x14ac:dyDescent="0.35"/>
    <row r="1053" customFormat="1" x14ac:dyDescent="0.35"/>
    <row r="1054" customFormat="1" x14ac:dyDescent="0.35"/>
    <row r="1055" customFormat="1" x14ac:dyDescent="0.35"/>
    <row r="1056" customFormat="1" x14ac:dyDescent="0.35"/>
    <row r="1057" customFormat="1" x14ac:dyDescent="0.35"/>
    <row r="1058" customFormat="1" x14ac:dyDescent="0.35"/>
    <row r="1059" customFormat="1" x14ac:dyDescent="0.35"/>
    <row r="1060" customFormat="1" x14ac:dyDescent="0.35"/>
    <row r="1061" customFormat="1" x14ac:dyDescent="0.35"/>
    <row r="1062" customFormat="1" x14ac:dyDescent="0.35"/>
    <row r="1063" customFormat="1" x14ac:dyDescent="0.35"/>
    <row r="1064" customFormat="1" x14ac:dyDescent="0.35"/>
    <row r="1065" customFormat="1" x14ac:dyDescent="0.35"/>
    <row r="1066" customFormat="1" x14ac:dyDescent="0.35"/>
    <row r="1067" customFormat="1" x14ac:dyDescent="0.35"/>
    <row r="1068" customFormat="1" x14ac:dyDescent="0.35"/>
    <row r="1069" customFormat="1" x14ac:dyDescent="0.35"/>
    <row r="1070" customFormat="1" x14ac:dyDescent="0.35"/>
    <row r="1071" customFormat="1" x14ac:dyDescent="0.35"/>
    <row r="1072" customFormat="1" x14ac:dyDescent="0.35"/>
    <row r="1073" customFormat="1" x14ac:dyDescent="0.35"/>
    <row r="1074" customFormat="1" x14ac:dyDescent="0.35"/>
    <row r="1075" customFormat="1" x14ac:dyDescent="0.35"/>
    <row r="1076" customFormat="1" x14ac:dyDescent="0.35"/>
    <row r="1077" customFormat="1" x14ac:dyDescent="0.35"/>
    <row r="1078" customFormat="1" x14ac:dyDescent="0.35"/>
    <row r="1079" customFormat="1" x14ac:dyDescent="0.35"/>
    <row r="1080" customFormat="1" x14ac:dyDescent="0.35"/>
    <row r="1081" customFormat="1" x14ac:dyDescent="0.35"/>
    <row r="1082" customFormat="1" x14ac:dyDescent="0.35"/>
    <row r="1083" customFormat="1" x14ac:dyDescent="0.35"/>
    <row r="1084" customFormat="1" x14ac:dyDescent="0.35"/>
    <row r="1085" customFormat="1" x14ac:dyDescent="0.35"/>
    <row r="1086" customFormat="1" x14ac:dyDescent="0.35"/>
    <row r="1087" customFormat="1" x14ac:dyDescent="0.35"/>
    <row r="1088" customFormat="1" x14ac:dyDescent="0.35"/>
    <row r="1089" customFormat="1" x14ac:dyDescent="0.35"/>
    <row r="1090" customFormat="1" x14ac:dyDescent="0.35"/>
    <row r="1091" customFormat="1" x14ac:dyDescent="0.35"/>
    <row r="1092" customFormat="1" x14ac:dyDescent="0.35"/>
    <row r="1093" customFormat="1" x14ac:dyDescent="0.35"/>
    <row r="1094" customFormat="1" x14ac:dyDescent="0.35"/>
    <row r="1095" customFormat="1" x14ac:dyDescent="0.35"/>
    <row r="1096" customFormat="1" x14ac:dyDescent="0.35"/>
    <row r="1097" customFormat="1" x14ac:dyDescent="0.35"/>
    <row r="1098" customFormat="1" x14ac:dyDescent="0.35"/>
    <row r="1099" customFormat="1" x14ac:dyDescent="0.35"/>
    <row r="1100" customFormat="1" x14ac:dyDescent="0.35"/>
    <row r="1101" customFormat="1" x14ac:dyDescent="0.35"/>
    <row r="1102" customFormat="1" x14ac:dyDescent="0.35"/>
    <row r="1103" customFormat="1" x14ac:dyDescent="0.35"/>
    <row r="1104" customFormat="1" x14ac:dyDescent="0.35"/>
    <row r="1105" customFormat="1" x14ac:dyDescent="0.35"/>
    <row r="1106" customFormat="1" x14ac:dyDescent="0.35"/>
    <row r="1107" customFormat="1" x14ac:dyDescent="0.35"/>
    <row r="1108" customFormat="1" x14ac:dyDescent="0.35"/>
    <row r="1109" customFormat="1" x14ac:dyDescent="0.35"/>
    <row r="1110" customFormat="1" x14ac:dyDescent="0.35"/>
    <row r="1111" customFormat="1" x14ac:dyDescent="0.35"/>
    <row r="1112" customFormat="1" x14ac:dyDescent="0.35"/>
    <row r="1113" customFormat="1" x14ac:dyDescent="0.35"/>
    <row r="1114" customFormat="1" x14ac:dyDescent="0.35"/>
    <row r="1115" customFormat="1" x14ac:dyDescent="0.35"/>
    <row r="1116" customFormat="1" x14ac:dyDescent="0.35"/>
    <row r="1117" customFormat="1" x14ac:dyDescent="0.35"/>
    <row r="1118" customFormat="1" x14ac:dyDescent="0.35"/>
    <row r="1119" customFormat="1" x14ac:dyDescent="0.35"/>
    <row r="1120" customFormat="1" x14ac:dyDescent="0.35"/>
    <row r="1121" customFormat="1" x14ac:dyDescent="0.35"/>
    <row r="1122" customFormat="1" x14ac:dyDescent="0.35"/>
    <row r="1123" customFormat="1" x14ac:dyDescent="0.35"/>
    <row r="1124" customFormat="1" x14ac:dyDescent="0.35"/>
    <row r="1125" customFormat="1" x14ac:dyDescent="0.35"/>
    <row r="1126" customFormat="1" x14ac:dyDescent="0.35"/>
    <row r="1127" customFormat="1" x14ac:dyDescent="0.35"/>
    <row r="1128" customFormat="1" x14ac:dyDescent="0.35"/>
    <row r="1129" customFormat="1" x14ac:dyDescent="0.35"/>
    <row r="1130" customFormat="1" x14ac:dyDescent="0.35"/>
    <row r="1131" customFormat="1" x14ac:dyDescent="0.35"/>
    <row r="1132" customFormat="1" x14ac:dyDescent="0.35"/>
    <row r="1133" customFormat="1" x14ac:dyDescent="0.35"/>
    <row r="1134" customFormat="1" x14ac:dyDescent="0.35"/>
    <row r="1135" customFormat="1" x14ac:dyDescent="0.35"/>
    <row r="1136" customFormat="1" x14ac:dyDescent="0.35"/>
    <row r="1137" customFormat="1" x14ac:dyDescent="0.35"/>
    <row r="1138" customFormat="1" x14ac:dyDescent="0.35"/>
    <row r="1139" customFormat="1" x14ac:dyDescent="0.35"/>
    <row r="1140" customFormat="1" x14ac:dyDescent="0.35"/>
    <row r="1141" customFormat="1" x14ac:dyDescent="0.35"/>
    <row r="1142" customFormat="1" x14ac:dyDescent="0.35"/>
    <row r="1143" customFormat="1" x14ac:dyDescent="0.35"/>
    <row r="1144" customFormat="1" x14ac:dyDescent="0.35"/>
    <row r="1145" customFormat="1" x14ac:dyDescent="0.35"/>
    <row r="1146" customFormat="1" x14ac:dyDescent="0.35"/>
    <row r="1147" customFormat="1" x14ac:dyDescent="0.35"/>
    <row r="1148" customFormat="1" x14ac:dyDescent="0.35"/>
    <row r="1149" customFormat="1" x14ac:dyDescent="0.35"/>
    <row r="1150" customFormat="1" x14ac:dyDescent="0.35"/>
    <row r="1151" customFormat="1" x14ac:dyDescent="0.35"/>
    <row r="1152" customFormat="1" x14ac:dyDescent="0.35"/>
    <row r="1153" customFormat="1" x14ac:dyDescent="0.35"/>
    <row r="1154" customFormat="1" x14ac:dyDescent="0.35"/>
    <row r="1155" customFormat="1" x14ac:dyDescent="0.35"/>
    <row r="1156" customFormat="1" x14ac:dyDescent="0.35"/>
    <row r="1157" customFormat="1" x14ac:dyDescent="0.35"/>
    <row r="1158" customFormat="1" x14ac:dyDescent="0.35"/>
    <row r="1159" customFormat="1" x14ac:dyDescent="0.35"/>
    <row r="1160" customFormat="1" x14ac:dyDescent="0.35"/>
    <row r="1161" customFormat="1" x14ac:dyDescent="0.35"/>
    <row r="1162" customFormat="1" x14ac:dyDescent="0.35"/>
    <row r="1163" customFormat="1" x14ac:dyDescent="0.35"/>
    <row r="1164" customFormat="1" x14ac:dyDescent="0.35"/>
    <row r="1165" customFormat="1" x14ac:dyDescent="0.35"/>
    <row r="1166" customFormat="1" x14ac:dyDescent="0.35"/>
    <row r="1167" customFormat="1" x14ac:dyDescent="0.35"/>
    <row r="1168" customFormat="1" x14ac:dyDescent="0.35"/>
    <row r="1169" customFormat="1" x14ac:dyDescent="0.35"/>
    <row r="1170" customFormat="1" x14ac:dyDescent="0.35"/>
    <row r="1171" customFormat="1" x14ac:dyDescent="0.35"/>
    <row r="1172" customFormat="1" x14ac:dyDescent="0.35"/>
    <row r="1173" customFormat="1" x14ac:dyDescent="0.35"/>
    <row r="1174" customFormat="1" x14ac:dyDescent="0.35"/>
    <row r="1175" customFormat="1" x14ac:dyDescent="0.35"/>
    <row r="1176" customFormat="1" x14ac:dyDescent="0.35"/>
    <row r="1177" customFormat="1" x14ac:dyDescent="0.35"/>
    <row r="1178" customFormat="1" x14ac:dyDescent="0.35"/>
    <row r="1179" customFormat="1" x14ac:dyDescent="0.35"/>
    <row r="1180" customFormat="1" x14ac:dyDescent="0.35"/>
    <row r="1181" customFormat="1" x14ac:dyDescent="0.35"/>
    <row r="1182" customFormat="1" x14ac:dyDescent="0.35"/>
    <row r="1183" customFormat="1" x14ac:dyDescent="0.35"/>
    <row r="1184" customFormat="1" x14ac:dyDescent="0.35"/>
    <row r="1185" customFormat="1" x14ac:dyDescent="0.35"/>
    <row r="1186" customFormat="1" x14ac:dyDescent="0.35"/>
    <row r="1187" customFormat="1" x14ac:dyDescent="0.35"/>
    <row r="1188" customFormat="1" x14ac:dyDescent="0.35"/>
    <row r="1189" customFormat="1" x14ac:dyDescent="0.35"/>
    <row r="1190" customFormat="1" x14ac:dyDescent="0.35"/>
    <row r="1191" customFormat="1" x14ac:dyDescent="0.35"/>
    <row r="1192" customFormat="1" x14ac:dyDescent="0.35"/>
    <row r="1193" customFormat="1" x14ac:dyDescent="0.35"/>
    <row r="1194" customFormat="1" x14ac:dyDescent="0.35"/>
    <row r="1195" customFormat="1" x14ac:dyDescent="0.35"/>
    <row r="1196" customFormat="1" x14ac:dyDescent="0.35"/>
    <row r="1197" customFormat="1" x14ac:dyDescent="0.35"/>
    <row r="1198" customFormat="1" x14ac:dyDescent="0.35"/>
    <row r="1199" customFormat="1" x14ac:dyDescent="0.35"/>
    <row r="1200" customFormat="1" x14ac:dyDescent="0.35"/>
    <row r="1201" customFormat="1" x14ac:dyDescent="0.35"/>
    <row r="1202" customFormat="1" x14ac:dyDescent="0.35"/>
    <row r="1203" customFormat="1" x14ac:dyDescent="0.35"/>
    <row r="1204" customFormat="1" x14ac:dyDescent="0.35"/>
    <row r="1205" customFormat="1" x14ac:dyDescent="0.35"/>
    <row r="1206" customFormat="1" x14ac:dyDescent="0.35"/>
    <row r="1207" customFormat="1" x14ac:dyDescent="0.35"/>
    <row r="1208" customFormat="1" x14ac:dyDescent="0.35"/>
    <row r="1209" customFormat="1" x14ac:dyDescent="0.35"/>
    <row r="1210" customFormat="1" x14ac:dyDescent="0.35"/>
    <row r="1211" customFormat="1" x14ac:dyDescent="0.35"/>
    <row r="1212" customFormat="1" x14ac:dyDescent="0.35"/>
    <row r="1213" customFormat="1" x14ac:dyDescent="0.35"/>
    <row r="1214" customFormat="1" x14ac:dyDescent="0.35"/>
    <row r="1215" customFormat="1" x14ac:dyDescent="0.35"/>
    <row r="1216" customFormat="1" x14ac:dyDescent="0.35"/>
    <row r="1217" customFormat="1" x14ac:dyDescent="0.35"/>
    <row r="1218" customFormat="1" x14ac:dyDescent="0.35"/>
    <row r="1219" customFormat="1" x14ac:dyDescent="0.35"/>
    <row r="1220" customFormat="1" x14ac:dyDescent="0.35"/>
    <row r="1221" customFormat="1" x14ac:dyDescent="0.35"/>
    <row r="1222" customFormat="1" x14ac:dyDescent="0.35"/>
    <row r="1223" customFormat="1" x14ac:dyDescent="0.35"/>
    <row r="1224" customFormat="1" x14ac:dyDescent="0.35"/>
    <row r="1225" customFormat="1" x14ac:dyDescent="0.35"/>
    <row r="1226" customFormat="1" x14ac:dyDescent="0.35"/>
    <row r="1227" customFormat="1" x14ac:dyDescent="0.35"/>
    <row r="1228" customFormat="1" x14ac:dyDescent="0.35"/>
    <row r="1229" customFormat="1" x14ac:dyDescent="0.35"/>
    <row r="1230" customFormat="1" x14ac:dyDescent="0.35"/>
    <row r="1231" customFormat="1" x14ac:dyDescent="0.35"/>
    <row r="1232" customFormat="1" x14ac:dyDescent="0.35"/>
    <row r="1233" customFormat="1" x14ac:dyDescent="0.35"/>
    <row r="1234" customFormat="1" x14ac:dyDescent="0.35"/>
    <row r="1235" customFormat="1" x14ac:dyDescent="0.35"/>
    <row r="1236" customFormat="1" x14ac:dyDescent="0.35"/>
    <row r="1237" customFormat="1" x14ac:dyDescent="0.35"/>
    <row r="1238" customFormat="1" x14ac:dyDescent="0.35"/>
    <row r="1239" customFormat="1" x14ac:dyDescent="0.35"/>
    <row r="1240" customFormat="1" x14ac:dyDescent="0.35"/>
    <row r="1241" customFormat="1" x14ac:dyDescent="0.35"/>
    <row r="1242" customFormat="1" x14ac:dyDescent="0.35"/>
    <row r="1243" customFormat="1" x14ac:dyDescent="0.35"/>
    <row r="1244" customFormat="1" x14ac:dyDescent="0.35"/>
    <row r="1245" customFormat="1" x14ac:dyDescent="0.35"/>
    <row r="1246" customFormat="1" x14ac:dyDescent="0.35"/>
    <row r="1247" customFormat="1" x14ac:dyDescent="0.35"/>
    <row r="1248" customFormat="1" x14ac:dyDescent="0.35"/>
    <row r="1249" customFormat="1" x14ac:dyDescent="0.35"/>
    <row r="1250" customFormat="1" x14ac:dyDescent="0.35"/>
    <row r="1251" customFormat="1" x14ac:dyDescent="0.35"/>
    <row r="1252" customFormat="1" x14ac:dyDescent="0.35"/>
    <row r="1253" customFormat="1" x14ac:dyDescent="0.35"/>
    <row r="1254" customFormat="1" x14ac:dyDescent="0.35"/>
    <row r="1255" customFormat="1" x14ac:dyDescent="0.35"/>
    <row r="1256" customFormat="1" x14ac:dyDescent="0.35"/>
    <row r="1257" customFormat="1" x14ac:dyDescent="0.35"/>
    <row r="1258" customFormat="1" x14ac:dyDescent="0.35"/>
    <row r="1259" customFormat="1" x14ac:dyDescent="0.35"/>
    <row r="1260" customFormat="1" x14ac:dyDescent="0.35"/>
    <row r="1261" customFormat="1" x14ac:dyDescent="0.35"/>
    <row r="1262" customFormat="1" x14ac:dyDescent="0.35"/>
    <row r="1263" customFormat="1" x14ac:dyDescent="0.35"/>
    <row r="1264" customFormat="1" x14ac:dyDescent="0.35"/>
    <row r="1265" customFormat="1" x14ac:dyDescent="0.35"/>
    <row r="1266" customFormat="1" x14ac:dyDescent="0.35"/>
    <row r="1267" customFormat="1" x14ac:dyDescent="0.35"/>
    <row r="1268" customFormat="1" x14ac:dyDescent="0.35"/>
    <row r="1269" customFormat="1" x14ac:dyDescent="0.35"/>
    <row r="1270" customFormat="1" x14ac:dyDescent="0.35"/>
    <row r="1271" customFormat="1" x14ac:dyDescent="0.35"/>
    <row r="1272" customFormat="1" x14ac:dyDescent="0.35"/>
    <row r="1273" customFormat="1" x14ac:dyDescent="0.35"/>
    <row r="1274" customFormat="1" x14ac:dyDescent="0.35"/>
    <row r="1275" customFormat="1" x14ac:dyDescent="0.35"/>
    <row r="1276" customFormat="1" x14ac:dyDescent="0.35"/>
    <row r="1277" customFormat="1" x14ac:dyDescent="0.35"/>
    <row r="1278" customFormat="1" x14ac:dyDescent="0.35"/>
    <row r="1279" customFormat="1" x14ac:dyDescent="0.35"/>
    <row r="1280" customFormat="1" x14ac:dyDescent="0.35"/>
    <row r="1281" customFormat="1" x14ac:dyDescent="0.35"/>
    <row r="1282" customFormat="1" x14ac:dyDescent="0.35"/>
    <row r="1283" customFormat="1" x14ac:dyDescent="0.35"/>
    <row r="1284" customFormat="1" x14ac:dyDescent="0.35"/>
    <row r="1285" customFormat="1" x14ac:dyDescent="0.35"/>
    <row r="1286" customFormat="1" x14ac:dyDescent="0.35"/>
    <row r="1287" customFormat="1" x14ac:dyDescent="0.35"/>
    <row r="1288" customFormat="1" x14ac:dyDescent="0.35"/>
    <row r="1289" customFormat="1" x14ac:dyDescent="0.35"/>
    <row r="1290" customFormat="1" x14ac:dyDescent="0.35"/>
    <row r="1291" customFormat="1" x14ac:dyDescent="0.35"/>
    <row r="1292" customFormat="1" x14ac:dyDescent="0.35"/>
    <row r="1293" customFormat="1" x14ac:dyDescent="0.35"/>
    <row r="1294" customFormat="1" x14ac:dyDescent="0.35"/>
    <row r="1295" customFormat="1" x14ac:dyDescent="0.35"/>
    <row r="1296" customFormat="1" x14ac:dyDescent="0.35"/>
    <row r="1297" customFormat="1" x14ac:dyDescent="0.35"/>
    <row r="1298" customFormat="1" x14ac:dyDescent="0.35"/>
    <row r="1299" customFormat="1" x14ac:dyDescent="0.35"/>
    <row r="1300" customFormat="1" x14ac:dyDescent="0.35"/>
  </sheetData>
  <pageMargins left="0.7" right="0.7" top="0.75" bottom="0.75" header="0.3" footer="0.3"/>
  <pageSetup paperSize="9" scale="45" orientation="portrait" horizontalDpi="1200" verticalDpi="120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47EA4-410E-416B-8C12-B9EEF4406B2F}">
  <dimension ref="A1:R1311"/>
  <sheetViews>
    <sheetView zoomScaleNormal="100" zoomScaleSheetLayoutView="90" workbookViewId="0">
      <selection sqref="A1:G1"/>
    </sheetView>
  </sheetViews>
  <sheetFormatPr defaultRowHeight="14.5" x14ac:dyDescent="0.35"/>
  <cols>
    <col min="1" max="1" width="15.7265625" style="1" customWidth="1"/>
    <col min="2" max="2" width="17.453125" style="3" customWidth="1"/>
    <col min="3" max="3" width="14.1796875" style="3" customWidth="1"/>
    <col min="4" max="4" width="8.7265625" style="3" customWidth="1"/>
    <col min="5" max="5" width="11.7265625" style="7" customWidth="1"/>
    <col min="6" max="6" width="25.7265625" style="1" customWidth="1"/>
    <col min="7" max="7" width="9.81640625" style="1" bestFit="1" customWidth="1"/>
    <col min="8" max="8" width="11.453125" style="1" customWidth="1"/>
    <col min="9" max="9" width="16.7265625" style="1" customWidth="1"/>
    <col min="10" max="10" width="8.7265625" style="1" customWidth="1"/>
    <col min="11" max="11" width="8.7265625" style="1"/>
    <col min="12" max="12" width="6.7265625" style="1" customWidth="1"/>
    <col min="13" max="13" width="5.7265625" style="1" customWidth="1"/>
    <col min="14" max="14" width="10.81640625" style="1" customWidth="1"/>
    <col min="15" max="15" width="17.26953125" style="1" customWidth="1"/>
  </cols>
  <sheetData>
    <row r="1" spans="1:18" ht="15.65" customHeight="1" x14ac:dyDescent="0.35">
      <c r="A1" s="326" t="s">
        <v>1321</v>
      </c>
      <c r="B1" s="326"/>
      <c r="C1" s="326"/>
      <c r="D1" s="326"/>
      <c r="E1" s="326"/>
      <c r="F1" s="326"/>
      <c r="G1" s="326"/>
    </row>
    <row r="2" spans="1:18" ht="15.5" x14ac:dyDescent="0.35">
      <c r="A2" s="2"/>
      <c r="C2" s="1"/>
      <c r="E2" s="20"/>
    </row>
    <row r="3" spans="1:18" x14ac:dyDescent="0.35">
      <c r="A3" s="5" t="s">
        <v>1322</v>
      </c>
      <c r="B3" s="1"/>
      <c r="C3" s="7"/>
      <c r="E3" s="5"/>
      <c r="G3" s="9"/>
      <c r="H3" s="3"/>
    </row>
    <row r="4" spans="1:18" x14ac:dyDescent="0.35">
      <c r="A4" s="1" t="s">
        <v>146</v>
      </c>
      <c r="B4" s="1"/>
      <c r="C4" s="91">
        <v>24.5</v>
      </c>
      <c r="D4" s="9" t="s">
        <v>147</v>
      </c>
      <c r="E4" s="1"/>
      <c r="G4" s="26"/>
      <c r="H4" s="3"/>
    </row>
    <row r="5" spans="1:18" x14ac:dyDescent="0.35">
      <c r="A5" s="1" t="s">
        <v>148</v>
      </c>
      <c r="B5" s="1"/>
      <c r="C5" s="91">
        <v>10.5</v>
      </c>
      <c r="D5" s="9" t="s">
        <v>147</v>
      </c>
      <c r="E5" s="1"/>
      <c r="G5" s="26"/>
      <c r="H5" s="3"/>
    </row>
    <row r="6" spans="1:18" x14ac:dyDescent="0.35">
      <c r="A6" s="1" t="s">
        <v>149</v>
      </c>
      <c r="B6" s="1"/>
      <c r="C6" s="87">
        <v>3292.2808555649776</v>
      </c>
      <c r="D6" s="9" t="s">
        <v>150</v>
      </c>
      <c r="E6" s="1"/>
      <c r="G6" s="4"/>
      <c r="H6" s="3"/>
    </row>
    <row r="7" spans="1:18" x14ac:dyDescent="0.35">
      <c r="C7" s="20"/>
      <c r="J7"/>
      <c r="K7"/>
      <c r="L7"/>
      <c r="M7"/>
      <c r="N7"/>
    </row>
    <row r="8" spans="1:18" x14ac:dyDescent="0.35">
      <c r="B8" s="1"/>
      <c r="C8" s="4"/>
      <c r="D8" s="9"/>
      <c r="E8" s="1"/>
      <c r="G8" s="4"/>
      <c r="H8" s="3"/>
      <c r="I8" s="3"/>
      <c r="J8"/>
      <c r="K8"/>
      <c r="L8"/>
      <c r="M8"/>
      <c r="N8"/>
      <c r="O8" s="40"/>
      <c r="R8" s="27"/>
    </row>
    <row r="9" spans="1:18" x14ac:dyDescent="0.35">
      <c r="A9" s="33" t="s">
        <v>1323</v>
      </c>
      <c r="C9" s="1"/>
      <c r="D9" s="8"/>
      <c r="E9" s="5" t="s">
        <v>152</v>
      </c>
      <c r="H9" s="3"/>
      <c r="I9" s="3"/>
    </row>
    <row r="10" spans="1:18" x14ac:dyDescent="0.35">
      <c r="A10" s="1" t="s">
        <v>146</v>
      </c>
      <c r="B10" s="26"/>
      <c r="C10" s="120">
        <v>40.5</v>
      </c>
      <c r="D10" s="1" t="s">
        <v>147</v>
      </c>
      <c r="E10" s="1" t="s">
        <v>1324</v>
      </c>
      <c r="G10" s="86">
        <f>C6-GETPIVOTDATA(" Total ers tkr",$A$22,"Program","Magister, global hälsa")</f>
        <v>7.5855564976791356E-2</v>
      </c>
      <c r="H10" s="3"/>
      <c r="I10" s="3"/>
    </row>
    <row r="11" spans="1:18" x14ac:dyDescent="0.35">
      <c r="A11" s="1" t="s">
        <v>148</v>
      </c>
      <c r="B11" s="26"/>
      <c r="C11" s="120">
        <v>36.5</v>
      </c>
      <c r="D11" s="1" t="s">
        <v>147</v>
      </c>
      <c r="E11" s="1" t="s">
        <v>1325</v>
      </c>
      <c r="G11" s="86">
        <f>C12-GETPIVOTDATA(" Total ers tkr",$A$22,"Program","Master, folkhälsovetenskap")</f>
        <v>9.2147316918271827E-3</v>
      </c>
      <c r="H11" s="3"/>
      <c r="I11" s="3"/>
    </row>
    <row r="12" spans="1:18" x14ac:dyDescent="0.35">
      <c r="A12" s="1" t="s">
        <v>149</v>
      </c>
      <c r="B12" s="26"/>
      <c r="C12" s="121">
        <v>7243.0174647316853</v>
      </c>
      <c r="D12" s="3" t="s">
        <v>150</v>
      </c>
      <c r="E12" s="1" t="s">
        <v>1326</v>
      </c>
      <c r="F12" s="4"/>
      <c r="G12" s="86">
        <f>C18-GETPIVOTDATA(" Total ers tkr",$A$22,"Program","Master, hälsoinsatser vid katastrofer ")</f>
        <v>-0.1390747081641166</v>
      </c>
      <c r="H12" s="3"/>
      <c r="I12" s="3"/>
    </row>
    <row r="13" spans="1:18" x14ac:dyDescent="0.35">
      <c r="B13" s="26"/>
      <c r="C13" s="20"/>
      <c r="E13" s="1"/>
      <c r="F13" s="4"/>
      <c r="G13" s="4"/>
      <c r="H13" s="3"/>
      <c r="I13" s="3"/>
    </row>
    <row r="14" spans="1:18" x14ac:dyDescent="0.35">
      <c r="E14" s="1"/>
      <c r="F14" s="4"/>
      <c r="G14" s="4"/>
      <c r="H14" s="3"/>
      <c r="I14" s="3"/>
    </row>
    <row r="15" spans="1:18" s="69" customFormat="1" x14ac:dyDescent="0.35">
      <c r="A15" s="33" t="s">
        <v>1327</v>
      </c>
      <c r="B15" s="3"/>
      <c r="C15" s="1"/>
      <c r="D15" s="65"/>
      <c r="E15" s="66"/>
      <c r="F15" s="67"/>
      <c r="G15" s="68"/>
      <c r="H15" s="3"/>
      <c r="I15" s="3"/>
      <c r="J15" s="67"/>
      <c r="K15" s="67"/>
      <c r="L15" s="67"/>
      <c r="M15" s="67"/>
      <c r="N15" s="67"/>
      <c r="O15" s="67"/>
    </row>
    <row r="16" spans="1:18" s="69" customFormat="1" x14ac:dyDescent="0.35">
      <c r="A16" s="1" t="s">
        <v>146</v>
      </c>
      <c r="B16" s="26"/>
      <c r="C16" s="120">
        <v>4.5</v>
      </c>
      <c r="D16" s="1" t="s">
        <v>147</v>
      </c>
      <c r="E16" s="67"/>
      <c r="F16" s="67"/>
      <c r="G16" s="70"/>
      <c r="H16" s="65"/>
      <c r="I16" s="67"/>
      <c r="J16" s="67"/>
      <c r="K16" s="67"/>
      <c r="L16" s="67"/>
      <c r="M16" s="67"/>
      <c r="N16" s="67"/>
      <c r="O16" s="67"/>
    </row>
    <row r="17" spans="1:15" s="69" customFormat="1" x14ac:dyDescent="0.35">
      <c r="A17" s="1" t="s">
        <v>148</v>
      </c>
      <c r="B17" s="26"/>
      <c r="C17" s="120">
        <v>3</v>
      </c>
      <c r="D17" s="1" t="s">
        <v>147</v>
      </c>
      <c r="E17" s="67"/>
      <c r="F17" s="67"/>
      <c r="G17" s="70"/>
      <c r="H17" s="65"/>
      <c r="I17" s="67"/>
      <c r="J17" s="67"/>
      <c r="K17" s="67"/>
      <c r="L17" s="67"/>
      <c r="M17" s="67"/>
      <c r="N17" s="67"/>
      <c r="O17" s="67"/>
    </row>
    <row r="18" spans="1:15" s="69" customFormat="1" x14ac:dyDescent="0.35">
      <c r="A18" s="1" t="s">
        <v>149</v>
      </c>
      <c r="B18" s="26"/>
      <c r="C18" s="121">
        <v>881.86092529183577</v>
      </c>
      <c r="D18" s="3" t="s">
        <v>150</v>
      </c>
      <c r="E18" s="67"/>
      <c r="F18" s="67"/>
      <c r="G18" s="71"/>
      <c r="H18" s="65"/>
      <c r="I18" s="67"/>
      <c r="J18" s="67"/>
      <c r="K18" s="67"/>
      <c r="L18" s="67"/>
      <c r="M18" s="67"/>
      <c r="N18" s="67"/>
      <c r="O18" s="67"/>
    </row>
    <row r="19" spans="1:15" x14ac:dyDescent="0.35">
      <c r="B19" s="26"/>
      <c r="C19" s="20"/>
      <c r="D19" s="1"/>
      <c r="E19" s="20"/>
    </row>
    <row r="20" spans="1:15" x14ac:dyDescent="0.35">
      <c r="A20" s="11" t="s">
        <v>1</v>
      </c>
      <c r="B20" s="1" t="s">
        <v>1391</v>
      </c>
      <c r="C20" s="1"/>
      <c r="D20" s="1"/>
      <c r="E20" s="20"/>
      <c r="F20" s="4"/>
    </row>
    <row r="22" spans="1:15" x14ac:dyDescent="0.35">
      <c r="A22" s="88"/>
      <c r="B22" s="88"/>
      <c r="C22" s="88"/>
      <c r="D22" s="88"/>
      <c r="E22" s="88"/>
      <c r="F22" s="88"/>
      <c r="G22" s="88" t="s">
        <v>158</v>
      </c>
      <c r="H22" s="88"/>
      <c r="I22" s="88"/>
      <c r="J22"/>
      <c r="K22"/>
    </row>
    <row r="23" spans="1:15" ht="39.5" x14ac:dyDescent="0.35">
      <c r="A23" s="89" t="s">
        <v>2</v>
      </c>
      <c r="B23" s="88" t="s">
        <v>0</v>
      </c>
      <c r="C23" s="89" t="s">
        <v>592</v>
      </c>
      <c r="D23" s="89" t="s">
        <v>159</v>
      </c>
      <c r="E23" s="90" t="s">
        <v>8</v>
      </c>
      <c r="F23" s="89" t="s">
        <v>7</v>
      </c>
      <c r="G23" s="89" t="s">
        <v>160</v>
      </c>
      <c r="H23" s="88" t="s">
        <v>161</v>
      </c>
      <c r="I23" s="88" t="s">
        <v>162</v>
      </c>
      <c r="J23"/>
      <c r="K23"/>
      <c r="L23" s="3"/>
      <c r="M23" s="3"/>
      <c r="N23" s="3"/>
      <c r="O23" s="3"/>
    </row>
    <row r="24" spans="1:15" ht="26" x14ac:dyDescent="0.35">
      <c r="A24" s="173" t="s">
        <v>1329</v>
      </c>
      <c r="B24" s="114" t="s">
        <v>39</v>
      </c>
      <c r="C24" s="110" t="s">
        <v>171</v>
      </c>
      <c r="D24" s="115" t="s">
        <v>1330</v>
      </c>
      <c r="E24" s="116" t="s">
        <v>42</v>
      </c>
      <c r="F24" s="111" t="s">
        <v>47</v>
      </c>
      <c r="G24" s="117">
        <v>0</v>
      </c>
      <c r="H24" s="117">
        <v>0</v>
      </c>
      <c r="I24" s="113">
        <v>124.39400000000001</v>
      </c>
      <c r="J24"/>
      <c r="K24"/>
    </row>
    <row r="25" spans="1:15" x14ac:dyDescent="0.35">
      <c r="A25" s="174"/>
      <c r="B25" s="114"/>
      <c r="C25" s="110"/>
      <c r="D25" s="115"/>
      <c r="E25" s="116"/>
      <c r="F25" s="8" t="s">
        <v>44</v>
      </c>
      <c r="G25" s="21">
        <v>0</v>
      </c>
      <c r="H25" s="21">
        <v>0</v>
      </c>
      <c r="I25" s="12">
        <v>308.82100000000003</v>
      </c>
      <c r="J25"/>
      <c r="K25"/>
    </row>
    <row r="26" spans="1:15" x14ac:dyDescent="0.35">
      <c r="A26" s="174"/>
      <c r="B26" s="114"/>
      <c r="C26" s="110"/>
      <c r="D26" s="115"/>
      <c r="E26" s="116"/>
      <c r="F26" s="8" t="s">
        <v>1331</v>
      </c>
      <c r="G26" s="21">
        <v>0</v>
      </c>
      <c r="H26" s="21">
        <v>0</v>
      </c>
      <c r="I26" s="12">
        <v>277.53199999999998</v>
      </c>
      <c r="J26"/>
      <c r="K26"/>
    </row>
    <row r="27" spans="1:15" ht="26.5" x14ac:dyDescent="0.35">
      <c r="A27" s="174"/>
      <c r="B27" s="114"/>
      <c r="C27" s="110"/>
      <c r="D27" s="115"/>
      <c r="E27" s="116"/>
      <c r="F27" s="8" t="s">
        <v>48</v>
      </c>
      <c r="G27" s="21">
        <v>0</v>
      </c>
      <c r="H27" s="21">
        <v>0</v>
      </c>
      <c r="I27" s="12">
        <v>184.74799999999999</v>
      </c>
      <c r="J27"/>
      <c r="K27"/>
    </row>
    <row r="28" spans="1:15" ht="26.5" x14ac:dyDescent="0.35">
      <c r="A28" s="174"/>
      <c r="B28" s="114"/>
      <c r="C28" s="110"/>
      <c r="D28" s="115"/>
      <c r="E28" s="116"/>
      <c r="F28" s="8" t="s">
        <v>182</v>
      </c>
      <c r="G28" s="21">
        <v>0</v>
      </c>
      <c r="H28" s="21">
        <v>0</v>
      </c>
      <c r="I28" s="12">
        <v>37.43</v>
      </c>
      <c r="J28"/>
      <c r="K28"/>
    </row>
    <row r="29" spans="1:15" x14ac:dyDescent="0.35">
      <c r="A29" s="174"/>
      <c r="B29" s="114"/>
      <c r="C29" s="110"/>
      <c r="D29" s="82" t="s">
        <v>1387</v>
      </c>
      <c r="E29" s="82"/>
      <c r="F29" s="82"/>
      <c r="G29" s="83">
        <v>0</v>
      </c>
      <c r="H29" s="83">
        <v>0</v>
      </c>
      <c r="I29" s="84">
        <v>932.92500000000007</v>
      </c>
      <c r="J29"/>
      <c r="K29"/>
    </row>
    <row r="30" spans="1:15" x14ac:dyDescent="0.35">
      <c r="A30" s="174"/>
      <c r="B30" s="114"/>
      <c r="C30" s="1" t="s">
        <v>371</v>
      </c>
      <c r="D30" s="1"/>
      <c r="E30" s="1"/>
      <c r="G30" s="21">
        <v>0</v>
      </c>
      <c r="H30" s="21">
        <v>0</v>
      </c>
      <c r="I30" s="12">
        <v>932.92500000000007</v>
      </c>
      <c r="J30"/>
      <c r="K30"/>
    </row>
    <row r="31" spans="1:15" x14ac:dyDescent="0.35">
      <c r="A31" s="174"/>
      <c r="B31" s="82" t="s">
        <v>165</v>
      </c>
      <c r="C31" s="82"/>
      <c r="D31" s="82"/>
      <c r="E31" s="82"/>
      <c r="F31" s="82"/>
      <c r="G31" s="83">
        <v>0</v>
      </c>
      <c r="H31" s="83">
        <v>0</v>
      </c>
      <c r="I31" s="84">
        <v>932.92500000000007</v>
      </c>
      <c r="J31"/>
      <c r="K31"/>
    </row>
    <row r="32" spans="1:15" x14ac:dyDescent="0.35">
      <c r="A32" s="174"/>
      <c r="B32" s="92" t="s">
        <v>50</v>
      </c>
      <c r="C32" s="1" t="s">
        <v>51</v>
      </c>
      <c r="D32" s="85" t="s">
        <v>1330</v>
      </c>
      <c r="E32" s="9" t="s">
        <v>42</v>
      </c>
      <c r="F32" s="8" t="s">
        <v>84</v>
      </c>
      <c r="G32" s="21">
        <v>0</v>
      </c>
      <c r="H32" s="21">
        <v>65.099999999999994</v>
      </c>
      <c r="I32" s="12">
        <v>0</v>
      </c>
      <c r="J32"/>
      <c r="K32"/>
    </row>
    <row r="33" spans="1:11" x14ac:dyDescent="0.35">
      <c r="A33" s="174"/>
      <c r="B33" s="92"/>
      <c r="C33" s="1"/>
      <c r="D33" s="85"/>
      <c r="E33" s="9" t="s">
        <v>1332</v>
      </c>
      <c r="F33" s="8" t="s">
        <v>270</v>
      </c>
      <c r="G33" s="21">
        <v>2.875</v>
      </c>
      <c r="H33" s="21">
        <v>63.47</v>
      </c>
      <c r="I33" s="12">
        <v>182.47624999999999</v>
      </c>
      <c r="J33"/>
      <c r="K33"/>
    </row>
    <row r="34" spans="1:11" x14ac:dyDescent="0.35">
      <c r="A34" s="174"/>
      <c r="B34" s="92"/>
      <c r="C34" s="1"/>
      <c r="D34" s="85"/>
      <c r="E34" s="9" t="s">
        <v>1333</v>
      </c>
      <c r="F34" s="8" t="s">
        <v>1334</v>
      </c>
      <c r="G34" s="21">
        <v>12.775</v>
      </c>
      <c r="H34" s="21">
        <v>70.63</v>
      </c>
      <c r="I34" s="12">
        <v>902.29825000000005</v>
      </c>
      <c r="J34"/>
      <c r="K34"/>
    </row>
    <row r="35" spans="1:11" ht="26.5" x14ac:dyDescent="0.35">
      <c r="A35" s="174"/>
      <c r="B35" s="92"/>
      <c r="C35" s="1"/>
      <c r="D35" s="85"/>
      <c r="E35" s="9" t="s">
        <v>1335</v>
      </c>
      <c r="F35" s="8" t="s">
        <v>1336</v>
      </c>
      <c r="G35" s="21">
        <v>1.2250000000000001</v>
      </c>
      <c r="H35" s="21">
        <v>63.47</v>
      </c>
      <c r="I35" s="12">
        <v>77.750749999999996</v>
      </c>
      <c r="J35"/>
      <c r="K35"/>
    </row>
    <row r="36" spans="1:11" ht="26.5" x14ac:dyDescent="0.35">
      <c r="A36" s="174"/>
      <c r="B36" s="92"/>
      <c r="C36" s="1"/>
      <c r="D36" s="85"/>
      <c r="E36" s="9" t="s">
        <v>1337</v>
      </c>
      <c r="F36" s="8" t="s">
        <v>1338</v>
      </c>
      <c r="G36" s="21">
        <v>1.7250000000000001</v>
      </c>
      <c r="H36" s="21">
        <v>63.47</v>
      </c>
      <c r="I36" s="12">
        <v>109.48575000000001</v>
      </c>
      <c r="J36"/>
      <c r="K36"/>
    </row>
    <row r="37" spans="1:11" ht="52.5" x14ac:dyDescent="0.35">
      <c r="A37" s="174"/>
      <c r="B37" s="92"/>
      <c r="C37" s="1"/>
      <c r="D37" s="85"/>
      <c r="E37" s="9" t="s">
        <v>1339</v>
      </c>
      <c r="F37" s="8" t="s">
        <v>1340</v>
      </c>
      <c r="G37" s="21">
        <v>1.3</v>
      </c>
      <c r="H37" s="21">
        <v>63.47</v>
      </c>
      <c r="I37" s="12">
        <v>82.510999999999996</v>
      </c>
      <c r="J37"/>
      <c r="K37"/>
    </row>
    <row r="38" spans="1:11" ht="52.5" x14ac:dyDescent="0.35">
      <c r="A38" s="174"/>
      <c r="B38" s="92"/>
      <c r="C38" s="1"/>
      <c r="D38" s="85"/>
      <c r="E38" s="9" t="s">
        <v>1341</v>
      </c>
      <c r="F38" s="8" t="s">
        <v>1342</v>
      </c>
      <c r="G38" s="21">
        <v>1.7250000000000001</v>
      </c>
      <c r="H38" s="21">
        <v>63.47</v>
      </c>
      <c r="I38" s="12">
        <v>109.48575000000001</v>
      </c>
      <c r="J38"/>
      <c r="K38"/>
    </row>
    <row r="39" spans="1:11" x14ac:dyDescent="0.35">
      <c r="A39" s="174"/>
      <c r="B39" s="92"/>
      <c r="C39" s="1"/>
      <c r="D39" s="85"/>
      <c r="E39" s="9" t="s">
        <v>1343</v>
      </c>
      <c r="F39" s="8" t="s">
        <v>1344</v>
      </c>
      <c r="G39" s="21">
        <v>2.875</v>
      </c>
      <c r="H39" s="21">
        <v>63.47</v>
      </c>
      <c r="I39" s="12">
        <v>182.47624999999999</v>
      </c>
      <c r="J39"/>
      <c r="K39"/>
    </row>
    <row r="40" spans="1:11" x14ac:dyDescent="0.35">
      <c r="A40" s="174"/>
      <c r="B40" s="92"/>
      <c r="C40" s="1"/>
      <c r="D40" s="82" t="s">
        <v>1387</v>
      </c>
      <c r="E40" s="82"/>
      <c r="F40" s="82"/>
      <c r="G40" s="83">
        <v>24.500000000000004</v>
      </c>
      <c r="H40" s="83">
        <v>65.065000000000012</v>
      </c>
      <c r="I40" s="84">
        <v>1646.4839999999999</v>
      </c>
      <c r="J40"/>
      <c r="K40"/>
    </row>
    <row r="41" spans="1:11" x14ac:dyDescent="0.35">
      <c r="A41" s="174"/>
      <c r="B41" s="92"/>
      <c r="C41" s="1" t="s">
        <v>166</v>
      </c>
      <c r="D41" s="1"/>
      <c r="E41" s="1"/>
      <c r="G41" s="21">
        <v>24.500000000000004</v>
      </c>
      <c r="H41" s="21">
        <v>65.065000000000012</v>
      </c>
      <c r="I41" s="12">
        <v>1646.4839999999999</v>
      </c>
      <c r="J41"/>
      <c r="K41"/>
    </row>
    <row r="42" spans="1:11" x14ac:dyDescent="0.35">
      <c r="A42" s="174"/>
      <c r="B42" s="92"/>
      <c r="C42" s="1" t="s">
        <v>85</v>
      </c>
      <c r="D42" s="85" t="s">
        <v>1330</v>
      </c>
      <c r="E42" s="9" t="s">
        <v>1332</v>
      </c>
      <c r="F42" s="8" t="s">
        <v>270</v>
      </c>
      <c r="G42" s="21">
        <v>0.875</v>
      </c>
      <c r="H42" s="21">
        <v>63.47</v>
      </c>
      <c r="I42" s="12">
        <v>55.536249999999995</v>
      </c>
      <c r="J42"/>
      <c r="K42"/>
    </row>
    <row r="43" spans="1:11" x14ac:dyDescent="0.35">
      <c r="A43" s="174"/>
      <c r="B43" s="92"/>
      <c r="C43" s="1"/>
      <c r="D43" s="85"/>
      <c r="E43" s="9" t="s">
        <v>1333</v>
      </c>
      <c r="F43" s="8" t="s">
        <v>1334</v>
      </c>
      <c r="G43" s="21">
        <v>6.4750000000000005</v>
      </c>
      <c r="H43" s="21">
        <v>70.63</v>
      </c>
      <c r="I43" s="12">
        <v>457.32925</v>
      </c>
      <c r="J43"/>
      <c r="K43"/>
    </row>
    <row r="44" spans="1:11" ht="26.5" x14ac:dyDescent="0.35">
      <c r="A44" s="174"/>
      <c r="B44" s="92"/>
      <c r="C44" s="1"/>
      <c r="D44" s="85"/>
      <c r="E44" s="9" t="s">
        <v>1335</v>
      </c>
      <c r="F44" s="8" t="s">
        <v>1336</v>
      </c>
      <c r="G44" s="21">
        <v>0.52499999999999991</v>
      </c>
      <c r="H44" s="21">
        <v>63.47</v>
      </c>
      <c r="I44" s="12">
        <v>33.321749999999994</v>
      </c>
      <c r="J44"/>
      <c r="K44"/>
    </row>
    <row r="45" spans="1:11" ht="26.5" x14ac:dyDescent="0.35">
      <c r="A45" s="174"/>
      <c r="B45" s="92"/>
      <c r="C45" s="1"/>
      <c r="D45" s="85"/>
      <c r="E45" s="9" t="s">
        <v>1337</v>
      </c>
      <c r="F45" s="8" t="s">
        <v>1338</v>
      </c>
      <c r="G45" s="21">
        <v>0.52500000000000002</v>
      </c>
      <c r="H45" s="21">
        <v>63.47</v>
      </c>
      <c r="I45" s="12">
        <v>33.321750000000002</v>
      </c>
      <c r="J45"/>
      <c r="K45"/>
    </row>
    <row r="46" spans="1:11" ht="52.5" x14ac:dyDescent="0.35">
      <c r="A46" s="174"/>
      <c r="B46" s="92"/>
      <c r="C46" s="1"/>
      <c r="D46" s="85"/>
      <c r="E46" s="9" t="s">
        <v>1339</v>
      </c>
      <c r="F46" s="8" t="s">
        <v>1340</v>
      </c>
      <c r="G46" s="21">
        <v>0.7</v>
      </c>
      <c r="H46" s="21">
        <v>63.47</v>
      </c>
      <c r="I46" s="12">
        <v>44.428999999999995</v>
      </c>
      <c r="J46"/>
      <c r="K46"/>
    </row>
    <row r="47" spans="1:11" ht="52.5" x14ac:dyDescent="0.35">
      <c r="A47" s="174"/>
      <c r="B47" s="92"/>
      <c r="C47" s="1"/>
      <c r="D47" s="85"/>
      <c r="E47" s="9" t="s">
        <v>1341</v>
      </c>
      <c r="F47" s="8" t="s">
        <v>1342</v>
      </c>
      <c r="G47" s="21">
        <v>0.52500000000000002</v>
      </c>
      <c r="H47" s="21">
        <v>63.47</v>
      </c>
      <c r="I47" s="12">
        <v>33.321750000000002</v>
      </c>
      <c r="J47"/>
      <c r="K47"/>
    </row>
    <row r="48" spans="1:11" x14ac:dyDescent="0.35">
      <c r="A48" s="174"/>
      <c r="B48" s="92"/>
      <c r="C48" s="1"/>
      <c r="D48" s="85"/>
      <c r="E48" s="9" t="s">
        <v>1343</v>
      </c>
      <c r="F48" s="8" t="s">
        <v>1344</v>
      </c>
      <c r="G48" s="21">
        <v>0.875</v>
      </c>
      <c r="H48" s="21">
        <v>63.47</v>
      </c>
      <c r="I48" s="12">
        <v>55.536249999999995</v>
      </c>
      <c r="J48"/>
      <c r="K48"/>
    </row>
    <row r="49" spans="1:11" x14ac:dyDescent="0.35">
      <c r="A49" s="174"/>
      <c r="B49" s="92"/>
      <c r="C49" s="1"/>
      <c r="D49" s="85"/>
      <c r="E49" s="9" t="s">
        <v>171</v>
      </c>
      <c r="F49" s="8" t="s">
        <v>829</v>
      </c>
      <c r="G49" s="21">
        <v>0</v>
      </c>
      <c r="H49" s="21">
        <v>65.099999999999994</v>
      </c>
      <c r="I49" s="12">
        <v>0</v>
      </c>
      <c r="J49"/>
      <c r="K49"/>
    </row>
    <row r="50" spans="1:11" x14ac:dyDescent="0.35">
      <c r="A50" s="174"/>
      <c r="B50" s="92"/>
      <c r="C50" s="1"/>
      <c r="D50" s="82" t="s">
        <v>1387</v>
      </c>
      <c r="E50" s="82"/>
      <c r="F50" s="82"/>
      <c r="G50" s="83">
        <v>10.5</v>
      </c>
      <c r="H50" s="83">
        <v>65.065000000000012</v>
      </c>
      <c r="I50" s="84">
        <v>712.79599999999994</v>
      </c>
      <c r="J50"/>
      <c r="K50"/>
    </row>
    <row r="51" spans="1:11" x14ac:dyDescent="0.35">
      <c r="A51" s="174"/>
      <c r="B51" s="92"/>
      <c r="C51" s="1" t="s">
        <v>167</v>
      </c>
      <c r="D51" s="1"/>
      <c r="E51" s="1"/>
      <c r="G51" s="21">
        <v>10.5</v>
      </c>
      <c r="H51" s="21">
        <v>65.065000000000012</v>
      </c>
      <c r="I51" s="12">
        <v>712.79599999999994</v>
      </c>
      <c r="J51"/>
      <c r="K51"/>
    </row>
    <row r="52" spans="1:11" x14ac:dyDescent="0.35">
      <c r="A52" s="175"/>
      <c r="B52" s="82" t="s">
        <v>168</v>
      </c>
      <c r="C52" s="82"/>
      <c r="D52" s="82"/>
      <c r="E52" s="82"/>
      <c r="F52" s="82"/>
      <c r="G52" s="83">
        <v>35</v>
      </c>
      <c r="H52" s="83">
        <v>65.065000000000012</v>
      </c>
      <c r="I52" s="84">
        <v>2359.2800000000007</v>
      </c>
      <c r="J52"/>
      <c r="K52"/>
    </row>
    <row r="53" spans="1:11" x14ac:dyDescent="0.35">
      <c r="A53" s="185" t="s">
        <v>1388</v>
      </c>
      <c r="B53" s="146"/>
      <c r="C53" s="146"/>
      <c r="D53" s="146"/>
      <c r="E53" s="146"/>
      <c r="F53" s="146"/>
      <c r="G53" s="147">
        <v>35</v>
      </c>
      <c r="H53" s="147">
        <v>65.065000000000012</v>
      </c>
      <c r="I53" s="148">
        <v>3292.2050000000008</v>
      </c>
      <c r="J53"/>
      <c r="K53"/>
    </row>
    <row r="54" spans="1:11" ht="26.5" x14ac:dyDescent="0.35">
      <c r="A54" s="180" t="s">
        <v>1345</v>
      </c>
      <c r="B54" s="114" t="s">
        <v>39</v>
      </c>
      <c r="C54" s="110" t="s">
        <v>171</v>
      </c>
      <c r="D54" s="115" t="s">
        <v>1330</v>
      </c>
      <c r="E54" s="116" t="s">
        <v>42</v>
      </c>
      <c r="F54" s="111" t="s">
        <v>47</v>
      </c>
      <c r="G54" s="117">
        <v>0</v>
      </c>
      <c r="H54" s="117">
        <v>0</v>
      </c>
      <c r="I54" s="113">
        <v>135.57300000000001</v>
      </c>
      <c r="J54"/>
      <c r="K54"/>
    </row>
    <row r="55" spans="1:11" x14ac:dyDescent="0.35">
      <c r="A55" s="181"/>
      <c r="B55" s="114"/>
      <c r="C55" s="110"/>
      <c r="D55" s="115"/>
      <c r="E55" s="116"/>
      <c r="F55" s="8" t="s">
        <v>44</v>
      </c>
      <c r="G55" s="21">
        <v>0</v>
      </c>
      <c r="H55" s="21">
        <v>0</v>
      </c>
      <c r="I55" s="12">
        <v>519.73099999999999</v>
      </c>
      <c r="J55"/>
      <c r="K55"/>
    </row>
    <row r="56" spans="1:11" ht="26.5" x14ac:dyDescent="0.35">
      <c r="A56" s="181"/>
      <c r="B56" s="114"/>
      <c r="C56" s="110"/>
      <c r="D56" s="115"/>
      <c r="E56" s="116"/>
      <c r="F56" s="8" t="s">
        <v>90</v>
      </c>
      <c r="G56" s="21">
        <v>0</v>
      </c>
      <c r="H56" s="21">
        <v>0</v>
      </c>
      <c r="I56" s="12">
        <v>426.02699999999999</v>
      </c>
      <c r="J56"/>
      <c r="K56"/>
    </row>
    <row r="57" spans="1:11" ht="26.5" x14ac:dyDescent="0.35">
      <c r="A57" s="181"/>
      <c r="B57" s="114"/>
      <c r="C57" s="110"/>
      <c r="D57" s="115"/>
      <c r="E57" s="116"/>
      <c r="F57" s="8" t="s">
        <v>48</v>
      </c>
      <c r="G57" s="21">
        <v>0</v>
      </c>
      <c r="H57" s="21">
        <v>0</v>
      </c>
      <c r="I57" s="12">
        <v>511.91500000000002</v>
      </c>
      <c r="J57"/>
      <c r="K57"/>
    </row>
    <row r="58" spans="1:11" ht="26.5" x14ac:dyDescent="0.35">
      <c r="A58" s="181"/>
      <c r="B58" s="114"/>
      <c r="C58" s="110"/>
      <c r="D58" s="115"/>
      <c r="E58" s="116"/>
      <c r="F58" s="8" t="s">
        <v>182</v>
      </c>
      <c r="G58" s="21">
        <v>0</v>
      </c>
      <c r="H58" s="21">
        <v>0</v>
      </c>
      <c r="I58" s="12">
        <v>74.861000000000004</v>
      </c>
      <c r="J58"/>
      <c r="K58"/>
    </row>
    <row r="59" spans="1:11" x14ac:dyDescent="0.35">
      <c r="A59" s="181"/>
      <c r="B59" s="114"/>
      <c r="C59" s="110"/>
      <c r="D59" s="82" t="s">
        <v>1387</v>
      </c>
      <c r="E59" s="82"/>
      <c r="F59" s="82"/>
      <c r="G59" s="83">
        <v>0</v>
      </c>
      <c r="H59" s="83">
        <v>0</v>
      </c>
      <c r="I59" s="84">
        <v>1668.1070000000002</v>
      </c>
      <c r="J59"/>
      <c r="K59"/>
    </row>
    <row r="60" spans="1:11" x14ac:dyDescent="0.35">
      <c r="A60" s="181"/>
      <c r="B60" s="114"/>
      <c r="C60" s="1" t="s">
        <v>371</v>
      </c>
      <c r="D60" s="1"/>
      <c r="E60" s="1"/>
      <c r="G60" s="21">
        <v>0</v>
      </c>
      <c r="H60" s="21">
        <v>0</v>
      </c>
      <c r="I60" s="12">
        <v>1668.1070000000002</v>
      </c>
      <c r="J60"/>
      <c r="K60"/>
    </row>
    <row r="61" spans="1:11" x14ac:dyDescent="0.35">
      <c r="A61" s="181"/>
      <c r="B61" s="82" t="s">
        <v>165</v>
      </c>
      <c r="C61" s="82"/>
      <c r="D61" s="82"/>
      <c r="E61" s="82"/>
      <c r="F61" s="82"/>
      <c r="G61" s="83">
        <v>0</v>
      </c>
      <c r="H61" s="83">
        <v>0</v>
      </c>
      <c r="I61" s="84">
        <v>1668.1070000000002</v>
      </c>
      <c r="J61"/>
      <c r="K61"/>
    </row>
    <row r="62" spans="1:11" ht="39" x14ac:dyDescent="0.35">
      <c r="A62" s="181"/>
      <c r="B62" s="114" t="s">
        <v>50</v>
      </c>
      <c r="C62" s="110" t="s">
        <v>51</v>
      </c>
      <c r="D62" s="115" t="s">
        <v>595</v>
      </c>
      <c r="E62" s="116" t="s">
        <v>1371</v>
      </c>
      <c r="F62" s="111" t="s">
        <v>1372</v>
      </c>
      <c r="G62" s="117">
        <v>2.75</v>
      </c>
      <c r="H62" s="117">
        <v>70.63</v>
      </c>
      <c r="I62" s="113">
        <v>194.23249999999999</v>
      </c>
      <c r="J62"/>
      <c r="K62"/>
    </row>
    <row r="63" spans="1:11" ht="39.5" x14ac:dyDescent="0.35">
      <c r="A63" s="181"/>
      <c r="B63" s="114"/>
      <c r="C63" s="110"/>
      <c r="D63" s="115"/>
      <c r="E63" s="9" t="s">
        <v>1373</v>
      </c>
      <c r="F63" s="8" t="s">
        <v>1374</v>
      </c>
      <c r="G63" s="21">
        <v>2</v>
      </c>
      <c r="H63" s="21">
        <v>70.63</v>
      </c>
      <c r="I63" s="12">
        <v>141.26</v>
      </c>
      <c r="J63"/>
      <c r="K63"/>
    </row>
    <row r="64" spans="1:11" ht="26.5" x14ac:dyDescent="0.35">
      <c r="A64" s="181"/>
      <c r="B64" s="114"/>
      <c r="C64" s="110"/>
      <c r="D64" s="115"/>
      <c r="E64" s="9" t="s">
        <v>1375</v>
      </c>
      <c r="F64" s="8" t="s">
        <v>1376</v>
      </c>
      <c r="G64" s="21">
        <v>0.58333333333333337</v>
      </c>
      <c r="H64" s="21">
        <v>69.819999999999993</v>
      </c>
      <c r="I64" s="12">
        <v>40.728333333333332</v>
      </c>
      <c r="J64"/>
      <c r="K64"/>
    </row>
    <row r="65" spans="1:11" x14ac:dyDescent="0.35">
      <c r="A65" s="181"/>
      <c r="B65" s="114"/>
      <c r="C65" s="110"/>
      <c r="D65" s="82" t="s">
        <v>596</v>
      </c>
      <c r="E65" s="82"/>
      <c r="F65" s="82"/>
      <c r="G65" s="83">
        <v>5.333333333333333</v>
      </c>
      <c r="H65" s="83">
        <v>70.467999999999989</v>
      </c>
      <c r="I65" s="84">
        <v>376.22083333333336</v>
      </c>
      <c r="J65"/>
      <c r="K65"/>
    </row>
    <row r="66" spans="1:11" ht="26.5" x14ac:dyDescent="0.35">
      <c r="A66" s="181"/>
      <c r="B66" s="114"/>
      <c r="C66" s="110"/>
      <c r="D66" s="85" t="s">
        <v>1085</v>
      </c>
      <c r="E66" s="9" t="s">
        <v>1377</v>
      </c>
      <c r="F66" s="8" t="s">
        <v>1378</v>
      </c>
      <c r="G66" s="21">
        <v>0.4</v>
      </c>
      <c r="H66" s="21">
        <v>70.63</v>
      </c>
      <c r="I66" s="12">
        <v>28.251999999999999</v>
      </c>
      <c r="J66"/>
      <c r="K66"/>
    </row>
    <row r="67" spans="1:11" x14ac:dyDescent="0.35">
      <c r="A67" s="181"/>
      <c r="B67" s="114"/>
      <c r="C67" s="110"/>
      <c r="D67" s="82" t="s">
        <v>1088</v>
      </c>
      <c r="E67" s="82"/>
      <c r="F67" s="82"/>
      <c r="G67" s="83">
        <v>0.4</v>
      </c>
      <c r="H67" s="83">
        <v>70.63</v>
      </c>
      <c r="I67" s="84">
        <v>28.251999999999999</v>
      </c>
      <c r="J67"/>
      <c r="K67"/>
    </row>
    <row r="68" spans="1:11" x14ac:dyDescent="0.35">
      <c r="A68" s="181"/>
      <c r="B68" s="114"/>
      <c r="C68" s="110"/>
      <c r="D68" s="85" t="s">
        <v>1330</v>
      </c>
      <c r="E68" s="9" t="s">
        <v>42</v>
      </c>
      <c r="F68" s="8" t="s">
        <v>829</v>
      </c>
      <c r="G68" s="21">
        <v>0</v>
      </c>
      <c r="H68" s="21">
        <v>69.819999999999993</v>
      </c>
      <c r="I68" s="12">
        <v>0</v>
      </c>
      <c r="J68"/>
      <c r="K68"/>
    </row>
    <row r="69" spans="1:11" ht="26.5" x14ac:dyDescent="0.35">
      <c r="A69" s="181"/>
      <c r="B69" s="114"/>
      <c r="C69" s="110"/>
      <c r="D69" s="85"/>
      <c r="E69" s="9" t="s">
        <v>1346</v>
      </c>
      <c r="F69" s="8" t="s">
        <v>1347</v>
      </c>
      <c r="G69" s="21">
        <v>1.5</v>
      </c>
      <c r="H69" s="21">
        <v>69.819999999999993</v>
      </c>
      <c r="I69" s="12">
        <v>104.72999999999999</v>
      </c>
      <c r="J69"/>
      <c r="K69"/>
    </row>
    <row r="70" spans="1:11" ht="26.5" x14ac:dyDescent="0.35">
      <c r="A70" s="181"/>
      <c r="B70" s="114"/>
      <c r="C70" s="110"/>
      <c r="D70" s="85"/>
      <c r="E70" s="9"/>
      <c r="F70" s="8" t="s">
        <v>1348</v>
      </c>
      <c r="G70" s="21">
        <v>1.25</v>
      </c>
      <c r="H70" s="21">
        <v>69.819999999999993</v>
      </c>
      <c r="I70" s="12">
        <v>87.274999999999991</v>
      </c>
      <c r="J70"/>
      <c r="K70"/>
    </row>
    <row r="71" spans="1:11" x14ac:dyDescent="0.35">
      <c r="A71" s="181"/>
      <c r="B71" s="114"/>
      <c r="C71" s="110"/>
      <c r="D71" s="85"/>
      <c r="E71" s="9" t="s">
        <v>1349</v>
      </c>
      <c r="F71" s="8" t="s">
        <v>1130</v>
      </c>
      <c r="G71" s="21">
        <v>2.75</v>
      </c>
      <c r="H71" s="21">
        <v>69.819999999999993</v>
      </c>
      <c r="I71" s="12">
        <v>192.005</v>
      </c>
      <c r="J71"/>
      <c r="K71"/>
    </row>
    <row r="72" spans="1:11" ht="26.5" x14ac:dyDescent="0.35">
      <c r="A72" s="181"/>
      <c r="B72" s="114"/>
      <c r="C72" s="110"/>
      <c r="D72" s="85"/>
      <c r="E72" s="9" t="s">
        <v>1350</v>
      </c>
      <c r="F72" s="8" t="s">
        <v>1351</v>
      </c>
      <c r="G72" s="21">
        <v>2.75</v>
      </c>
      <c r="H72" s="21">
        <v>69.819999999999993</v>
      </c>
      <c r="I72" s="12">
        <v>192.005</v>
      </c>
      <c r="J72"/>
      <c r="K72"/>
    </row>
    <row r="73" spans="1:11" x14ac:dyDescent="0.35">
      <c r="A73" s="181"/>
      <c r="B73" s="114"/>
      <c r="C73" s="110"/>
      <c r="D73" s="85"/>
      <c r="E73" s="9" t="s">
        <v>1352</v>
      </c>
      <c r="F73" s="8" t="s">
        <v>1353</v>
      </c>
      <c r="G73" s="21">
        <v>2</v>
      </c>
      <c r="H73" s="21">
        <v>69.819999999999993</v>
      </c>
      <c r="I73" s="12">
        <v>139.63999999999999</v>
      </c>
      <c r="J73"/>
      <c r="K73"/>
    </row>
    <row r="74" spans="1:11" x14ac:dyDescent="0.35">
      <c r="A74" s="181"/>
      <c r="B74" s="114"/>
      <c r="C74" s="110"/>
      <c r="D74" s="85"/>
      <c r="E74" s="9" t="s">
        <v>1354</v>
      </c>
      <c r="F74" s="8" t="s">
        <v>1355</v>
      </c>
      <c r="G74" s="21">
        <v>2</v>
      </c>
      <c r="H74" s="21">
        <v>69.819999999999993</v>
      </c>
      <c r="I74" s="12">
        <v>139.63999999999999</v>
      </c>
      <c r="J74"/>
      <c r="K74"/>
    </row>
    <row r="75" spans="1:11" ht="39.5" x14ac:dyDescent="0.35">
      <c r="A75" s="181"/>
      <c r="B75" s="114"/>
      <c r="C75" s="110"/>
      <c r="D75" s="85"/>
      <c r="E75" s="9" t="s">
        <v>1356</v>
      </c>
      <c r="F75" s="8" t="s">
        <v>1357</v>
      </c>
      <c r="G75" s="21">
        <v>0.75</v>
      </c>
      <c r="H75" s="21">
        <v>69.819999999999993</v>
      </c>
      <c r="I75" s="12">
        <v>52.364999999999995</v>
      </c>
      <c r="J75"/>
      <c r="K75"/>
    </row>
    <row r="76" spans="1:11" x14ac:dyDescent="0.35">
      <c r="A76" s="181"/>
      <c r="B76" s="114"/>
      <c r="C76" s="110"/>
      <c r="D76" s="85"/>
      <c r="E76" s="9" t="s">
        <v>1358</v>
      </c>
      <c r="F76" s="8" t="s">
        <v>1277</v>
      </c>
      <c r="G76" s="21">
        <v>0.66666666666666674</v>
      </c>
      <c r="H76" s="21">
        <v>69.819999999999993</v>
      </c>
      <c r="I76" s="12">
        <v>46.546666666666667</v>
      </c>
      <c r="J76"/>
      <c r="K76"/>
    </row>
    <row r="77" spans="1:11" x14ac:dyDescent="0.35">
      <c r="A77" s="181"/>
      <c r="B77" s="114"/>
      <c r="C77" s="110"/>
      <c r="D77" s="85"/>
      <c r="E77" s="9" t="s">
        <v>1359</v>
      </c>
      <c r="F77" s="8" t="s">
        <v>1360</v>
      </c>
      <c r="G77" s="21">
        <v>0.75</v>
      </c>
      <c r="H77" s="21">
        <v>69.819999999999993</v>
      </c>
      <c r="I77" s="12">
        <v>52.364999999999995</v>
      </c>
      <c r="J77"/>
      <c r="K77"/>
    </row>
    <row r="78" spans="1:11" ht="39.5" x14ac:dyDescent="0.35">
      <c r="A78" s="181"/>
      <c r="B78" s="114"/>
      <c r="C78" s="110"/>
      <c r="D78" s="85"/>
      <c r="E78" s="9" t="s">
        <v>1361</v>
      </c>
      <c r="F78" s="8" t="s">
        <v>1362</v>
      </c>
      <c r="G78" s="21">
        <v>2.5</v>
      </c>
      <c r="H78" s="21">
        <v>69.819999999999993</v>
      </c>
      <c r="I78" s="12">
        <v>174.54999999999998</v>
      </c>
      <c r="J78"/>
      <c r="K78"/>
    </row>
    <row r="79" spans="1:11" ht="39.5" x14ac:dyDescent="0.35">
      <c r="A79" s="181"/>
      <c r="B79" s="114"/>
      <c r="C79" s="110"/>
      <c r="D79" s="85"/>
      <c r="E79" s="9" t="s">
        <v>1363</v>
      </c>
      <c r="F79" s="8" t="s">
        <v>1364</v>
      </c>
      <c r="G79" s="21">
        <v>1.8666666666666667</v>
      </c>
      <c r="H79" s="21">
        <v>69.819999999999993</v>
      </c>
      <c r="I79" s="12">
        <v>130.33066666666664</v>
      </c>
      <c r="J79"/>
      <c r="K79"/>
    </row>
    <row r="80" spans="1:11" ht="26.5" x14ac:dyDescent="0.35">
      <c r="A80" s="181"/>
      <c r="B80" s="114"/>
      <c r="C80" s="110"/>
      <c r="D80" s="85"/>
      <c r="E80" s="9" t="s">
        <v>1365</v>
      </c>
      <c r="F80" s="8" t="s">
        <v>1366</v>
      </c>
      <c r="G80" s="21">
        <v>0.81666666666666665</v>
      </c>
      <c r="H80" s="21">
        <v>69.819999999999993</v>
      </c>
      <c r="I80" s="12">
        <v>57.019666666666659</v>
      </c>
      <c r="J80"/>
      <c r="K80"/>
    </row>
    <row r="81" spans="1:11" ht="26.5" x14ac:dyDescent="0.35">
      <c r="A81" s="181"/>
      <c r="B81" s="114"/>
      <c r="C81" s="110"/>
      <c r="D81" s="85"/>
      <c r="E81" s="9" t="s">
        <v>1367</v>
      </c>
      <c r="F81" s="8" t="s">
        <v>1368</v>
      </c>
      <c r="G81" s="21">
        <v>1.1666666666666667</v>
      </c>
      <c r="H81" s="21">
        <v>70.63</v>
      </c>
      <c r="I81" s="12">
        <v>82.401666666666671</v>
      </c>
      <c r="J81"/>
      <c r="K81"/>
    </row>
    <row r="82" spans="1:11" ht="26.5" x14ac:dyDescent="0.35">
      <c r="A82" s="181"/>
      <c r="B82" s="114"/>
      <c r="C82" s="110"/>
      <c r="D82" s="85"/>
      <c r="E82" s="9" t="s">
        <v>1369</v>
      </c>
      <c r="F82" s="8" t="s">
        <v>1370</v>
      </c>
      <c r="G82" s="21">
        <v>14</v>
      </c>
      <c r="H82" s="21">
        <v>79.959999999999994</v>
      </c>
      <c r="I82" s="12">
        <v>1119.44</v>
      </c>
      <c r="J82"/>
      <c r="K82"/>
    </row>
    <row r="83" spans="1:11" x14ac:dyDescent="0.35">
      <c r="A83" s="181"/>
      <c r="B83" s="114"/>
      <c r="C83" s="110"/>
      <c r="D83" s="82" t="s">
        <v>1387</v>
      </c>
      <c r="E83" s="82"/>
      <c r="F83" s="82"/>
      <c r="G83" s="83">
        <v>34.766666666666666</v>
      </c>
      <c r="H83" s="83">
        <v>70.736956521739103</v>
      </c>
      <c r="I83" s="84">
        <v>2570.313666666666</v>
      </c>
      <c r="J83"/>
      <c r="K83"/>
    </row>
    <row r="84" spans="1:11" x14ac:dyDescent="0.35">
      <c r="A84" s="181"/>
      <c r="B84" s="114"/>
      <c r="C84" s="1" t="s">
        <v>166</v>
      </c>
      <c r="D84" s="1"/>
      <c r="E84" s="1"/>
      <c r="G84" s="21">
        <v>40.5</v>
      </c>
      <c r="H84" s="21">
        <v>70.686896551724089</v>
      </c>
      <c r="I84" s="12">
        <v>2974.7864999999993</v>
      </c>
      <c r="J84"/>
      <c r="K84"/>
    </row>
    <row r="85" spans="1:11" ht="39.5" x14ac:dyDescent="0.35">
      <c r="A85" s="181"/>
      <c r="B85" s="114"/>
      <c r="C85" s="1" t="s">
        <v>85</v>
      </c>
      <c r="D85" s="85" t="s">
        <v>595</v>
      </c>
      <c r="E85" s="9" t="s">
        <v>1371</v>
      </c>
      <c r="F85" s="8" t="s">
        <v>1372</v>
      </c>
      <c r="G85" s="21">
        <v>2.75</v>
      </c>
      <c r="H85" s="21">
        <v>70.63</v>
      </c>
      <c r="I85" s="12">
        <v>194.23249999999999</v>
      </c>
      <c r="J85"/>
      <c r="K85"/>
    </row>
    <row r="86" spans="1:11" ht="39.5" x14ac:dyDescent="0.35">
      <c r="A86" s="181"/>
      <c r="B86" s="114"/>
      <c r="C86" s="1"/>
      <c r="D86" s="85"/>
      <c r="E86" s="9" t="s">
        <v>1373</v>
      </c>
      <c r="F86" s="8" t="s">
        <v>1374</v>
      </c>
      <c r="G86" s="21">
        <v>2.625</v>
      </c>
      <c r="H86" s="21">
        <v>70.63</v>
      </c>
      <c r="I86" s="12">
        <v>185.40375</v>
      </c>
      <c r="J86"/>
      <c r="K86"/>
    </row>
    <row r="87" spans="1:11" ht="26.5" x14ac:dyDescent="0.35">
      <c r="A87" s="181"/>
      <c r="B87" s="114"/>
      <c r="C87" s="1"/>
      <c r="D87" s="85"/>
      <c r="E87" s="9" t="s">
        <v>1375</v>
      </c>
      <c r="F87" s="8" t="s">
        <v>1376</v>
      </c>
      <c r="G87" s="21">
        <v>0.75</v>
      </c>
      <c r="H87" s="21">
        <v>69.819999999999993</v>
      </c>
      <c r="I87" s="12">
        <v>52.364999999999995</v>
      </c>
      <c r="J87"/>
      <c r="K87"/>
    </row>
    <row r="88" spans="1:11" x14ac:dyDescent="0.35">
      <c r="A88" s="181"/>
      <c r="B88" s="114"/>
      <c r="C88" s="1"/>
      <c r="D88" s="82" t="s">
        <v>596</v>
      </c>
      <c r="E88" s="82"/>
      <c r="F88" s="82"/>
      <c r="G88" s="83">
        <v>6.125</v>
      </c>
      <c r="H88" s="83">
        <v>70.467999999999989</v>
      </c>
      <c r="I88" s="84">
        <v>432.00124999999997</v>
      </c>
      <c r="J88"/>
      <c r="K88"/>
    </row>
    <row r="89" spans="1:11" ht="26.5" x14ac:dyDescent="0.35">
      <c r="A89" s="181"/>
      <c r="B89" s="114"/>
      <c r="C89" s="1"/>
      <c r="D89" s="85" t="s">
        <v>1085</v>
      </c>
      <c r="E89" s="9" t="s">
        <v>1377</v>
      </c>
      <c r="F89" s="8" t="s">
        <v>1378</v>
      </c>
      <c r="G89" s="21">
        <v>0.6</v>
      </c>
      <c r="H89" s="21">
        <v>70.63</v>
      </c>
      <c r="I89" s="12">
        <v>42.377999999999993</v>
      </c>
      <c r="J89"/>
      <c r="K89"/>
    </row>
    <row r="90" spans="1:11" x14ac:dyDescent="0.35">
      <c r="A90" s="181"/>
      <c r="B90" s="114"/>
      <c r="C90" s="1"/>
      <c r="D90" s="82" t="s">
        <v>1088</v>
      </c>
      <c r="E90" s="82"/>
      <c r="F90" s="82"/>
      <c r="G90" s="83">
        <v>0.6</v>
      </c>
      <c r="H90" s="83">
        <v>70.63</v>
      </c>
      <c r="I90" s="84">
        <v>42.377999999999993</v>
      </c>
      <c r="J90"/>
      <c r="K90"/>
    </row>
    <row r="91" spans="1:11" ht="26.5" x14ac:dyDescent="0.35">
      <c r="A91" s="181"/>
      <c r="B91" s="114"/>
      <c r="C91" s="1"/>
      <c r="D91" s="85" t="s">
        <v>1330</v>
      </c>
      <c r="E91" s="9" t="s">
        <v>1346</v>
      </c>
      <c r="F91" s="8" t="s">
        <v>1347</v>
      </c>
      <c r="G91" s="21">
        <v>1.25</v>
      </c>
      <c r="H91" s="21">
        <v>69.819999999999993</v>
      </c>
      <c r="I91" s="12">
        <v>87.274999999999991</v>
      </c>
      <c r="J91"/>
      <c r="K91"/>
    </row>
    <row r="92" spans="1:11" ht="26.5" x14ac:dyDescent="0.35">
      <c r="A92" s="181"/>
      <c r="B92" s="114"/>
      <c r="C92" s="1"/>
      <c r="D92" s="85"/>
      <c r="E92" s="9"/>
      <c r="F92" s="8" t="s">
        <v>1348</v>
      </c>
      <c r="G92" s="21">
        <v>1.5</v>
      </c>
      <c r="H92" s="21">
        <v>69.819999999999993</v>
      </c>
      <c r="I92" s="12">
        <v>104.72999999999999</v>
      </c>
      <c r="J92"/>
      <c r="K92"/>
    </row>
    <row r="93" spans="1:11" x14ac:dyDescent="0.35">
      <c r="A93" s="181"/>
      <c r="B93" s="114"/>
      <c r="C93" s="1"/>
      <c r="D93" s="85"/>
      <c r="E93" s="9" t="s">
        <v>1349</v>
      </c>
      <c r="F93" s="8" t="s">
        <v>1130</v>
      </c>
      <c r="G93" s="21">
        <v>2.75</v>
      </c>
      <c r="H93" s="21">
        <v>69.819999999999993</v>
      </c>
      <c r="I93" s="12">
        <v>192.005</v>
      </c>
      <c r="J93"/>
      <c r="K93"/>
    </row>
    <row r="94" spans="1:11" ht="26.5" x14ac:dyDescent="0.35">
      <c r="A94" s="181"/>
      <c r="B94" s="114"/>
      <c r="C94" s="1"/>
      <c r="D94" s="85"/>
      <c r="E94" s="9" t="s">
        <v>1350</v>
      </c>
      <c r="F94" s="8" t="s">
        <v>1351</v>
      </c>
      <c r="G94" s="21">
        <v>2.75</v>
      </c>
      <c r="H94" s="21">
        <v>69.819999999999993</v>
      </c>
      <c r="I94" s="12">
        <v>192.005</v>
      </c>
      <c r="J94"/>
      <c r="K94"/>
    </row>
    <row r="95" spans="1:11" x14ac:dyDescent="0.35">
      <c r="A95" s="181"/>
      <c r="B95" s="114"/>
      <c r="C95" s="1"/>
      <c r="D95" s="85"/>
      <c r="E95" s="9" t="s">
        <v>1352</v>
      </c>
      <c r="F95" s="8" t="s">
        <v>1353</v>
      </c>
      <c r="G95" s="21">
        <v>2.625</v>
      </c>
      <c r="H95" s="21">
        <v>69.819999999999993</v>
      </c>
      <c r="I95" s="12">
        <v>183.27749999999997</v>
      </c>
      <c r="J95"/>
      <c r="K95"/>
    </row>
    <row r="96" spans="1:11" x14ac:dyDescent="0.35">
      <c r="A96" s="181"/>
      <c r="B96" s="114"/>
      <c r="C96" s="1"/>
      <c r="D96" s="85"/>
      <c r="E96" s="9" t="s">
        <v>1354</v>
      </c>
      <c r="F96" s="8" t="s">
        <v>1355</v>
      </c>
      <c r="G96" s="21">
        <v>2.625</v>
      </c>
      <c r="H96" s="21">
        <v>69.819999999999993</v>
      </c>
      <c r="I96" s="12">
        <v>183.27749999999997</v>
      </c>
      <c r="J96"/>
      <c r="K96"/>
    </row>
    <row r="97" spans="1:11" ht="39.5" x14ac:dyDescent="0.35">
      <c r="A97" s="181"/>
      <c r="B97" s="114"/>
      <c r="C97" s="1"/>
      <c r="D97" s="85"/>
      <c r="E97" s="9" t="s">
        <v>1356</v>
      </c>
      <c r="F97" s="8" t="s">
        <v>1357</v>
      </c>
      <c r="G97" s="21">
        <v>1</v>
      </c>
      <c r="H97" s="21">
        <v>69.819999999999993</v>
      </c>
      <c r="I97" s="12">
        <v>69.819999999999993</v>
      </c>
      <c r="J97"/>
      <c r="K97"/>
    </row>
    <row r="98" spans="1:11" x14ac:dyDescent="0.35">
      <c r="A98" s="181"/>
      <c r="B98" s="114"/>
      <c r="C98" s="1"/>
      <c r="D98" s="85"/>
      <c r="E98" s="9" t="s">
        <v>1358</v>
      </c>
      <c r="F98" s="8" t="s">
        <v>1277</v>
      </c>
      <c r="G98" s="21">
        <v>0.875</v>
      </c>
      <c r="H98" s="21">
        <v>69.819999999999993</v>
      </c>
      <c r="I98" s="12">
        <v>61.092499999999994</v>
      </c>
      <c r="J98"/>
      <c r="K98"/>
    </row>
    <row r="99" spans="1:11" x14ac:dyDescent="0.35">
      <c r="A99" s="181"/>
      <c r="B99" s="114"/>
      <c r="C99" s="1"/>
      <c r="D99" s="85"/>
      <c r="E99" s="9" t="s">
        <v>1359</v>
      </c>
      <c r="F99" s="8" t="s">
        <v>1360</v>
      </c>
      <c r="G99" s="21">
        <v>1.05</v>
      </c>
      <c r="H99" s="21">
        <v>69.819999999999993</v>
      </c>
      <c r="I99" s="12">
        <v>73.310999999999993</v>
      </c>
      <c r="J99"/>
      <c r="K99"/>
    </row>
    <row r="100" spans="1:11" ht="39.5" x14ac:dyDescent="0.35">
      <c r="A100" s="181"/>
      <c r="B100" s="114"/>
      <c r="C100" s="1"/>
      <c r="D100" s="85"/>
      <c r="E100" s="9" t="s">
        <v>1361</v>
      </c>
      <c r="F100" s="8" t="s">
        <v>1362</v>
      </c>
      <c r="G100" s="21">
        <v>3.5</v>
      </c>
      <c r="H100" s="21">
        <v>69.819999999999993</v>
      </c>
      <c r="I100" s="12">
        <v>244.36999999999998</v>
      </c>
      <c r="J100"/>
      <c r="K100"/>
    </row>
    <row r="101" spans="1:11" ht="39.5" x14ac:dyDescent="0.35">
      <c r="A101" s="181"/>
      <c r="B101" s="114"/>
      <c r="C101" s="1"/>
      <c r="D101" s="85"/>
      <c r="E101" s="9" t="s">
        <v>1363</v>
      </c>
      <c r="F101" s="8" t="s">
        <v>1364</v>
      </c>
      <c r="G101" s="21">
        <v>2.8</v>
      </c>
      <c r="H101" s="21">
        <v>69.819999999999993</v>
      </c>
      <c r="I101" s="12">
        <v>195.49599999999998</v>
      </c>
      <c r="J101"/>
      <c r="K101"/>
    </row>
    <row r="102" spans="1:11" ht="26.5" x14ac:dyDescent="0.35">
      <c r="A102" s="181"/>
      <c r="B102" s="114"/>
      <c r="C102" s="1"/>
      <c r="D102" s="85"/>
      <c r="E102" s="9" t="s">
        <v>1365</v>
      </c>
      <c r="F102" s="8" t="s">
        <v>1366</v>
      </c>
      <c r="G102" s="21">
        <v>1.05</v>
      </c>
      <c r="H102" s="21">
        <v>69.819999999999993</v>
      </c>
      <c r="I102" s="12">
        <v>73.310999999999993</v>
      </c>
      <c r="J102"/>
      <c r="K102"/>
    </row>
    <row r="103" spans="1:11" ht="26.5" x14ac:dyDescent="0.35">
      <c r="A103" s="181"/>
      <c r="B103" s="114"/>
      <c r="C103" s="1"/>
      <c r="D103" s="85"/>
      <c r="E103" s="9" t="s">
        <v>1367</v>
      </c>
      <c r="F103" s="8" t="s">
        <v>1368</v>
      </c>
      <c r="G103" s="21">
        <v>1.5</v>
      </c>
      <c r="H103" s="21">
        <v>70.63</v>
      </c>
      <c r="I103" s="12">
        <v>105.94499999999999</v>
      </c>
      <c r="J103"/>
      <c r="K103"/>
    </row>
    <row r="104" spans="1:11" ht="26.5" x14ac:dyDescent="0.35">
      <c r="A104" s="181"/>
      <c r="B104" s="114"/>
      <c r="C104" s="1"/>
      <c r="D104" s="85"/>
      <c r="E104" s="9" t="s">
        <v>1369</v>
      </c>
      <c r="F104" s="8" t="s">
        <v>1370</v>
      </c>
      <c r="G104" s="21">
        <v>4.5</v>
      </c>
      <c r="H104" s="21">
        <v>79.959999999999994</v>
      </c>
      <c r="I104" s="12">
        <v>359.82</v>
      </c>
      <c r="J104"/>
      <c r="K104"/>
    </row>
    <row r="105" spans="1:11" x14ac:dyDescent="0.35">
      <c r="A105" s="181"/>
      <c r="B105" s="114"/>
      <c r="C105" s="1"/>
      <c r="D105" s="82" t="s">
        <v>1387</v>
      </c>
      <c r="E105" s="82"/>
      <c r="F105" s="82"/>
      <c r="G105" s="83">
        <v>29.775000000000002</v>
      </c>
      <c r="H105" s="83">
        <v>70.778636363636323</v>
      </c>
      <c r="I105" s="84">
        <v>2125.7355000000002</v>
      </c>
      <c r="J105"/>
      <c r="K105"/>
    </row>
    <row r="106" spans="1:11" x14ac:dyDescent="0.35">
      <c r="A106" s="181"/>
      <c r="B106" s="114"/>
      <c r="C106" s="1" t="s">
        <v>167</v>
      </c>
      <c r="D106" s="1"/>
      <c r="E106" s="1"/>
      <c r="G106" s="21">
        <v>36.5</v>
      </c>
      <c r="H106" s="21">
        <v>70.717857142857113</v>
      </c>
      <c r="I106" s="12">
        <v>2600.1147500000002</v>
      </c>
      <c r="J106"/>
      <c r="K106"/>
    </row>
    <row r="107" spans="1:11" x14ac:dyDescent="0.35">
      <c r="A107" s="182"/>
      <c r="B107" s="82" t="s">
        <v>168</v>
      </c>
      <c r="C107" s="82"/>
      <c r="D107" s="82"/>
      <c r="E107" s="82"/>
      <c r="F107" s="82"/>
      <c r="G107" s="83">
        <v>77</v>
      </c>
      <c r="H107" s="83">
        <v>70.702105263157947</v>
      </c>
      <c r="I107" s="84">
        <v>5574.9012499999963</v>
      </c>
      <c r="J107"/>
      <c r="K107"/>
    </row>
    <row r="108" spans="1:11" x14ac:dyDescent="0.35">
      <c r="A108" s="185" t="s">
        <v>1389</v>
      </c>
      <c r="B108" s="146"/>
      <c r="C108" s="146"/>
      <c r="D108" s="146"/>
      <c r="E108" s="146"/>
      <c r="F108" s="146"/>
      <c r="G108" s="147">
        <v>77</v>
      </c>
      <c r="H108" s="147">
        <v>70.702105263157947</v>
      </c>
      <c r="I108" s="148">
        <v>7243.0082499999935</v>
      </c>
      <c r="J108"/>
      <c r="K108"/>
    </row>
    <row r="109" spans="1:11" ht="39.5" x14ac:dyDescent="0.35">
      <c r="A109" s="180" t="s">
        <v>1379</v>
      </c>
      <c r="B109" s="92" t="s">
        <v>39</v>
      </c>
      <c r="C109" s="1" t="s">
        <v>171</v>
      </c>
      <c r="D109" s="85" t="s">
        <v>1330</v>
      </c>
      <c r="E109" s="9" t="s">
        <v>42</v>
      </c>
      <c r="F109" s="8" t="s">
        <v>47</v>
      </c>
      <c r="G109" s="21">
        <v>0</v>
      </c>
      <c r="H109" s="21">
        <v>0</v>
      </c>
      <c r="I109" s="12">
        <v>0</v>
      </c>
      <c r="J109"/>
      <c r="K109"/>
    </row>
    <row r="110" spans="1:11" x14ac:dyDescent="0.35">
      <c r="A110" s="181"/>
      <c r="B110" s="92"/>
      <c r="C110" s="1"/>
      <c r="D110" s="85"/>
      <c r="E110" s="9"/>
      <c r="F110" s="8" t="s">
        <v>44</v>
      </c>
      <c r="G110" s="21">
        <v>0</v>
      </c>
      <c r="H110" s="21">
        <v>0</v>
      </c>
      <c r="I110" s="12">
        <v>0</v>
      </c>
      <c r="J110"/>
      <c r="K110"/>
    </row>
    <row r="111" spans="1:11" x14ac:dyDescent="0.35">
      <c r="A111" s="181"/>
      <c r="B111" s="92"/>
      <c r="C111" s="1"/>
      <c r="D111" s="85"/>
      <c r="E111" s="9"/>
      <c r="F111" s="8" t="s">
        <v>1331</v>
      </c>
      <c r="G111" s="21">
        <v>0</v>
      </c>
      <c r="H111" s="21">
        <v>0</v>
      </c>
      <c r="I111" s="12">
        <v>0</v>
      </c>
      <c r="J111"/>
      <c r="K111"/>
    </row>
    <row r="112" spans="1:11" ht="26.5" x14ac:dyDescent="0.35">
      <c r="A112" s="181"/>
      <c r="B112" s="92"/>
      <c r="C112" s="1"/>
      <c r="D112" s="85"/>
      <c r="E112" s="9"/>
      <c r="F112" s="8" t="s">
        <v>48</v>
      </c>
      <c r="G112" s="21">
        <v>0</v>
      </c>
      <c r="H112" s="21">
        <v>0</v>
      </c>
      <c r="I112" s="12">
        <v>0</v>
      </c>
      <c r="J112"/>
      <c r="K112"/>
    </row>
    <row r="113" spans="1:11" ht="26.5" x14ac:dyDescent="0.35">
      <c r="A113" s="181"/>
      <c r="B113" s="92"/>
      <c r="C113" s="1"/>
      <c r="D113" s="85"/>
      <c r="E113" s="9"/>
      <c r="F113" s="8" t="s">
        <v>182</v>
      </c>
      <c r="G113" s="21">
        <v>0</v>
      </c>
      <c r="H113" s="21">
        <v>0</v>
      </c>
      <c r="I113" s="12">
        <v>0</v>
      </c>
      <c r="J113"/>
      <c r="K113"/>
    </row>
    <row r="114" spans="1:11" x14ac:dyDescent="0.35">
      <c r="A114" s="181"/>
      <c r="B114" s="92"/>
      <c r="C114" s="1"/>
      <c r="D114" s="82" t="s">
        <v>1387</v>
      </c>
      <c r="E114" s="82"/>
      <c r="F114" s="82"/>
      <c r="G114" s="83">
        <v>0</v>
      </c>
      <c r="H114" s="83">
        <v>0</v>
      </c>
      <c r="I114" s="84">
        <v>0</v>
      </c>
      <c r="J114"/>
      <c r="K114"/>
    </row>
    <row r="115" spans="1:11" x14ac:dyDescent="0.35">
      <c r="A115" s="181"/>
      <c r="B115" s="92"/>
      <c r="C115" s="1" t="s">
        <v>371</v>
      </c>
      <c r="D115" s="1"/>
      <c r="E115" s="1"/>
      <c r="G115" s="21">
        <v>0</v>
      </c>
      <c r="H115" s="21">
        <v>0</v>
      </c>
      <c r="I115" s="12">
        <v>0</v>
      </c>
      <c r="J115"/>
      <c r="K115"/>
    </row>
    <row r="116" spans="1:11" x14ac:dyDescent="0.35">
      <c r="A116" s="181"/>
      <c r="B116" s="82" t="s">
        <v>165</v>
      </c>
      <c r="C116" s="82"/>
      <c r="D116" s="82"/>
      <c r="E116" s="82"/>
      <c r="F116" s="82"/>
      <c r="G116" s="83">
        <v>0</v>
      </c>
      <c r="H116" s="83">
        <v>0</v>
      </c>
      <c r="I116" s="84">
        <v>0</v>
      </c>
      <c r="J116"/>
      <c r="K116"/>
    </row>
    <row r="117" spans="1:11" x14ac:dyDescent="0.35">
      <c r="A117" s="181"/>
      <c r="B117" s="92" t="s">
        <v>50</v>
      </c>
      <c r="C117" s="1" t="s">
        <v>51</v>
      </c>
      <c r="D117" s="85" t="s">
        <v>1330</v>
      </c>
      <c r="E117" s="9" t="s">
        <v>1380</v>
      </c>
      <c r="F117" s="8" t="s">
        <v>602</v>
      </c>
      <c r="G117" s="21">
        <v>4.5</v>
      </c>
      <c r="H117" s="21">
        <v>117.6</v>
      </c>
      <c r="I117" s="12">
        <v>529.19999999999993</v>
      </c>
      <c r="J117"/>
      <c r="K117"/>
    </row>
    <row r="118" spans="1:11" x14ac:dyDescent="0.35">
      <c r="A118" s="181"/>
      <c r="B118" s="92"/>
      <c r="C118" s="1"/>
      <c r="D118" s="82" t="s">
        <v>1387</v>
      </c>
      <c r="E118" s="82"/>
      <c r="F118" s="82"/>
      <c r="G118" s="83">
        <v>4.5</v>
      </c>
      <c r="H118" s="83">
        <v>117.6</v>
      </c>
      <c r="I118" s="84">
        <v>529.19999999999993</v>
      </c>
      <c r="J118"/>
      <c r="K118"/>
    </row>
    <row r="119" spans="1:11" x14ac:dyDescent="0.35">
      <c r="A119" s="181"/>
      <c r="B119" s="92"/>
      <c r="C119" s="1" t="s">
        <v>166</v>
      </c>
      <c r="D119" s="1"/>
      <c r="E119" s="1"/>
      <c r="G119" s="21">
        <v>4.5</v>
      </c>
      <c r="H119" s="21">
        <v>117.6</v>
      </c>
      <c r="I119" s="12">
        <v>529.19999999999993</v>
      </c>
      <c r="J119"/>
      <c r="K119"/>
    </row>
    <row r="120" spans="1:11" x14ac:dyDescent="0.35">
      <c r="A120" s="181"/>
      <c r="B120" s="92"/>
      <c r="C120" s="1" t="s">
        <v>85</v>
      </c>
      <c r="D120" s="85" t="s">
        <v>1330</v>
      </c>
      <c r="E120" s="9" t="s">
        <v>1380</v>
      </c>
      <c r="F120" s="8" t="s">
        <v>602</v>
      </c>
      <c r="G120" s="21">
        <v>3</v>
      </c>
      <c r="H120" s="21">
        <v>117.6</v>
      </c>
      <c r="I120" s="12">
        <v>352.79999999999995</v>
      </c>
      <c r="J120"/>
      <c r="K120"/>
    </row>
    <row r="121" spans="1:11" x14ac:dyDescent="0.35">
      <c r="A121" s="181"/>
      <c r="B121" s="92"/>
      <c r="C121" s="1"/>
      <c r="D121" s="82" t="s">
        <v>1387</v>
      </c>
      <c r="E121" s="82"/>
      <c r="F121" s="82"/>
      <c r="G121" s="83">
        <v>3</v>
      </c>
      <c r="H121" s="83">
        <v>117.6</v>
      </c>
      <c r="I121" s="84">
        <v>352.79999999999995</v>
      </c>
      <c r="J121"/>
      <c r="K121"/>
    </row>
    <row r="122" spans="1:11" x14ac:dyDescent="0.35">
      <c r="A122" s="181"/>
      <c r="B122" s="92"/>
      <c r="C122" s="1" t="s">
        <v>167</v>
      </c>
      <c r="D122" s="1"/>
      <c r="E122" s="1"/>
      <c r="G122" s="21">
        <v>3</v>
      </c>
      <c r="H122" s="21">
        <v>117.6</v>
      </c>
      <c r="I122" s="12">
        <v>352.79999999999995</v>
      </c>
      <c r="J122"/>
      <c r="K122"/>
    </row>
    <row r="123" spans="1:11" x14ac:dyDescent="0.35">
      <c r="A123" s="182"/>
      <c r="B123" s="82" t="s">
        <v>168</v>
      </c>
      <c r="C123" s="82"/>
      <c r="D123" s="82"/>
      <c r="E123" s="82"/>
      <c r="F123" s="82"/>
      <c r="G123" s="83">
        <v>7.5</v>
      </c>
      <c r="H123" s="83">
        <v>117.6</v>
      </c>
      <c r="I123" s="84">
        <v>881.99999999999989</v>
      </c>
      <c r="J123"/>
      <c r="K123"/>
    </row>
    <row r="124" spans="1:11" x14ac:dyDescent="0.35">
      <c r="A124" s="185" t="s">
        <v>1390</v>
      </c>
      <c r="B124" s="146"/>
      <c r="C124" s="146"/>
      <c r="D124" s="146"/>
      <c r="E124" s="146"/>
      <c r="F124" s="146"/>
      <c r="G124" s="147">
        <v>7.5</v>
      </c>
      <c r="H124" s="147">
        <v>117.6</v>
      </c>
      <c r="I124" s="148">
        <v>881.99999999999989</v>
      </c>
      <c r="J124"/>
      <c r="K124"/>
    </row>
    <row r="125" spans="1:11" x14ac:dyDescent="0.35">
      <c r="A125" s="7" t="s">
        <v>174</v>
      </c>
      <c r="B125" s="7"/>
      <c r="C125" s="7"/>
      <c r="D125" s="7"/>
      <c r="F125" s="7"/>
      <c r="G125" s="21">
        <v>119.49999999999999</v>
      </c>
      <c r="H125" s="21">
        <v>70.462278481012675</v>
      </c>
      <c r="I125" s="12">
        <v>11417.213249999993</v>
      </c>
      <c r="J125"/>
      <c r="K125"/>
    </row>
    <row r="126" spans="1:11" x14ac:dyDescent="0.35">
      <c r="A126"/>
      <c r="B126"/>
      <c r="C126"/>
      <c r="D126"/>
      <c r="E126"/>
      <c r="F126"/>
      <c r="G126"/>
      <c r="H126"/>
      <c r="I126"/>
      <c r="J126"/>
      <c r="K126"/>
    </row>
    <row r="127" spans="1:11" x14ac:dyDescent="0.35">
      <c r="A127"/>
      <c r="B127"/>
      <c r="C127"/>
      <c r="D127"/>
      <c r="E127"/>
      <c r="F127"/>
      <c r="G127"/>
      <c r="H127"/>
      <c r="I127"/>
      <c r="J127"/>
      <c r="K127"/>
    </row>
    <row r="128" spans="1:11" x14ac:dyDescent="0.35">
      <c r="A128"/>
      <c r="B128"/>
      <c r="C128"/>
      <c r="D128"/>
      <c r="E128"/>
      <c r="F128"/>
      <c r="G128"/>
      <c r="H128"/>
      <c r="I128"/>
      <c r="J128"/>
      <c r="K128"/>
    </row>
    <row r="129" spans="1:11" x14ac:dyDescent="0.35">
      <c r="A129"/>
      <c r="B129"/>
      <c r="C129"/>
      <c r="D129"/>
      <c r="E129"/>
      <c r="F129"/>
      <c r="G129"/>
      <c r="H129"/>
      <c r="I129"/>
      <c r="J129"/>
      <c r="K129"/>
    </row>
    <row r="130" spans="1:11" x14ac:dyDescent="0.35">
      <c r="A130"/>
      <c r="B130"/>
      <c r="C130"/>
      <c r="D130"/>
      <c r="E130"/>
      <c r="F130"/>
      <c r="G130"/>
      <c r="H130"/>
      <c r="I130"/>
      <c r="J130"/>
      <c r="K130"/>
    </row>
    <row r="131" spans="1:11" x14ac:dyDescent="0.35">
      <c r="A131"/>
      <c r="B131"/>
      <c r="C131"/>
      <c r="D131"/>
      <c r="E131"/>
      <c r="F131"/>
      <c r="G131"/>
      <c r="H131"/>
      <c r="I131"/>
      <c r="J131"/>
      <c r="K131"/>
    </row>
    <row r="132" spans="1:11" x14ac:dyDescent="0.35">
      <c r="A132"/>
      <c r="B132"/>
      <c r="C132"/>
      <c r="D132"/>
      <c r="E132"/>
      <c r="F132"/>
      <c r="G132"/>
      <c r="H132"/>
      <c r="I132"/>
      <c r="J132"/>
      <c r="K132"/>
    </row>
    <row r="133" spans="1:11" x14ac:dyDescent="0.35">
      <c r="A133"/>
      <c r="B133"/>
      <c r="C133"/>
      <c r="D133"/>
      <c r="E133"/>
      <c r="F133"/>
      <c r="G133"/>
      <c r="H133"/>
      <c r="I133"/>
      <c r="J133"/>
      <c r="K133"/>
    </row>
    <row r="134" spans="1:11" x14ac:dyDescent="0.35">
      <c r="A134"/>
      <c r="B134"/>
      <c r="C134"/>
      <c r="D134"/>
      <c r="E134"/>
      <c r="F134"/>
      <c r="G134"/>
      <c r="H134"/>
      <c r="I134"/>
      <c r="J134"/>
      <c r="K134"/>
    </row>
    <row r="135" spans="1:11" x14ac:dyDescent="0.35">
      <c r="A135"/>
      <c r="B135"/>
      <c r="C135"/>
      <c r="D135"/>
      <c r="E135"/>
      <c r="F135"/>
      <c r="G135"/>
      <c r="H135"/>
      <c r="I135"/>
      <c r="J135"/>
      <c r="K135"/>
    </row>
    <row r="136" spans="1:11" x14ac:dyDescent="0.35">
      <c r="A136"/>
      <c r="B136"/>
      <c r="C136"/>
      <c r="D136"/>
      <c r="E136"/>
      <c r="F136"/>
      <c r="G136"/>
      <c r="H136"/>
      <c r="I136"/>
      <c r="J136"/>
      <c r="K136"/>
    </row>
    <row r="137" spans="1:11" x14ac:dyDescent="0.35">
      <c r="A137"/>
      <c r="B137"/>
      <c r="C137"/>
      <c r="D137"/>
      <c r="E137"/>
      <c r="F137"/>
      <c r="G137"/>
      <c r="H137"/>
      <c r="I137"/>
      <c r="J137"/>
      <c r="K137"/>
    </row>
    <row r="138" spans="1:11" x14ac:dyDescent="0.35">
      <c r="A138"/>
      <c r="B138"/>
      <c r="C138"/>
      <c r="D138"/>
      <c r="E138"/>
      <c r="F138"/>
      <c r="G138"/>
      <c r="H138"/>
      <c r="I138"/>
      <c r="J138"/>
      <c r="K138"/>
    </row>
    <row r="139" spans="1:11" x14ac:dyDescent="0.35">
      <c r="A139"/>
      <c r="B139"/>
      <c r="C139"/>
      <c r="D139"/>
      <c r="E139"/>
      <c r="F139"/>
      <c r="G139"/>
      <c r="H139"/>
      <c r="I139"/>
      <c r="J139"/>
      <c r="K139"/>
    </row>
    <row r="140" spans="1:11" x14ac:dyDescent="0.35">
      <c r="A140"/>
      <c r="B140"/>
      <c r="C140"/>
      <c r="D140"/>
      <c r="E140"/>
      <c r="F140"/>
      <c r="G140"/>
      <c r="H140"/>
      <c r="I140"/>
      <c r="J140"/>
      <c r="K140"/>
    </row>
    <row r="141" spans="1:11" x14ac:dyDescent="0.35">
      <c r="A141"/>
      <c r="B141"/>
      <c r="C141"/>
      <c r="D141"/>
      <c r="E141"/>
      <c r="F141"/>
      <c r="G141"/>
      <c r="H141"/>
      <c r="I141"/>
      <c r="J141"/>
      <c r="K141"/>
    </row>
    <row r="142" spans="1:11" x14ac:dyDescent="0.35">
      <c r="A142"/>
      <c r="B142"/>
      <c r="C142"/>
      <c r="D142"/>
      <c r="E142"/>
      <c r="F142"/>
      <c r="G142"/>
      <c r="H142"/>
      <c r="I142"/>
      <c r="J142"/>
      <c r="K142"/>
    </row>
    <row r="143" spans="1:11" x14ac:dyDescent="0.35">
      <c r="A143"/>
      <c r="B143"/>
      <c r="C143"/>
      <c r="D143"/>
      <c r="E143"/>
      <c r="F143"/>
      <c r="G143"/>
      <c r="H143"/>
      <c r="I143"/>
      <c r="J143"/>
      <c r="K143"/>
    </row>
    <row r="144" spans="1:11" x14ac:dyDescent="0.35">
      <c r="A144"/>
      <c r="B144"/>
      <c r="C144"/>
      <c r="D144"/>
      <c r="E144"/>
      <c r="F144"/>
      <c r="G144"/>
      <c r="H144"/>
      <c r="I144"/>
      <c r="J144"/>
      <c r="K144"/>
    </row>
    <row r="145" spans="1:11" x14ac:dyDescent="0.35">
      <c r="A145"/>
      <c r="B145"/>
      <c r="C145"/>
      <c r="D145"/>
      <c r="E145"/>
      <c r="F145"/>
      <c r="G145"/>
      <c r="H145"/>
      <c r="I145"/>
      <c r="J145"/>
      <c r="K145"/>
    </row>
    <row r="146" spans="1:11" x14ac:dyDescent="0.35">
      <c r="A146"/>
      <c r="B146"/>
      <c r="C146"/>
      <c r="D146"/>
      <c r="E146"/>
      <c r="F146"/>
      <c r="G146"/>
      <c r="H146"/>
      <c r="I146"/>
      <c r="J146"/>
    </row>
    <row r="147" spans="1:11" x14ac:dyDescent="0.35">
      <c r="A147"/>
      <c r="B147"/>
      <c r="C147"/>
      <c r="D147"/>
      <c r="E147"/>
      <c r="F147"/>
      <c r="G147"/>
      <c r="H147"/>
      <c r="I147"/>
      <c r="J147"/>
    </row>
    <row r="148" spans="1:11" x14ac:dyDescent="0.35">
      <c r="A148"/>
      <c r="B148"/>
      <c r="C148"/>
      <c r="D148"/>
      <c r="E148"/>
      <c r="F148"/>
      <c r="G148"/>
      <c r="H148"/>
      <c r="I148"/>
      <c r="J148"/>
    </row>
    <row r="149" spans="1:11" x14ac:dyDescent="0.35">
      <c r="A149"/>
      <c r="B149"/>
      <c r="C149"/>
      <c r="D149"/>
      <c r="E149"/>
      <c r="F149"/>
      <c r="G149"/>
      <c r="H149"/>
      <c r="I149"/>
      <c r="J149"/>
    </row>
    <row r="150" spans="1:11" x14ac:dyDescent="0.35">
      <c r="A150"/>
      <c r="B150"/>
      <c r="C150"/>
      <c r="D150"/>
      <c r="E150"/>
      <c r="F150"/>
      <c r="G150"/>
      <c r="H150"/>
      <c r="I150"/>
      <c r="J150"/>
    </row>
    <row r="151" spans="1:11" x14ac:dyDescent="0.35">
      <c r="A151"/>
      <c r="B151"/>
      <c r="C151"/>
      <c r="D151"/>
      <c r="E151"/>
      <c r="F151"/>
      <c r="G151"/>
      <c r="H151"/>
      <c r="I151"/>
      <c r="J151"/>
    </row>
    <row r="152" spans="1:11" x14ac:dyDescent="0.35">
      <c r="A152"/>
      <c r="B152"/>
      <c r="C152"/>
      <c r="D152"/>
      <c r="E152"/>
      <c r="F152"/>
      <c r="G152"/>
      <c r="H152"/>
      <c r="I152"/>
      <c r="J152"/>
    </row>
    <row r="153" spans="1:11" x14ac:dyDescent="0.35">
      <c r="A153"/>
      <c r="B153"/>
      <c r="C153"/>
      <c r="D153"/>
      <c r="E153"/>
      <c r="F153"/>
      <c r="G153"/>
      <c r="H153"/>
      <c r="I153"/>
      <c r="J153"/>
    </row>
    <row r="154" spans="1:11" x14ac:dyDescent="0.35">
      <c r="A154"/>
      <c r="B154"/>
      <c r="C154"/>
      <c r="D154"/>
      <c r="E154"/>
      <c r="F154"/>
      <c r="G154"/>
      <c r="H154"/>
      <c r="I154"/>
      <c r="J154"/>
    </row>
    <row r="155" spans="1:11" x14ac:dyDescent="0.35">
      <c r="A155"/>
      <c r="B155"/>
      <c r="C155"/>
      <c r="D155"/>
      <c r="E155"/>
      <c r="F155"/>
      <c r="G155"/>
      <c r="H155"/>
      <c r="I155"/>
      <c r="J155"/>
    </row>
    <row r="156" spans="1:11" x14ac:dyDescent="0.35">
      <c r="A156"/>
      <c r="B156"/>
      <c r="C156"/>
      <c r="D156"/>
      <c r="E156"/>
      <c r="F156"/>
      <c r="G156"/>
      <c r="H156"/>
      <c r="I156"/>
      <c r="J156"/>
    </row>
    <row r="157" spans="1:11" x14ac:dyDescent="0.35">
      <c r="A157"/>
      <c r="B157"/>
      <c r="C157"/>
      <c r="D157"/>
      <c r="E157"/>
      <c r="F157"/>
      <c r="G157"/>
      <c r="H157"/>
      <c r="I157"/>
      <c r="J157"/>
    </row>
    <row r="158" spans="1:11" x14ac:dyDescent="0.35">
      <c r="A158"/>
      <c r="B158"/>
      <c r="C158"/>
      <c r="D158"/>
      <c r="E158"/>
      <c r="F158"/>
      <c r="G158"/>
      <c r="H158"/>
      <c r="I158"/>
      <c r="J158"/>
    </row>
    <row r="159" spans="1:11" x14ac:dyDescent="0.35">
      <c r="A159"/>
      <c r="B159"/>
      <c r="C159"/>
      <c r="D159"/>
      <c r="E159"/>
      <c r="F159"/>
      <c r="G159"/>
      <c r="H159"/>
      <c r="I159"/>
      <c r="J159"/>
    </row>
    <row r="160" spans="1:11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/>
      <c r="I183"/>
      <c r="J183"/>
    </row>
    <row r="184" spans="1:10" x14ac:dyDescent="0.35">
      <c r="A184"/>
      <c r="B184"/>
      <c r="C184"/>
      <c r="D184"/>
      <c r="E184"/>
      <c r="F184"/>
      <c r="G184"/>
      <c r="H184"/>
      <c r="I184"/>
      <c r="J184"/>
    </row>
    <row r="185" spans="1:10" x14ac:dyDescent="0.35">
      <c r="A185"/>
      <c r="B185"/>
      <c r="C185"/>
      <c r="D185"/>
      <c r="E185"/>
      <c r="F185"/>
      <c r="G185"/>
      <c r="H185"/>
      <c r="I185"/>
      <c r="J185"/>
    </row>
    <row r="186" spans="1:10" x14ac:dyDescent="0.35">
      <c r="A186"/>
      <c r="B186"/>
      <c r="C186"/>
      <c r="D186"/>
      <c r="E186"/>
      <c r="F186"/>
      <c r="G186"/>
      <c r="H186"/>
      <c r="I186"/>
      <c r="J186"/>
    </row>
    <row r="187" spans="1:10" x14ac:dyDescent="0.35">
      <c r="A187"/>
      <c r="B187"/>
      <c r="C187"/>
      <c r="D187"/>
      <c r="E187"/>
      <c r="F187"/>
      <c r="G187"/>
      <c r="H187"/>
      <c r="I187"/>
      <c r="J187"/>
    </row>
    <row r="188" spans="1:10" x14ac:dyDescent="0.35">
      <c r="A188"/>
      <c r="B188"/>
      <c r="C188"/>
      <c r="D188"/>
      <c r="E188"/>
      <c r="F188"/>
      <c r="G188"/>
      <c r="H188"/>
      <c r="I188"/>
      <c r="J188"/>
    </row>
    <row r="189" spans="1:10" x14ac:dyDescent="0.35">
      <c r="A189"/>
      <c r="B189"/>
      <c r="C189"/>
      <c r="D189"/>
      <c r="E189"/>
      <c r="F189"/>
      <c r="G189"/>
      <c r="H189"/>
      <c r="I189"/>
      <c r="J189"/>
    </row>
    <row r="190" spans="1:10" x14ac:dyDescent="0.35">
      <c r="A190"/>
      <c r="B190"/>
      <c r="C190"/>
      <c r="D190"/>
      <c r="E190"/>
      <c r="F190"/>
      <c r="G190"/>
      <c r="H190"/>
      <c r="I190"/>
      <c r="J190"/>
    </row>
    <row r="191" spans="1:10" x14ac:dyDescent="0.35">
      <c r="A191"/>
      <c r="B191"/>
      <c r="C191"/>
      <c r="D191"/>
      <c r="E191"/>
      <c r="F191"/>
      <c r="G191"/>
      <c r="H191"/>
      <c r="I191"/>
      <c r="J191"/>
    </row>
    <row r="192" spans="1:10" x14ac:dyDescent="0.35">
      <c r="A192"/>
      <c r="B192"/>
      <c r="C192"/>
      <c r="D192"/>
      <c r="E192"/>
      <c r="F192"/>
      <c r="G192"/>
      <c r="H192"/>
      <c r="I192"/>
      <c r="J192"/>
    </row>
    <row r="193" spans="1:10" x14ac:dyDescent="0.35">
      <c r="A193"/>
      <c r="B193"/>
      <c r="C193"/>
      <c r="D193"/>
      <c r="E193"/>
      <c r="F193"/>
      <c r="G193"/>
      <c r="H193"/>
      <c r="I193"/>
      <c r="J193"/>
    </row>
    <row r="194" spans="1:10" x14ac:dyDescent="0.35">
      <c r="A194"/>
      <c r="B194"/>
      <c r="C194"/>
      <c r="D194"/>
      <c r="E194"/>
      <c r="F194"/>
      <c r="G194"/>
      <c r="H194"/>
      <c r="I194"/>
      <c r="J194"/>
    </row>
    <row r="195" spans="1:10" x14ac:dyDescent="0.35">
      <c r="A195"/>
      <c r="B195"/>
      <c r="C195"/>
      <c r="D195"/>
      <c r="E195"/>
      <c r="F195"/>
      <c r="G195"/>
      <c r="H195"/>
      <c r="I195"/>
      <c r="J195"/>
    </row>
    <row r="196" spans="1:10" x14ac:dyDescent="0.35">
      <c r="A196"/>
      <c r="B196"/>
      <c r="C196"/>
      <c r="D196"/>
      <c r="E196"/>
      <c r="F196"/>
      <c r="G196"/>
      <c r="H196"/>
      <c r="I196"/>
      <c r="J196"/>
    </row>
    <row r="197" spans="1:10" x14ac:dyDescent="0.35">
      <c r="A197"/>
      <c r="B197"/>
      <c r="C197"/>
      <c r="D197"/>
      <c r="E197"/>
      <c r="F197"/>
      <c r="G197"/>
      <c r="H197"/>
      <c r="I197"/>
      <c r="J197"/>
    </row>
    <row r="198" spans="1:10" x14ac:dyDescent="0.35">
      <c r="A198"/>
      <c r="B198"/>
      <c r="C198"/>
      <c r="D198"/>
      <c r="E198"/>
      <c r="F198"/>
      <c r="G198"/>
      <c r="H198"/>
      <c r="I198"/>
      <c r="J198"/>
    </row>
    <row r="199" spans="1:10" x14ac:dyDescent="0.35">
      <c r="A199"/>
      <c r="B199"/>
      <c r="C199"/>
      <c r="D199"/>
      <c r="E199"/>
      <c r="F199"/>
      <c r="G199"/>
      <c r="H199"/>
      <c r="I199"/>
      <c r="J199"/>
    </row>
    <row r="200" spans="1:10" x14ac:dyDescent="0.35">
      <c r="A200"/>
      <c r="B200"/>
      <c r="C200"/>
      <c r="D200"/>
      <c r="E200"/>
      <c r="F200"/>
      <c r="G200"/>
      <c r="H200"/>
      <c r="I200"/>
      <c r="J200"/>
    </row>
    <row r="201" spans="1:10" x14ac:dyDescent="0.35">
      <c r="A201"/>
      <c r="B201"/>
      <c r="C201"/>
      <c r="D201"/>
      <c r="E201"/>
      <c r="F201"/>
      <c r="G201"/>
      <c r="H201"/>
      <c r="I201"/>
      <c r="J201"/>
    </row>
    <row r="202" spans="1:10" x14ac:dyDescent="0.35">
      <c r="A202"/>
      <c r="B202"/>
      <c r="C202"/>
      <c r="D202"/>
      <c r="E202"/>
      <c r="F202"/>
      <c r="G202"/>
      <c r="H202"/>
      <c r="I202"/>
      <c r="J202"/>
    </row>
    <row r="203" spans="1:10" x14ac:dyDescent="0.35">
      <c r="A203"/>
      <c r="B203"/>
      <c r="C203"/>
      <c r="D203"/>
      <c r="E203"/>
      <c r="F203"/>
      <c r="G203"/>
      <c r="H203"/>
      <c r="I203"/>
      <c r="J203"/>
    </row>
    <row r="204" spans="1:10" x14ac:dyDescent="0.35">
      <c r="A204"/>
      <c r="B204"/>
      <c r="C204"/>
      <c r="D204"/>
      <c r="E204"/>
      <c r="F204"/>
      <c r="G204"/>
      <c r="H204"/>
      <c r="I204"/>
      <c r="J204"/>
    </row>
    <row r="205" spans="1:10" x14ac:dyDescent="0.35">
      <c r="A205"/>
      <c r="B205"/>
      <c r="C205"/>
      <c r="D205"/>
      <c r="E205"/>
      <c r="F205"/>
      <c r="G205"/>
      <c r="H205"/>
      <c r="I205"/>
      <c r="J205"/>
    </row>
    <row r="206" spans="1:10" x14ac:dyDescent="0.35">
      <c r="A206"/>
      <c r="B206"/>
      <c r="C206"/>
      <c r="D206"/>
      <c r="E206"/>
      <c r="F206"/>
      <c r="G206"/>
      <c r="H206"/>
      <c r="I206"/>
      <c r="J206"/>
    </row>
    <row r="207" spans="1:10" x14ac:dyDescent="0.35">
      <c r="A207"/>
      <c r="B207"/>
      <c r="C207"/>
      <c r="D207"/>
      <c r="E207"/>
      <c r="F207"/>
      <c r="G207"/>
      <c r="H207"/>
      <c r="I207"/>
      <c r="J207"/>
    </row>
    <row r="208" spans="1:10" x14ac:dyDescent="0.35">
      <c r="A208"/>
      <c r="B208"/>
      <c r="C208"/>
      <c r="D208"/>
      <c r="E208"/>
      <c r="F208"/>
      <c r="G208"/>
      <c r="H208"/>
      <c r="I208"/>
      <c r="J208"/>
    </row>
    <row r="209" spans="1:10" x14ac:dyDescent="0.35">
      <c r="A209"/>
      <c r="B209"/>
      <c r="C209"/>
      <c r="D209"/>
      <c r="E209"/>
      <c r="F209"/>
      <c r="G209"/>
      <c r="H209"/>
      <c r="I209"/>
      <c r="J209"/>
    </row>
    <row r="210" spans="1:10" x14ac:dyDescent="0.35">
      <c r="A210"/>
      <c r="B210"/>
      <c r="C210"/>
      <c r="D210"/>
      <c r="E210"/>
      <c r="F210"/>
      <c r="G210"/>
      <c r="H210"/>
      <c r="I210"/>
      <c r="J210"/>
    </row>
    <row r="211" spans="1:10" x14ac:dyDescent="0.35">
      <c r="A211"/>
      <c r="B211"/>
      <c r="C211"/>
      <c r="D211"/>
      <c r="E211"/>
      <c r="F211"/>
      <c r="G211"/>
      <c r="H211"/>
      <c r="I211"/>
      <c r="J211"/>
    </row>
    <row r="212" spans="1:10" x14ac:dyDescent="0.35">
      <c r="A212"/>
      <c r="B212"/>
      <c r="C212"/>
      <c r="D212"/>
      <c r="E212"/>
      <c r="F212"/>
      <c r="G212"/>
      <c r="H212"/>
      <c r="I212"/>
      <c r="J212"/>
    </row>
    <row r="213" spans="1:10" x14ac:dyDescent="0.35">
      <c r="A213"/>
      <c r="B213"/>
      <c r="C213"/>
      <c r="D213"/>
      <c r="E213"/>
      <c r="F213"/>
      <c r="G213"/>
      <c r="H213"/>
      <c r="I213"/>
      <c r="J213"/>
    </row>
    <row r="214" spans="1:10" x14ac:dyDescent="0.35">
      <c r="A214"/>
      <c r="B214"/>
      <c r="C214"/>
      <c r="D214"/>
      <c r="E214"/>
      <c r="F214"/>
      <c r="G214"/>
      <c r="H214"/>
      <c r="I214"/>
      <c r="J214"/>
    </row>
    <row r="215" spans="1:10" x14ac:dyDescent="0.35">
      <c r="A215"/>
      <c r="B215"/>
      <c r="C215"/>
      <c r="D215"/>
      <c r="E215"/>
      <c r="F215"/>
      <c r="G215"/>
      <c r="H215"/>
      <c r="I215"/>
      <c r="J215"/>
    </row>
    <row r="216" spans="1:10" x14ac:dyDescent="0.35">
      <c r="A216"/>
      <c r="B216"/>
      <c r="C216"/>
      <c r="D216"/>
      <c r="E216"/>
      <c r="F216"/>
      <c r="G216"/>
      <c r="H216"/>
      <c r="I216"/>
      <c r="J216"/>
    </row>
    <row r="217" spans="1:10" x14ac:dyDescent="0.35">
      <c r="A217"/>
      <c r="B217"/>
      <c r="C217"/>
      <c r="D217"/>
      <c r="E217"/>
      <c r="F217"/>
      <c r="G217"/>
      <c r="H217"/>
      <c r="I217"/>
      <c r="J217"/>
    </row>
    <row r="218" spans="1:10" x14ac:dyDescent="0.35">
      <c r="A218"/>
      <c r="B218"/>
      <c r="C218"/>
      <c r="D218"/>
      <c r="E218"/>
      <c r="F218"/>
      <c r="G218"/>
      <c r="H218"/>
      <c r="I218"/>
      <c r="J218"/>
    </row>
    <row r="219" spans="1:10" x14ac:dyDescent="0.35">
      <c r="A219"/>
      <c r="B219"/>
      <c r="C219"/>
      <c r="D219"/>
      <c r="E219"/>
      <c r="F219"/>
      <c r="G219"/>
      <c r="H219"/>
      <c r="I219"/>
      <c r="J219"/>
    </row>
    <row r="220" spans="1:10" x14ac:dyDescent="0.35">
      <c r="A220"/>
      <c r="B220"/>
      <c r="C220"/>
      <c r="D220"/>
      <c r="E220"/>
      <c r="F220"/>
      <c r="G220"/>
      <c r="H220"/>
      <c r="I220"/>
      <c r="J220"/>
    </row>
    <row r="221" spans="1:10" x14ac:dyDescent="0.35">
      <c r="A221"/>
      <c r="B221"/>
      <c r="C221"/>
      <c r="D221"/>
      <c r="E221"/>
      <c r="F221"/>
      <c r="G221"/>
      <c r="H221"/>
      <c r="I221"/>
      <c r="J221"/>
    </row>
    <row r="222" spans="1:10" x14ac:dyDescent="0.35">
      <c r="A222"/>
      <c r="B222"/>
      <c r="C222"/>
      <c r="D222"/>
      <c r="E222"/>
      <c r="F222"/>
      <c r="G222"/>
      <c r="H222"/>
      <c r="I222"/>
      <c r="J222"/>
    </row>
    <row r="223" spans="1:10" x14ac:dyDescent="0.35">
      <c r="A223"/>
      <c r="B223"/>
      <c r="C223"/>
      <c r="D223"/>
      <c r="E223"/>
      <c r="F223"/>
      <c r="G223"/>
      <c r="H223"/>
      <c r="I223"/>
      <c r="J223"/>
    </row>
    <row r="224" spans="1:10" x14ac:dyDescent="0.35">
      <c r="A224"/>
      <c r="B224"/>
      <c r="C224"/>
      <c r="D224"/>
      <c r="E224"/>
      <c r="F224"/>
      <c r="G224"/>
      <c r="H224"/>
      <c r="I224"/>
      <c r="J224"/>
    </row>
    <row r="225" spans="1:10" x14ac:dyDescent="0.35">
      <c r="A225"/>
      <c r="B225"/>
      <c r="C225"/>
      <c r="D225"/>
      <c r="E225"/>
      <c r="F225"/>
      <c r="G225"/>
      <c r="H225"/>
      <c r="I225"/>
      <c r="J225"/>
    </row>
    <row r="226" spans="1:10" x14ac:dyDescent="0.35">
      <c r="A226"/>
      <c r="B226"/>
      <c r="C226"/>
      <c r="D226"/>
      <c r="E226"/>
      <c r="F226"/>
      <c r="G226"/>
      <c r="H226"/>
      <c r="I226"/>
      <c r="J226"/>
    </row>
    <row r="227" spans="1:10" x14ac:dyDescent="0.35">
      <c r="A227"/>
      <c r="B227"/>
      <c r="C227"/>
      <c r="D227"/>
      <c r="E227"/>
      <c r="F227"/>
      <c r="G227"/>
      <c r="H227"/>
      <c r="I227"/>
      <c r="J227"/>
    </row>
    <row r="228" spans="1:10" x14ac:dyDescent="0.35">
      <c r="A228"/>
      <c r="B228"/>
      <c r="C228"/>
      <c r="D228"/>
      <c r="E228"/>
      <c r="F228"/>
      <c r="G228"/>
      <c r="H228"/>
      <c r="I228"/>
      <c r="J228"/>
    </row>
    <row r="229" spans="1:10" x14ac:dyDescent="0.35">
      <c r="A229"/>
      <c r="B229"/>
      <c r="C229"/>
      <c r="D229"/>
      <c r="E229"/>
      <c r="F229"/>
      <c r="G229"/>
      <c r="H229"/>
      <c r="I229"/>
      <c r="J229"/>
    </row>
    <row r="230" spans="1:10" x14ac:dyDescent="0.35">
      <c r="A230"/>
      <c r="B230"/>
      <c r="C230"/>
      <c r="D230"/>
      <c r="E230"/>
      <c r="F230"/>
      <c r="G230"/>
      <c r="H230"/>
      <c r="I230"/>
      <c r="J230"/>
    </row>
    <row r="231" spans="1:10" x14ac:dyDescent="0.35">
      <c r="A231"/>
      <c r="B231"/>
      <c r="C231"/>
      <c r="D231"/>
      <c r="E231"/>
      <c r="F231"/>
      <c r="G231"/>
      <c r="H231"/>
      <c r="I231"/>
      <c r="J231"/>
    </row>
    <row r="232" spans="1:10" x14ac:dyDescent="0.35">
      <c r="A232"/>
      <c r="B232"/>
      <c r="C232"/>
      <c r="D232"/>
      <c r="E232"/>
      <c r="F232"/>
      <c r="G232"/>
      <c r="H232"/>
      <c r="I232"/>
      <c r="J232"/>
    </row>
    <row r="233" spans="1:10" x14ac:dyDescent="0.35">
      <c r="A233"/>
      <c r="B233"/>
      <c r="C233"/>
      <c r="D233"/>
      <c r="E233"/>
      <c r="F233"/>
      <c r="G233"/>
      <c r="H233"/>
      <c r="I233"/>
      <c r="J233"/>
    </row>
    <row r="234" spans="1:10" x14ac:dyDescent="0.35">
      <c r="A234"/>
      <c r="B234"/>
      <c r="C234"/>
      <c r="D234"/>
      <c r="E234"/>
      <c r="F234"/>
      <c r="G234"/>
      <c r="H234"/>
      <c r="I234"/>
      <c r="J234"/>
    </row>
    <row r="235" spans="1:10" x14ac:dyDescent="0.35">
      <c r="A235"/>
      <c r="B235"/>
      <c r="C235"/>
      <c r="D235"/>
      <c r="E235"/>
      <c r="F235"/>
      <c r="G235"/>
      <c r="H235"/>
      <c r="I235"/>
      <c r="J235"/>
    </row>
    <row r="236" spans="1:10" x14ac:dyDescent="0.35">
      <c r="A236"/>
      <c r="B236"/>
      <c r="C236"/>
      <c r="D236"/>
      <c r="E236"/>
      <c r="F236"/>
      <c r="G236"/>
      <c r="H236"/>
      <c r="I236"/>
      <c r="J236"/>
    </row>
    <row r="237" spans="1:10" x14ac:dyDescent="0.35">
      <c r="A237"/>
      <c r="B237"/>
      <c r="C237"/>
      <c r="D237"/>
      <c r="E237"/>
      <c r="F237"/>
      <c r="G237"/>
      <c r="H237"/>
      <c r="I237"/>
      <c r="J237"/>
    </row>
    <row r="238" spans="1:10" x14ac:dyDescent="0.35">
      <c r="A238"/>
      <c r="B238"/>
      <c r="C238"/>
      <c r="D238"/>
      <c r="E238"/>
      <c r="F238"/>
      <c r="G238"/>
      <c r="H238"/>
      <c r="I238"/>
      <c r="J238"/>
    </row>
    <row r="239" spans="1:10" x14ac:dyDescent="0.35">
      <c r="A239"/>
      <c r="B239"/>
      <c r="C239"/>
      <c r="D239"/>
      <c r="E239"/>
      <c r="F239"/>
      <c r="G239"/>
      <c r="H239"/>
      <c r="I239"/>
      <c r="J239"/>
    </row>
    <row r="240" spans="1:10" x14ac:dyDescent="0.35">
      <c r="A240"/>
      <c r="B240"/>
      <c r="C240"/>
      <c r="D240"/>
      <c r="E240"/>
      <c r="F240"/>
      <c r="G240"/>
      <c r="H240"/>
      <c r="I240"/>
      <c r="J240"/>
    </row>
    <row r="241" spans="1:10" x14ac:dyDescent="0.35">
      <c r="A241"/>
      <c r="B241"/>
      <c r="C241"/>
      <c r="D241"/>
      <c r="E241"/>
      <c r="F241"/>
      <c r="G241"/>
      <c r="H241"/>
      <c r="I241"/>
      <c r="J241"/>
    </row>
    <row r="242" spans="1:10" x14ac:dyDescent="0.35">
      <c r="A242"/>
      <c r="B242"/>
      <c r="C242"/>
      <c r="D242"/>
      <c r="E242"/>
      <c r="F242"/>
      <c r="G242"/>
      <c r="H242"/>
      <c r="I242"/>
      <c r="J242"/>
    </row>
    <row r="243" spans="1:10" x14ac:dyDescent="0.35">
      <c r="A243"/>
      <c r="B243"/>
      <c r="C243"/>
      <c r="D243"/>
      <c r="E243"/>
      <c r="F243"/>
      <c r="G243"/>
      <c r="H243"/>
      <c r="I243"/>
      <c r="J243"/>
    </row>
    <row r="244" spans="1:10" x14ac:dyDescent="0.35">
      <c r="A244"/>
      <c r="B244"/>
      <c r="C244"/>
      <c r="D244"/>
      <c r="E244"/>
      <c r="F244"/>
      <c r="G244"/>
      <c r="H244"/>
      <c r="I244"/>
      <c r="J244"/>
    </row>
    <row r="245" spans="1:10" x14ac:dyDescent="0.35">
      <c r="A245"/>
      <c r="B245"/>
      <c r="C245"/>
      <c r="D245"/>
      <c r="E245"/>
      <c r="F245"/>
      <c r="G245"/>
      <c r="H245"/>
      <c r="I245"/>
      <c r="J245"/>
    </row>
    <row r="246" spans="1:10" x14ac:dyDescent="0.35">
      <c r="A246"/>
      <c r="B246"/>
      <c r="C246"/>
      <c r="D246"/>
      <c r="E246"/>
      <c r="F246"/>
      <c r="G246"/>
      <c r="H246"/>
      <c r="I246"/>
      <c r="J246"/>
    </row>
    <row r="247" spans="1:10" x14ac:dyDescent="0.35">
      <c r="A247"/>
      <c r="B247"/>
      <c r="C247"/>
      <c r="D247"/>
      <c r="E247"/>
      <c r="F247"/>
      <c r="G247"/>
      <c r="H247"/>
      <c r="I247"/>
      <c r="J247"/>
    </row>
    <row r="248" spans="1:10" x14ac:dyDescent="0.35">
      <c r="A248"/>
      <c r="B248"/>
      <c r="C248"/>
      <c r="D248"/>
      <c r="E248"/>
      <c r="F248"/>
      <c r="G248"/>
      <c r="H248"/>
      <c r="I248"/>
      <c r="J248"/>
    </row>
    <row r="249" spans="1:10" x14ac:dyDescent="0.35">
      <c r="A249"/>
      <c r="B249"/>
      <c r="C249"/>
      <c r="D249"/>
      <c r="E249"/>
      <c r="F249"/>
      <c r="G249"/>
      <c r="H249"/>
      <c r="I249"/>
      <c r="J249"/>
    </row>
    <row r="250" spans="1:10" x14ac:dyDescent="0.35">
      <c r="A250"/>
      <c r="B250"/>
      <c r="C250"/>
      <c r="D250"/>
      <c r="E250"/>
      <c r="F250"/>
      <c r="G250"/>
      <c r="H250"/>
      <c r="I250"/>
      <c r="J250"/>
    </row>
    <row r="251" spans="1:10" x14ac:dyDescent="0.35">
      <c r="A251"/>
      <c r="B251"/>
      <c r="C251"/>
      <c r="D251"/>
      <c r="E251"/>
      <c r="F251"/>
      <c r="G251"/>
      <c r="H251"/>
      <c r="I251"/>
      <c r="J251"/>
    </row>
    <row r="252" spans="1:10" x14ac:dyDescent="0.35">
      <c r="A252"/>
      <c r="B252"/>
      <c r="C252"/>
      <c r="D252"/>
      <c r="E252"/>
      <c r="F252"/>
      <c r="G252"/>
      <c r="H252"/>
      <c r="I252"/>
      <c r="J252"/>
    </row>
    <row r="253" spans="1:10" x14ac:dyDescent="0.35">
      <c r="A253"/>
      <c r="B253"/>
      <c r="C253"/>
      <c r="D253"/>
      <c r="E253"/>
      <c r="F253"/>
      <c r="G253"/>
      <c r="H253"/>
      <c r="I253"/>
      <c r="J253"/>
    </row>
    <row r="254" spans="1:10" x14ac:dyDescent="0.35">
      <c r="A254"/>
      <c r="B254"/>
      <c r="C254"/>
      <c r="D254"/>
      <c r="E254"/>
      <c r="F254"/>
      <c r="G254"/>
      <c r="H254"/>
      <c r="I254"/>
      <c r="J254"/>
    </row>
    <row r="255" spans="1:10" x14ac:dyDescent="0.35">
      <c r="A255"/>
      <c r="B255"/>
      <c r="C255"/>
      <c r="D255"/>
      <c r="E255"/>
      <c r="F255"/>
      <c r="G255"/>
      <c r="H255"/>
      <c r="I255"/>
      <c r="J255"/>
    </row>
    <row r="256" spans="1:10" x14ac:dyDescent="0.35">
      <c r="A256"/>
      <c r="B256"/>
      <c r="C256"/>
      <c r="D256"/>
      <c r="E256"/>
      <c r="F256"/>
      <c r="G256"/>
      <c r="H256"/>
      <c r="I256"/>
      <c r="J256"/>
    </row>
    <row r="257" spans="1:10" x14ac:dyDescent="0.35">
      <c r="A257"/>
      <c r="B257"/>
      <c r="C257"/>
      <c r="D257"/>
      <c r="E257"/>
      <c r="F257"/>
      <c r="G257"/>
      <c r="H257"/>
      <c r="I257"/>
      <c r="J257"/>
    </row>
    <row r="258" spans="1:10" x14ac:dyDescent="0.35">
      <c r="A258"/>
      <c r="B258"/>
      <c r="C258"/>
      <c r="D258"/>
      <c r="E258"/>
      <c r="F258"/>
      <c r="G258"/>
      <c r="H258"/>
      <c r="I258"/>
      <c r="J258"/>
    </row>
    <row r="259" spans="1:10" x14ac:dyDescent="0.35">
      <c r="A259"/>
      <c r="B259"/>
      <c r="C259"/>
      <c r="D259"/>
      <c r="E259"/>
      <c r="F259"/>
      <c r="G259"/>
      <c r="H259"/>
      <c r="I259"/>
      <c r="J259"/>
    </row>
    <row r="260" spans="1:10" x14ac:dyDescent="0.35">
      <c r="A260"/>
      <c r="B260"/>
      <c r="C260"/>
      <c r="D260"/>
      <c r="E260"/>
      <c r="F260"/>
      <c r="G260"/>
      <c r="H260"/>
      <c r="I260"/>
      <c r="J260"/>
    </row>
    <row r="261" spans="1:10" x14ac:dyDescent="0.35">
      <c r="A261"/>
      <c r="B261"/>
      <c r="C261"/>
      <c r="D261"/>
      <c r="E261"/>
      <c r="F261"/>
      <c r="G261"/>
      <c r="H261"/>
      <c r="I261"/>
      <c r="J261"/>
    </row>
    <row r="262" spans="1:10" x14ac:dyDescent="0.35">
      <c r="A262"/>
      <c r="B262"/>
      <c r="C262"/>
      <c r="D262"/>
      <c r="E262"/>
      <c r="F262"/>
      <c r="G262"/>
      <c r="H262"/>
      <c r="I262"/>
      <c r="J262"/>
    </row>
    <row r="263" spans="1:10" x14ac:dyDescent="0.35">
      <c r="A263"/>
      <c r="B263"/>
      <c r="C263"/>
      <c r="D263"/>
      <c r="E263"/>
      <c r="F263"/>
      <c r="G263"/>
      <c r="H263"/>
      <c r="I263"/>
      <c r="J263"/>
    </row>
    <row r="264" spans="1:10" x14ac:dyDescent="0.35">
      <c r="A264"/>
      <c r="B264"/>
      <c r="C264"/>
      <c r="D264"/>
      <c r="E264"/>
      <c r="F264"/>
      <c r="G264"/>
      <c r="H264"/>
      <c r="I264"/>
      <c r="J264"/>
    </row>
    <row r="265" spans="1:10" x14ac:dyDescent="0.35">
      <c r="A265"/>
      <c r="B265"/>
      <c r="C265"/>
      <c r="D265"/>
      <c r="E265"/>
      <c r="F265"/>
      <c r="G265"/>
      <c r="H265"/>
      <c r="I265"/>
      <c r="J265"/>
    </row>
    <row r="266" spans="1:10" x14ac:dyDescent="0.35">
      <c r="A266"/>
      <c r="B266"/>
      <c r="C266"/>
      <c r="D266"/>
      <c r="E266"/>
      <c r="F266"/>
      <c r="G266"/>
      <c r="H266"/>
      <c r="I266"/>
      <c r="J266"/>
    </row>
    <row r="267" spans="1:10" x14ac:dyDescent="0.35">
      <c r="A267"/>
      <c r="B267"/>
      <c r="C267"/>
      <c r="D267"/>
      <c r="E267"/>
      <c r="F267"/>
      <c r="G267"/>
      <c r="H267"/>
      <c r="I267"/>
      <c r="J267"/>
    </row>
    <row r="268" spans="1:10" x14ac:dyDescent="0.35">
      <c r="A268"/>
      <c r="B268"/>
      <c r="C268"/>
      <c r="D268"/>
      <c r="E268"/>
      <c r="F268"/>
      <c r="G268"/>
      <c r="H268"/>
      <c r="I268"/>
      <c r="J268"/>
    </row>
    <row r="269" spans="1:10" x14ac:dyDescent="0.35">
      <c r="A269"/>
      <c r="B269"/>
      <c r="C269"/>
      <c r="D269"/>
      <c r="E269"/>
      <c r="F269"/>
      <c r="G269"/>
      <c r="H269"/>
      <c r="I269"/>
      <c r="J269"/>
    </row>
    <row r="270" spans="1:10" x14ac:dyDescent="0.35">
      <c r="A270"/>
      <c r="B270"/>
      <c r="C270"/>
      <c r="D270"/>
      <c r="E270"/>
      <c r="F270"/>
      <c r="G270"/>
      <c r="H270"/>
      <c r="I270"/>
      <c r="J270"/>
    </row>
    <row r="271" spans="1:10" x14ac:dyDescent="0.35">
      <c r="A271"/>
      <c r="B271"/>
      <c r="C271"/>
      <c r="D271"/>
      <c r="E271"/>
      <c r="F271"/>
      <c r="G271"/>
      <c r="H271"/>
      <c r="I271"/>
      <c r="J271"/>
    </row>
    <row r="272" spans="1:10" x14ac:dyDescent="0.35">
      <c r="A272"/>
      <c r="B272"/>
      <c r="C272"/>
      <c r="D272"/>
      <c r="E272"/>
      <c r="F272"/>
      <c r="G272"/>
      <c r="H272"/>
      <c r="I272"/>
      <c r="J272"/>
    </row>
    <row r="273" spans="1:10" x14ac:dyDescent="0.35">
      <c r="A273"/>
      <c r="B273"/>
      <c r="C273"/>
      <c r="D273"/>
      <c r="E273"/>
      <c r="F273"/>
      <c r="G273"/>
      <c r="H273"/>
      <c r="I273"/>
      <c r="J273"/>
    </row>
    <row r="274" spans="1:10" x14ac:dyDescent="0.35">
      <c r="A274"/>
      <c r="B274"/>
      <c r="C274"/>
      <c r="D274"/>
      <c r="E274"/>
      <c r="F274"/>
      <c r="G274"/>
      <c r="H274"/>
      <c r="I274"/>
      <c r="J274"/>
    </row>
    <row r="275" spans="1:10" x14ac:dyDescent="0.35">
      <c r="A275"/>
      <c r="B275"/>
      <c r="C275"/>
      <c r="D275"/>
      <c r="E275"/>
      <c r="F275"/>
      <c r="G275"/>
      <c r="H275"/>
      <c r="I275"/>
      <c r="J275"/>
    </row>
    <row r="276" spans="1:10" x14ac:dyDescent="0.35">
      <c r="A276"/>
      <c r="B276"/>
      <c r="C276"/>
      <c r="D276"/>
      <c r="E276"/>
      <c r="F276"/>
      <c r="G276"/>
      <c r="H276"/>
      <c r="I276"/>
      <c r="J276"/>
    </row>
    <row r="277" spans="1:10" x14ac:dyDescent="0.35">
      <c r="A277"/>
      <c r="B277"/>
      <c r="C277"/>
      <c r="D277"/>
      <c r="E277"/>
      <c r="F277"/>
      <c r="G277"/>
      <c r="H277"/>
      <c r="I277"/>
      <c r="J277"/>
    </row>
    <row r="278" spans="1:10" x14ac:dyDescent="0.35">
      <c r="A278"/>
      <c r="B278"/>
      <c r="C278"/>
      <c r="D278"/>
      <c r="E278"/>
      <c r="F278"/>
      <c r="G278"/>
      <c r="H278"/>
      <c r="I278"/>
      <c r="J278"/>
    </row>
    <row r="279" spans="1:10" x14ac:dyDescent="0.35">
      <c r="A279"/>
      <c r="B279"/>
      <c r="C279"/>
      <c r="D279"/>
      <c r="E279"/>
      <c r="F279"/>
      <c r="G279"/>
      <c r="H279"/>
      <c r="I279"/>
      <c r="J279"/>
    </row>
    <row r="280" spans="1:10" x14ac:dyDescent="0.35">
      <c r="A280"/>
      <c r="B280"/>
      <c r="C280"/>
      <c r="D280"/>
      <c r="E280"/>
      <c r="F280"/>
      <c r="G280"/>
      <c r="H280"/>
      <c r="I280"/>
      <c r="J280"/>
    </row>
    <row r="281" spans="1:10" x14ac:dyDescent="0.35">
      <c r="A281"/>
      <c r="B281"/>
      <c r="C281"/>
      <c r="D281"/>
      <c r="E281"/>
      <c r="F281"/>
      <c r="G281"/>
      <c r="H281"/>
      <c r="I281"/>
      <c r="J281"/>
    </row>
    <row r="282" spans="1:10" x14ac:dyDescent="0.35">
      <c r="A282"/>
      <c r="B282"/>
      <c r="C282"/>
      <c r="D282"/>
      <c r="E282"/>
      <c r="F282"/>
      <c r="G282"/>
      <c r="H282"/>
      <c r="I282"/>
      <c r="J282"/>
    </row>
    <row r="283" spans="1:10" x14ac:dyDescent="0.35">
      <c r="A283"/>
      <c r="B283"/>
      <c r="C283"/>
      <c r="D283"/>
      <c r="E283"/>
      <c r="F283"/>
      <c r="G283"/>
      <c r="H283"/>
      <c r="I283"/>
      <c r="J283"/>
    </row>
    <row r="284" spans="1:10" x14ac:dyDescent="0.35">
      <c r="A284"/>
      <c r="B284"/>
      <c r="C284"/>
      <c r="D284"/>
      <c r="E284"/>
      <c r="F284"/>
      <c r="G284"/>
      <c r="H284"/>
      <c r="I284"/>
      <c r="J284"/>
    </row>
    <row r="285" spans="1:10" x14ac:dyDescent="0.35">
      <c r="A285"/>
      <c r="B285"/>
      <c r="C285"/>
      <c r="D285"/>
      <c r="E285"/>
      <c r="F285"/>
      <c r="G285"/>
      <c r="H285"/>
      <c r="I285"/>
      <c r="J285"/>
    </row>
    <row r="286" spans="1:10" x14ac:dyDescent="0.35">
      <c r="A286"/>
      <c r="B286"/>
      <c r="C286"/>
      <c r="D286"/>
      <c r="E286"/>
      <c r="F286"/>
      <c r="G286"/>
      <c r="H286"/>
      <c r="I286"/>
      <c r="J286"/>
    </row>
    <row r="287" spans="1:10" x14ac:dyDescent="0.35">
      <c r="A287"/>
      <c r="B287"/>
      <c r="C287"/>
      <c r="D287"/>
      <c r="E287"/>
      <c r="F287"/>
      <c r="G287"/>
      <c r="H287"/>
      <c r="I287"/>
      <c r="J287"/>
    </row>
    <row r="288" spans="1:10" x14ac:dyDescent="0.35">
      <c r="A288"/>
      <c r="B288"/>
      <c r="C288"/>
      <c r="D288"/>
      <c r="E288"/>
      <c r="F288"/>
      <c r="G288"/>
      <c r="H288"/>
      <c r="I288"/>
      <c r="J288"/>
    </row>
    <row r="289" spans="1:10" x14ac:dyDescent="0.35">
      <c r="A289"/>
      <c r="B289"/>
      <c r="C289"/>
      <c r="D289"/>
      <c r="E289"/>
      <c r="F289"/>
      <c r="G289"/>
      <c r="H289"/>
      <c r="I289"/>
      <c r="J289"/>
    </row>
    <row r="290" spans="1:10" x14ac:dyDescent="0.35">
      <c r="A290"/>
      <c r="B290"/>
      <c r="C290"/>
      <c r="D290"/>
      <c r="E290"/>
      <c r="F290"/>
      <c r="G290"/>
      <c r="H290"/>
      <c r="I290"/>
      <c r="J290"/>
    </row>
    <row r="291" spans="1:10" x14ac:dyDescent="0.35">
      <c r="A291"/>
      <c r="B291"/>
      <c r="C291"/>
      <c r="D291"/>
      <c r="E291"/>
      <c r="F291"/>
      <c r="G291"/>
      <c r="H291"/>
      <c r="I291"/>
      <c r="J291"/>
    </row>
    <row r="292" spans="1:10" x14ac:dyDescent="0.35">
      <c r="A292"/>
      <c r="B292"/>
      <c r="C292"/>
      <c r="D292"/>
      <c r="E292"/>
      <c r="F292"/>
      <c r="G292"/>
      <c r="H292"/>
      <c r="I292"/>
      <c r="J292"/>
    </row>
    <row r="293" spans="1:10" x14ac:dyDescent="0.35">
      <c r="A293"/>
      <c r="B293"/>
      <c r="C293"/>
      <c r="D293"/>
      <c r="E293"/>
      <c r="F293"/>
      <c r="G293"/>
      <c r="H293"/>
      <c r="I293"/>
      <c r="J293"/>
    </row>
    <row r="294" spans="1:10" x14ac:dyDescent="0.35">
      <c r="A294"/>
      <c r="B294"/>
      <c r="C294"/>
      <c r="D294"/>
      <c r="E294"/>
      <c r="F294"/>
      <c r="G294"/>
      <c r="H294"/>
      <c r="I294"/>
      <c r="J294"/>
    </row>
    <row r="295" spans="1:10" x14ac:dyDescent="0.35">
      <c r="A295"/>
      <c r="B295"/>
      <c r="C295"/>
      <c r="D295"/>
      <c r="E295"/>
      <c r="F295"/>
      <c r="G295"/>
      <c r="H295"/>
      <c r="I295"/>
      <c r="J295"/>
    </row>
    <row r="296" spans="1:10" x14ac:dyDescent="0.35">
      <c r="A296"/>
      <c r="B296"/>
      <c r="C296"/>
      <c r="D296"/>
      <c r="E296"/>
      <c r="F296"/>
      <c r="G296"/>
      <c r="H296"/>
      <c r="I296"/>
      <c r="J296"/>
    </row>
    <row r="297" spans="1:10" x14ac:dyDescent="0.35">
      <c r="A297"/>
      <c r="B297"/>
      <c r="C297"/>
      <c r="D297"/>
      <c r="E297"/>
      <c r="F297"/>
      <c r="G297"/>
      <c r="H297"/>
      <c r="I297"/>
      <c r="J297"/>
    </row>
    <row r="298" spans="1:10" x14ac:dyDescent="0.35">
      <c r="A298"/>
      <c r="B298"/>
      <c r="C298"/>
      <c r="D298"/>
      <c r="E298"/>
      <c r="F298"/>
      <c r="G298"/>
      <c r="H298"/>
      <c r="I298"/>
      <c r="J298"/>
    </row>
    <row r="299" spans="1:10" x14ac:dyDescent="0.35">
      <c r="A299"/>
      <c r="B299"/>
      <c r="C299"/>
      <c r="D299"/>
      <c r="E299"/>
      <c r="F299"/>
      <c r="G299"/>
      <c r="H299"/>
      <c r="I299"/>
      <c r="J299"/>
    </row>
    <row r="300" spans="1:10" x14ac:dyDescent="0.35">
      <c r="A300"/>
      <c r="B300"/>
      <c r="C300"/>
      <c r="D300"/>
      <c r="E300"/>
      <c r="F300"/>
      <c r="G300"/>
      <c r="H300"/>
      <c r="I300"/>
      <c r="J300"/>
    </row>
    <row r="301" spans="1:10" x14ac:dyDescent="0.35">
      <c r="A301"/>
      <c r="B301"/>
      <c r="C301"/>
      <c r="D301"/>
      <c r="E301"/>
      <c r="F301"/>
      <c r="G301"/>
      <c r="H301"/>
      <c r="I301"/>
      <c r="J301"/>
    </row>
    <row r="302" spans="1:10" x14ac:dyDescent="0.35">
      <c r="A302"/>
      <c r="B302"/>
      <c r="C302"/>
      <c r="D302"/>
      <c r="E302"/>
      <c r="F302"/>
      <c r="G302"/>
      <c r="H302"/>
      <c r="I302"/>
      <c r="J302"/>
    </row>
    <row r="303" spans="1:10" x14ac:dyDescent="0.35">
      <c r="A303"/>
      <c r="B303"/>
      <c r="C303"/>
      <c r="D303"/>
      <c r="E303"/>
      <c r="F303"/>
      <c r="G303"/>
      <c r="H303"/>
      <c r="I303"/>
      <c r="J303"/>
    </row>
    <row r="304" spans="1:10" x14ac:dyDescent="0.35">
      <c r="A304"/>
      <c r="B304"/>
      <c r="C304"/>
      <c r="D304"/>
      <c r="E304"/>
      <c r="F304"/>
      <c r="G304"/>
      <c r="H304"/>
      <c r="I304"/>
      <c r="J304"/>
    </row>
    <row r="305" spans="1:10" x14ac:dyDescent="0.35">
      <c r="A305"/>
      <c r="B305"/>
      <c r="C305"/>
      <c r="D305"/>
      <c r="E305"/>
      <c r="F305"/>
      <c r="G305"/>
      <c r="H305"/>
      <c r="I305"/>
      <c r="J305"/>
    </row>
    <row r="306" spans="1:10" x14ac:dyDescent="0.35">
      <c r="A306"/>
      <c r="B306"/>
      <c r="C306"/>
      <c r="D306"/>
      <c r="E306"/>
      <c r="F306"/>
      <c r="G306"/>
      <c r="H306"/>
      <c r="I306"/>
      <c r="J306"/>
    </row>
    <row r="307" spans="1:10" x14ac:dyDescent="0.35">
      <c r="A307"/>
      <c r="B307"/>
      <c r="C307"/>
      <c r="D307"/>
      <c r="E307"/>
      <c r="F307"/>
      <c r="G307"/>
      <c r="H307"/>
      <c r="I307"/>
      <c r="J307"/>
    </row>
    <row r="308" spans="1:10" x14ac:dyDescent="0.35">
      <c r="A308"/>
      <c r="B308"/>
      <c r="C308"/>
      <c r="D308"/>
      <c r="E308"/>
      <c r="F308"/>
      <c r="G308"/>
      <c r="H308"/>
      <c r="I308"/>
      <c r="J308"/>
    </row>
    <row r="309" spans="1:10" x14ac:dyDescent="0.35">
      <c r="A309"/>
      <c r="B309"/>
      <c r="C309"/>
      <c r="D309"/>
      <c r="E309"/>
      <c r="F309"/>
      <c r="G309"/>
      <c r="H309"/>
      <c r="I309"/>
      <c r="J309"/>
    </row>
    <row r="310" spans="1:10" x14ac:dyDescent="0.35">
      <c r="A310"/>
      <c r="B310"/>
      <c r="C310"/>
      <c r="D310"/>
      <c r="E310"/>
      <c r="F310"/>
      <c r="G310"/>
      <c r="H310"/>
      <c r="I310"/>
      <c r="J310"/>
    </row>
    <row r="311" spans="1:10" x14ac:dyDescent="0.35">
      <c r="A311"/>
      <c r="B311"/>
      <c r="C311"/>
      <c r="D311"/>
      <c r="E311"/>
      <c r="F311"/>
      <c r="G311"/>
      <c r="H311"/>
      <c r="I311"/>
      <c r="J311"/>
    </row>
    <row r="312" spans="1:10" x14ac:dyDescent="0.35">
      <c r="A312"/>
      <c r="B312"/>
      <c r="C312"/>
      <c r="D312"/>
      <c r="E312"/>
      <c r="F312"/>
      <c r="G312"/>
      <c r="H312"/>
      <c r="I312"/>
      <c r="J312"/>
    </row>
    <row r="313" spans="1:10" x14ac:dyDescent="0.35">
      <c r="A313"/>
      <c r="B313"/>
      <c r="C313"/>
      <c r="D313"/>
      <c r="E313"/>
      <c r="F313"/>
      <c r="G313"/>
      <c r="H313"/>
      <c r="I313"/>
      <c r="J313"/>
    </row>
    <row r="314" spans="1:10" x14ac:dyDescent="0.35">
      <c r="A314"/>
      <c r="B314"/>
      <c r="C314"/>
      <c r="D314"/>
      <c r="E314"/>
      <c r="F314"/>
      <c r="G314"/>
      <c r="H314"/>
      <c r="I314"/>
      <c r="J314"/>
    </row>
    <row r="315" spans="1:10" x14ac:dyDescent="0.35">
      <c r="A315"/>
      <c r="B315"/>
      <c r="C315"/>
      <c r="D315"/>
      <c r="E315"/>
      <c r="F315"/>
      <c r="G315"/>
      <c r="H315"/>
      <c r="I315"/>
      <c r="J315"/>
    </row>
    <row r="316" spans="1:10" x14ac:dyDescent="0.35">
      <c r="A316"/>
      <c r="B316"/>
      <c r="C316"/>
      <c r="D316"/>
      <c r="E316"/>
      <c r="F316"/>
      <c r="G316"/>
      <c r="H316"/>
      <c r="I316"/>
      <c r="J316"/>
    </row>
    <row r="317" spans="1:10" x14ac:dyDescent="0.35">
      <c r="A317"/>
      <c r="B317"/>
      <c r="C317"/>
      <c r="D317"/>
      <c r="E317"/>
      <c r="F317"/>
      <c r="G317"/>
      <c r="H317"/>
      <c r="I317"/>
      <c r="J317"/>
    </row>
    <row r="318" spans="1:10" x14ac:dyDescent="0.35">
      <c r="A318"/>
      <c r="B318"/>
      <c r="C318"/>
      <c r="D318"/>
      <c r="E318"/>
      <c r="F318"/>
      <c r="G318"/>
      <c r="H318"/>
      <c r="I318"/>
      <c r="J318"/>
    </row>
    <row r="319" spans="1:10" x14ac:dyDescent="0.35">
      <c r="A319"/>
      <c r="B319"/>
      <c r="C319"/>
      <c r="D319"/>
      <c r="E319"/>
      <c r="F319"/>
      <c r="G319"/>
      <c r="H319"/>
      <c r="I319"/>
      <c r="J319"/>
    </row>
    <row r="320" spans="1:10" x14ac:dyDescent="0.35">
      <c r="A320"/>
      <c r="B320"/>
      <c r="C320"/>
      <c r="D320"/>
      <c r="E320"/>
      <c r="F320"/>
      <c r="G320"/>
      <c r="H320"/>
      <c r="I320"/>
      <c r="J320"/>
    </row>
    <row r="321" spans="1:10" x14ac:dyDescent="0.35">
      <c r="A321"/>
      <c r="B321"/>
      <c r="C321"/>
      <c r="D321"/>
      <c r="E321"/>
      <c r="F321"/>
      <c r="G321"/>
      <c r="H321"/>
      <c r="I321"/>
      <c r="J321"/>
    </row>
    <row r="322" spans="1:10" x14ac:dyDescent="0.35">
      <c r="A322"/>
      <c r="B322"/>
      <c r="C322"/>
      <c r="D322"/>
      <c r="E322"/>
      <c r="F322"/>
      <c r="G322"/>
      <c r="H322"/>
      <c r="I322"/>
      <c r="J322"/>
    </row>
    <row r="323" spans="1:10" x14ac:dyDescent="0.35">
      <c r="A323"/>
      <c r="B323"/>
      <c r="C323"/>
      <c r="D323"/>
      <c r="E323"/>
      <c r="F323"/>
      <c r="G323"/>
      <c r="H323"/>
      <c r="I323"/>
      <c r="J323"/>
    </row>
    <row r="324" spans="1:10" x14ac:dyDescent="0.35">
      <c r="A324"/>
      <c r="B324"/>
      <c r="C324"/>
      <c r="D324"/>
      <c r="E324"/>
      <c r="F324"/>
      <c r="G324"/>
      <c r="H324"/>
      <c r="I324"/>
      <c r="J324"/>
    </row>
    <row r="325" spans="1:10" x14ac:dyDescent="0.35">
      <c r="A325"/>
      <c r="B325"/>
      <c r="C325"/>
      <c r="D325"/>
      <c r="E325"/>
      <c r="F325"/>
      <c r="G325"/>
      <c r="H325"/>
      <c r="I325"/>
      <c r="J325"/>
    </row>
    <row r="326" spans="1:10" x14ac:dyDescent="0.35">
      <c r="A326"/>
      <c r="B326"/>
      <c r="C326"/>
      <c r="D326"/>
      <c r="E326"/>
      <c r="F326"/>
      <c r="G326"/>
      <c r="H326"/>
      <c r="I326"/>
      <c r="J326"/>
    </row>
    <row r="327" spans="1:10" x14ac:dyDescent="0.35">
      <c r="A327"/>
      <c r="B327"/>
      <c r="C327"/>
      <c r="D327"/>
      <c r="E327"/>
      <c r="F327"/>
      <c r="G327"/>
      <c r="H327"/>
      <c r="I327"/>
      <c r="J327"/>
    </row>
    <row r="328" spans="1:10" x14ac:dyDescent="0.35">
      <c r="A328"/>
      <c r="B328"/>
      <c r="C328"/>
      <c r="D328"/>
      <c r="E328"/>
      <c r="F328"/>
      <c r="G328"/>
      <c r="H328"/>
      <c r="I328"/>
      <c r="J328"/>
    </row>
    <row r="329" spans="1:10" x14ac:dyDescent="0.35">
      <c r="A329"/>
      <c r="B329"/>
      <c r="C329"/>
      <c r="D329"/>
      <c r="E329"/>
      <c r="F329"/>
      <c r="G329"/>
      <c r="H329"/>
      <c r="I329"/>
      <c r="J329"/>
    </row>
    <row r="330" spans="1:10" x14ac:dyDescent="0.35">
      <c r="A330"/>
      <c r="B330"/>
      <c r="C330"/>
      <c r="D330"/>
      <c r="E330"/>
      <c r="F330"/>
      <c r="G330"/>
      <c r="H330"/>
      <c r="I330"/>
      <c r="J330"/>
    </row>
    <row r="331" spans="1:10" x14ac:dyDescent="0.35">
      <c r="A331"/>
      <c r="B331"/>
      <c r="C331"/>
      <c r="D331"/>
      <c r="E331"/>
      <c r="F331"/>
      <c r="G331"/>
      <c r="H331"/>
      <c r="I331"/>
      <c r="J331"/>
    </row>
    <row r="332" spans="1:10" x14ac:dyDescent="0.35">
      <c r="A332"/>
      <c r="B332"/>
      <c r="C332"/>
      <c r="D332"/>
      <c r="E332"/>
      <c r="F332"/>
      <c r="G332"/>
      <c r="H332"/>
      <c r="I332"/>
      <c r="J332"/>
    </row>
    <row r="333" spans="1:10" x14ac:dyDescent="0.35">
      <c r="A333"/>
      <c r="B333"/>
      <c r="C333"/>
      <c r="D333"/>
      <c r="E333"/>
      <c r="F333"/>
      <c r="G333"/>
      <c r="H333"/>
      <c r="I333"/>
      <c r="J333"/>
    </row>
    <row r="334" spans="1:10" x14ac:dyDescent="0.35">
      <c r="A334"/>
      <c r="B334"/>
      <c r="C334"/>
      <c r="D334"/>
      <c r="E334"/>
      <c r="F334"/>
      <c r="G334"/>
      <c r="H334"/>
      <c r="I334"/>
      <c r="J334"/>
    </row>
    <row r="335" spans="1:10" x14ac:dyDescent="0.35">
      <c r="A335"/>
      <c r="B335"/>
      <c r="C335"/>
      <c r="D335"/>
      <c r="E335"/>
      <c r="F335"/>
      <c r="G335"/>
      <c r="H335"/>
      <c r="I335"/>
      <c r="J335"/>
    </row>
    <row r="336" spans="1:10" x14ac:dyDescent="0.35">
      <c r="A336"/>
      <c r="B336"/>
      <c r="C336"/>
      <c r="D336"/>
      <c r="E336"/>
      <c r="F336"/>
      <c r="G336"/>
      <c r="H336"/>
      <c r="I336"/>
      <c r="J336"/>
    </row>
    <row r="337" spans="1:10" x14ac:dyDescent="0.35">
      <c r="A337"/>
      <c r="B337"/>
      <c r="C337"/>
      <c r="D337"/>
      <c r="E337"/>
      <c r="F337"/>
      <c r="G337"/>
      <c r="H337"/>
      <c r="I337"/>
      <c r="J337"/>
    </row>
    <row r="338" spans="1:10" x14ac:dyDescent="0.35">
      <c r="A338"/>
      <c r="B338"/>
      <c r="C338"/>
      <c r="D338"/>
      <c r="E338"/>
      <c r="F338"/>
      <c r="G338"/>
      <c r="H338"/>
      <c r="I338"/>
      <c r="J338"/>
    </row>
    <row r="339" spans="1:10" x14ac:dyDescent="0.35">
      <c r="A339"/>
      <c r="B339"/>
      <c r="C339"/>
      <c r="D339"/>
      <c r="E339"/>
      <c r="F339"/>
      <c r="G339"/>
      <c r="H339"/>
      <c r="I339"/>
      <c r="J339"/>
    </row>
    <row r="340" spans="1:10" x14ac:dyDescent="0.35">
      <c r="A340"/>
      <c r="B340"/>
      <c r="C340"/>
      <c r="D340"/>
      <c r="E340"/>
      <c r="F340"/>
      <c r="G340"/>
      <c r="H340"/>
      <c r="I340"/>
      <c r="J340"/>
    </row>
    <row r="341" spans="1:10" x14ac:dyDescent="0.35">
      <c r="A341"/>
      <c r="B341"/>
      <c r="C341"/>
      <c r="D341"/>
      <c r="E341"/>
      <c r="F341"/>
      <c r="G341"/>
      <c r="H341"/>
      <c r="I341"/>
      <c r="J341"/>
    </row>
    <row r="342" spans="1:10" x14ac:dyDescent="0.35">
      <c r="A342"/>
      <c r="B342"/>
      <c r="C342"/>
      <c r="D342"/>
      <c r="E342"/>
      <c r="F342"/>
      <c r="G342"/>
      <c r="H342"/>
      <c r="I342"/>
      <c r="J342"/>
    </row>
    <row r="343" spans="1:10" x14ac:dyDescent="0.35">
      <c r="A343"/>
      <c r="B343"/>
      <c r="C343"/>
      <c r="D343"/>
      <c r="E343"/>
      <c r="F343"/>
      <c r="G343"/>
      <c r="H343"/>
      <c r="I343"/>
      <c r="J343"/>
    </row>
    <row r="344" spans="1:10" x14ac:dyDescent="0.35">
      <c r="A344"/>
      <c r="B344"/>
      <c r="C344"/>
      <c r="D344"/>
      <c r="E344"/>
      <c r="F344"/>
      <c r="G344"/>
      <c r="H344"/>
      <c r="I344"/>
      <c r="J344"/>
    </row>
    <row r="345" spans="1:10" x14ac:dyDescent="0.35">
      <c r="A345"/>
      <c r="B345"/>
      <c r="C345"/>
      <c r="D345"/>
      <c r="E345"/>
      <c r="F345"/>
      <c r="G345"/>
      <c r="H345"/>
      <c r="I345"/>
      <c r="J345"/>
    </row>
    <row r="346" spans="1:10" x14ac:dyDescent="0.35">
      <c r="A346"/>
      <c r="B346"/>
      <c r="C346"/>
      <c r="D346"/>
      <c r="E346"/>
      <c r="F346"/>
      <c r="G346"/>
      <c r="H346"/>
      <c r="I346"/>
      <c r="J346"/>
    </row>
    <row r="347" spans="1:10" x14ac:dyDescent="0.35">
      <c r="A347"/>
      <c r="B347"/>
      <c r="C347"/>
      <c r="D347"/>
      <c r="E347"/>
      <c r="F347"/>
      <c r="G347"/>
      <c r="H347"/>
      <c r="I347"/>
      <c r="J347"/>
    </row>
    <row r="348" spans="1:10" x14ac:dyDescent="0.35">
      <c r="A348"/>
      <c r="B348"/>
      <c r="C348"/>
      <c r="D348"/>
      <c r="E348"/>
      <c r="F348"/>
      <c r="G348"/>
      <c r="H348"/>
      <c r="I348"/>
      <c r="J348"/>
    </row>
    <row r="349" spans="1:10" x14ac:dyDescent="0.35">
      <c r="A349"/>
      <c r="B349"/>
      <c r="C349"/>
      <c r="D349"/>
      <c r="E349"/>
      <c r="F349"/>
      <c r="G349"/>
      <c r="H349"/>
      <c r="I349"/>
      <c r="J349"/>
    </row>
    <row r="350" spans="1:10" x14ac:dyDescent="0.35">
      <c r="A350"/>
      <c r="B350"/>
      <c r="C350"/>
      <c r="D350"/>
      <c r="E350"/>
      <c r="F350"/>
      <c r="G350"/>
      <c r="H350"/>
      <c r="I350"/>
      <c r="J350"/>
    </row>
    <row r="351" spans="1:10" x14ac:dyDescent="0.35">
      <c r="A351"/>
      <c r="B351"/>
      <c r="C351"/>
      <c r="D351"/>
      <c r="E351"/>
      <c r="F351"/>
      <c r="G351"/>
      <c r="H351"/>
      <c r="I351"/>
      <c r="J351"/>
    </row>
    <row r="352" spans="1:10" x14ac:dyDescent="0.35">
      <c r="A352"/>
      <c r="B352"/>
      <c r="C352"/>
      <c r="D352"/>
      <c r="E352"/>
      <c r="F352"/>
      <c r="G352"/>
      <c r="H352"/>
      <c r="I352"/>
      <c r="J352"/>
    </row>
    <row r="353" spans="1:10" x14ac:dyDescent="0.35">
      <c r="A353"/>
      <c r="B353"/>
      <c r="C353"/>
      <c r="D353"/>
      <c r="E353"/>
      <c r="F353"/>
      <c r="G353"/>
      <c r="H353"/>
      <c r="I353"/>
      <c r="J353"/>
    </row>
    <row r="354" spans="1:10" x14ac:dyDescent="0.35">
      <c r="A354"/>
      <c r="B354"/>
      <c r="C354"/>
      <c r="D354"/>
      <c r="E354"/>
      <c r="F354"/>
      <c r="G354"/>
      <c r="H354"/>
      <c r="I354"/>
      <c r="J354"/>
    </row>
    <row r="355" spans="1:10" x14ac:dyDescent="0.35">
      <c r="A355"/>
      <c r="B355"/>
      <c r="C355"/>
      <c r="D355"/>
      <c r="E355"/>
      <c r="F355"/>
      <c r="G355"/>
      <c r="H355"/>
      <c r="I355"/>
      <c r="J355"/>
    </row>
    <row r="356" spans="1:10" x14ac:dyDescent="0.35">
      <c r="A356"/>
      <c r="B356"/>
      <c r="C356"/>
      <c r="D356"/>
      <c r="E356"/>
      <c r="F356"/>
      <c r="G356"/>
      <c r="H356"/>
      <c r="I356"/>
      <c r="J356"/>
    </row>
    <row r="357" spans="1:10" x14ac:dyDescent="0.35">
      <c r="A357"/>
      <c r="B357"/>
      <c r="C357"/>
      <c r="D357"/>
      <c r="E357"/>
      <c r="F357"/>
      <c r="G357"/>
      <c r="H357"/>
      <c r="I357"/>
      <c r="J357"/>
    </row>
    <row r="358" spans="1:10" x14ac:dyDescent="0.35">
      <c r="A358"/>
      <c r="B358"/>
      <c r="C358"/>
      <c r="D358"/>
      <c r="E358"/>
      <c r="F358"/>
      <c r="G358"/>
      <c r="H358"/>
      <c r="I358"/>
      <c r="J358"/>
    </row>
    <row r="359" spans="1:10" x14ac:dyDescent="0.35">
      <c r="A359"/>
      <c r="B359"/>
      <c r="C359"/>
      <c r="D359"/>
      <c r="E359"/>
      <c r="F359"/>
      <c r="G359"/>
      <c r="H359"/>
      <c r="I359"/>
      <c r="J359"/>
    </row>
    <row r="360" spans="1:10" x14ac:dyDescent="0.35">
      <c r="A360"/>
      <c r="B360"/>
      <c r="C360"/>
      <c r="D360"/>
      <c r="E360"/>
      <c r="F360"/>
      <c r="G360"/>
      <c r="H360"/>
      <c r="I360"/>
      <c r="J360"/>
    </row>
    <row r="361" spans="1:10" x14ac:dyDescent="0.35">
      <c r="A361"/>
      <c r="B361"/>
      <c r="C361"/>
      <c r="D361"/>
      <c r="E361"/>
      <c r="F361"/>
      <c r="G361"/>
      <c r="H361"/>
      <c r="I361"/>
      <c r="J361"/>
    </row>
    <row r="362" spans="1:10" x14ac:dyDescent="0.35">
      <c r="A362"/>
      <c r="B362"/>
      <c r="C362"/>
      <c r="D362"/>
      <c r="E362"/>
      <c r="F362"/>
      <c r="G362"/>
      <c r="H362"/>
      <c r="I362"/>
      <c r="J362"/>
    </row>
    <row r="363" spans="1:10" x14ac:dyDescent="0.35">
      <c r="A363"/>
      <c r="B363"/>
      <c r="C363"/>
      <c r="D363"/>
      <c r="E363"/>
      <c r="F363"/>
      <c r="G363"/>
      <c r="H363"/>
      <c r="I363"/>
      <c r="J363"/>
    </row>
    <row r="364" spans="1:10" x14ac:dyDescent="0.35">
      <c r="A364"/>
      <c r="B364"/>
      <c r="C364"/>
      <c r="D364"/>
      <c r="E364"/>
      <c r="F364"/>
      <c r="G364"/>
      <c r="H364"/>
      <c r="I364"/>
      <c r="J364"/>
    </row>
    <row r="365" spans="1:10" x14ac:dyDescent="0.35">
      <c r="A365"/>
      <c r="B365"/>
      <c r="C365"/>
      <c r="D365"/>
      <c r="E365"/>
      <c r="F365"/>
      <c r="G365"/>
      <c r="H365"/>
      <c r="I365"/>
      <c r="J365"/>
    </row>
    <row r="366" spans="1:10" x14ac:dyDescent="0.35">
      <c r="A366"/>
      <c r="B366"/>
      <c r="C366"/>
      <c r="D366"/>
      <c r="E366"/>
      <c r="F366"/>
      <c r="G366"/>
      <c r="H366"/>
      <c r="I366"/>
      <c r="J366"/>
    </row>
    <row r="367" spans="1:10" x14ac:dyDescent="0.35">
      <c r="A367"/>
      <c r="B367"/>
      <c r="C367"/>
      <c r="D367"/>
      <c r="E367"/>
      <c r="F367"/>
      <c r="G367"/>
      <c r="H367"/>
      <c r="I367"/>
      <c r="J367"/>
    </row>
    <row r="368" spans="1:10" x14ac:dyDescent="0.35">
      <c r="A368"/>
      <c r="B368"/>
      <c r="C368"/>
      <c r="D368"/>
      <c r="E368"/>
      <c r="F368"/>
      <c r="G368"/>
      <c r="H368"/>
      <c r="I368"/>
      <c r="J368"/>
    </row>
    <row r="369" spans="1:10" x14ac:dyDescent="0.35">
      <c r="A369"/>
      <c r="B369"/>
      <c r="C369"/>
      <c r="D369"/>
      <c r="E369"/>
      <c r="F369"/>
      <c r="G369"/>
      <c r="H369"/>
      <c r="I369"/>
      <c r="J369"/>
    </row>
    <row r="370" spans="1:10" x14ac:dyDescent="0.35">
      <c r="A370"/>
      <c r="B370"/>
      <c r="C370"/>
      <c r="D370"/>
      <c r="E370"/>
      <c r="F370"/>
      <c r="G370"/>
      <c r="H370"/>
      <c r="I370"/>
      <c r="J370"/>
    </row>
    <row r="371" spans="1:10" x14ac:dyDescent="0.35">
      <c r="A371"/>
      <c r="B371"/>
      <c r="C371"/>
      <c r="D371"/>
      <c r="E371"/>
      <c r="F371"/>
      <c r="G371"/>
      <c r="H371"/>
      <c r="I371"/>
      <c r="J371"/>
    </row>
    <row r="372" spans="1:10" x14ac:dyDescent="0.35">
      <c r="A372"/>
      <c r="B372"/>
      <c r="C372"/>
      <c r="D372"/>
      <c r="E372"/>
      <c r="F372"/>
      <c r="G372"/>
      <c r="H372"/>
      <c r="I372"/>
      <c r="J372"/>
    </row>
    <row r="373" spans="1:10" x14ac:dyDescent="0.35">
      <c r="A373"/>
      <c r="B373"/>
      <c r="C373"/>
      <c r="D373"/>
      <c r="E373"/>
      <c r="F373"/>
      <c r="G373"/>
      <c r="H373"/>
      <c r="I373"/>
      <c r="J373"/>
    </row>
    <row r="374" spans="1:10" x14ac:dyDescent="0.35">
      <c r="A374"/>
      <c r="B374"/>
      <c r="C374"/>
      <c r="D374"/>
      <c r="E374"/>
      <c r="F374"/>
      <c r="G374"/>
      <c r="H374"/>
      <c r="I374"/>
      <c r="J374"/>
    </row>
    <row r="375" spans="1:10" x14ac:dyDescent="0.35">
      <c r="A375"/>
      <c r="B375"/>
      <c r="C375"/>
      <c r="D375"/>
      <c r="E375"/>
      <c r="F375"/>
      <c r="G375"/>
      <c r="H375"/>
      <c r="I375"/>
      <c r="J375"/>
    </row>
    <row r="376" spans="1:10" x14ac:dyDescent="0.35">
      <c r="A376"/>
      <c r="B376"/>
      <c r="C376"/>
      <c r="D376"/>
      <c r="E376"/>
      <c r="F376"/>
      <c r="G376"/>
      <c r="H376"/>
      <c r="I376"/>
      <c r="J376"/>
    </row>
    <row r="377" spans="1:10" x14ac:dyDescent="0.35">
      <c r="A377"/>
      <c r="B377"/>
      <c r="C377"/>
      <c r="D377"/>
      <c r="E377"/>
      <c r="F377"/>
      <c r="G377"/>
      <c r="H377"/>
      <c r="I377"/>
      <c r="J377"/>
    </row>
    <row r="378" spans="1:10" x14ac:dyDescent="0.35">
      <c r="A378"/>
      <c r="B378"/>
      <c r="C378"/>
      <c r="D378"/>
      <c r="E378"/>
      <c r="F378"/>
      <c r="G378"/>
      <c r="H378"/>
      <c r="I378"/>
      <c r="J378"/>
    </row>
    <row r="379" spans="1:10" x14ac:dyDescent="0.35">
      <c r="A379"/>
      <c r="B379"/>
      <c r="C379"/>
      <c r="D379"/>
      <c r="E379"/>
      <c r="F379"/>
      <c r="G379"/>
      <c r="H379"/>
      <c r="I379"/>
      <c r="J379"/>
    </row>
    <row r="380" spans="1:10" x14ac:dyDescent="0.35">
      <c r="A380"/>
      <c r="B380"/>
      <c r="C380"/>
      <c r="D380"/>
      <c r="E380"/>
      <c r="F380"/>
      <c r="G380"/>
      <c r="H380"/>
      <c r="I380"/>
      <c r="J380"/>
    </row>
    <row r="381" spans="1:10" x14ac:dyDescent="0.35">
      <c r="A381"/>
      <c r="B381"/>
      <c r="C381"/>
      <c r="D381"/>
      <c r="E381"/>
      <c r="F381"/>
      <c r="G381"/>
      <c r="H381"/>
      <c r="I381"/>
      <c r="J381"/>
    </row>
    <row r="382" spans="1:10" x14ac:dyDescent="0.35">
      <c r="A382"/>
      <c r="B382"/>
      <c r="C382"/>
      <c r="D382"/>
      <c r="E382"/>
      <c r="F382"/>
      <c r="G382"/>
      <c r="H382"/>
      <c r="I382"/>
      <c r="J382"/>
    </row>
    <row r="383" spans="1:10" x14ac:dyDescent="0.35">
      <c r="A383"/>
      <c r="B383"/>
      <c r="C383"/>
      <c r="D383"/>
      <c r="E383"/>
      <c r="F383"/>
      <c r="G383"/>
      <c r="H383"/>
      <c r="I383"/>
      <c r="J383"/>
    </row>
    <row r="384" spans="1:10" x14ac:dyDescent="0.35">
      <c r="A384"/>
      <c r="B384"/>
      <c r="C384"/>
      <c r="D384"/>
      <c r="E384"/>
      <c r="F384"/>
      <c r="G384"/>
      <c r="H384"/>
      <c r="I384"/>
      <c r="J384"/>
    </row>
    <row r="385" spans="1:10" x14ac:dyDescent="0.35">
      <c r="A385"/>
      <c r="B385"/>
      <c r="C385"/>
      <c r="D385"/>
      <c r="E385"/>
      <c r="F385"/>
      <c r="G385"/>
      <c r="H385"/>
      <c r="I385"/>
      <c r="J385"/>
    </row>
    <row r="386" spans="1:10" x14ac:dyDescent="0.35">
      <c r="A386"/>
      <c r="B386"/>
      <c r="C386"/>
      <c r="D386"/>
      <c r="E386"/>
      <c r="F386"/>
      <c r="G386"/>
      <c r="H386"/>
      <c r="I386"/>
      <c r="J386"/>
    </row>
    <row r="387" spans="1:10" x14ac:dyDescent="0.35">
      <c r="A387"/>
      <c r="B387"/>
      <c r="C387"/>
      <c r="D387"/>
      <c r="E387"/>
      <c r="F387"/>
      <c r="G387"/>
      <c r="H387"/>
      <c r="I387"/>
      <c r="J387"/>
    </row>
    <row r="388" spans="1:10" x14ac:dyDescent="0.35">
      <c r="A388"/>
      <c r="B388"/>
      <c r="C388"/>
      <c r="D388"/>
      <c r="E388"/>
      <c r="F388"/>
      <c r="G388"/>
      <c r="H388"/>
      <c r="I388"/>
      <c r="J388"/>
    </row>
    <row r="389" spans="1:10" x14ac:dyDescent="0.35">
      <c r="A389"/>
      <c r="B389"/>
      <c r="C389"/>
      <c r="D389"/>
      <c r="E389"/>
      <c r="F389"/>
      <c r="G389"/>
      <c r="H389"/>
      <c r="I389"/>
      <c r="J389"/>
    </row>
    <row r="390" spans="1:10" x14ac:dyDescent="0.35">
      <c r="A390"/>
      <c r="B390"/>
      <c r="C390"/>
      <c r="D390"/>
      <c r="E390"/>
      <c r="F390"/>
      <c r="G390"/>
      <c r="H390"/>
      <c r="I390"/>
      <c r="J390"/>
    </row>
    <row r="391" spans="1:10" x14ac:dyDescent="0.35">
      <c r="A391"/>
      <c r="B391"/>
      <c r="C391"/>
      <c r="D391"/>
      <c r="E391"/>
      <c r="F391"/>
      <c r="G391"/>
      <c r="H391"/>
      <c r="I391"/>
      <c r="J391"/>
    </row>
    <row r="392" spans="1:10" x14ac:dyDescent="0.35">
      <c r="A392"/>
      <c r="B392"/>
      <c r="C392"/>
      <c r="D392"/>
      <c r="E392"/>
      <c r="F392"/>
      <c r="G392"/>
      <c r="H392"/>
      <c r="I392"/>
      <c r="J392"/>
    </row>
    <row r="393" spans="1:10" x14ac:dyDescent="0.35">
      <c r="A393"/>
      <c r="B393"/>
      <c r="C393"/>
      <c r="D393"/>
      <c r="E393"/>
      <c r="F393"/>
      <c r="G393"/>
      <c r="H393"/>
      <c r="I393"/>
      <c r="J393"/>
    </row>
    <row r="394" spans="1:10" x14ac:dyDescent="0.35">
      <c r="A394"/>
      <c r="B394"/>
      <c r="C394"/>
      <c r="D394"/>
      <c r="E394"/>
      <c r="F394"/>
      <c r="G394"/>
      <c r="H394"/>
      <c r="I394"/>
      <c r="J394"/>
    </row>
    <row r="395" spans="1:10" x14ac:dyDescent="0.35">
      <c r="A395"/>
      <c r="B395"/>
      <c r="C395"/>
      <c r="D395"/>
      <c r="E395"/>
      <c r="F395"/>
      <c r="G395"/>
      <c r="H395"/>
      <c r="I395"/>
      <c r="J395"/>
    </row>
    <row r="396" spans="1:10" x14ac:dyDescent="0.35">
      <c r="A396"/>
      <c r="B396"/>
      <c r="C396"/>
      <c r="D396"/>
      <c r="E396"/>
      <c r="F396"/>
      <c r="G396"/>
      <c r="H396"/>
      <c r="I396"/>
      <c r="J396"/>
    </row>
    <row r="397" spans="1:10" x14ac:dyDescent="0.35">
      <c r="A397"/>
      <c r="B397"/>
      <c r="C397"/>
      <c r="D397"/>
      <c r="E397"/>
      <c r="F397"/>
      <c r="G397"/>
      <c r="H397"/>
      <c r="I397"/>
      <c r="J397"/>
    </row>
    <row r="398" spans="1:10" x14ac:dyDescent="0.35">
      <c r="A398"/>
      <c r="B398"/>
      <c r="C398"/>
      <c r="D398"/>
      <c r="E398"/>
      <c r="F398"/>
      <c r="G398"/>
      <c r="H398"/>
      <c r="I398"/>
      <c r="J398"/>
    </row>
    <row r="399" spans="1:10" x14ac:dyDescent="0.35">
      <c r="A399"/>
      <c r="B399"/>
      <c r="C399"/>
      <c r="D399"/>
      <c r="E399"/>
      <c r="F399"/>
      <c r="G399"/>
      <c r="H399"/>
      <c r="I399"/>
      <c r="J399"/>
    </row>
    <row r="400" spans="1:10" x14ac:dyDescent="0.35">
      <c r="A400"/>
      <c r="B400"/>
      <c r="C400"/>
      <c r="D400"/>
      <c r="E400"/>
      <c r="F400"/>
      <c r="G400"/>
      <c r="H400"/>
      <c r="I400"/>
      <c r="J400"/>
    </row>
    <row r="401" spans="1:10" x14ac:dyDescent="0.35">
      <c r="A401"/>
      <c r="B401"/>
      <c r="C401"/>
      <c r="D401"/>
      <c r="E401"/>
      <c r="F401"/>
      <c r="G401"/>
      <c r="H401"/>
      <c r="I401"/>
      <c r="J401"/>
    </row>
    <row r="402" spans="1:10" x14ac:dyDescent="0.35">
      <c r="A402"/>
      <c r="B402"/>
      <c r="C402"/>
      <c r="D402"/>
      <c r="E402"/>
      <c r="F402"/>
      <c r="G402"/>
      <c r="H402"/>
      <c r="I402"/>
      <c r="J402"/>
    </row>
    <row r="403" spans="1:10" x14ac:dyDescent="0.35">
      <c r="A403"/>
      <c r="B403"/>
      <c r="C403"/>
      <c r="D403"/>
      <c r="E403"/>
      <c r="F403"/>
      <c r="G403"/>
      <c r="H403"/>
      <c r="I403"/>
      <c r="J403"/>
    </row>
    <row r="404" spans="1:10" x14ac:dyDescent="0.35">
      <c r="A404"/>
      <c r="B404"/>
      <c r="C404"/>
      <c r="D404"/>
      <c r="E404"/>
      <c r="F404"/>
      <c r="G404"/>
      <c r="H404"/>
      <c r="I404"/>
      <c r="J404"/>
    </row>
    <row r="405" spans="1:10" x14ac:dyDescent="0.35">
      <c r="A405"/>
      <c r="B405"/>
      <c r="C405"/>
      <c r="D405"/>
      <c r="E405"/>
      <c r="F405"/>
      <c r="G405"/>
      <c r="H405"/>
      <c r="I405"/>
      <c r="J405"/>
    </row>
    <row r="406" spans="1:10" x14ac:dyDescent="0.35">
      <c r="A406"/>
      <c r="B406"/>
      <c r="C406"/>
      <c r="D406"/>
      <c r="E406"/>
      <c r="F406"/>
      <c r="G406"/>
      <c r="H406"/>
      <c r="I406"/>
      <c r="J406"/>
    </row>
    <row r="407" spans="1:10" x14ac:dyDescent="0.35">
      <c r="A407"/>
      <c r="B407"/>
      <c r="C407"/>
      <c r="D407"/>
      <c r="E407"/>
      <c r="F407"/>
      <c r="G407"/>
      <c r="H407"/>
      <c r="I407"/>
      <c r="J407"/>
    </row>
    <row r="408" spans="1:10" x14ac:dyDescent="0.35">
      <c r="A408"/>
      <c r="B408"/>
      <c r="C408"/>
      <c r="D408"/>
      <c r="E408"/>
      <c r="F408"/>
      <c r="G408"/>
      <c r="H408"/>
      <c r="I408"/>
      <c r="J408"/>
    </row>
    <row r="409" spans="1:10" x14ac:dyDescent="0.35">
      <c r="A409"/>
      <c r="B409"/>
      <c r="C409"/>
      <c r="D409"/>
      <c r="E409"/>
      <c r="F409"/>
      <c r="G409"/>
      <c r="H409"/>
      <c r="I409"/>
      <c r="J409"/>
    </row>
    <row r="410" spans="1:10" x14ac:dyDescent="0.35">
      <c r="A410"/>
      <c r="B410"/>
      <c r="C410"/>
      <c r="D410"/>
      <c r="E410"/>
      <c r="F410"/>
      <c r="G410"/>
      <c r="H410"/>
      <c r="I410"/>
      <c r="J410"/>
    </row>
    <row r="411" spans="1:10" x14ac:dyDescent="0.35">
      <c r="A411"/>
      <c r="B411"/>
      <c r="C411"/>
      <c r="D411"/>
      <c r="E411"/>
      <c r="F411"/>
      <c r="G411"/>
      <c r="H411"/>
      <c r="I411"/>
      <c r="J411"/>
    </row>
    <row r="412" spans="1:10" x14ac:dyDescent="0.35">
      <c r="A412"/>
      <c r="B412"/>
      <c r="C412"/>
      <c r="D412"/>
      <c r="E412"/>
      <c r="F412"/>
      <c r="G412"/>
      <c r="H412"/>
      <c r="I412"/>
      <c r="J412"/>
    </row>
    <row r="413" spans="1:10" x14ac:dyDescent="0.35">
      <c r="A413"/>
      <c r="B413"/>
      <c r="C413"/>
      <c r="D413"/>
      <c r="E413"/>
      <c r="F413"/>
      <c r="G413"/>
      <c r="H413"/>
      <c r="I413"/>
      <c r="J413"/>
    </row>
    <row r="414" spans="1:10" x14ac:dyDescent="0.35">
      <c r="A414"/>
      <c r="B414"/>
      <c r="C414"/>
      <c r="D414"/>
      <c r="E414"/>
      <c r="F414"/>
      <c r="G414"/>
      <c r="H414"/>
      <c r="I414"/>
      <c r="J414"/>
    </row>
    <row r="415" spans="1:10" x14ac:dyDescent="0.35">
      <c r="A415"/>
      <c r="B415"/>
      <c r="C415"/>
      <c r="D415"/>
      <c r="E415"/>
      <c r="F415"/>
      <c r="G415"/>
      <c r="H415"/>
      <c r="I415"/>
      <c r="J415"/>
    </row>
    <row r="416" spans="1:10" x14ac:dyDescent="0.35">
      <c r="A416"/>
      <c r="B416"/>
      <c r="C416"/>
      <c r="D416"/>
      <c r="E416"/>
      <c r="F416"/>
      <c r="G416"/>
      <c r="H416"/>
      <c r="I416"/>
      <c r="J416"/>
    </row>
    <row r="417" spans="1:10" x14ac:dyDescent="0.35">
      <c r="A417"/>
      <c r="B417"/>
      <c r="C417"/>
      <c r="D417"/>
      <c r="E417"/>
      <c r="F417"/>
      <c r="G417"/>
      <c r="H417"/>
      <c r="I417"/>
      <c r="J417"/>
    </row>
    <row r="418" spans="1:10" x14ac:dyDescent="0.35">
      <c r="A418"/>
      <c r="B418"/>
      <c r="C418"/>
      <c r="D418"/>
      <c r="E418"/>
      <c r="F418"/>
      <c r="G418"/>
      <c r="H418"/>
      <c r="I418"/>
      <c r="J418"/>
    </row>
    <row r="419" spans="1:10" x14ac:dyDescent="0.35">
      <c r="A419"/>
      <c r="B419"/>
      <c r="C419"/>
      <c r="D419"/>
      <c r="E419"/>
      <c r="F419"/>
      <c r="G419"/>
      <c r="H419"/>
      <c r="I419"/>
      <c r="J419"/>
    </row>
    <row r="420" spans="1:10" x14ac:dyDescent="0.35">
      <c r="A420"/>
      <c r="B420"/>
      <c r="C420"/>
      <c r="D420"/>
      <c r="E420"/>
      <c r="F420"/>
      <c r="G420"/>
      <c r="H420"/>
      <c r="I420"/>
      <c r="J420"/>
    </row>
    <row r="421" spans="1:10" x14ac:dyDescent="0.35">
      <c r="A421"/>
      <c r="B421"/>
      <c r="C421"/>
      <c r="D421"/>
      <c r="E421"/>
      <c r="F421"/>
      <c r="G421"/>
      <c r="H421"/>
      <c r="I421"/>
      <c r="J421"/>
    </row>
    <row r="422" spans="1:10" x14ac:dyDescent="0.35">
      <c r="A422"/>
      <c r="B422"/>
      <c r="C422"/>
      <c r="D422"/>
      <c r="E422"/>
      <c r="F422"/>
      <c r="G422"/>
      <c r="H422"/>
      <c r="I422"/>
      <c r="J422"/>
    </row>
    <row r="423" spans="1:10" x14ac:dyDescent="0.35">
      <c r="A423"/>
      <c r="B423"/>
      <c r="C423"/>
      <c r="D423"/>
      <c r="E423"/>
      <c r="F423"/>
      <c r="G423"/>
      <c r="H423"/>
      <c r="I423"/>
      <c r="J423"/>
    </row>
    <row r="424" spans="1:10" x14ac:dyDescent="0.35">
      <c r="A424"/>
      <c r="B424"/>
      <c r="C424"/>
      <c r="D424"/>
      <c r="E424"/>
      <c r="F424"/>
      <c r="G424"/>
      <c r="H424"/>
      <c r="I424"/>
      <c r="J424"/>
    </row>
    <row r="425" spans="1:10" x14ac:dyDescent="0.35">
      <c r="A425"/>
      <c r="B425"/>
      <c r="C425"/>
      <c r="D425"/>
      <c r="E425"/>
      <c r="F425"/>
      <c r="G425"/>
      <c r="H425"/>
      <c r="I425"/>
      <c r="J425"/>
    </row>
    <row r="426" spans="1:10" x14ac:dyDescent="0.35">
      <c r="A426"/>
      <c r="B426"/>
      <c r="C426"/>
      <c r="D426"/>
      <c r="E426"/>
      <c r="F426"/>
      <c r="G426"/>
      <c r="H426"/>
      <c r="I426"/>
      <c r="J426"/>
    </row>
    <row r="427" spans="1:10" x14ac:dyDescent="0.35">
      <c r="A427"/>
      <c r="B427"/>
      <c r="C427"/>
      <c r="D427"/>
      <c r="E427"/>
      <c r="F427"/>
      <c r="G427"/>
      <c r="H427"/>
      <c r="I427"/>
      <c r="J427"/>
    </row>
    <row r="428" spans="1:10" x14ac:dyDescent="0.35">
      <c r="A428"/>
      <c r="B428"/>
      <c r="C428"/>
      <c r="D428"/>
      <c r="E428"/>
      <c r="F428"/>
      <c r="G428"/>
      <c r="H428"/>
      <c r="I428"/>
      <c r="J428"/>
    </row>
    <row r="429" spans="1:10" x14ac:dyDescent="0.35">
      <c r="A429"/>
      <c r="B429"/>
      <c r="C429"/>
      <c r="D429"/>
      <c r="E429"/>
      <c r="F429"/>
      <c r="G429"/>
      <c r="H429"/>
      <c r="I429"/>
      <c r="J429"/>
    </row>
    <row r="430" spans="1:10" x14ac:dyDescent="0.35">
      <c r="A430"/>
      <c r="B430"/>
      <c r="C430"/>
      <c r="D430"/>
      <c r="E430"/>
      <c r="F430"/>
      <c r="G430"/>
      <c r="H430"/>
      <c r="I430"/>
      <c r="J430"/>
    </row>
    <row r="431" spans="1:10" x14ac:dyDescent="0.35">
      <c r="A431"/>
      <c r="B431"/>
      <c r="C431"/>
      <c r="D431"/>
      <c r="E431"/>
      <c r="F431"/>
      <c r="G431"/>
      <c r="H431"/>
      <c r="I431"/>
      <c r="J431"/>
    </row>
    <row r="432" spans="1:10" x14ac:dyDescent="0.35">
      <c r="A432"/>
      <c r="B432"/>
      <c r="C432"/>
      <c r="D432"/>
      <c r="E432"/>
      <c r="F432"/>
      <c r="G432"/>
      <c r="H432"/>
      <c r="I432"/>
      <c r="J432"/>
    </row>
    <row r="433" spans="1:10" x14ac:dyDescent="0.35">
      <c r="A433"/>
      <c r="B433"/>
      <c r="C433"/>
      <c r="D433"/>
      <c r="E433"/>
      <c r="F433"/>
      <c r="G433"/>
      <c r="H433"/>
      <c r="I433"/>
      <c r="J433"/>
    </row>
    <row r="434" spans="1:10" x14ac:dyDescent="0.35">
      <c r="A434"/>
      <c r="B434"/>
      <c r="C434"/>
      <c r="D434"/>
      <c r="E434"/>
      <c r="F434"/>
      <c r="G434"/>
      <c r="H434"/>
      <c r="I434"/>
      <c r="J434"/>
    </row>
    <row r="435" spans="1:10" x14ac:dyDescent="0.35">
      <c r="A435"/>
      <c r="B435"/>
      <c r="C435"/>
      <c r="D435"/>
      <c r="E435"/>
      <c r="F435"/>
      <c r="G435"/>
      <c r="H435"/>
      <c r="I435"/>
      <c r="J435"/>
    </row>
    <row r="436" spans="1:10" x14ac:dyDescent="0.35">
      <c r="A436"/>
      <c r="B436"/>
      <c r="C436"/>
      <c r="D436"/>
      <c r="E436"/>
      <c r="F436"/>
      <c r="G436"/>
      <c r="H436"/>
      <c r="I436"/>
      <c r="J436"/>
    </row>
    <row r="437" spans="1:10" x14ac:dyDescent="0.35">
      <c r="A437"/>
      <c r="B437"/>
      <c r="C437"/>
      <c r="D437"/>
      <c r="E437"/>
      <c r="F437"/>
      <c r="G437"/>
      <c r="H437"/>
      <c r="I437"/>
      <c r="J437"/>
    </row>
    <row r="438" spans="1:10" x14ac:dyDescent="0.35">
      <c r="A438"/>
      <c r="B438"/>
      <c r="C438"/>
      <c r="D438"/>
      <c r="E438"/>
      <c r="F438"/>
      <c r="G438"/>
      <c r="H438"/>
      <c r="I438"/>
      <c r="J438"/>
    </row>
    <row r="439" spans="1:10" x14ac:dyDescent="0.35">
      <c r="A439"/>
      <c r="B439"/>
      <c r="C439"/>
      <c r="D439"/>
      <c r="E439"/>
      <c r="F439"/>
      <c r="G439"/>
      <c r="H439"/>
      <c r="I439"/>
      <c r="J439"/>
    </row>
    <row r="440" spans="1:10" x14ac:dyDescent="0.35">
      <c r="A440"/>
      <c r="B440"/>
      <c r="C440"/>
      <c r="D440"/>
      <c r="E440"/>
      <c r="F440"/>
      <c r="G440"/>
      <c r="H440"/>
      <c r="I440"/>
      <c r="J440"/>
    </row>
    <row r="441" spans="1:10" x14ac:dyDescent="0.35">
      <c r="A441"/>
      <c r="B441"/>
      <c r="C441"/>
      <c r="D441"/>
      <c r="E441"/>
      <c r="F441"/>
      <c r="G441"/>
      <c r="H441"/>
      <c r="I441"/>
      <c r="J441"/>
    </row>
    <row r="442" spans="1:10" x14ac:dyDescent="0.35">
      <c r="A442"/>
      <c r="B442"/>
      <c r="C442"/>
      <c r="D442"/>
      <c r="E442"/>
      <c r="F442"/>
      <c r="G442"/>
      <c r="H442"/>
      <c r="I442"/>
      <c r="J442"/>
    </row>
    <row r="443" spans="1:10" x14ac:dyDescent="0.35">
      <c r="A443"/>
      <c r="B443"/>
      <c r="C443"/>
      <c r="D443"/>
      <c r="E443"/>
      <c r="F443"/>
      <c r="G443"/>
      <c r="H443"/>
      <c r="I443"/>
      <c r="J443"/>
    </row>
    <row r="444" spans="1:10" x14ac:dyDescent="0.35">
      <c r="A444"/>
      <c r="B444"/>
      <c r="C444"/>
      <c r="D444"/>
      <c r="E444"/>
      <c r="F444"/>
      <c r="G444"/>
      <c r="H444"/>
      <c r="I444"/>
      <c r="J444"/>
    </row>
    <row r="445" spans="1:10" x14ac:dyDescent="0.35">
      <c r="A445"/>
      <c r="B445"/>
      <c r="C445"/>
      <c r="D445"/>
      <c r="E445"/>
      <c r="F445"/>
      <c r="G445"/>
      <c r="H445"/>
      <c r="I445"/>
      <c r="J445"/>
    </row>
    <row r="446" spans="1:10" x14ac:dyDescent="0.35">
      <c r="A446"/>
      <c r="B446"/>
      <c r="C446"/>
      <c r="D446"/>
      <c r="E446"/>
      <c r="F446"/>
      <c r="G446"/>
      <c r="H446"/>
      <c r="I446"/>
      <c r="J446"/>
    </row>
    <row r="447" spans="1:10" x14ac:dyDescent="0.35">
      <c r="A447"/>
      <c r="B447"/>
      <c r="C447"/>
      <c r="D447"/>
      <c r="E447"/>
      <c r="F447"/>
      <c r="G447"/>
      <c r="H447"/>
      <c r="I447"/>
      <c r="J447"/>
    </row>
    <row r="448" spans="1:10" x14ac:dyDescent="0.35">
      <c r="A448"/>
      <c r="B448"/>
      <c r="C448"/>
      <c r="D448"/>
      <c r="E448"/>
      <c r="F448"/>
      <c r="G448"/>
      <c r="H448"/>
      <c r="I448"/>
      <c r="J448"/>
    </row>
    <row r="449" spans="1:10" x14ac:dyDescent="0.35">
      <c r="A449"/>
      <c r="B449"/>
      <c r="C449"/>
      <c r="D449"/>
      <c r="E449"/>
      <c r="F449"/>
      <c r="G449"/>
      <c r="H449"/>
      <c r="I449"/>
      <c r="J449"/>
    </row>
    <row r="450" spans="1:10" x14ac:dyDescent="0.35">
      <c r="A450"/>
      <c r="B450"/>
      <c r="C450"/>
      <c r="D450"/>
      <c r="E450"/>
      <c r="F450"/>
      <c r="G450"/>
      <c r="H450"/>
      <c r="I450"/>
      <c r="J450"/>
    </row>
    <row r="451" spans="1:10" x14ac:dyDescent="0.35">
      <c r="A451"/>
      <c r="B451"/>
      <c r="C451"/>
      <c r="D451"/>
      <c r="E451"/>
      <c r="F451"/>
      <c r="G451"/>
      <c r="H451"/>
      <c r="I451"/>
      <c r="J451"/>
    </row>
    <row r="452" spans="1:10" x14ac:dyDescent="0.35">
      <c r="A452"/>
      <c r="B452"/>
      <c r="C452"/>
      <c r="D452"/>
      <c r="E452"/>
      <c r="F452"/>
      <c r="G452"/>
      <c r="H452"/>
      <c r="I452"/>
      <c r="J452"/>
    </row>
    <row r="453" spans="1:10" x14ac:dyDescent="0.35">
      <c r="A453"/>
      <c r="B453"/>
      <c r="C453"/>
      <c r="D453"/>
      <c r="E453"/>
      <c r="F453"/>
      <c r="G453"/>
      <c r="H453"/>
      <c r="I453"/>
      <c r="J453"/>
    </row>
    <row r="454" spans="1:10" x14ac:dyDescent="0.35">
      <c r="A454"/>
      <c r="B454"/>
      <c r="C454"/>
      <c r="D454"/>
      <c r="E454"/>
      <c r="F454"/>
      <c r="G454"/>
      <c r="H454"/>
      <c r="I454"/>
      <c r="J454"/>
    </row>
    <row r="455" spans="1:10" x14ac:dyDescent="0.35">
      <c r="A455"/>
      <c r="B455"/>
      <c r="C455"/>
      <c r="D455"/>
      <c r="E455"/>
      <c r="F455"/>
      <c r="G455"/>
      <c r="H455"/>
      <c r="I455"/>
      <c r="J455"/>
    </row>
    <row r="456" spans="1:10" x14ac:dyDescent="0.35">
      <c r="A456"/>
      <c r="B456"/>
      <c r="C456"/>
      <c r="D456"/>
      <c r="E456"/>
      <c r="F456"/>
      <c r="G456"/>
      <c r="H456"/>
      <c r="I456"/>
      <c r="J456"/>
    </row>
    <row r="457" spans="1:10" x14ac:dyDescent="0.35">
      <c r="A457"/>
      <c r="B457"/>
      <c r="C457"/>
      <c r="D457"/>
      <c r="E457"/>
      <c r="F457"/>
      <c r="G457"/>
      <c r="H457"/>
      <c r="I457"/>
      <c r="J457"/>
    </row>
    <row r="458" spans="1:10" x14ac:dyDescent="0.35">
      <c r="A458"/>
      <c r="B458"/>
      <c r="C458"/>
      <c r="D458"/>
      <c r="E458"/>
      <c r="F458"/>
      <c r="G458"/>
      <c r="H458"/>
      <c r="I458"/>
      <c r="J458"/>
    </row>
    <row r="459" spans="1:10" x14ac:dyDescent="0.35">
      <c r="A459"/>
      <c r="B459"/>
      <c r="C459"/>
      <c r="D459"/>
      <c r="E459"/>
      <c r="F459"/>
      <c r="G459"/>
      <c r="H459"/>
      <c r="I459"/>
      <c r="J459"/>
    </row>
    <row r="460" spans="1:10" x14ac:dyDescent="0.35">
      <c r="A460"/>
      <c r="B460"/>
      <c r="C460"/>
      <c r="D460"/>
      <c r="E460"/>
      <c r="F460"/>
      <c r="G460"/>
      <c r="H460"/>
      <c r="I460"/>
      <c r="J460"/>
    </row>
    <row r="461" spans="1:10" x14ac:dyDescent="0.35">
      <c r="A461"/>
      <c r="B461"/>
      <c r="C461"/>
      <c r="D461"/>
      <c r="E461"/>
      <c r="F461"/>
      <c r="G461"/>
      <c r="H461"/>
      <c r="I461"/>
      <c r="J461"/>
    </row>
    <row r="462" spans="1:10" x14ac:dyDescent="0.35">
      <c r="A462"/>
      <c r="B462"/>
      <c r="C462"/>
      <c r="D462"/>
      <c r="E462"/>
      <c r="F462"/>
      <c r="G462"/>
      <c r="H462"/>
      <c r="I462"/>
      <c r="J462"/>
    </row>
    <row r="463" spans="1:10" x14ac:dyDescent="0.35">
      <c r="A463"/>
      <c r="B463"/>
      <c r="C463"/>
      <c r="D463"/>
      <c r="E463"/>
      <c r="F463"/>
      <c r="G463"/>
      <c r="H463"/>
      <c r="I463"/>
      <c r="J463"/>
    </row>
    <row r="464" spans="1:10" x14ac:dyDescent="0.35">
      <c r="A464"/>
      <c r="B464"/>
      <c r="C464"/>
      <c r="D464"/>
      <c r="E464"/>
      <c r="F464"/>
      <c r="G464"/>
      <c r="H464"/>
      <c r="I464"/>
      <c r="J464"/>
    </row>
    <row r="465" spans="1:10" x14ac:dyDescent="0.35">
      <c r="A465"/>
      <c r="B465"/>
      <c r="C465"/>
      <c r="D465"/>
      <c r="E465"/>
      <c r="F465"/>
      <c r="G465"/>
      <c r="H465"/>
      <c r="I465"/>
      <c r="J465"/>
    </row>
    <row r="466" spans="1:10" x14ac:dyDescent="0.35">
      <c r="A466"/>
      <c r="B466"/>
      <c r="C466"/>
      <c r="D466"/>
      <c r="E466"/>
      <c r="F466"/>
      <c r="G466"/>
      <c r="H466"/>
      <c r="I466"/>
      <c r="J466"/>
    </row>
    <row r="467" spans="1:10" x14ac:dyDescent="0.35">
      <c r="A467"/>
      <c r="B467"/>
      <c r="C467"/>
      <c r="D467"/>
      <c r="E467"/>
      <c r="F467"/>
      <c r="G467"/>
      <c r="H467"/>
      <c r="I467"/>
      <c r="J467"/>
    </row>
    <row r="468" spans="1:10" x14ac:dyDescent="0.35">
      <c r="A468"/>
      <c r="B468"/>
      <c r="C468"/>
      <c r="D468"/>
      <c r="E468"/>
      <c r="F468"/>
      <c r="G468"/>
      <c r="H468"/>
      <c r="I468"/>
      <c r="J468"/>
    </row>
    <row r="469" spans="1:10" x14ac:dyDescent="0.35">
      <c r="A469"/>
      <c r="B469"/>
      <c r="C469"/>
      <c r="D469"/>
      <c r="E469"/>
      <c r="F469"/>
      <c r="G469"/>
      <c r="H469"/>
      <c r="I469"/>
      <c r="J469"/>
    </row>
    <row r="470" spans="1:10" x14ac:dyDescent="0.35">
      <c r="A470"/>
      <c r="B470"/>
      <c r="C470"/>
      <c r="D470"/>
      <c r="E470"/>
      <c r="F470"/>
      <c r="G470"/>
      <c r="H470"/>
      <c r="I470"/>
      <c r="J470"/>
    </row>
    <row r="471" spans="1:10" x14ac:dyDescent="0.35">
      <c r="A471"/>
      <c r="B471"/>
      <c r="C471"/>
      <c r="D471"/>
      <c r="E471"/>
      <c r="F471"/>
      <c r="G471"/>
      <c r="H471"/>
      <c r="I471"/>
      <c r="J471"/>
    </row>
    <row r="472" spans="1:10" x14ac:dyDescent="0.35">
      <c r="A472"/>
      <c r="B472"/>
      <c r="C472"/>
      <c r="D472"/>
      <c r="E472"/>
      <c r="F472"/>
      <c r="G472"/>
      <c r="H472"/>
      <c r="I472"/>
      <c r="J472"/>
    </row>
    <row r="473" spans="1:10" x14ac:dyDescent="0.35">
      <c r="A473"/>
      <c r="B473"/>
      <c r="C473"/>
      <c r="D473"/>
      <c r="E473"/>
      <c r="F473"/>
      <c r="G473"/>
      <c r="H473"/>
      <c r="I473"/>
      <c r="J473"/>
    </row>
    <row r="474" spans="1:10" x14ac:dyDescent="0.35">
      <c r="A474"/>
      <c r="B474"/>
      <c r="C474"/>
      <c r="D474"/>
      <c r="E474"/>
      <c r="F474"/>
      <c r="G474"/>
      <c r="H474"/>
      <c r="I474"/>
      <c r="J474"/>
    </row>
    <row r="475" spans="1:10" x14ac:dyDescent="0.35">
      <c r="A475"/>
      <c r="B475"/>
      <c r="C475"/>
      <c r="D475"/>
      <c r="E475"/>
      <c r="F475"/>
      <c r="G475"/>
      <c r="H475"/>
      <c r="I475"/>
      <c r="J475"/>
    </row>
    <row r="476" spans="1:10" x14ac:dyDescent="0.35">
      <c r="A476"/>
      <c r="B476"/>
      <c r="C476"/>
      <c r="D476"/>
      <c r="E476"/>
      <c r="F476"/>
      <c r="G476"/>
      <c r="H476"/>
      <c r="I476"/>
      <c r="J476"/>
    </row>
    <row r="477" spans="1:10" x14ac:dyDescent="0.35">
      <c r="A477"/>
      <c r="B477"/>
      <c r="C477"/>
      <c r="D477"/>
      <c r="E477"/>
      <c r="F477"/>
      <c r="G477"/>
      <c r="H477"/>
      <c r="I477"/>
      <c r="J477"/>
    </row>
    <row r="478" spans="1:10" x14ac:dyDescent="0.35">
      <c r="A478"/>
      <c r="B478"/>
      <c r="C478"/>
      <c r="D478"/>
      <c r="E478"/>
      <c r="F478"/>
      <c r="G478"/>
      <c r="H478"/>
      <c r="I478"/>
      <c r="J478"/>
    </row>
    <row r="479" spans="1:10" x14ac:dyDescent="0.35">
      <c r="A479"/>
      <c r="B479"/>
      <c r="C479"/>
      <c r="D479"/>
      <c r="E479"/>
      <c r="F479"/>
      <c r="G479"/>
      <c r="H479"/>
      <c r="I479"/>
      <c r="J479"/>
    </row>
    <row r="480" spans="1:10" x14ac:dyDescent="0.35">
      <c r="A480"/>
      <c r="B480"/>
      <c r="C480"/>
      <c r="D480"/>
      <c r="E480"/>
      <c r="F480"/>
      <c r="G480"/>
      <c r="H480"/>
      <c r="I480"/>
      <c r="J480"/>
    </row>
    <row r="481" spans="1:10" x14ac:dyDescent="0.35">
      <c r="A481"/>
      <c r="B481"/>
      <c r="C481"/>
      <c r="D481"/>
      <c r="E481"/>
      <c r="F481"/>
      <c r="G481"/>
      <c r="H481"/>
      <c r="I481"/>
      <c r="J481"/>
    </row>
    <row r="482" spans="1:10" x14ac:dyDescent="0.35">
      <c r="A482"/>
      <c r="B482"/>
      <c r="C482"/>
      <c r="D482"/>
      <c r="E482"/>
      <c r="F482"/>
      <c r="G482"/>
      <c r="H482"/>
      <c r="I482"/>
      <c r="J482"/>
    </row>
    <row r="483" spans="1:10" x14ac:dyDescent="0.35">
      <c r="A483"/>
      <c r="B483"/>
      <c r="C483"/>
      <c r="D483"/>
      <c r="E483"/>
      <c r="F483"/>
      <c r="G483"/>
      <c r="H483"/>
      <c r="I483"/>
      <c r="J483"/>
    </row>
    <row r="484" spans="1:10" x14ac:dyDescent="0.35">
      <c r="A484"/>
      <c r="B484"/>
      <c r="C484"/>
      <c r="D484"/>
      <c r="E484"/>
      <c r="F484"/>
      <c r="G484"/>
      <c r="H484"/>
      <c r="I484"/>
      <c r="J484"/>
    </row>
    <row r="485" spans="1:10" x14ac:dyDescent="0.35">
      <c r="A485"/>
      <c r="B485"/>
      <c r="C485"/>
      <c r="D485"/>
      <c r="E485"/>
      <c r="F485"/>
      <c r="G485"/>
      <c r="H485"/>
      <c r="I485"/>
      <c r="J485"/>
    </row>
    <row r="486" spans="1:10" x14ac:dyDescent="0.35">
      <c r="A486"/>
      <c r="B486"/>
      <c r="C486"/>
      <c r="D486"/>
      <c r="E486"/>
      <c r="F486"/>
      <c r="G486"/>
      <c r="H486"/>
      <c r="I486"/>
      <c r="J486"/>
    </row>
    <row r="487" spans="1:10" x14ac:dyDescent="0.35">
      <c r="A487"/>
      <c r="B487"/>
      <c r="C487"/>
      <c r="D487"/>
      <c r="E487"/>
      <c r="F487"/>
      <c r="G487"/>
      <c r="H487"/>
      <c r="I487"/>
      <c r="J487"/>
    </row>
    <row r="488" spans="1:10" x14ac:dyDescent="0.35">
      <c r="A488"/>
      <c r="B488"/>
      <c r="C488"/>
      <c r="D488"/>
      <c r="E488"/>
      <c r="F488"/>
      <c r="G488"/>
      <c r="H488"/>
      <c r="I488"/>
      <c r="J488"/>
    </row>
    <row r="489" spans="1:10" x14ac:dyDescent="0.35">
      <c r="A489"/>
      <c r="B489"/>
      <c r="C489"/>
      <c r="D489"/>
      <c r="E489"/>
      <c r="F489"/>
      <c r="G489"/>
      <c r="H489"/>
      <c r="I489"/>
      <c r="J489"/>
    </row>
    <row r="490" spans="1:10" x14ac:dyDescent="0.35">
      <c r="A490"/>
      <c r="B490"/>
      <c r="C490"/>
      <c r="D490"/>
      <c r="E490"/>
      <c r="F490"/>
      <c r="G490"/>
      <c r="H490"/>
      <c r="I490"/>
      <c r="J490"/>
    </row>
    <row r="491" spans="1:10" x14ac:dyDescent="0.35">
      <c r="A491"/>
      <c r="B491"/>
      <c r="C491"/>
      <c r="D491"/>
      <c r="E491"/>
      <c r="F491"/>
      <c r="G491"/>
      <c r="H491"/>
      <c r="I491"/>
      <c r="J491"/>
    </row>
    <row r="492" spans="1:10" x14ac:dyDescent="0.35">
      <c r="A492"/>
      <c r="B492"/>
      <c r="C492"/>
      <c r="D492"/>
      <c r="E492"/>
      <c r="F492"/>
      <c r="G492"/>
      <c r="H492"/>
      <c r="I492"/>
      <c r="J492"/>
    </row>
    <row r="493" spans="1:10" x14ac:dyDescent="0.35">
      <c r="A493"/>
      <c r="B493"/>
      <c r="C493"/>
      <c r="D493"/>
      <c r="E493"/>
      <c r="F493"/>
      <c r="G493"/>
      <c r="H493"/>
      <c r="I493"/>
      <c r="J493"/>
    </row>
    <row r="494" spans="1:10" x14ac:dyDescent="0.35">
      <c r="A494"/>
      <c r="B494"/>
      <c r="C494"/>
      <c r="D494"/>
      <c r="E494"/>
      <c r="F494"/>
      <c r="G494"/>
      <c r="H494"/>
      <c r="I494"/>
      <c r="J494"/>
    </row>
    <row r="495" spans="1:10" x14ac:dyDescent="0.35">
      <c r="A495"/>
      <c r="B495"/>
      <c r="C495"/>
      <c r="D495"/>
      <c r="E495"/>
      <c r="F495"/>
      <c r="G495"/>
      <c r="H495"/>
      <c r="I495"/>
      <c r="J495"/>
    </row>
    <row r="496" spans="1:10" x14ac:dyDescent="0.35">
      <c r="A496"/>
      <c r="B496"/>
      <c r="C496"/>
      <c r="D496"/>
      <c r="E496"/>
      <c r="F496"/>
      <c r="G496"/>
      <c r="H496"/>
      <c r="I496"/>
      <c r="J496"/>
    </row>
    <row r="497" spans="1:10" x14ac:dyDescent="0.35">
      <c r="A497"/>
      <c r="B497"/>
      <c r="C497"/>
      <c r="D497"/>
      <c r="E497"/>
      <c r="F497"/>
      <c r="G497"/>
      <c r="H497"/>
      <c r="I497"/>
      <c r="J497"/>
    </row>
    <row r="498" spans="1:10" x14ac:dyDescent="0.35">
      <c r="A498"/>
      <c r="B498"/>
      <c r="C498"/>
      <c r="D498"/>
      <c r="E498"/>
      <c r="F498"/>
      <c r="G498"/>
      <c r="H498"/>
      <c r="I498"/>
      <c r="J498"/>
    </row>
    <row r="499" spans="1:10" x14ac:dyDescent="0.35">
      <c r="A499"/>
      <c r="B499"/>
      <c r="C499"/>
      <c r="D499"/>
      <c r="E499"/>
      <c r="F499"/>
      <c r="G499"/>
      <c r="H499"/>
      <c r="I499"/>
      <c r="J499"/>
    </row>
    <row r="500" spans="1:10" x14ac:dyDescent="0.35">
      <c r="A500"/>
      <c r="B500"/>
      <c r="C500"/>
      <c r="D500"/>
      <c r="E500"/>
      <c r="F500"/>
      <c r="G500"/>
      <c r="H500"/>
      <c r="I500"/>
      <c r="J500"/>
    </row>
    <row r="501" spans="1:10" x14ac:dyDescent="0.35">
      <c r="A501"/>
      <c r="B501"/>
      <c r="C501"/>
      <c r="D501"/>
      <c r="E501"/>
      <c r="F501"/>
      <c r="G501"/>
      <c r="H501"/>
      <c r="I501"/>
      <c r="J501"/>
    </row>
    <row r="502" spans="1:10" x14ac:dyDescent="0.35">
      <c r="A502"/>
      <c r="B502"/>
      <c r="C502"/>
      <c r="D502"/>
      <c r="E502"/>
      <c r="F502"/>
      <c r="G502"/>
      <c r="H502"/>
      <c r="I502"/>
      <c r="J502"/>
    </row>
    <row r="503" spans="1:10" x14ac:dyDescent="0.35">
      <c r="A503"/>
      <c r="B503"/>
      <c r="C503"/>
      <c r="D503"/>
      <c r="E503"/>
      <c r="F503"/>
      <c r="G503"/>
      <c r="H503"/>
      <c r="I503"/>
      <c r="J503"/>
    </row>
    <row r="504" spans="1:10" x14ac:dyDescent="0.35">
      <c r="A504"/>
      <c r="B504"/>
      <c r="C504"/>
      <c r="D504"/>
      <c r="E504"/>
      <c r="F504"/>
      <c r="G504"/>
      <c r="H504"/>
      <c r="I504"/>
      <c r="J504"/>
    </row>
    <row r="505" spans="1:10" x14ac:dyDescent="0.35">
      <c r="A505"/>
      <c r="B505"/>
      <c r="C505"/>
      <c r="D505"/>
      <c r="E505"/>
      <c r="F505"/>
      <c r="G505"/>
      <c r="H505"/>
      <c r="I505"/>
      <c r="J505"/>
    </row>
    <row r="506" spans="1:10" x14ac:dyDescent="0.35">
      <c r="A506"/>
      <c r="B506"/>
      <c r="C506"/>
      <c r="D506"/>
      <c r="E506"/>
      <c r="F506"/>
      <c r="G506"/>
      <c r="H506"/>
      <c r="I506"/>
      <c r="J506"/>
    </row>
    <row r="507" spans="1:10" x14ac:dyDescent="0.35">
      <c r="A507"/>
      <c r="B507"/>
      <c r="C507"/>
      <c r="D507"/>
      <c r="E507"/>
      <c r="F507"/>
      <c r="G507"/>
      <c r="H507"/>
      <c r="I507"/>
      <c r="J507"/>
    </row>
    <row r="508" spans="1:10" x14ac:dyDescent="0.35">
      <c r="A508"/>
      <c r="B508"/>
      <c r="C508"/>
      <c r="D508"/>
      <c r="E508"/>
      <c r="F508"/>
      <c r="G508"/>
      <c r="H508"/>
      <c r="I508"/>
      <c r="J508"/>
    </row>
    <row r="509" spans="1:10" x14ac:dyDescent="0.35">
      <c r="A509"/>
      <c r="B509"/>
      <c r="C509"/>
      <c r="D509"/>
      <c r="E509"/>
      <c r="F509"/>
      <c r="G509"/>
      <c r="H509"/>
      <c r="I509"/>
      <c r="J509"/>
    </row>
    <row r="510" spans="1:10" x14ac:dyDescent="0.35">
      <c r="A510"/>
      <c r="B510"/>
      <c r="C510"/>
      <c r="D510"/>
      <c r="E510"/>
      <c r="F510"/>
      <c r="G510"/>
      <c r="H510"/>
      <c r="I510"/>
      <c r="J510"/>
    </row>
    <row r="511" spans="1:10" x14ac:dyDescent="0.35">
      <c r="A511"/>
      <c r="B511"/>
      <c r="C511"/>
      <c r="D511"/>
      <c r="E511"/>
      <c r="F511"/>
      <c r="G511"/>
      <c r="H511"/>
      <c r="I511"/>
      <c r="J511"/>
    </row>
    <row r="512" spans="1:10" x14ac:dyDescent="0.35">
      <c r="A512"/>
      <c r="B512"/>
      <c r="C512"/>
      <c r="D512"/>
      <c r="E512"/>
      <c r="F512"/>
      <c r="G512"/>
      <c r="H512"/>
      <c r="I512"/>
      <c r="J512"/>
    </row>
    <row r="513" spans="1:10" x14ac:dyDescent="0.35">
      <c r="A513"/>
      <c r="B513"/>
      <c r="C513"/>
      <c r="D513"/>
      <c r="E513"/>
      <c r="F513"/>
      <c r="G513"/>
      <c r="H513"/>
      <c r="I513"/>
      <c r="J513"/>
    </row>
    <row r="514" spans="1:10" x14ac:dyDescent="0.35">
      <c r="A514"/>
      <c r="B514"/>
      <c r="C514"/>
      <c r="D514"/>
      <c r="E514"/>
      <c r="F514"/>
      <c r="G514"/>
      <c r="H514"/>
      <c r="I514"/>
      <c r="J514"/>
    </row>
    <row r="515" spans="1:10" x14ac:dyDescent="0.35">
      <c r="A515"/>
      <c r="B515"/>
      <c r="C515"/>
      <c r="D515"/>
      <c r="E515"/>
      <c r="F515"/>
      <c r="G515"/>
      <c r="H515"/>
      <c r="I515"/>
      <c r="J515"/>
    </row>
    <row r="516" spans="1:10" x14ac:dyDescent="0.35">
      <c r="A516"/>
      <c r="B516"/>
      <c r="C516"/>
      <c r="D516"/>
      <c r="E516"/>
      <c r="F516"/>
      <c r="G516"/>
      <c r="H516"/>
      <c r="I516"/>
      <c r="J516"/>
    </row>
    <row r="517" spans="1:10" x14ac:dyDescent="0.35">
      <c r="A517"/>
      <c r="B517"/>
      <c r="C517"/>
      <c r="D517"/>
      <c r="E517"/>
      <c r="F517"/>
      <c r="G517"/>
      <c r="H517"/>
      <c r="I517"/>
      <c r="J517"/>
    </row>
    <row r="518" spans="1:10" x14ac:dyDescent="0.35">
      <c r="A518"/>
      <c r="B518"/>
      <c r="C518"/>
      <c r="D518"/>
      <c r="E518"/>
      <c r="F518"/>
      <c r="G518"/>
      <c r="H518"/>
      <c r="I518"/>
      <c r="J518"/>
    </row>
    <row r="519" spans="1:10" x14ac:dyDescent="0.35">
      <c r="A519"/>
      <c r="B519"/>
      <c r="C519"/>
      <c r="D519"/>
      <c r="E519"/>
      <c r="F519"/>
      <c r="G519"/>
      <c r="H519"/>
      <c r="I519"/>
      <c r="J519"/>
    </row>
    <row r="520" spans="1:10" x14ac:dyDescent="0.35">
      <c r="A520"/>
      <c r="B520"/>
      <c r="C520"/>
      <c r="D520"/>
      <c r="E520"/>
      <c r="F520"/>
      <c r="G520"/>
      <c r="H520"/>
      <c r="I520"/>
      <c r="J520"/>
    </row>
    <row r="521" spans="1:10" x14ac:dyDescent="0.35">
      <c r="A521"/>
      <c r="B521"/>
      <c r="C521"/>
      <c r="D521"/>
      <c r="E521"/>
      <c r="F521"/>
      <c r="G521"/>
      <c r="H521"/>
      <c r="I521"/>
      <c r="J521"/>
    </row>
    <row r="522" spans="1:10" x14ac:dyDescent="0.35">
      <c r="A522"/>
      <c r="B522"/>
      <c r="C522"/>
      <c r="D522"/>
      <c r="E522"/>
      <c r="F522"/>
      <c r="G522"/>
      <c r="H522"/>
      <c r="I522"/>
      <c r="J522"/>
    </row>
    <row r="523" spans="1:10" x14ac:dyDescent="0.35">
      <c r="A523"/>
      <c r="B523"/>
      <c r="C523"/>
      <c r="D523"/>
      <c r="E523"/>
      <c r="F523"/>
      <c r="G523"/>
      <c r="H523"/>
      <c r="I523"/>
      <c r="J523"/>
    </row>
    <row r="524" spans="1:10" x14ac:dyDescent="0.35">
      <c r="A524"/>
      <c r="B524"/>
      <c r="C524"/>
      <c r="D524"/>
      <c r="E524"/>
      <c r="F524"/>
      <c r="G524"/>
      <c r="H524"/>
      <c r="I524"/>
      <c r="J524"/>
    </row>
    <row r="525" spans="1:10" x14ac:dyDescent="0.35">
      <c r="A525"/>
      <c r="B525"/>
      <c r="C525"/>
      <c r="D525"/>
      <c r="E525"/>
      <c r="F525"/>
      <c r="G525"/>
      <c r="H525"/>
      <c r="I525"/>
      <c r="J525"/>
    </row>
    <row r="526" spans="1:10" x14ac:dyDescent="0.35">
      <c r="A526"/>
      <c r="B526"/>
      <c r="C526"/>
      <c r="D526"/>
      <c r="E526"/>
      <c r="F526"/>
      <c r="G526"/>
      <c r="H526"/>
      <c r="I526"/>
      <c r="J526"/>
    </row>
    <row r="527" spans="1:10" x14ac:dyDescent="0.35">
      <c r="A527"/>
      <c r="B527"/>
      <c r="C527"/>
      <c r="D527"/>
      <c r="E527"/>
      <c r="F527"/>
      <c r="G527"/>
      <c r="H527"/>
      <c r="I527"/>
      <c r="J527"/>
    </row>
    <row r="528" spans="1:10" x14ac:dyDescent="0.35">
      <c r="A528"/>
      <c r="B528"/>
      <c r="C528"/>
      <c r="D528"/>
      <c r="E528"/>
      <c r="F528"/>
      <c r="G528"/>
      <c r="H528"/>
      <c r="I528"/>
      <c r="J528"/>
    </row>
    <row r="529" spans="1:10" x14ac:dyDescent="0.35">
      <c r="A529"/>
      <c r="B529"/>
      <c r="C529"/>
      <c r="D529"/>
      <c r="E529"/>
      <c r="F529"/>
      <c r="G529"/>
      <c r="H529"/>
      <c r="I529"/>
      <c r="J529"/>
    </row>
    <row r="530" spans="1:10" x14ac:dyDescent="0.35">
      <c r="A530"/>
      <c r="B530"/>
      <c r="C530"/>
      <c r="D530"/>
      <c r="E530"/>
      <c r="F530"/>
      <c r="G530"/>
      <c r="H530"/>
      <c r="I530"/>
      <c r="J530"/>
    </row>
    <row r="531" spans="1:10" x14ac:dyDescent="0.35">
      <c r="A531"/>
      <c r="B531"/>
      <c r="C531"/>
      <c r="D531"/>
      <c r="E531"/>
      <c r="F531"/>
      <c r="G531"/>
      <c r="H531"/>
      <c r="I531"/>
      <c r="J531"/>
    </row>
    <row r="532" spans="1:10" x14ac:dyDescent="0.35">
      <c r="A532"/>
      <c r="B532"/>
      <c r="C532"/>
      <c r="D532"/>
      <c r="E532"/>
      <c r="F532"/>
      <c r="G532"/>
      <c r="H532"/>
      <c r="I532"/>
      <c r="J532"/>
    </row>
    <row r="533" spans="1:10" x14ac:dyDescent="0.35">
      <c r="A533"/>
      <c r="B533"/>
      <c r="C533"/>
      <c r="D533"/>
      <c r="E533"/>
      <c r="F533"/>
      <c r="G533"/>
      <c r="H533"/>
      <c r="I533"/>
      <c r="J533"/>
    </row>
    <row r="534" spans="1:10" x14ac:dyDescent="0.35">
      <c r="A534"/>
      <c r="B534"/>
      <c r="C534"/>
      <c r="D534"/>
      <c r="E534"/>
      <c r="F534"/>
      <c r="G534"/>
      <c r="H534"/>
      <c r="I534"/>
      <c r="J534"/>
    </row>
    <row r="535" spans="1:10" x14ac:dyDescent="0.35">
      <c r="A535"/>
      <c r="B535"/>
      <c r="C535"/>
      <c r="D535"/>
      <c r="E535"/>
      <c r="F535"/>
      <c r="G535"/>
      <c r="H535"/>
      <c r="I535"/>
      <c r="J535"/>
    </row>
    <row r="536" spans="1:10" x14ac:dyDescent="0.35">
      <c r="A536"/>
      <c r="B536"/>
      <c r="C536"/>
      <c r="D536"/>
      <c r="E536"/>
      <c r="F536"/>
      <c r="G536"/>
      <c r="H536"/>
      <c r="I536"/>
      <c r="J536"/>
    </row>
    <row r="537" spans="1:10" x14ac:dyDescent="0.35">
      <c r="A537"/>
      <c r="B537"/>
      <c r="C537"/>
      <c r="D537"/>
      <c r="E537"/>
      <c r="F537"/>
      <c r="G537"/>
      <c r="H537"/>
      <c r="I537"/>
      <c r="J537"/>
    </row>
    <row r="538" spans="1:10" x14ac:dyDescent="0.35">
      <c r="A538"/>
      <c r="B538"/>
      <c r="C538"/>
      <c r="D538"/>
      <c r="E538"/>
      <c r="F538"/>
      <c r="G538"/>
      <c r="H538"/>
      <c r="I538"/>
      <c r="J538"/>
    </row>
    <row r="539" spans="1:10" x14ac:dyDescent="0.35">
      <c r="A539"/>
      <c r="B539"/>
      <c r="C539"/>
      <c r="D539"/>
      <c r="E539"/>
      <c r="F539"/>
      <c r="G539"/>
      <c r="H539"/>
      <c r="I539"/>
      <c r="J539"/>
    </row>
    <row r="540" spans="1:10" x14ac:dyDescent="0.35">
      <c r="A540"/>
      <c r="B540"/>
      <c r="C540"/>
      <c r="D540"/>
      <c r="E540"/>
      <c r="F540"/>
      <c r="G540"/>
      <c r="H540"/>
      <c r="I540"/>
      <c r="J540"/>
    </row>
    <row r="541" spans="1:10" x14ac:dyDescent="0.35">
      <c r="A541"/>
      <c r="B541"/>
      <c r="C541"/>
      <c r="D541"/>
      <c r="E541"/>
      <c r="F541"/>
      <c r="G541"/>
      <c r="H541"/>
      <c r="I541"/>
      <c r="J541"/>
    </row>
    <row r="542" spans="1:10" x14ac:dyDescent="0.35">
      <c r="A542"/>
      <c r="B542"/>
      <c r="C542"/>
      <c r="D542"/>
      <c r="E542"/>
      <c r="F542"/>
      <c r="G542"/>
      <c r="H542"/>
      <c r="I542"/>
      <c r="J542"/>
    </row>
    <row r="543" spans="1:10" x14ac:dyDescent="0.35">
      <c r="A543"/>
      <c r="B543"/>
      <c r="C543"/>
      <c r="D543"/>
      <c r="E543"/>
      <c r="F543"/>
      <c r="G543"/>
      <c r="H543"/>
      <c r="I543"/>
      <c r="J543"/>
    </row>
    <row r="544" spans="1:10" x14ac:dyDescent="0.35">
      <c r="A544"/>
      <c r="B544"/>
      <c r="C544"/>
      <c r="D544"/>
      <c r="E544"/>
      <c r="F544"/>
      <c r="G544"/>
      <c r="H544"/>
      <c r="I544"/>
      <c r="J544"/>
    </row>
    <row r="545" spans="1:10" x14ac:dyDescent="0.35">
      <c r="A545"/>
      <c r="B545"/>
      <c r="C545"/>
      <c r="D545"/>
      <c r="E545"/>
      <c r="F545"/>
      <c r="G545"/>
      <c r="H545"/>
      <c r="I545"/>
      <c r="J545"/>
    </row>
    <row r="546" spans="1:10" x14ac:dyDescent="0.35">
      <c r="A546"/>
      <c r="B546"/>
      <c r="C546"/>
      <c r="D546"/>
      <c r="E546"/>
      <c r="F546"/>
      <c r="G546"/>
      <c r="H546"/>
      <c r="I546"/>
      <c r="J546"/>
    </row>
    <row r="547" spans="1:10" x14ac:dyDescent="0.35">
      <c r="A547"/>
      <c r="B547"/>
      <c r="C547"/>
      <c r="D547"/>
      <c r="E547"/>
      <c r="F547"/>
      <c r="G547"/>
      <c r="H547"/>
      <c r="I547"/>
      <c r="J547"/>
    </row>
    <row r="548" spans="1:10" x14ac:dyDescent="0.35">
      <c r="A548"/>
      <c r="B548"/>
      <c r="C548"/>
      <c r="D548"/>
      <c r="E548"/>
      <c r="F548"/>
      <c r="G548"/>
      <c r="H548"/>
      <c r="I548"/>
      <c r="J548"/>
    </row>
    <row r="549" spans="1:10" x14ac:dyDescent="0.35">
      <c r="A549"/>
      <c r="B549"/>
      <c r="C549"/>
      <c r="D549"/>
      <c r="E549"/>
      <c r="F549"/>
      <c r="G549"/>
      <c r="H549"/>
      <c r="I549"/>
      <c r="J549"/>
    </row>
    <row r="550" spans="1:10" x14ac:dyDescent="0.35">
      <c r="A550"/>
      <c r="B550"/>
      <c r="C550"/>
      <c r="D550"/>
      <c r="E550"/>
      <c r="F550"/>
      <c r="G550"/>
      <c r="H550"/>
      <c r="I550"/>
      <c r="J550"/>
    </row>
    <row r="551" spans="1:10" x14ac:dyDescent="0.35">
      <c r="A551"/>
      <c r="B551"/>
      <c r="C551"/>
      <c r="D551"/>
      <c r="E551"/>
      <c r="F551"/>
      <c r="G551"/>
      <c r="H551"/>
      <c r="I551"/>
      <c r="J551"/>
    </row>
    <row r="552" spans="1:10" x14ac:dyDescent="0.35">
      <c r="A552"/>
      <c r="B552"/>
      <c r="C552"/>
      <c r="D552"/>
      <c r="E552"/>
      <c r="F552"/>
      <c r="G552"/>
      <c r="H552"/>
      <c r="I552"/>
      <c r="J552"/>
    </row>
    <row r="553" spans="1:10" x14ac:dyDescent="0.35">
      <c r="A553"/>
      <c r="B553"/>
      <c r="C553"/>
      <c r="D553"/>
      <c r="E553"/>
      <c r="F553"/>
      <c r="G553"/>
      <c r="H553"/>
      <c r="I553"/>
      <c r="J553"/>
    </row>
    <row r="554" spans="1:10" x14ac:dyDescent="0.35">
      <c r="A554"/>
      <c r="B554"/>
      <c r="C554"/>
      <c r="D554"/>
      <c r="E554"/>
      <c r="F554"/>
      <c r="G554"/>
      <c r="H554"/>
      <c r="I554"/>
      <c r="J554"/>
    </row>
    <row r="555" spans="1:10" x14ac:dyDescent="0.35">
      <c r="A555"/>
      <c r="B555"/>
      <c r="C555"/>
      <c r="D555"/>
      <c r="E555"/>
      <c r="F555"/>
      <c r="G555"/>
      <c r="H555"/>
      <c r="I555"/>
      <c r="J555"/>
    </row>
    <row r="556" spans="1:10" x14ac:dyDescent="0.35">
      <c r="A556"/>
      <c r="B556"/>
      <c r="C556"/>
      <c r="D556"/>
      <c r="E556"/>
      <c r="F556"/>
      <c r="G556"/>
      <c r="H556"/>
      <c r="I556"/>
      <c r="J556"/>
    </row>
    <row r="557" spans="1:10" x14ac:dyDescent="0.35">
      <c r="A557"/>
      <c r="B557"/>
      <c r="C557"/>
      <c r="D557"/>
      <c r="E557"/>
      <c r="F557"/>
      <c r="G557"/>
      <c r="H557"/>
      <c r="I557"/>
      <c r="J557"/>
    </row>
    <row r="558" spans="1:10" x14ac:dyDescent="0.35">
      <c r="A558"/>
      <c r="B558"/>
      <c r="C558"/>
      <c r="D558"/>
      <c r="E558"/>
      <c r="F558"/>
      <c r="G558"/>
      <c r="H558"/>
      <c r="I558"/>
      <c r="J558"/>
    </row>
    <row r="559" spans="1:10" x14ac:dyDescent="0.35">
      <c r="A559"/>
      <c r="B559"/>
      <c r="C559"/>
      <c r="D559"/>
      <c r="E559"/>
      <c r="F559"/>
      <c r="G559"/>
      <c r="H559"/>
      <c r="I559"/>
      <c r="J559"/>
    </row>
    <row r="560" spans="1:10" x14ac:dyDescent="0.35">
      <c r="A560"/>
      <c r="B560"/>
      <c r="C560"/>
      <c r="D560"/>
      <c r="E560"/>
      <c r="F560"/>
      <c r="G560"/>
      <c r="H560"/>
      <c r="I560"/>
      <c r="J560"/>
    </row>
    <row r="561" spans="1:10" x14ac:dyDescent="0.35">
      <c r="A561"/>
      <c r="B561"/>
      <c r="C561"/>
      <c r="D561"/>
      <c r="E561"/>
      <c r="F561"/>
      <c r="G561"/>
      <c r="H561"/>
      <c r="I561"/>
      <c r="J561"/>
    </row>
    <row r="562" spans="1:10" x14ac:dyDescent="0.35">
      <c r="A562"/>
      <c r="B562"/>
      <c r="C562"/>
      <c r="D562"/>
      <c r="E562"/>
      <c r="F562"/>
      <c r="G562"/>
      <c r="H562"/>
      <c r="I562"/>
      <c r="J562"/>
    </row>
    <row r="563" spans="1:10" x14ac:dyDescent="0.35">
      <c r="A563"/>
      <c r="B563"/>
      <c r="C563"/>
      <c r="D563"/>
      <c r="E563"/>
      <c r="F563"/>
      <c r="G563"/>
      <c r="H563"/>
      <c r="I563"/>
      <c r="J563"/>
    </row>
    <row r="564" spans="1:10" x14ac:dyDescent="0.35">
      <c r="A564"/>
      <c r="B564"/>
      <c r="C564"/>
      <c r="D564"/>
      <c r="E564"/>
      <c r="F564"/>
      <c r="G564"/>
      <c r="H564"/>
      <c r="I564"/>
      <c r="J564"/>
    </row>
    <row r="565" spans="1:10" x14ac:dyDescent="0.35">
      <c r="A565"/>
      <c r="B565"/>
      <c r="C565"/>
      <c r="D565"/>
      <c r="E565"/>
      <c r="F565"/>
      <c r="G565"/>
      <c r="H565"/>
      <c r="I565"/>
      <c r="J565"/>
    </row>
    <row r="566" spans="1:10" x14ac:dyDescent="0.35">
      <c r="A566"/>
      <c r="B566"/>
      <c r="C566"/>
      <c r="D566"/>
      <c r="E566"/>
      <c r="F566"/>
      <c r="G566"/>
      <c r="H566"/>
      <c r="I566"/>
      <c r="J566"/>
    </row>
    <row r="567" spans="1:10" x14ac:dyDescent="0.35">
      <c r="A567"/>
      <c r="B567"/>
      <c r="C567"/>
      <c r="D567"/>
      <c r="E567"/>
      <c r="F567"/>
      <c r="G567"/>
      <c r="H567"/>
      <c r="I567"/>
      <c r="J567"/>
    </row>
    <row r="568" spans="1:10" x14ac:dyDescent="0.35">
      <c r="A568"/>
      <c r="B568"/>
      <c r="C568"/>
      <c r="D568"/>
      <c r="E568"/>
      <c r="F568"/>
      <c r="G568"/>
      <c r="H568"/>
      <c r="I568"/>
      <c r="J568"/>
    </row>
    <row r="569" spans="1:10" x14ac:dyDescent="0.35">
      <c r="A569"/>
      <c r="B569"/>
      <c r="C569"/>
      <c r="D569"/>
      <c r="E569"/>
      <c r="F569"/>
      <c r="G569"/>
      <c r="H569"/>
      <c r="I569"/>
      <c r="J569"/>
    </row>
    <row r="570" spans="1:10" x14ac:dyDescent="0.35">
      <c r="A570"/>
      <c r="B570"/>
      <c r="C570"/>
      <c r="D570"/>
      <c r="E570"/>
      <c r="F570"/>
      <c r="G570"/>
      <c r="H570"/>
      <c r="I570"/>
      <c r="J570"/>
    </row>
    <row r="571" spans="1:10" x14ac:dyDescent="0.35">
      <c r="A571"/>
      <c r="B571"/>
      <c r="C571"/>
      <c r="D571"/>
      <c r="E571"/>
      <c r="F571"/>
      <c r="G571"/>
      <c r="H571"/>
      <c r="I571"/>
      <c r="J571"/>
    </row>
    <row r="572" spans="1:10" x14ac:dyDescent="0.35">
      <c r="A572"/>
      <c r="B572"/>
      <c r="C572"/>
      <c r="D572"/>
      <c r="E572"/>
      <c r="F572"/>
      <c r="G572"/>
      <c r="H572"/>
      <c r="I572"/>
      <c r="J572"/>
    </row>
    <row r="573" spans="1:10" x14ac:dyDescent="0.35">
      <c r="A573"/>
      <c r="B573"/>
      <c r="C573"/>
      <c r="D573"/>
      <c r="E573"/>
      <c r="F573"/>
      <c r="G573"/>
      <c r="H573"/>
      <c r="I573"/>
      <c r="J573"/>
    </row>
    <row r="574" spans="1:10" x14ac:dyDescent="0.35">
      <c r="A574"/>
      <c r="B574"/>
      <c r="C574"/>
      <c r="D574"/>
      <c r="E574"/>
      <c r="F574"/>
      <c r="G574"/>
      <c r="H574"/>
      <c r="I574"/>
      <c r="J574"/>
    </row>
    <row r="575" spans="1:10" x14ac:dyDescent="0.35">
      <c r="A575"/>
      <c r="B575"/>
      <c r="C575"/>
      <c r="D575"/>
      <c r="E575"/>
      <c r="F575"/>
      <c r="G575"/>
      <c r="H575"/>
      <c r="I575"/>
      <c r="J575"/>
    </row>
    <row r="576" spans="1:10" x14ac:dyDescent="0.35">
      <c r="A576"/>
      <c r="B576"/>
      <c r="C576"/>
      <c r="D576"/>
      <c r="E576"/>
      <c r="F576"/>
      <c r="G576"/>
      <c r="H576"/>
      <c r="I576"/>
      <c r="J576"/>
    </row>
    <row r="577" spans="1:10" x14ac:dyDescent="0.35">
      <c r="A577"/>
      <c r="B577"/>
      <c r="C577"/>
      <c r="D577"/>
      <c r="E577"/>
      <c r="F577"/>
      <c r="G577"/>
      <c r="H577"/>
      <c r="I577"/>
      <c r="J577"/>
    </row>
    <row r="578" spans="1:10" x14ac:dyDescent="0.35">
      <c r="A578"/>
      <c r="B578"/>
      <c r="C578"/>
      <c r="D578"/>
      <c r="E578"/>
      <c r="F578"/>
      <c r="G578"/>
      <c r="H578"/>
      <c r="I578"/>
      <c r="J578"/>
    </row>
    <row r="579" spans="1:10" x14ac:dyDescent="0.35">
      <c r="A579"/>
      <c r="B579"/>
      <c r="C579"/>
      <c r="D579"/>
      <c r="E579"/>
      <c r="F579"/>
      <c r="G579"/>
      <c r="H579"/>
      <c r="I579"/>
      <c r="J579"/>
    </row>
    <row r="580" spans="1:10" x14ac:dyDescent="0.35">
      <c r="A580"/>
      <c r="B580"/>
      <c r="C580"/>
      <c r="D580"/>
      <c r="E580"/>
      <c r="F580"/>
      <c r="G580"/>
      <c r="H580"/>
      <c r="I580"/>
      <c r="J580"/>
    </row>
    <row r="581" spans="1:10" x14ac:dyDescent="0.35">
      <c r="A581"/>
      <c r="B581"/>
      <c r="C581"/>
      <c r="D581"/>
      <c r="E581"/>
      <c r="F581"/>
      <c r="G581"/>
      <c r="H581"/>
      <c r="I581"/>
      <c r="J581"/>
    </row>
    <row r="582" spans="1:10" x14ac:dyDescent="0.35">
      <c r="A582"/>
      <c r="B582"/>
      <c r="C582"/>
      <c r="D582"/>
      <c r="E582"/>
      <c r="F582"/>
      <c r="G582"/>
      <c r="H582"/>
      <c r="I582"/>
      <c r="J582"/>
    </row>
    <row r="583" spans="1:10" x14ac:dyDescent="0.35">
      <c r="A583"/>
      <c r="B583"/>
      <c r="C583"/>
      <c r="D583"/>
      <c r="E583"/>
      <c r="F583"/>
      <c r="G583"/>
      <c r="H583"/>
      <c r="I583"/>
      <c r="J583"/>
    </row>
    <row r="584" spans="1:10" x14ac:dyDescent="0.35">
      <c r="A584"/>
      <c r="B584"/>
      <c r="C584"/>
      <c r="D584"/>
      <c r="E584"/>
      <c r="F584"/>
      <c r="G584"/>
      <c r="H584"/>
      <c r="I584"/>
      <c r="J584"/>
    </row>
    <row r="585" spans="1:10" x14ac:dyDescent="0.35">
      <c r="A585"/>
      <c r="B585"/>
      <c r="C585"/>
      <c r="D585"/>
      <c r="E585"/>
      <c r="F585"/>
      <c r="G585"/>
      <c r="H585"/>
      <c r="I585"/>
      <c r="J585"/>
    </row>
    <row r="586" spans="1:10" x14ac:dyDescent="0.35">
      <c r="A586"/>
      <c r="B586"/>
      <c r="C586"/>
      <c r="D586"/>
      <c r="E586"/>
      <c r="F586"/>
      <c r="G586"/>
      <c r="H586"/>
      <c r="I586"/>
      <c r="J586"/>
    </row>
    <row r="587" spans="1:10" x14ac:dyDescent="0.35">
      <c r="A587"/>
      <c r="B587"/>
      <c r="C587"/>
      <c r="D587"/>
      <c r="E587"/>
      <c r="F587"/>
      <c r="G587"/>
      <c r="H587"/>
      <c r="I587"/>
      <c r="J587"/>
    </row>
    <row r="588" spans="1:10" x14ac:dyDescent="0.35">
      <c r="A588"/>
      <c r="B588"/>
      <c r="C588"/>
      <c r="D588"/>
      <c r="E588"/>
      <c r="F588"/>
      <c r="G588"/>
      <c r="H588"/>
      <c r="I588"/>
      <c r="J588"/>
    </row>
    <row r="589" spans="1:10" x14ac:dyDescent="0.35">
      <c r="A589"/>
      <c r="B589"/>
      <c r="C589"/>
      <c r="D589"/>
      <c r="E589"/>
      <c r="F589"/>
      <c r="G589"/>
      <c r="H589"/>
      <c r="I589"/>
      <c r="J589"/>
    </row>
    <row r="590" spans="1:10" x14ac:dyDescent="0.35">
      <c r="A590"/>
      <c r="B590"/>
      <c r="C590"/>
      <c r="D590"/>
      <c r="E590"/>
      <c r="F590"/>
      <c r="G590"/>
      <c r="H590"/>
      <c r="I590"/>
      <c r="J590"/>
    </row>
    <row r="591" spans="1:10" x14ac:dyDescent="0.35">
      <c r="A591"/>
      <c r="B591"/>
      <c r="C591"/>
      <c r="D591"/>
      <c r="E591"/>
      <c r="F591"/>
      <c r="G591"/>
      <c r="H591"/>
      <c r="I591"/>
      <c r="J591"/>
    </row>
    <row r="592" spans="1:10" x14ac:dyDescent="0.35">
      <c r="A592"/>
      <c r="B592"/>
      <c r="C592"/>
      <c r="D592"/>
      <c r="E592"/>
      <c r="F592"/>
      <c r="G592"/>
      <c r="H592"/>
      <c r="I592"/>
      <c r="J592"/>
    </row>
    <row r="593" spans="1:10" x14ac:dyDescent="0.35">
      <c r="A593"/>
      <c r="B593"/>
      <c r="C593"/>
      <c r="D593"/>
      <c r="E593"/>
      <c r="F593"/>
      <c r="G593"/>
      <c r="H593"/>
      <c r="I593"/>
      <c r="J593"/>
    </row>
    <row r="594" spans="1:10" x14ac:dyDescent="0.35">
      <c r="A594"/>
      <c r="B594"/>
      <c r="C594"/>
      <c r="D594"/>
      <c r="E594"/>
      <c r="F594"/>
      <c r="G594"/>
      <c r="H594"/>
      <c r="I594"/>
      <c r="J594"/>
    </row>
    <row r="595" spans="1:10" x14ac:dyDescent="0.35">
      <c r="A595"/>
      <c r="B595"/>
      <c r="C595"/>
      <c r="D595"/>
      <c r="E595"/>
      <c r="F595"/>
      <c r="G595"/>
      <c r="H595"/>
      <c r="I595"/>
      <c r="J595"/>
    </row>
    <row r="596" spans="1:10" x14ac:dyDescent="0.35">
      <c r="A596"/>
      <c r="B596"/>
      <c r="C596"/>
      <c r="D596"/>
      <c r="E596"/>
      <c r="F596"/>
      <c r="G596"/>
      <c r="H596"/>
      <c r="I596"/>
      <c r="J596"/>
    </row>
    <row r="597" spans="1:10" x14ac:dyDescent="0.35">
      <c r="A597"/>
      <c r="B597"/>
      <c r="C597"/>
      <c r="D597"/>
      <c r="E597"/>
      <c r="F597"/>
      <c r="G597"/>
      <c r="H597"/>
      <c r="I597"/>
      <c r="J597"/>
    </row>
    <row r="598" spans="1:10" x14ac:dyDescent="0.35">
      <c r="A598"/>
      <c r="B598"/>
      <c r="C598"/>
      <c r="D598"/>
      <c r="E598"/>
      <c r="F598"/>
      <c r="G598"/>
      <c r="H598"/>
      <c r="I598"/>
      <c r="J598"/>
    </row>
    <row r="599" spans="1:10" x14ac:dyDescent="0.35">
      <c r="A599"/>
      <c r="B599"/>
      <c r="C599"/>
      <c r="D599"/>
      <c r="E599"/>
      <c r="F599"/>
      <c r="G599"/>
      <c r="H599"/>
      <c r="I599"/>
      <c r="J599"/>
    </row>
    <row r="600" spans="1:10" x14ac:dyDescent="0.35">
      <c r="A600"/>
      <c r="B600"/>
      <c r="C600"/>
      <c r="D600"/>
      <c r="E600"/>
      <c r="F600"/>
      <c r="G600"/>
      <c r="H600"/>
      <c r="I600"/>
      <c r="J600"/>
    </row>
    <row r="601" spans="1:10" x14ac:dyDescent="0.35">
      <c r="A601"/>
      <c r="B601"/>
      <c r="C601"/>
      <c r="D601"/>
      <c r="E601"/>
      <c r="F601"/>
      <c r="G601"/>
      <c r="H601"/>
      <c r="I601"/>
      <c r="J601"/>
    </row>
    <row r="602" spans="1:10" x14ac:dyDescent="0.35">
      <c r="A602"/>
      <c r="B602"/>
      <c r="C602"/>
      <c r="D602"/>
      <c r="E602"/>
      <c r="F602"/>
      <c r="G602"/>
      <c r="H602"/>
      <c r="I602"/>
      <c r="J602"/>
    </row>
    <row r="603" spans="1:10" x14ac:dyDescent="0.35">
      <c r="A603"/>
      <c r="B603"/>
      <c r="C603"/>
      <c r="D603"/>
      <c r="E603"/>
      <c r="F603"/>
      <c r="G603"/>
      <c r="H603"/>
      <c r="I603"/>
      <c r="J603"/>
    </row>
    <row r="604" spans="1:10" x14ac:dyDescent="0.35">
      <c r="A604"/>
      <c r="B604"/>
      <c r="C604"/>
      <c r="D604"/>
      <c r="E604"/>
      <c r="F604"/>
      <c r="G604"/>
      <c r="H604"/>
      <c r="I604"/>
      <c r="J604"/>
    </row>
    <row r="605" spans="1:10" x14ac:dyDescent="0.35">
      <c r="A605"/>
      <c r="B605"/>
      <c r="C605"/>
      <c r="D605"/>
      <c r="E605"/>
      <c r="F605"/>
      <c r="G605"/>
      <c r="H605"/>
      <c r="I605"/>
      <c r="J605"/>
    </row>
    <row r="606" spans="1:10" x14ac:dyDescent="0.35">
      <c r="A606"/>
      <c r="B606"/>
      <c r="C606"/>
      <c r="D606"/>
      <c r="E606"/>
      <c r="F606"/>
      <c r="G606"/>
      <c r="H606"/>
      <c r="I606"/>
      <c r="J606"/>
    </row>
    <row r="607" spans="1:10" x14ac:dyDescent="0.35">
      <c r="A607"/>
      <c r="B607"/>
      <c r="C607"/>
      <c r="D607"/>
      <c r="E607"/>
      <c r="F607"/>
      <c r="G607"/>
      <c r="H607"/>
      <c r="I607"/>
      <c r="J607"/>
    </row>
    <row r="608" spans="1:10" x14ac:dyDescent="0.35">
      <c r="A608"/>
      <c r="B608"/>
      <c r="C608"/>
      <c r="D608"/>
      <c r="E608"/>
      <c r="F608"/>
      <c r="G608"/>
      <c r="H608"/>
      <c r="I608"/>
      <c r="J608"/>
    </row>
    <row r="609" spans="1:10" x14ac:dyDescent="0.35">
      <c r="A609"/>
      <c r="B609"/>
      <c r="C609"/>
      <c r="D609"/>
      <c r="E609"/>
      <c r="F609"/>
      <c r="G609"/>
      <c r="H609"/>
      <c r="I609"/>
      <c r="J609"/>
    </row>
    <row r="610" spans="1:10" x14ac:dyDescent="0.35">
      <c r="A610"/>
      <c r="B610"/>
      <c r="C610"/>
      <c r="D610"/>
      <c r="E610"/>
      <c r="F610"/>
      <c r="G610"/>
      <c r="H610"/>
      <c r="I610"/>
      <c r="J610"/>
    </row>
    <row r="611" spans="1:10" x14ac:dyDescent="0.35">
      <c r="A611"/>
      <c r="B611"/>
      <c r="C611"/>
      <c r="D611"/>
      <c r="E611"/>
      <c r="F611"/>
      <c r="G611"/>
      <c r="H611"/>
      <c r="I611"/>
      <c r="J611"/>
    </row>
    <row r="612" spans="1:10" x14ac:dyDescent="0.35">
      <c r="A612"/>
      <c r="B612"/>
      <c r="C612"/>
      <c r="D612"/>
      <c r="E612"/>
      <c r="F612"/>
      <c r="G612"/>
      <c r="H612"/>
      <c r="I612"/>
      <c r="J612"/>
    </row>
    <row r="613" spans="1:10" x14ac:dyDescent="0.35">
      <c r="A613"/>
      <c r="B613"/>
      <c r="C613"/>
      <c r="D613"/>
      <c r="E613"/>
      <c r="F613"/>
      <c r="G613"/>
      <c r="H613"/>
      <c r="I613"/>
      <c r="J613"/>
    </row>
    <row r="614" spans="1:10" x14ac:dyDescent="0.35">
      <c r="A614"/>
      <c r="B614"/>
      <c r="C614"/>
      <c r="D614"/>
      <c r="E614"/>
      <c r="F614"/>
      <c r="G614"/>
      <c r="H614"/>
      <c r="I614"/>
      <c r="J614"/>
    </row>
    <row r="615" spans="1:10" x14ac:dyDescent="0.35">
      <c r="A615"/>
      <c r="B615"/>
      <c r="C615"/>
      <c r="D615"/>
      <c r="E615"/>
      <c r="F615"/>
      <c r="G615"/>
      <c r="H615"/>
      <c r="I615"/>
      <c r="J615"/>
    </row>
    <row r="616" spans="1:10" x14ac:dyDescent="0.35">
      <c r="A616"/>
      <c r="B616"/>
      <c r="C616"/>
      <c r="D616"/>
      <c r="E616"/>
      <c r="F616"/>
      <c r="G616"/>
      <c r="H616"/>
      <c r="I616"/>
      <c r="J616"/>
    </row>
    <row r="617" spans="1:10" x14ac:dyDescent="0.35">
      <c r="A617"/>
      <c r="B617"/>
      <c r="C617"/>
      <c r="D617"/>
      <c r="E617"/>
      <c r="F617"/>
      <c r="G617"/>
      <c r="H617"/>
      <c r="I617"/>
      <c r="J617"/>
    </row>
    <row r="618" spans="1:10" x14ac:dyDescent="0.35">
      <c r="A618"/>
      <c r="B618"/>
      <c r="C618"/>
      <c r="D618"/>
      <c r="E618"/>
      <c r="F618"/>
      <c r="G618"/>
      <c r="H618"/>
      <c r="I618"/>
      <c r="J618"/>
    </row>
    <row r="619" spans="1:10" x14ac:dyDescent="0.35">
      <c r="A619"/>
      <c r="B619"/>
      <c r="C619"/>
      <c r="D619"/>
      <c r="E619"/>
      <c r="F619"/>
      <c r="G619"/>
      <c r="H619"/>
      <c r="I619"/>
      <c r="J619"/>
    </row>
    <row r="620" spans="1:10" x14ac:dyDescent="0.35">
      <c r="A620"/>
      <c r="B620"/>
      <c r="C620"/>
      <c r="D620"/>
      <c r="E620"/>
      <c r="F620"/>
      <c r="G620"/>
      <c r="H620"/>
      <c r="I620"/>
      <c r="J620"/>
    </row>
    <row r="621" spans="1:10" x14ac:dyDescent="0.35">
      <c r="A621"/>
      <c r="B621"/>
      <c r="C621"/>
      <c r="D621"/>
      <c r="E621"/>
      <c r="F621"/>
      <c r="G621"/>
      <c r="H621"/>
      <c r="I621"/>
      <c r="J621"/>
    </row>
    <row r="622" spans="1:10" x14ac:dyDescent="0.35">
      <c r="A622"/>
      <c r="B622"/>
      <c r="C622"/>
      <c r="D622"/>
      <c r="E622"/>
      <c r="F622"/>
      <c r="G622"/>
      <c r="H622"/>
      <c r="I622"/>
      <c r="J622"/>
    </row>
    <row r="623" spans="1:10" x14ac:dyDescent="0.35">
      <c r="A623"/>
      <c r="B623"/>
      <c r="C623"/>
      <c r="D623"/>
      <c r="E623"/>
      <c r="F623"/>
      <c r="G623"/>
      <c r="H623"/>
      <c r="I623"/>
      <c r="J623"/>
    </row>
    <row r="624" spans="1:10" x14ac:dyDescent="0.35">
      <c r="A624"/>
      <c r="B624"/>
      <c r="C624"/>
      <c r="D624"/>
      <c r="E624"/>
      <c r="F624"/>
      <c r="G624"/>
      <c r="H624"/>
      <c r="I624"/>
      <c r="J624"/>
    </row>
    <row r="625" spans="1:10" x14ac:dyDescent="0.35">
      <c r="A625"/>
      <c r="B625"/>
      <c r="C625"/>
      <c r="D625"/>
      <c r="E625"/>
      <c r="F625"/>
      <c r="G625"/>
      <c r="H625"/>
      <c r="I625"/>
      <c r="J625"/>
    </row>
    <row r="626" spans="1:10" x14ac:dyDescent="0.35">
      <c r="A626"/>
      <c r="B626"/>
      <c r="C626"/>
      <c r="D626"/>
      <c r="E626"/>
      <c r="F626"/>
      <c r="G626"/>
      <c r="H626"/>
      <c r="I626"/>
      <c r="J626"/>
    </row>
    <row r="627" spans="1:10" x14ac:dyDescent="0.35">
      <c r="A627"/>
      <c r="B627"/>
      <c r="C627"/>
      <c r="D627"/>
      <c r="E627"/>
      <c r="F627"/>
      <c r="G627"/>
      <c r="H627"/>
      <c r="I627"/>
      <c r="J627"/>
    </row>
    <row r="628" spans="1:10" x14ac:dyDescent="0.35">
      <c r="A628"/>
      <c r="B628"/>
      <c r="C628"/>
      <c r="D628"/>
      <c r="E628"/>
      <c r="F628"/>
      <c r="G628"/>
      <c r="H628"/>
      <c r="I628"/>
      <c r="J628"/>
    </row>
    <row r="629" spans="1:10" x14ac:dyDescent="0.35">
      <c r="A629"/>
      <c r="B629"/>
      <c r="C629"/>
      <c r="D629"/>
      <c r="E629"/>
      <c r="F629"/>
      <c r="G629"/>
      <c r="H629"/>
      <c r="I629"/>
      <c r="J629"/>
    </row>
    <row r="630" spans="1:10" x14ac:dyDescent="0.35">
      <c r="A630"/>
      <c r="B630"/>
      <c r="C630"/>
      <c r="D630"/>
      <c r="E630"/>
      <c r="F630"/>
      <c r="G630"/>
      <c r="H630"/>
      <c r="I630"/>
      <c r="J630"/>
    </row>
    <row r="631" spans="1:10" x14ac:dyDescent="0.35">
      <c r="A631"/>
      <c r="B631"/>
      <c r="C631"/>
      <c r="D631"/>
      <c r="E631"/>
      <c r="F631"/>
      <c r="G631"/>
      <c r="H631"/>
      <c r="I631"/>
      <c r="J631"/>
    </row>
    <row r="632" spans="1:10" x14ac:dyDescent="0.35">
      <c r="A632"/>
      <c r="B632"/>
      <c r="C632"/>
      <c r="D632"/>
      <c r="E632"/>
      <c r="F632"/>
      <c r="G632"/>
      <c r="H632"/>
      <c r="I632"/>
      <c r="J632"/>
    </row>
    <row r="633" spans="1:10" x14ac:dyDescent="0.35">
      <c r="A633"/>
      <c r="B633"/>
      <c r="C633"/>
      <c r="D633"/>
      <c r="E633"/>
      <c r="F633"/>
      <c r="G633"/>
      <c r="H633"/>
      <c r="I633"/>
      <c r="J633"/>
    </row>
    <row r="634" spans="1:10" x14ac:dyDescent="0.35">
      <c r="A634"/>
      <c r="B634"/>
      <c r="C634"/>
      <c r="D634"/>
      <c r="E634"/>
      <c r="F634"/>
      <c r="G634"/>
      <c r="H634"/>
      <c r="I634"/>
      <c r="J634"/>
    </row>
    <row r="635" spans="1:10" x14ac:dyDescent="0.35">
      <c r="A635"/>
      <c r="B635"/>
      <c r="C635"/>
      <c r="D635"/>
      <c r="E635"/>
      <c r="F635"/>
      <c r="G635"/>
      <c r="H635"/>
      <c r="I635"/>
      <c r="J635"/>
    </row>
    <row r="636" spans="1:10" x14ac:dyDescent="0.35">
      <c r="A636"/>
      <c r="B636"/>
      <c r="C636"/>
      <c r="D636"/>
      <c r="E636"/>
      <c r="F636"/>
      <c r="G636"/>
      <c r="H636"/>
      <c r="I636"/>
      <c r="J636"/>
    </row>
    <row r="637" spans="1:10" x14ac:dyDescent="0.35">
      <c r="A637"/>
      <c r="B637"/>
      <c r="C637"/>
      <c r="D637"/>
      <c r="E637"/>
      <c r="F637"/>
      <c r="G637"/>
      <c r="H637"/>
      <c r="I637"/>
      <c r="J637"/>
    </row>
    <row r="638" spans="1:10" x14ac:dyDescent="0.35">
      <c r="A638"/>
      <c r="B638"/>
      <c r="C638"/>
      <c r="D638"/>
      <c r="E638"/>
      <c r="F638"/>
      <c r="G638"/>
      <c r="H638"/>
      <c r="I638"/>
      <c r="J638"/>
    </row>
    <row r="639" spans="1:10" x14ac:dyDescent="0.35">
      <c r="A639"/>
      <c r="B639"/>
      <c r="C639"/>
      <c r="D639"/>
      <c r="E639"/>
      <c r="F639"/>
      <c r="G639"/>
      <c r="H639"/>
      <c r="I639"/>
      <c r="J639"/>
    </row>
    <row r="640" spans="1:10" x14ac:dyDescent="0.35">
      <c r="A640"/>
      <c r="B640"/>
      <c r="C640"/>
      <c r="D640"/>
      <c r="E640"/>
      <c r="F640"/>
      <c r="G640"/>
      <c r="H640"/>
      <c r="I640"/>
      <c r="J640"/>
    </row>
    <row r="641" spans="1:10" x14ac:dyDescent="0.35">
      <c r="A641"/>
      <c r="B641"/>
      <c r="C641"/>
      <c r="D641"/>
      <c r="E641"/>
      <c r="F641"/>
      <c r="G641"/>
      <c r="H641"/>
      <c r="I641"/>
      <c r="J641"/>
    </row>
    <row r="642" spans="1:10" x14ac:dyDescent="0.35">
      <c r="A642"/>
      <c r="B642"/>
      <c r="C642"/>
      <c r="D642"/>
      <c r="E642"/>
      <c r="F642"/>
      <c r="G642"/>
      <c r="H642"/>
      <c r="I642"/>
      <c r="J642"/>
    </row>
    <row r="643" spans="1:10" x14ac:dyDescent="0.35">
      <c r="A643"/>
      <c r="B643"/>
      <c r="C643"/>
      <c r="D643"/>
      <c r="E643"/>
      <c r="F643"/>
      <c r="G643"/>
      <c r="H643"/>
      <c r="I643"/>
      <c r="J643"/>
    </row>
    <row r="644" spans="1:10" x14ac:dyDescent="0.35">
      <c r="A644"/>
      <c r="B644"/>
      <c r="C644"/>
      <c r="D644"/>
      <c r="E644"/>
      <c r="F644"/>
      <c r="G644"/>
      <c r="H644"/>
      <c r="I644"/>
      <c r="J644"/>
    </row>
    <row r="645" spans="1:10" x14ac:dyDescent="0.35">
      <c r="A645"/>
      <c r="B645"/>
      <c r="C645"/>
      <c r="D645"/>
      <c r="E645"/>
      <c r="F645"/>
      <c r="G645"/>
      <c r="H645"/>
      <c r="I645"/>
      <c r="J645"/>
    </row>
    <row r="646" spans="1:10" x14ac:dyDescent="0.35">
      <c r="A646"/>
      <c r="B646"/>
      <c r="C646"/>
      <c r="D646"/>
      <c r="E646"/>
      <c r="F646"/>
      <c r="G646"/>
      <c r="H646"/>
      <c r="I646"/>
      <c r="J646"/>
    </row>
    <row r="647" spans="1:10" x14ac:dyDescent="0.35">
      <c r="A647"/>
      <c r="B647"/>
      <c r="C647"/>
      <c r="D647"/>
      <c r="E647"/>
      <c r="F647"/>
      <c r="G647"/>
      <c r="H647"/>
      <c r="I647"/>
      <c r="J647"/>
    </row>
    <row r="648" spans="1:10" x14ac:dyDescent="0.35">
      <c r="A648"/>
      <c r="B648"/>
      <c r="C648"/>
      <c r="D648"/>
      <c r="E648"/>
      <c r="F648"/>
      <c r="G648"/>
      <c r="H648"/>
      <c r="I648"/>
      <c r="J648"/>
    </row>
    <row r="649" spans="1:10" x14ac:dyDescent="0.35">
      <c r="A649"/>
      <c r="B649"/>
      <c r="C649"/>
      <c r="D649"/>
      <c r="E649"/>
      <c r="F649"/>
      <c r="G649"/>
      <c r="H649"/>
      <c r="I649"/>
      <c r="J649"/>
    </row>
    <row r="650" spans="1:10" x14ac:dyDescent="0.35">
      <c r="A650"/>
      <c r="B650"/>
      <c r="C650"/>
      <c r="D650"/>
      <c r="E650"/>
      <c r="F650"/>
      <c r="G650"/>
      <c r="H650"/>
      <c r="I650"/>
      <c r="J650"/>
    </row>
    <row r="651" spans="1:10" x14ac:dyDescent="0.35">
      <c r="A651"/>
      <c r="B651"/>
      <c r="C651"/>
      <c r="D651"/>
      <c r="E651"/>
      <c r="F651"/>
      <c r="G651"/>
      <c r="H651"/>
      <c r="I651"/>
      <c r="J651"/>
    </row>
    <row r="652" spans="1:10" x14ac:dyDescent="0.35">
      <c r="A652"/>
      <c r="B652"/>
      <c r="C652"/>
      <c r="D652"/>
      <c r="E652"/>
      <c r="F652"/>
      <c r="G652"/>
      <c r="H652"/>
      <c r="I652"/>
      <c r="J652"/>
    </row>
    <row r="653" spans="1:10" x14ac:dyDescent="0.35">
      <c r="A653"/>
      <c r="B653"/>
      <c r="C653"/>
      <c r="D653"/>
      <c r="E653"/>
      <c r="F653"/>
      <c r="G653"/>
      <c r="H653"/>
      <c r="I653"/>
      <c r="J653"/>
    </row>
    <row r="654" spans="1:10" x14ac:dyDescent="0.35">
      <c r="A654"/>
      <c r="B654"/>
      <c r="C654"/>
      <c r="D654"/>
      <c r="E654"/>
      <c r="F654"/>
      <c r="G654"/>
      <c r="H654"/>
      <c r="I654"/>
      <c r="J654"/>
    </row>
    <row r="655" spans="1:10" x14ac:dyDescent="0.35">
      <c r="A655"/>
      <c r="B655"/>
      <c r="C655"/>
      <c r="D655"/>
      <c r="E655"/>
      <c r="F655"/>
      <c r="G655"/>
      <c r="H655"/>
      <c r="I655"/>
      <c r="J655"/>
    </row>
    <row r="656" spans="1:10" x14ac:dyDescent="0.35">
      <c r="A656"/>
      <c r="B656"/>
      <c r="C656"/>
      <c r="D656"/>
      <c r="E656"/>
      <c r="F656"/>
      <c r="G656"/>
      <c r="H656"/>
      <c r="I656"/>
      <c r="J656"/>
    </row>
    <row r="657" spans="1:10" x14ac:dyDescent="0.35">
      <c r="A657"/>
      <c r="B657"/>
      <c r="C657"/>
      <c r="D657"/>
      <c r="E657"/>
      <c r="F657"/>
      <c r="G657"/>
      <c r="H657"/>
      <c r="I657"/>
      <c r="J657"/>
    </row>
    <row r="658" spans="1:10" x14ac:dyDescent="0.35">
      <c r="A658"/>
      <c r="B658"/>
      <c r="C658"/>
      <c r="D658"/>
      <c r="E658"/>
      <c r="F658"/>
      <c r="G658"/>
      <c r="H658"/>
      <c r="I658"/>
      <c r="J658"/>
    </row>
    <row r="659" spans="1:10" x14ac:dyDescent="0.35">
      <c r="A659"/>
      <c r="B659"/>
      <c r="C659"/>
      <c r="D659"/>
      <c r="E659"/>
      <c r="F659"/>
      <c r="G659"/>
      <c r="H659"/>
      <c r="I659"/>
      <c r="J659"/>
    </row>
    <row r="660" spans="1:10" x14ac:dyDescent="0.35">
      <c r="A660"/>
      <c r="B660"/>
      <c r="C660"/>
      <c r="D660"/>
      <c r="E660"/>
      <c r="F660"/>
      <c r="G660"/>
      <c r="H660"/>
      <c r="I660"/>
      <c r="J660"/>
    </row>
    <row r="661" spans="1:10" x14ac:dyDescent="0.35">
      <c r="A661"/>
      <c r="B661"/>
      <c r="C661"/>
      <c r="D661"/>
      <c r="E661"/>
      <c r="F661"/>
      <c r="G661"/>
      <c r="H661"/>
      <c r="I661"/>
      <c r="J661"/>
    </row>
    <row r="662" spans="1:10" x14ac:dyDescent="0.35">
      <c r="A662"/>
      <c r="B662"/>
      <c r="C662"/>
      <c r="D662"/>
      <c r="E662"/>
      <c r="F662"/>
      <c r="G662"/>
      <c r="H662"/>
      <c r="I662"/>
      <c r="J662"/>
    </row>
    <row r="663" spans="1:10" x14ac:dyDescent="0.35">
      <c r="A663"/>
      <c r="B663"/>
      <c r="C663"/>
      <c r="D663"/>
      <c r="E663"/>
      <c r="F663"/>
      <c r="G663"/>
      <c r="H663"/>
      <c r="I663"/>
      <c r="J663"/>
    </row>
    <row r="664" spans="1:10" x14ac:dyDescent="0.35">
      <c r="A664"/>
      <c r="B664"/>
      <c r="C664"/>
      <c r="D664"/>
      <c r="E664"/>
      <c r="F664"/>
      <c r="G664"/>
      <c r="H664"/>
      <c r="I664"/>
      <c r="J664"/>
    </row>
    <row r="665" spans="1:10" x14ac:dyDescent="0.35">
      <c r="A665"/>
      <c r="B665"/>
      <c r="C665"/>
      <c r="D665"/>
      <c r="E665"/>
      <c r="F665"/>
      <c r="G665"/>
      <c r="H665"/>
      <c r="I665"/>
      <c r="J665"/>
    </row>
    <row r="666" spans="1:10" x14ac:dyDescent="0.35">
      <c r="A666"/>
      <c r="B666"/>
      <c r="C666"/>
      <c r="D666"/>
      <c r="E666"/>
      <c r="F666"/>
      <c r="G666"/>
      <c r="H666"/>
      <c r="I666"/>
      <c r="J666"/>
    </row>
    <row r="667" spans="1:10" x14ac:dyDescent="0.35">
      <c r="A667"/>
      <c r="B667"/>
      <c r="C667"/>
      <c r="D667"/>
      <c r="E667"/>
      <c r="F667"/>
      <c r="G667"/>
      <c r="H667"/>
      <c r="I667"/>
      <c r="J667"/>
    </row>
    <row r="668" spans="1:10" x14ac:dyDescent="0.35">
      <c r="A668"/>
      <c r="B668"/>
      <c r="C668"/>
      <c r="D668"/>
      <c r="E668"/>
      <c r="F668"/>
      <c r="G668"/>
      <c r="H668"/>
      <c r="I668"/>
      <c r="J668"/>
    </row>
    <row r="669" spans="1:10" x14ac:dyDescent="0.35">
      <c r="A669"/>
      <c r="B669"/>
      <c r="C669"/>
      <c r="D669"/>
      <c r="E669"/>
      <c r="F669"/>
      <c r="G669"/>
      <c r="H669"/>
      <c r="I669"/>
      <c r="J669"/>
    </row>
    <row r="670" spans="1:10" x14ac:dyDescent="0.35">
      <c r="A670"/>
      <c r="B670"/>
      <c r="C670"/>
      <c r="D670"/>
      <c r="E670"/>
      <c r="F670"/>
      <c r="G670"/>
      <c r="H670"/>
      <c r="I670"/>
      <c r="J670"/>
    </row>
    <row r="671" spans="1:10" x14ac:dyDescent="0.35">
      <c r="A671"/>
      <c r="B671"/>
      <c r="C671"/>
      <c r="D671"/>
      <c r="E671"/>
      <c r="F671"/>
      <c r="G671"/>
      <c r="H671"/>
      <c r="I671"/>
      <c r="J671"/>
    </row>
    <row r="672" spans="1:10" x14ac:dyDescent="0.35">
      <c r="A672"/>
      <c r="B672"/>
      <c r="C672"/>
      <c r="D672"/>
      <c r="E672"/>
      <c r="F672"/>
      <c r="G672"/>
      <c r="H672"/>
      <c r="I672"/>
      <c r="J672"/>
    </row>
    <row r="673" spans="1:10" x14ac:dyDescent="0.35">
      <c r="A673"/>
      <c r="B673"/>
      <c r="C673"/>
      <c r="D673"/>
      <c r="E673"/>
      <c r="F673"/>
      <c r="G673"/>
      <c r="H673"/>
      <c r="I673"/>
      <c r="J673"/>
    </row>
    <row r="674" spans="1:10" x14ac:dyDescent="0.35">
      <c r="A674"/>
      <c r="B674"/>
      <c r="C674"/>
      <c r="D674"/>
      <c r="E674"/>
      <c r="F674"/>
      <c r="G674"/>
      <c r="H674"/>
      <c r="I674"/>
      <c r="J674"/>
    </row>
    <row r="675" spans="1:10" x14ac:dyDescent="0.35">
      <c r="A675"/>
      <c r="B675"/>
      <c r="C675"/>
      <c r="D675"/>
      <c r="E675"/>
      <c r="F675"/>
      <c r="G675"/>
      <c r="H675"/>
      <c r="I675"/>
      <c r="J675"/>
    </row>
    <row r="676" spans="1:10" x14ac:dyDescent="0.35">
      <c r="A676"/>
      <c r="B676"/>
      <c r="C676"/>
      <c r="D676"/>
      <c r="E676"/>
      <c r="F676"/>
      <c r="G676"/>
      <c r="H676"/>
      <c r="I676"/>
      <c r="J676"/>
    </row>
    <row r="677" spans="1:10" x14ac:dyDescent="0.35">
      <c r="A677"/>
      <c r="B677"/>
      <c r="C677"/>
      <c r="D677"/>
      <c r="E677"/>
      <c r="F677"/>
      <c r="G677"/>
      <c r="H677"/>
      <c r="I677"/>
      <c r="J677"/>
    </row>
    <row r="678" spans="1:10" x14ac:dyDescent="0.35">
      <c r="A678"/>
      <c r="B678"/>
      <c r="C678"/>
      <c r="D678"/>
      <c r="E678"/>
      <c r="F678"/>
      <c r="G678"/>
      <c r="H678"/>
      <c r="I678"/>
      <c r="J678"/>
    </row>
    <row r="679" spans="1:10" x14ac:dyDescent="0.35">
      <c r="A679"/>
      <c r="B679"/>
      <c r="C679"/>
      <c r="D679"/>
      <c r="E679"/>
      <c r="F679"/>
      <c r="G679"/>
      <c r="H679"/>
      <c r="I679"/>
      <c r="J679"/>
    </row>
    <row r="680" spans="1:10" x14ac:dyDescent="0.35">
      <c r="A680"/>
      <c r="B680"/>
      <c r="C680"/>
      <c r="D680"/>
      <c r="E680"/>
      <c r="F680"/>
      <c r="G680"/>
      <c r="H680"/>
      <c r="I680"/>
      <c r="J680"/>
    </row>
    <row r="681" spans="1:10" x14ac:dyDescent="0.35">
      <c r="A681"/>
      <c r="B681"/>
      <c r="C681"/>
      <c r="D681"/>
      <c r="E681"/>
      <c r="F681"/>
      <c r="G681"/>
      <c r="H681"/>
      <c r="I681"/>
      <c r="J681"/>
    </row>
    <row r="682" spans="1:10" x14ac:dyDescent="0.35">
      <c r="A682"/>
      <c r="B682"/>
      <c r="C682"/>
      <c r="D682"/>
      <c r="E682"/>
      <c r="F682"/>
      <c r="G682"/>
      <c r="H682"/>
      <c r="I682"/>
      <c r="J682"/>
    </row>
    <row r="683" spans="1:10" x14ac:dyDescent="0.35">
      <c r="A683"/>
      <c r="B683"/>
      <c r="C683"/>
      <c r="D683"/>
      <c r="E683"/>
      <c r="F683"/>
      <c r="G683"/>
      <c r="H683"/>
      <c r="I683"/>
      <c r="J683"/>
    </row>
    <row r="684" spans="1:10" x14ac:dyDescent="0.35">
      <c r="A684"/>
      <c r="B684"/>
      <c r="C684"/>
      <c r="D684"/>
      <c r="E684"/>
      <c r="F684"/>
      <c r="G684"/>
      <c r="H684"/>
      <c r="I684"/>
      <c r="J684"/>
    </row>
    <row r="685" spans="1:10" x14ac:dyDescent="0.35">
      <c r="A685"/>
      <c r="B685"/>
      <c r="C685"/>
      <c r="D685"/>
      <c r="E685"/>
      <c r="F685"/>
      <c r="G685"/>
      <c r="H685"/>
      <c r="I685"/>
      <c r="J685"/>
    </row>
    <row r="686" spans="1:10" x14ac:dyDescent="0.35">
      <c r="A686"/>
      <c r="B686"/>
      <c r="C686"/>
      <c r="D686"/>
      <c r="E686"/>
      <c r="F686"/>
      <c r="G686"/>
      <c r="H686"/>
      <c r="I686"/>
      <c r="J686"/>
    </row>
    <row r="687" spans="1:10" x14ac:dyDescent="0.35">
      <c r="A687"/>
      <c r="B687"/>
      <c r="C687"/>
      <c r="D687"/>
      <c r="E687"/>
      <c r="F687"/>
      <c r="G687"/>
      <c r="H687"/>
      <c r="I687"/>
      <c r="J687"/>
    </row>
    <row r="688" spans="1:10" x14ac:dyDescent="0.35">
      <c r="A688"/>
      <c r="B688"/>
      <c r="C688"/>
      <c r="D688"/>
      <c r="E688"/>
      <c r="F688"/>
      <c r="G688"/>
      <c r="H688"/>
      <c r="I688"/>
      <c r="J688"/>
    </row>
    <row r="689" spans="1:10" x14ac:dyDescent="0.35">
      <c r="A689"/>
      <c r="B689"/>
      <c r="C689"/>
      <c r="D689"/>
      <c r="E689"/>
      <c r="F689"/>
      <c r="G689"/>
      <c r="H689"/>
      <c r="I689"/>
      <c r="J689"/>
    </row>
    <row r="690" spans="1:10" x14ac:dyDescent="0.35">
      <c r="A690"/>
      <c r="B690"/>
      <c r="C690"/>
      <c r="D690"/>
      <c r="E690"/>
      <c r="F690"/>
      <c r="G690"/>
      <c r="H690"/>
      <c r="I690"/>
      <c r="J690"/>
    </row>
    <row r="691" spans="1:10" x14ac:dyDescent="0.35">
      <c r="A691"/>
      <c r="B691"/>
      <c r="C691"/>
      <c r="D691"/>
      <c r="E691"/>
      <c r="F691"/>
      <c r="G691"/>
      <c r="H691"/>
      <c r="I691"/>
      <c r="J691"/>
    </row>
    <row r="692" spans="1:10" x14ac:dyDescent="0.35">
      <c r="A692"/>
      <c r="B692"/>
      <c r="C692"/>
      <c r="D692"/>
      <c r="E692"/>
      <c r="F692"/>
      <c r="G692"/>
      <c r="H692"/>
      <c r="I692"/>
      <c r="J692"/>
    </row>
    <row r="693" spans="1:10" x14ac:dyDescent="0.35">
      <c r="A693"/>
      <c r="B693"/>
      <c r="C693"/>
      <c r="D693"/>
      <c r="E693"/>
      <c r="F693"/>
      <c r="G693"/>
      <c r="H693"/>
      <c r="I693"/>
      <c r="J693"/>
    </row>
    <row r="694" spans="1:10" x14ac:dyDescent="0.35">
      <c r="A694"/>
      <c r="B694"/>
      <c r="C694"/>
      <c r="D694"/>
      <c r="E694"/>
      <c r="F694"/>
      <c r="G694"/>
      <c r="H694"/>
      <c r="I694"/>
      <c r="J694"/>
    </row>
    <row r="695" spans="1:10" x14ac:dyDescent="0.35">
      <c r="A695"/>
      <c r="B695"/>
      <c r="C695"/>
      <c r="D695"/>
      <c r="E695"/>
      <c r="F695"/>
      <c r="G695"/>
      <c r="H695"/>
      <c r="I695"/>
      <c r="J695"/>
    </row>
    <row r="696" spans="1:10" x14ac:dyDescent="0.35">
      <c r="A696"/>
      <c r="B696"/>
      <c r="C696"/>
      <c r="D696"/>
      <c r="E696"/>
      <c r="F696"/>
      <c r="G696"/>
      <c r="H696"/>
      <c r="I696"/>
      <c r="J696"/>
    </row>
    <row r="697" spans="1:10" x14ac:dyDescent="0.35">
      <c r="A697"/>
      <c r="B697"/>
      <c r="C697"/>
      <c r="D697"/>
      <c r="E697"/>
      <c r="F697"/>
      <c r="G697"/>
      <c r="H697"/>
      <c r="I697"/>
      <c r="J697"/>
    </row>
    <row r="698" spans="1:10" x14ac:dyDescent="0.35">
      <c r="A698"/>
      <c r="B698"/>
      <c r="C698"/>
      <c r="D698"/>
      <c r="E698"/>
      <c r="F698"/>
      <c r="G698"/>
      <c r="H698"/>
      <c r="I698"/>
      <c r="J698"/>
    </row>
    <row r="699" spans="1:10" x14ac:dyDescent="0.35">
      <c r="A699"/>
      <c r="B699"/>
      <c r="C699"/>
      <c r="D699"/>
      <c r="E699"/>
      <c r="F699"/>
      <c r="G699"/>
      <c r="H699"/>
      <c r="I699"/>
      <c r="J699"/>
    </row>
    <row r="700" spans="1:10" x14ac:dyDescent="0.35">
      <c r="A700"/>
      <c r="B700"/>
      <c r="C700"/>
      <c r="D700"/>
      <c r="E700"/>
      <c r="F700"/>
      <c r="G700"/>
      <c r="H700"/>
      <c r="I700"/>
      <c r="J700"/>
    </row>
    <row r="701" spans="1:10" x14ac:dyDescent="0.35">
      <c r="A701"/>
      <c r="B701"/>
      <c r="C701"/>
      <c r="D701"/>
      <c r="E701"/>
      <c r="F701"/>
      <c r="G701"/>
      <c r="H701"/>
      <c r="I701"/>
      <c r="J701"/>
    </row>
    <row r="702" spans="1:10" x14ac:dyDescent="0.35">
      <c r="A702"/>
      <c r="B702"/>
      <c r="C702"/>
      <c r="D702"/>
      <c r="E702"/>
      <c r="F702"/>
      <c r="G702"/>
      <c r="H702"/>
      <c r="I702"/>
      <c r="J702"/>
    </row>
    <row r="703" spans="1:10" x14ac:dyDescent="0.35">
      <c r="A703"/>
      <c r="B703"/>
      <c r="C703"/>
      <c r="D703"/>
      <c r="E703"/>
      <c r="F703"/>
      <c r="G703"/>
      <c r="H703"/>
      <c r="I703"/>
      <c r="J703"/>
    </row>
    <row r="704" spans="1:10" x14ac:dyDescent="0.35">
      <c r="A704"/>
      <c r="B704"/>
      <c r="C704"/>
      <c r="D704"/>
      <c r="E704"/>
      <c r="F704"/>
      <c r="G704"/>
      <c r="H704"/>
      <c r="I704"/>
      <c r="J704"/>
    </row>
    <row r="705" spans="1:10" x14ac:dyDescent="0.35">
      <c r="A705"/>
      <c r="B705"/>
      <c r="C705"/>
      <c r="D705"/>
      <c r="E705"/>
      <c r="F705"/>
      <c r="G705"/>
      <c r="H705"/>
      <c r="I705"/>
      <c r="J705"/>
    </row>
    <row r="706" spans="1:10" x14ac:dyDescent="0.35">
      <c r="A706"/>
      <c r="B706"/>
      <c r="C706"/>
      <c r="D706"/>
      <c r="E706"/>
      <c r="F706"/>
      <c r="G706"/>
      <c r="H706"/>
      <c r="I706"/>
      <c r="J706"/>
    </row>
    <row r="707" spans="1:10" x14ac:dyDescent="0.35">
      <c r="A707"/>
      <c r="B707"/>
      <c r="C707"/>
      <c r="D707"/>
      <c r="E707"/>
      <c r="F707"/>
      <c r="G707"/>
      <c r="H707"/>
      <c r="I707"/>
      <c r="J707"/>
    </row>
    <row r="708" spans="1:10" x14ac:dyDescent="0.35">
      <c r="A708"/>
      <c r="B708"/>
      <c r="C708"/>
      <c r="D708"/>
      <c r="E708"/>
      <c r="F708"/>
      <c r="G708"/>
      <c r="H708"/>
      <c r="I708"/>
      <c r="J708"/>
    </row>
    <row r="709" spans="1:10" x14ac:dyDescent="0.35">
      <c r="A709"/>
      <c r="B709"/>
      <c r="C709"/>
      <c r="D709"/>
      <c r="E709"/>
      <c r="F709"/>
      <c r="G709"/>
      <c r="H709"/>
      <c r="I709"/>
      <c r="J709"/>
    </row>
    <row r="710" spans="1:10" x14ac:dyDescent="0.35">
      <c r="A710"/>
      <c r="B710"/>
      <c r="C710"/>
      <c r="D710"/>
      <c r="E710"/>
      <c r="F710"/>
      <c r="G710"/>
      <c r="H710"/>
      <c r="I710"/>
      <c r="J710"/>
    </row>
    <row r="711" spans="1:10" x14ac:dyDescent="0.35">
      <c r="A711"/>
      <c r="B711"/>
      <c r="C711"/>
      <c r="D711"/>
      <c r="E711"/>
      <c r="F711"/>
      <c r="G711"/>
      <c r="H711"/>
      <c r="I711"/>
      <c r="J711"/>
    </row>
    <row r="712" spans="1:10" x14ac:dyDescent="0.35">
      <c r="A712"/>
      <c r="B712"/>
      <c r="C712"/>
      <c r="D712"/>
      <c r="E712"/>
      <c r="F712"/>
      <c r="G712"/>
      <c r="H712"/>
      <c r="I712"/>
      <c r="J712"/>
    </row>
    <row r="713" spans="1:10" x14ac:dyDescent="0.35">
      <c r="A713"/>
      <c r="B713"/>
      <c r="C713"/>
      <c r="D713"/>
      <c r="E713"/>
      <c r="F713"/>
      <c r="G713"/>
      <c r="H713"/>
      <c r="I713"/>
      <c r="J713"/>
    </row>
    <row r="714" spans="1:10" x14ac:dyDescent="0.35">
      <c r="A714"/>
      <c r="B714"/>
      <c r="C714"/>
      <c r="D714"/>
      <c r="E714"/>
      <c r="F714"/>
      <c r="G714"/>
      <c r="H714"/>
      <c r="I714"/>
      <c r="J714"/>
    </row>
    <row r="715" spans="1:10" x14ac:dyDescent="0.35">
      <c r="A715"/>
      <c r="B715"/>
      <c r="C715"/>
      <c r="D715"/>
      <c r="E715"/>
      <c r="F715"/>
      <c r="G715"/>
      <c r="H715"/>
      <c r="I715"/>
      <c r="J715"/>
    </row>
    <row r="716" spans="1:10" x14ac:dyDescent="0.35">
      <c r="A716"/>
      <c r="B716"/>
      <c r="C716"/>
      <c r="D716"/>
      <c r="E716"/>
      <c r="F716"/>
      <c r="G716"/>
      <c r="H716"/>
      <c r="I716"/>
      <c r="J716"/>
    </row>
    <row r="717" spans="1:10" x14ac:dyDescent="0.35">
      <c r="A717"/>
      <c r="B717"/>
      <c r="C717"/>
      <c r="D717"/>
      <c r="E717"/>
      <c r="F717"/>
      <c r="G717"/>
      <c r="H717"/>
      <c r="I717"/>
      <c r="J717"/>
    </row>
    <row r="718" spans="1:10" x14ac:dyDescent="0.35">
      <c r="A718"/>
      <c r="B718"/>
      <c r="C718"/>
      <c r="D718"/>
      <c r="E718"/>
      <c r="F718"/>
      <c r="G718"/>
      <c r="H718"/>
      <c r="I718"/>
      <c r="J718"/>
    </row>
    <row r="719" spans="1:10" x14ac:dyDescent="0.35">
      <c r="A719"/>
      <c r="B719"/>
      <c r="C719"/>
      <c r="D719"/>
      <c r="E719"/>
      <c r="F719"/>
      <c r="G719"/>
      <c r="H719"/>
      <c r="I719"/>
      <c r="J719"/>
    </row>
    <row r="720" spans="1:10" x14ac:dyDescent="0.35">
      <c r="A720"/>
      <c r="B720"/>
      <c r="C720"/>
      <c r="D720"/>
      <c r="E720"/>
      <c r="F720"/>
      <c r="G720"/>
      <c r="H720"/>
      <c r="I720"/>
      <c r="J720"/>
    </row>
    <row r="721" spans="1:10" x14ac:dyDescent="0.35">
      <c r="A721"/>
      <c r="B721"/>
      <c r="C721"/>
      <c r="D721"/>
      <c r="E721"/>
      <c r="F721"/>
      <c r="G721"/>
      <c r="H721"/>
      <c r="I721"/>
      <c r="J721"/>
    </row>
    <row r="722" spans="1:10" x14ac:dyDescent="0.35">
      <c r="A722"/>
      <c r="B722"/>
      <c r="C722"/>
      <c r="D722"/>
      <c r="E722"/>
      <c r="F722"/>
      <c r="G722"/>
      <c r="H722"/>
      <c r="I722"/>
      <c r="J722"/>
    </row>
    <row r="723" spans="1:10" x14ac:dyDescent="0.35">
      <c r="A723"/>
      <c r="B723"/>
      <c r="C723"/>
      <c r="D723"/>
      <c r="E723"/>
      <c r="F723"/>
      <c r="G723"/>
      <c r="H723"/>
      <c r="I723"/>
      <c r="J723"/>
    </row>
    <row r="724" spans="1:10" x14ac:dyDescent="0.35">
      <c r="A724"/>
      <c r="B724"/>
      <c r="C724"/>
      <c r="D724"/>
      <c r="E724"/>
      <c r="F724"/>
      <c r="G724"/>
      <c r="H724"/>
      <c r="I724"/>
      <c r="J724"/>
    </row>
    <row r="725" spans="1:10" x14ac:dyDescent="0.35">
      <c r="A725"/>
      <c r="B725"/>
      <c r="C725"/>
      <c r="D725"/>
      <c r="E725"/>
      <c r="F725"/>
      <c r="G725"/>
      <c r="H725"/>
      <c r="I725"/>
      <c r="J725"/>
    </row>
    <row r="726" spans="1:10" x14ac:dyDescent="0.35">
      <c r="A726"/>
      <c r="B726"/>
      <c r="C726"/>
      <c r="D726"/>
      <c r="E726"/>
      <c r="F726"/>
      <c r="G726"/>
      <c r="H726"/>
      <c r="I726"/>
      <c r="J726"/>
    </row>
    <row r="727" spans="1:10" x14ac:dyDescent="0.35">
      <c r="A727"/>
      <c r="B727"/>
      <c r="C727"/>
      <c r="D727"/>
      <c r="E727"/>
      <c r="F727"/>
      <c r="G727"/>
      <c r="H727"/>
      <c r="I727"/>
      <c r="J727"/>
    </row>
    <row r="728" spans="1:10" x14ac:dyDescent="0.35">
      <c r="A728"/>
      <c r="B728"/>
      <c r="C728"/>
      <c r="D728"/>
      <c r="E728"/>
      <c r="F728"/>
      <c r="G728"/>
      <c r="H728"/>
      <c r="I728"/>
      <c r="J728"/>
    </row>
    <row r="729" spans="1:10" x14ac:dyDescent="0.35">
      <c r="A729"/>
      <c r="B729"/>
      <c r="C729"/>
      <c r="D729"/>
      <c r="E729"/>
      <c r="F729"/>
      <c r="G729"/>
      <c r="H729"/>
      <c r="I729"/>
      <c r="J729"/>
    </row>
    <row r="730" spans="1:10" x14ac:dyDescent="0.35">
      <c r="A730"/>
      <c r="B730"/>
      <c r="C730"/>
      <c r="D730"/>
      <c r="E730"/>
      <c r="F730"/>
      <c r="G730"/>
      <c r="H730"/>
      <c r="I730"/>
      <c r="J730"/>
    </row>
    <row r="731" spans="1:10" x14ac:dyDescent="0.35">
      <c r="A731"/>
      <c r="B731"/>
      <c r="C731"/>
      <c r="D731"/>
      <c r="E731"/>
      <c r="F731"/>
      <c r="G731"/>
      <c r="H731"/>
      <c r="I731"/>
      <c r="J731"/>
    </row>
    <row r="732" spans="1:10" x14ac:dyDescent="0.35">
      <c r="A732"/>
      <c r="B732"/>
      <c r="C732"/>
      <c r="D732"/>
      <c r="E732"/>
      <c r="F732"/>
      <c r="G732"/>
      <c r="H732"/>
      <c r="I732"/>
      <c r="J732"/>
    </row>
    <row r="733" spans="1:10" x14ac:dyDescent="0.35">
      <c r="A733"/>
      <c r="B733"/>
      <c r="C733"/>
      <c r="D733"/>
      <c r="E733"/>
      <c r="F733"/>
      <c r="G733"/>
      <c r="H733"/>
      <c r="I733"/>
      <c r="J733"/>
    </row>
    <row r="734" spans="1:10" x14ac:dyDescent="0.35">
      <c r="A734"/>
      <c r="B734"/>
      <c r="C734"/>
      <c r="D734"/>
      <c r="E734"/>
      <c r="F734"/>
      <c r="G734"/>
      <c r="H734"/>
      <c r="I734"/>
      <c r="J734"/>
    </row>
    <row r="735" spans="1:10" x14ac:dyDescent="0.35">
      <c r="A735"/>
      <c r="B735"/>
      <c r="C735"/>
      <c r="D735"/>
      <c r="E735"/>
      <c r="F735"/>
      <c r="G735"/>
      <c r="H735"/>
      <c r="I735"/>
      <c r="J735"/>
    </row>
    <row r="736" spans="1:10" x14ac:dyDescent="0.35">
      <c r="A736"/>
      <c r="B736"/>
      <c r="C736"/>
      <c r="D736"/>
      <c r="E736"/>
      <c r="F736"/>
      <c r="G736"/>
      <c r="H736"/>
      <c r="I736"/>
      <c r="J736"/>
    </row>
    <row r="737" spans="1:10" x14ac:dyDescent="0.35">
      <c r="A737"/>
      <c r="B737"/>
      <c r="C737"/>
      <c r="D737"/>
      <c r="E737"/>
      <c r="F737"/>
      <c r="G737"/>
      <c r="H737"/>
      <c r="I737"/>
      <c r="J737"/>
    </row>
    <row r="738" spans="1:10" x14ac:dyDescent="0.35">
      <c r="A738"/>
      <c r="B738"/>
      <c r="C738"/>
      <c r="D738"/>
      <c r="E738"/>
      <c r="F738"/>
      <c r="G738"/>
      <c r="H738"/>
      <c r="I738"/>
      <c r="J738"/>
    </row>
    <row r="739" spans="1:10" x14ac:dyDescent="0.35">
      <c r="A739"/>
      <c r="B739"/>
      <c r="C739"/>
      <c r="D739"/>
      <c r="E739"/>
      <c r="F739"/>
      <c r="G739"/>
      <c r="H739"/>
      <c r="I739"/>
      <c r="J739"/>
    </row>
    <row r="740" spans="1:10" x14ac:dyDescent="0.35">
      <c r="A740"/>
      <c r="B740"/>
      <c r="C740"/>
      <c r="D740"/>
      <c r="E740"/>
      <c r="F740"/>
      <c r="G740"/>
      <c r="H740"/>
      <c r="I740"/>
      <c r="J740"/>
    </row>
    <row r="741" spans="1:10" x14ac:dyDescent="0.35">
      <c r="A741"/>
      <c r="B741"/>
      <c r="C741"/>
      <c r="D741"/>
      <c r="E741"/>
      <c r="F741"/>
      <c r="G741"/>
      <c r="H741"/>
      <c r="I741"/>
      <c r="J741"/>
    </row>
    <row r="742" spans="1:10" x14ac:dyDescent="0.35">
      <c r="A742"/>
      <c r="B742"/>
      <c r="C742"/>
      <c r="D742"/>
      <c r="E742"/>
      <c r="F742"/>
      <c r="G742"/>
      <c r="H742"/>
      <c r="I742"/>
      <c r="J742"/>
    </row>
    <row r="743" spans="1:10" x14ac:dyDescent="0.35">
      <c r="A743"/>
      <c r="B743"/>
      <c r="C743"/>
      <c r="D743"/>
      <c r="E743"/>
      <c r="F743"/>
      <c r="G743"/>
      <c r="H743"/>
      <c r="I743"/>
      <c r="J743"/>
    </row>
    <row r="744" spans="1:10" x14ac:dyDescent="0.35">
      <c r="A744"/>
      <c r="B744"/>
      <c r="C744"/>
      <c r="D744"/>
      <c r="E744"/>
      <c r="F744"/>
      <c r="G744"/>
      <c r="H744"/>
      <c r="I744"/>
      <c r="J744"/>
    </row>
    <row r="745" spans="1:10" x14ac:dyDescent="0.35">
      <c r="A745"/>
      <c r="B745"/>
      <c r="C745"/>
      <c r="D745"/>
      <c r="E745"/>
      <c r="F745"/>
      <c r="G745"/>
      <c r="H745"/>
      <c r="I745"/>
      <c r="J745"/>
    </row>
    <row r="746" spans="1:10" x14ac:dyDescent="0.35">
      <c r="A746"/>
      <c r="B746"/>
      <c r="C746"/>
      <c r="D746"/>
      <c r="E746"/>
      <c r="F746"/>
      <c r="G746"/>
      <c r="H746"/>
      <c r="I746"/>
      <c r="J746"/>
    </row>
    <row r="747" spans="1:10" x14ac:dyDescent="0.35">
      <c r="A747"/>
      <c r="B747"/>
      <c r="C747"/>
      <c r="D747"/>
      <c r="E747"/>
      <c r="F747"/>
      <c r="G747"/>
      <c r="H747"/>
      <c r="I747"/>
      <c r="J747"/>
    </row>
    <row r="748" spans="1:10" x14ac:dyDescent="0.35">
      <c r="A748"/>
      <c r="B748"/>
      <c r="C748"/>
      <c r="D748"/>
      <c r="E748"/>
      <c r="F748"/>
      <c r="G748"/>
      <c r="H748"/>
      <c r="I748"/>
      <c r="J748"/>
    </row>
    <row r="749" spans="1:10" x14ac:dyDescent="0.35">
      <c r="A749"/>
      <c r="B749"/>
      <c r="C749"/>
      <c r="D749"/>
      <c r="E749"/>
      <c r="F749"/>
      <c r="G749"/>
      <c r="H749"/>
      <c r="I749"/>
      <c r="J749"/>
    </row>
    <row r="750" spans="1:10" x14ac:dyDescent="0.35">
      <c r="A750"/>
      <c r="B750"/>
      <c r="C750"/>
      <c r="D750"/>
      <c r="E750"/>
      <c r="F750"/>
      <c r="G750"/>
      <c r="H750"/>
      <c r="I750"/>
      <c r="J750"/>
    </row>
    <row r="751" spans="1:10" x14ac:dyDescent="0.35">
      <c r="A751"/>
      <c r="B751"/>
      <c r="C751"/>
      <c r="D751"/>
      <c r="E751"/>
      <c r="F751"/>
      <c r="G751"/>
      <c r="H751"/>
      <c r="I751"/>
      <c r="J751"/>
    </row>
    <row r="752" spans="1:10" x14ac:dyDescent="0.35">
      <c r="A752"/>
      <c r="B752"/>
      <c r="C752"/>
      <c r="D752"/>
      <c r="E752"/>
      <c r="F752"/>
      <c r="G752"/>
      <c r="H752"/>
      <c r="I752"/>
      <c r="J752"/>
    </row>
    <row r="753" spans="1:10" x14ac:dyDescent="0.35">
      <c r="A753"/>
      <c r="B753"/>
      <c r="C753"/>
      <c r="D753"/>
      <c r="E753"/>
      <c r="F753"/>
      <c r="G753"/>
      <c r="H753"/>
      <c r="I753"/>
      <c r="J753"/>
    </row>
    <row r="754" spans="1:10" x14ac:dyDescent="0.35">
      <c r="A754"/>
      <c r="B754"/>
      <c r="C754"/>
      <c r="D754"/>
      <c r="E754"/>
      <c r="F754"/>
      <c r="G754"/>
      <c r="H754"/>
      <c r="I754"/>
      <c r="J754"/>
    </row>
    <row r="755" spans="1:10" x14ac:dyDescent="0.35">
      <c r="A755"/>
      <c r="B755"/>
      <c r="C755"/>
      <c r="D755"/>
      <c r="E755"/>
      <c r="F755"/>
      <c r="G755"/>
      <c r="H755"/>
      <c r="I755"/>
      <c r="J755"/>
    </row>
    <row r="756" spans="1:10" x14ac:dyDescent="0.35">
      <c r="A756"/>
      <c r="B756"/>
      <c r="C756"/>
      <c r="D756"/>
      <c r="E756"/>
      <c r="F756"/>
      <c r="G756"/>
      <c r="H756"/>
      <c r="I756"/>
      <c r="J756"/>
    </row>
    <row r="757" spans="1:10" x14ac:dyDescent="0.35">
      <c r="A757"/>
      <c r="B757"/>
      <c r="C757"/>
      <c r="D757"/>
      <c r="E757"/>
      <c r="F757"/>
      <c r="G757"/>
      <c r="H757"/>
      <c r="I757"/>
      <c r="J757"/>
    </row>
    <row r="758" spans="1:10" x14ac:dyDescent="0.35">
      <c r="A758"/>
      <c r="B758"/>
      <c r="C758"/>
      <c r="D758"/>
      <c r="E758"/>
      <c r="F758"/>
      <c r="G758"/>
      <c r="H758"/>
      <c r="I758"/>
      <c r="J758"/>
    </row>
    <row r="759" spans="1:10" x14ac:dyDescent="0.35">
      <c r="A759"/>
      <c r="B759"/>
      <c r="C759"/>
      <c r="D759"/>
      <c r="E759"/>
      <c r="F759"/>
      <c r="G759"/>
      <c r="H759"/>
      <c r="I759"/>
      <c r="J759"/>
    </row>
    <row r="760" spans="1:10" x14ac:dyDescent="0.35">
      <c r="A760"/>
      <c r="B760"/>
      <c r="C760"/>
      <c r="D760"/>
      <c r="E760"/>
      <c r="F760"/>
      <c r="G760"/>
      <c r="H760"/>
      <c r="I760"/>
      <c r="J760"/>
    </row>
    <row r="761" spans="1:10" x14ac:dyDescent="0.35">
      <c r="A761"/>
      <c r="B761"/>
      <c r="C761"/>
      <c r="D761"/>
      <c r="E761"/>
      <c r="F761"/>
      <c r="G761"/>
      <c r="H761"/>
      <c r="I761"/>
      <c r="J761"/>
    </row>
    <row r="762" spans="1:10" x14ac:dyDescent="0.35">
      <c r="A762"/>
      <c r="B762"/>
      <c r="C762"/>
      <c r="D762"/>
      <c r="E762"/>
      <c r="F762"/>
      <c r="G762"/>
      <c r="H762"/>
      <c r="I762"/>
      <c r="J762"/>
    </row>
    <row r="763" spans="1:10" x14ac:dyDescent="0.35">
      <c r="A763"/>
      <c r="B763"/>
      <c r="C763"/>
      <c r="D763"/>
      <c r="E763"/>
      <c r="F763"/>
      <c r="G763"/>
      <c r="H763"/>
      <c r="I763"/>
      <c r="J763"/>
    </row>
    <row r="764" spans="1:10" x14ac:dyDescent="0.35">
      <c r="A764"/>
      <c r="B764"/>
      <c r="C764"/>
      <c r="D764"/>
      <c r="E764"/>
      <c r="F764"/>
      <c r="G764"/>
      <c r="H764"/>
      <c r="I764"/>
      <c r="J764"/>
    </row>
    <row r="765" spans="1:10" x14ac:dyDescent="0.35">
      <c r="A765"/>
      <c r="B765"/>
      <c r="C765"/>
      <c r="D765"/>
      <c r="E765"/>
      <c r="F765"/>
      <c r="G765"/>
      <c r="H765"/>
      <c r="I765"/>
      <c r="J765"/>
    </row>
    <row r="766" spans="1:10" x14ac:dyDescent="0.35">
      <c r="A766"/>
      <c r="B766"/>
      <c r="C766"/>
      <c r="D766"/>
      <c r="E766"/>
      <c r="F766"/>
      <c r="G766"/>
      <c r="H766"/>
      <c r="I766"/>
      <c r="J766"/>
    </row>
    <row r="767" spans="1:10" x14ac:dyDescent="0.35">
      <c r="A767"/>
      <c r="B767"/>
      <c r="C767"/>
      <c r="D767"/>
      <c r="E767"/>
      <c r="F767"/>
      <c r="G767"/>
      <c r="H767"/>
      <c r="I767"/>
      <c r="J767"/>
    </row>
    <row r="768" spans="1:10" x14ac:dyDescent="0.35">
      <c r="A768"/>
      <c r="B768"/>
      <c r="C768"/>
      <c r="D768"/>
      <c r="E768"/>
      <c r="F768"/>
      <c r="G768"/>
      <c r="H768"/>
      <c r="I768"/>
      <c r="J768"/>
    </row>
    <row r="769" spans="1:10" x14ac:dyDescent="0.35">
      <c r="A769"/>
      <c r="B769"/>
      <c r="C769"/>
      <c r="D769"/>
      <c r="E769"/>
      <c r="F769"/>
      <c r="G769"/>
      <c r="H769"/>
      <c r="I769"/>
      <c r="J769"/>
    </row>
    <row r="770" spans="1:10" x14ac:dyDescent="0.35">
      <c r="A770"/>
      <c r="B770"/>
      <c r="C770"/>
      <c r="D770"/>
      <c r="E770"/>
      <c r="F770"/>
      <c r="G770"/>
      <c r="H770"/>
      <c r="I770"/>
      <c r="J770"/>
    </row>
    <row r="771" spans="1:10" x14ac:dyDescent="0.35">
      <c r="A771"/>
      <c r="B771"/>
      <c r="C771"/>
      <c r="D771"/>
      <c r="E771"/>
      <c r="F771"/>
      <c r="G771"/>
      <c r="H771"/>
      <c r="I771"/>
      <c r="J771"/>
    </row>
    <row r="772" spans="1:10" x14ac:dyDescent="0.35">
      <c r="A772"/>
      <c r="B772"/>
      <c r="C772"/>
      <c r="D772"/>
      <c r="E772"/>
      <c r="F772"/>
      <c r="G772"/>
      <c r="H772"/>
      <c r="I772"/>
      <c r="J772"/>
    </row>
    <row r="773" spans="1:10" x14ac:dyDescent="0.35">
      <c r="A773"/>
      <c r="B773"/>
      <c r="C773"/>
      <c r="D773"/>
      <c r="E773"/>
      <c r="F773"/>
      <c r="G773"/>
      <c r="H773"/>
      <c r="I773"/>
      <c r="J773"/>
    </row>
    <row r="774" spans="1:10" x14ac:dyDescent="0.35">
      <c r="A774"/>
      <c r="B774"/>
      <c r="C774"/>
      <c r="D774"/>
      <c r="E774"/>
      <c r="F774"/>
      <c r="G774"/>
      <c r="H774"/>
      <c r="I774"/>
      <c r="J774"/>
    </row>
    <row r="775" spans="1:10" x14ac:dyDescent="0.35">
      <c r="A775"/>
      <c r="B775"/>
      <c r="C775"/>
      <c r="D775"/>
      <c r="E775"/>
      <c r="F775"/>
      <c r="G775"/>
      <c r="H775"/>
      <c r="I775"/>
      <c r="J775"/>
    </row>
    <row r="776" spans="1:10" x14ac:dyDescent="0.35">
      <c r="A776"/>
      <c r="B776"/>
      <c r="C776"/>
      <c r="D776"/>
      <c r="E776"/>
      <c r="F776"/>
      <c r="G776"/>
      <c r="H776"/>
      <c r="I776"/>
      <c r="J776"/>
    </row>
    <row r="777" spans="1:10" x14ac:dyDescent="0.35">
      <c r="A777"/>
      <c r="B777"/>
      <c r="C777"/>
      <c r="D777"/>
      <c r="E777"/>
      <c r="F777"/>
      <c r="G777"/>
      <c r="H777"/>
      <c r="I777"/>
      <c r="J777"/>
    </row>
    <row r="778" spans="1:10" x14ac:dyDescent="0.35">
      <c r="A778"/>
      <c r="B778"/>
      <c r="C778"/>
      <c r="D778"/>
      <c r="E778"/>
      <c r="F778"/>
      <c r="G778"/>
      <c r="H778"/>
      <c r="I778"/>
      <c r="J778"/>
    </row>
    <row r="779" spans="1:10" x14ac:dyDescent="0.35">
      <c r="A779"/>
      <c r="B779"/>
      <c r="C779"/>
      <c r="D779"/>
      <c r="E779"/>
      <c r="F779"/>
      <c r="G779"/>
      <c r="H779"/>
      <c r="I779"/>
      <c r="J779"/>
    </row>
    <row r="780" spans="1:10" x14ac:dyDescent="0.35">
      <c r="A780"/>
      <c r="B780"/>
      <c r="C780"/>
      <c r="D780"/>
      <c r="E780"/>
      <c r="F780"/>
      <c r="G780"/>
      <c r="H780"/>
      <c r="I780"/>
      <c r="J780"/>
    </row>
    <row r="781" spans="1:10" x14ac:dyDescent="0.35">
      <c r="A781"/>
      <c r="B781"/>
      <c r="C781"/>
      <c r="D781"/>
      <c r="E781"/>
      <c r="F781"/>
      <c r="G781"/>
      <c r="H781"/>
      <c r="I781"/>
      <c r="J781"/>
    </row>
    <row r="782" spans="1:10" x14ac:dyDescent="0.35">
      <c r="A782"/>
      <c r="B782"/>
      <c r="C782"/>
      <c r="D782"/>
      <c r="E782"/>
      <c r="F782"/>
      <c r="G782"/>
      <c r="H782"/>
      <c r="I782"/>
      <c r="J782"/>
    </row>
    <row r="783" spans="1:10" x14ac:dyDescent="0.35">
      <c r="A783"/>
      <c r="B783"/>
      <c r="C783"/>
      <c r="D783"/>
      <c r="E783"/>
      <c r="F783"/>
      <c r="G783"/>
      <c r="H783"/>
      <c r="I783"/>
      <c r="J783"/>
    </row>
    <row r="784" spans="1:10" x14ac:dyDescent="0.35">
      <c r="A784"/>
      <c r="B784"/>
      <c r="C784"/>
      <c r="D784"/>
      <c r="E784"/>
      <c r="F784"/>
      <c r="G784"/>
      <c r="H784"/>
      <c r="I784"/>
      <c r="J784"/>
    </row>
    <row r="785" spans="1:10" x14ac:dyDescent="0.35">
      <c r="A785"/>
      <c r="B785"/>
      <c r="C785"/>
      <c r="D785"/>
      <c r="E785"/>
      <c r="F785"/>
      <c r="G785"/>
      <c r="H785"/>
      <c r="I785"/>
      <c r="J785"/>
    </row>
    <row r="786" spans="1:10" x14ac:dyDescent="0.35">
      <c r="A786"/>
      <c r="B786"/>
      <c r="C786"/>
      <c r="D786"/>
      <c r="E786"/>
      <c r="F786"/>
      <c r="G786"/>
      <c r="H786"/>
      <c r="I786"/>
      <c r="J786"/>
    </row>
    <row r="787" spans="1:10" x14ac:dyDescent="0.35">
      <c r="A787"/>
      <c r="B787"/>
      <c r="C787"/>
      <c r="D787"/>
      <c r="E787"/>
      <c r="F787"/>
      <c r="G787"/>
      <c r="H787"/>
      <c r="I787"/>
      <c r="J787"/>
    </row>
    <row r="788" spans="1:10" x14ac:dyDescent="0.35">
      <c r="A788"/>
      <c r="B788"/>
      <c r="C788"/>
      <c r="D788"/>
      <c r="E788"/>
      <c r="F788"/>
      <c r="G788"/>
      <c r="H788"/>
      <c r="I788"/>
      <c r="J788"/>
    </row>
    <row r="789" spans="1:10" x14ac:dyDescent="0.35">
      <c r="A789"/>
      <c r="B789"/>
      <c r="C789"/>
      <c r="D789"/>
      <c r="E789"/>
      <c r="F789"/>
      <c r="G789"/>
      <c r="H789"/>
      <c r="I789"/>
      <c r="J789"/>
    </row>
    <row r="790" spans="1:10" x14ac:dyDescent="0.35">
      <c r="A790"/>
      <c r="B790"/>
      <c r="C790"/>
      <c r="D790"/>
      <c r="E790"/>
      <c r="F790"/>
      <c r="G790"/>
      <c r="H790"/>
      <c r="I790"/>
      <c r="J790"/>
    </row>
    <row r="791" spans="1:10" x14ac:dyDescent="0.35">
      <c r="A791"/>
      <c r="B791"/>
      <c r="C791"/>
      <c r="D791"/>
      <c r="E791"/>
      <c r="F791"/>
      <c r="G791"/>
      <c r="H791"/>
      <c r="I791"/>
      <c r="J791"/>
    </row>
    <row r="792" spans="1:10" x14ac:dyDescent="0.35">
      <c r="A792"/>
      <c r="B792"/>
      <c r="C792"/>
      <c r="D792"/>
      <c r="E792"/>
      <c r="F792"/>
      <c r="G792"/>
      <c r="H792"/>
      <c r="I792"/>
      <c r="J792"/>
    </row>
    <row r="793" spans="1:10" x14ac:dyDescent="0.35">
      <c r="A793"/>
      <c r="B793"/>
      <c r="C793"/>
      <c r="D793"/>
      <c r="E793"/>
      <c r="F793"/>
      <c r="G793"/>
      <c r="H793"/>
      <c r="I793"/>
      <c r="J793"/>
    </row>
    <row r="794" spans="1:10" x14ac:dyDescent="0.35">
      <c r="A794"/>
      <c r="B794"/>
      <c r="C794"/>
      <c r="D794"/>
      <c r="E794"/>
      <c r="F794"/>
      <c r="G794"/>
      <c r="H794"/>
      <c r="I794"/>
      <c r="J794"/>
    </row>
    <row r="795" spans="1:10" x14ac:dyDescent="0.35">
      <c r="A795"/>
      <c r="B795"/>
      <c r="C795"/>
      <c r="D795"/>
      <c r="E795"/>
      <c r="F795"/>
      <c r="G795"/>
      <c r="H795"/>
      <c r="I795"/>
      <c r="J795"/>
    </row>
    <row r="796" spans="1:10" x14ac:dyDescent="0.35">
      <c r="A796"/>
      <c r="B796"/>
      <c r="C796"/>
      <c r="D796"/>
      <c r="E796"/>
      <c r="F796"/>
      <c r="G796"/>
      <c r="H796"/>
      <c r="I796"/>
      <c r="J796"/>
    </row>
    <row r="797" spans="1:10" x14ac:dyDescent="0.35">
      <c r="A797"/>
      <c r="B797"/>
      <c r="C797"/>
      <c r="D797"/>
      <c r="E797"/>
      <c r="F797"/>
      <c r="G797"/>
      <c r="H797"/>
      <c r="I797"/>
      <c r="J797"/>
    </row>
    <row r="798" spans="1:10" x14ac:dyDescent="0.35">
      <c r="A798"/>
      <c r="B798"/>
      <c r="C798"/>
      <c r="D798"/>
      <c r="E798"/>
      <c r="F798"/>
      <c r="G798"/>
      <c r="H798"/>
      <c r="I798"/>
      <c r="J798"/>
    </row>
    <row r="799" spans="1:10" x14ac:dyDescent="0.35">
      <c r="A799"/>
      <c r="B799"/>
      <c r="C799"/>
      <c r="D799"/>
      <c r="E799"/>
      <c r="F799"/>
      <c r="G799"/>
      <c r="H799"/>
      <c r="I799"/>
      <c r="J799"/>
    </row>
    <row r="800" spans="1:10" x14ac:dyDescent="0.35">
      <c r="A800"/>
      <c r="B800"/>
      <c r="C800"/>
      <c r="D800"/>
      <c r="E800"/>
      <c r="F800"/>
      <c r="G800"/>
      <c r="H800"/>
      <c r="I800"/>
      <c r="J800"/>
    </row>
    <row r="801" spans="1:10" x14ac:dyDescent="0.35">
      <c r="A801"/>
      <c r="B801"/>
      <c r="C801"/>
      <c r="D801"/>
      <c r="E801"/>
      <c r="F801"/>
      <c r="G801"/>
      <c r="H801"/>
      <c r="I801"/>
      <c r="J801"/>
    </row>
    <row r="802" spans="1:10" x14ac:dyDescent="0.35">
      <c r="A802"/>
      <c r="B802"/>
      <c r="C802"/>
      <c r="D802"/>
      <c r="E802"/>
      <c r="F802"/>
      <c r="G802"/>
      <c r="H802"/>
      <c r="I802"/>
      <c r="J802"/>
    </row>
    <row r="803" spans="1:10" x14ac:dyDescent="0.35">
      <c r="A803"/>
      <c r="B803"/>
      <c r="C803"/>
      <c r="D803"/>
      <c r="E803"/>
      <c r="F803"/>
      <c r="G803"/>
      <c r="H803"/>
      <c r="I803"/>
      <c r="J803"/>
    </row>
    <row r="804" spans="1:10" x14ac:dyDescent="0.35">
      <c r="A804"/>
      <c r="B804"/>
      <c r="C804"/>
      <c r="D804"/>
      <c r="E804"/>
      <c r="F804"/>
      <c r="G804"/>
      <c r="H804"/>
      <c r="I804"/>
      <c r="J804"/>
    </row>
    <row r="805" spans="1:10" x14ac:dyDescent="0.35">
      <c r="A805"/>
      <c r="B805"/>
      <c r="C805"/>
      <c r="D805"/>
      <c r="E805"/>
      <c r="F805"/>
      <c r="G805"/>
      <c r="H805"/>
      <c r="I805"/>
      <c r="J805"/>
    </row>
    <row r="806" spans="1:10" x14ac:dyDescent="0.35">
      <c r="A806"/>
      <c r="B806"/>
      <c r="C806"/>
      <c r="D806"/>
      <c r="E806"/>
      <c r="F806"/>
      <c r="G806"/>
      <c r="H806"/>
      <c r="I806"/>
      <c r="J806"/>
    </row>
    <row r="807" spans="1:10" x14ac:dyDescent="0.35">
      <c r="A807"/>
      <c r="B807"/>
      <c r="C807"/>
      <c r="D807"/>
      <c r="E807"/>
      <c r="F807"/>
      <c r="G807"/>
      <c r="H807"/>
      <c r="I807"/>
      <c r="J807"/>
    </row>
    <row r="808" spans="1:10" x14ac:dyDescent="0.35">
      <c r="A808"/>
      <c r="B808"/>
      <c r="C808"/>
      <c r="D808"/>
      <c r="E808"/>
      <c r="F808"/>
      <c r="G808"/>
      <c r="H808"/>
      <c r="I808"/>
      <c r="J808"/>
    </row>
    <row r="809" spans="1:10" x14ac:dyDescent="0.35">
      <c r="A809"/>
      <c r="B809"/>
      <c r="C809"/>
      <c r="D809"/>
      <c r="E809"/>
      <c r="F809"/>
      <c r="G809"/>
      <c r="H809"/>
      <c r="I809"/>
      <c r="J809"/>
    </row>
    <row r="810" spans="1:10" x14ac:dyDescent="0.35">
      <c r="A810"/>
      <c r="B810"/>
      <c r="C810"/>
      <c r="D810"/>
      <c r="E810"/>
      <c r="F810"/>
      <c r="G810"/>
      <c r="H810"/>
      <c r="I810"/>
      <c r="J810"/>
    </row>
    <row r="811" spans="1:10" x14ac:dyDescent="0.35">
      <c r="A811"/>
      <c r="B811"/>
      <c r="C811"/>
      <c r="D811"/>
      <c r="E811"/>
      <c r="F811"/>
      <c r="G811"/>
      <c r="H811"/>
      <c r="I811"/>
      <c r="J811"/>
    </row>
    <row r="812" spans="1:10" x14ac:dyDescent="0.35">
      <c r="A812"/>
      <c r="B812"/>
      <c r="C812"/>
      <c r="D812"/>
      <c r="E812"/>
      <c r="F812"/>
      <c r="G812"/>
      <c r="H812"/>
      <c r="I812"/>
      <c r="J812"/>
    </row>
    <row r="813" spans="1:10" x14ac:dyDescent="0.35">
      <c r="A813"/>
      <c r="B813"/>
      <c r="C813"/>
      <c r="D813"/>
      <c r="E813"/>
      <c r="F813"/>
      <c r="G813"/>
      <c r="H813"/>
      <c r="I813"/>
      <c r="J813"/>
    </row>
    <row r="814" spans="1:10" x14ac:dyDescent="0.35">
      <c r="A814"/>
      <c r="B814"/>
      <c r="C814"/>
      <c r="D814"/>
      <c r="E814"/>
      <c r="F814"/>
      <c r="G814"/>
      <c r="H814"/>
      <c r="I814"/>
      <c r="J814"/>
    </row>
    <row r="815" spans="1:10" x14ac:dyDescent="0.35">
      <c r="A815"/>
      <c r="B815"/>
      <c r="C815"/>
      <c r="D815"/>
      <c r="E815"/>
      <c r="F815"/>
      <c r="G815"/>
      <c r="H815"/>
      <c r="I815"/>
      <c r="J815"/>
    </row>
    <row r="816" spans="1:10" x14ac:dyDescent="0.35">
      <c r="A816"/>
      <c r="B816"/>
      <c r="C816"/>
      <c r="D816"/>
      <c r="E816"/>
      <c r="F816"/>
      <c r="G816"/>
      <c r="H816"/>
      <c r="I816"/>
      <c r="J816"/>
    </row>
    <row r="817" spans="1:10" x14ac:dyDescent="0.35">
      <c r="A817"/>
      <c r="B817"/>
      <c r="C817"/>
      <c r="D817"/>
      <c r="E817"/>
      <c r="F817"/>
      <c r="G817"/>
      <c r="H817"/>
      <c r="I817"/>
      <c r="J817"/>
    </row>
    <row r="818" spans="1:10" x14ac:dyDescent="0.35">
      <c r="A818"/>
      <c r="B818"/>
      <c r="C818"/>
      <c r="D818"/>
      <c r="E818"/>
      <c r="F818"/>
      <c r="G818"/>
      <c r="H818"/>
      <c r="I818"/>
      <c r="J818"/>
    </row>
    <row r="819" spans="1:10" x14ac:dyDescent="0.35">
      <c r="A819"/>
      <c r="B819"/>
      <c r="C819"/>
      <c r="D819"/>
      <c r="E819"/>
      <c r="F819"/>
      <c r="G819"/>
      <c r="H819"/>
      <c r="I819"/>
      <c r="J819"/>
    </row>
    <row r="820" spans="1:10" x14ac:dyDescent="0.35">
      <c r="A820"/>
      <c r="B820"/>
      <c r="C820"/>
      <c r="D820"/>
      <c r="E820"/>
      <c r="F820"/>
      <c r="G820"/>
      <c r="H820"/>
      <c r="I820"/>
      <c r="J820"/>
    </row>
    <row r="821" spans="1:10" x14ac:dyDescent="0.35">
      <c r="A821"/>
      <c r="B821"/>
      <c r="C821"/>
      <c r="D821"/>
      <c r="E821"/>
      <c r="F821"/>
      <c r="G821"/>
      <c r="H821"/>
      <c r="I821"/>
      <c r="J821"/>
    </row>
    <row r="822" spans="1:10" x14ac:dyDescent="0.35">
      <c r="A822"/>
      <c r="B822"/>
      <c r="C822"/>
      <c r="D822"/>
      <c r="E822"/>
      <c r="F822"/>
      <c r="G822"/>
      <c r="H822"/>
      <c r="I822"/>
      <c r="J822"/>
    </row>
    <row r="823" spans="1:10" x14ac:dyDescent="0.35">
      <c r="A823"/>
      <c r="B823"/>
      <c r="C823"/>
      <c r="D823"/>
      <c r="E823"/>
      <c r="F823"/>
      <c r="G823"/>
      <c r="H823"/>
      <c r="I823"/>
      <c r="J823"/>
    </row>
    <row r="824" spans="1:10" x14ac:dyDescent="0.35">
      <c r="A824"/>
      <c r="B824"/>
      <c r="C824"/>
      <c r="D824"/>
      <c r="E824"/>
      <c r="F824"/>
      <c r="G824"/>
      <c r="H824"/>
      <c r="I824"/>
      <c r="J824"/>
    </row>
    <row r="825" spans="1:10" x14ac:dyDescent="0.35">
      <c r="A825"/>
      <c r="B825"/>
      <c r="C825"/>
      <c r="D825"/>
      <c r="E825"/>
      <c r="F825"/>
      <c r="G825"/>
      <c r="H825"/>
      <c r="I825"/>
      <c r="J825"/>
    </row>
    <row r="826" spans="1:10" x14ac:dyDescent="0.35">
      <c r="A826"/>
      <c r="B826"/>
      <c r="C826"/>
      <c r="D826"/>
      <c r="E826"/>
      <c r="F826"/>
      <c r="G826"/>
      <c r="H826"/>
      <c r="I826"/>
      <c r="J826"/>
    </row>
    <row r="827" spans="1:10" x14ac:dyDescent="0.35">
      <c r="A827"/>
      <c r="B827"/>
      <c r="C827"/>
      <c r="D827"/>
      <c r="E827"/>
      <c r="F827"/>
      <c r="G827"/>
      <c r="H827"/>
      <c r="I827"/>
      <c r="J827"/>
    </row>
    <row r="828" spans="1:10" x14ac:dyDescent="0.35">
      <c r="A828"/>
      <c r="B828"/>
      <c r="C828"/>
      <c r="D828"/>
      <c r="E828"/>
      <c r="F828"/>
      <c r="G828"/>
      <c r="H828"/>
      <c r="I828"/>
      <c r="J828"/>
    </row>
    <row r="829" spans="1:10" x14ac:dyDescent="0.35">
      <c r="A829"/>
      <c r="B829"/>
      <c r="C829"/>
      <c r="D829"/>
      <c r="E829"/>
      <c r="F829"/>
      <c r="G829"/>
      <c r="H829"/>
      <c r="I829"/>
      <c r="J829"/>
    </row>
    <row r="830" spans="1:10" x14ac:dyDescent="0.35">
      <c r="A830"/>
      <c r="B830"/>
      <c r="C830"/>
      <c r="D830"/>
      <c r="E830"/>
      <c r="F830"/>
      <c r="G830"/>
      <c r="H830"/>
      <c r="I830"/>
      <c r="J830"/>
    </row>
    <row r="831" spans="1:10" x14ac:dyDescent="0.35">
      <c r="A831"/>
      <c r="B831"/>
      <c r="C831"/>
      <c r="D831"/>
      <c r="E831"/>
      <c r="F831"/>
      <c r="G831"/>
      <c r="H831"/>
      <c r="I831"/>
      <c r="J831"/>
    </row>
    <row r="832" spans="1:10" x14ac:dyDescent="0.35">
      <c r="A832"/>
      <c r="B832"/>
      <c r="C832"/>
      <c r="D832"/>
      <c r="E832"/>
      <c r="F832"/>
      <c r="G832"/>
      <c r="H832"/>
      <c r="I832"/>
      <c r="J832"/>
    </row>
    <row r="833" spans="1:10" x14ac:dyDescent="0.35">
      <c r="A833"/>
      <c r="B833"/>
      <c r="C833"/>
      <c r="D833"/>
      <c r="E833"/>
      <c r="F833"/>
      <c r="G833"/>
      <c r="H833"/>
      <c r="I833"/>
      <c r="J833"/>
    </row>
    <row r="834" spans="1:10" x14ac:dyDescent="0.35">
      <c r="A834"/>
      <c r="B834"/>
      <c r="C834"/>
      <c r="D834"/>
      <c r="E834"/>
      <c r="F834"/>
      <c r="G834"/>
      <c r="H834"/>
      <c r="I834"/>
      <c r="J834"/>
    </row>
    <row r="835" spans="1:10" x14ac:dyDescent="0.35">
      <c r="A835"/>
      <c r="B835"/>
      <c r="C835"/>
      <c r="D835"/>
      <c r="E835"/>
      <c r="F835"/>
      <c r="G835"/>
      <c r="H835"/>
      <c r="I835"/>
      <c r="J835"/>
    </row>
    <row r="836" spans="1:10" x14ac:dyDescent="0.35">
      <c r="A836"/>
      <c r="B836"/>
      <c r="C836"/>
      <c r="D836"/>
      <c r="E836"/>
      <c r="F836"/>
      <c r="G836"/>
      <c r="H836"/>
      <c r="I836"/>
      <c r="J836"/>
    </row>
    <row r="837" spans="1:10" x14ac:dyDescent="0.35">
      <c r="A837"/>
      <c r="B837"/>
      <c r="C837"/>
      <c r="D837"/>
      <c r="E837"/>
      <c r="F837"/>
      <c r="G837"/>
      <c r="H837"/>
      <c r="I837"/>
      <c r="J837"/>
    </row>
    <row r="838" spans="1:10" x14ac:dyDescent="0.35">
      <c r="A838"/>
      <c r="B838"/>
      <c r="C838"/>
      <c r="D838"/>
      <c r="E838"/>
      <c r="F838"/>
      <c r="G838"/>
      <c r="H838"/>
      <c r="I838"/>
      <c r="J838"/>
    </row>
    <row r="839" spans="1:10" x14ac:dyDescent="0.35">
      <c r="A839"/>
      <c r="B839"/>
      <c r="C839"/>
      <c r="D839"/>
      <c r="E839"/>
      <c r="F839"/>
      <c r="G839"/>
      <c r="H839"/>
      <c r="I839"/>
      <c r="J839"/>
    </row>
    <row r="840" spans="1:10" x14ac:dyDescent="0.35">
      <c r="A840"/>
      <c r="B840"/>
      <c r="C840"/>
      <c r="D840"/>
      <c r="E840"/>
      <c r="F840"/>
      <c r="G840"/>
      <c r="H840"/>
      <c r="I840"/>
      <c r="J840"/>
    </row>
    <row r="841" spans="1:10" x14ac:dyDescent="0.35">
      <c r="A841"/>
      <c r="B841"/>
      <c r="C841"/>
      <c r="D841"/>
      <c r="E841"/>
      <c r="F841"/>
      <c r="G841"/>
      <c r="H841"/>
      <c r="I841"/>
      <c r="J841"/>
    </row>
    <row r="842" spans="1:10" x14ac:dyDescent="0.35">
      <c r="A842"/>
      <c r="B842"/>
      <c r="C842"/>
      <c r="D842"/>
      <c r="E842"/>
      <c r="F842"/>
      <c r="G842"/>
      <c r="H842"/>
      <c r="I842"/>
      <c r="J842"/>
    </row>
    <row r="843" spans="1:10" x14ac:dyDescent="0.35">
      <c r="A843"/>
      <c r="B843"/>
      <c r="C843"/>
      <c r="D843"/>
      <c r="E843"/>
      <c r="F843"/>
      <c r="G843"/>
      <c r="H843"/>
      <c r="I843"/>
      <c r="J843"/>
    </row>
    <row r="844" spans="1:10" x14ac:dyDescent="0.35">
      <c r="A844"/>
      <c r="B844"/>
      <c r="C844"/>
      <c r="D844"/>
      <c r="E844"/>
      <c r="F844"/>
      <c r="G844"/>
      <c r="H844"/>
      <c r="I844"/>
      <c r="J844"/>
    </row>
    <row r="845" spans="1:10" x14ac:dyDescent="0.35">
      <c r="A845"/>
      <c r="B845"/>
      <c r="C845"/>
      <c r="D845"/>
      <c r="E845"/>
      <c r="F845"/>
      <c r="G845"/>
      <c r="H845"/>
      <c r="I845"/>
      <c r="J845"/>
    </row>
    <row r="846" spans="1:10" x14ac:dyDescent="0.35">
      <c r="A846"/>
      <c r="B846"/>
      <c r="C846"/>
      <c r="D846"/>
      <c r="E846"/>
      <c r="F846"/>
      <c r="G846"/>
      <c r="H846"/>
      <c r="I846"/>
      <c r="J846"/>
    </row>
    <row r="847" spans="1:10" x14ac:dyDescent="0.35">
      <c r="A847"/>
      <c r="B847"/>
      <c r="C847"/>
      <c r="D847"/>
      <c r="E847"/>
      <c r="F847"/>
      <c r="G847"/>
      <c r="H847"/>
      <c r="I847"/>
      <c r="J847"/>
    </row>
    <row r="848" spans="1:10" x14ac:dyDescent="0.35">
      <c r="A848"/>
      <c r="B848"/>
      <c r="C848"/>
      <c r="D848"/>
      <c r="E848"/>
      <c r="F848"/>
      <c r="G848"/>
      <c r="H848"/>
      <c r="I848"/>
      <c r="J848"/>
    </row>
    <row r="849" spans="1:10" x14ac:dyDescent="0.35">
      <c r="A849"/>
      <c r="B849"/>
      <c r="C849"/>
      <c r="D849"/>
      <c r="E849"/>
      <c r="F849"/>
      <c r="G849"/>
      <c r="H849"/>
      <c r="I849"/>
      <c r="J849"/>
    </row>
    <row r="850" spans="1:10" x14ac:dyDescent="0.35">
      <c r="A850"/>
      <c r="B850"/>
      <c r="C850"/>
      <c r="D850"/>
      <c r="E850"/>
      <c r="F850"/>
      <c r="G850"/>
      <c r="H850"/>
      <c r="I850"/>
      <c r="J850"/>
    </row>
    <row r="851" spans="1:10" x14ac:dyDescent="0.35">
      <c r="A851"/>
      <c r="B851"/>
      <c r="C851"/>
      <c r="D851"/>
      <c r="E851"/>
      <c r="F851"/>
      <c r="G851"/>
      <c r="H851"/>
      <c r="I851"/>
      <c r="J851"/>
    </row>
    <row r="852" spans="1:10" x14ac:dyDescent="0.35">
      <c r="A852"/>
      <c r="B852"/>
      <c r="C852"/>
      <c r="D852"/>
      <c r="E852"/>
      <c r="F852"/>
      <c r="G852"/>
      <c r="H852"/>
      <c r="I852"/>
      <c r="J852"/>
    </row>
    <row r="853" spans="1:10" x14ac:dyDescent="0.35">
      <c r="A853"/>
      <c r="B853"/>
      <c r="C853"/>
      <c r="D853"/>
      <c r="E853"/>
      <c r="F853"/>
      <c r="G853"/>
      <c r="H853"/>
      <c r="I853"/>
      <c r="J853"/>
    </row>
    <row r="854" spans="1:10" x14ac:dyDescent="0.35">
      <c r="A854"/>
      <c r="B854"/>
      <c r="C854"/>
      <c r="D854"/>
      <c r="E854"/>
      <c r="F854"/>
      <c r="G854"/>
      <c r="H854"/>
      <c r="I854"/>
      <c r="J854"/>
    </row>
    <row r="855" spans="1:10" x14ac:dyDescent="0.35">
      <c r="A855"/>
      <c r="B855"/>
      <c r="C855"/>
      <c r="D855"/>
      <c r="E855"/>
      <c r="F855"/>
      <c r="G855"/>
      <c r="H855"/>
      <c r="I855"/>
      <c r="J855"/>
    </row>
    <row r="856" spans="1:10" x14ac:dyDescent="0.35">
      <c r="A856"/>
      <c r="B856"/>
      <c r="C856"/>
      <c r="D856"/>
      <c r="E856"/>
      <c r="F856"/>
      <c r="G856"/>
      <c r="H856"/>
      <c r="I856"/>
      <c r="J856"/>
    </row>
    <row r="857" spans="1:10" x14ac:dyDescent="0.35">
      <c r="A857"/>
      <c r="B857"/>
      <c r="C857"/>
      <c r="D857"/>
      <c r="E857"/>
      <c r="F857"/>
      <c r="G857"/>
      <c r="H857"/>
      <c r="I857"/>
      <c r="J857"/>
    </row>
    <row r="858" spans="1:10" x14ac:dyDescent="0.35">
      <c r="A858"/>
      <c r="B858"/>
      <c r="C858"/>
      <c r="D858"/>
      <c r="E858"/>
      <c r="F858"/>
      <c r="G858"/>
      <c r="H858"/>
      <c r="I858"/>
      <c r="J858"/>
    </row>
    <row r="859" spans="1:10" x14ac:dyDescent="0.35">
      <c r="A859"/>
      <c r="B859"/>
      <c r="C859"/>
      <c r="D859"/>
      <c r="E859"/>
      <c r="F859"/>
      <c r="G859"/>
      <c r="H859"/>
      <c r="I859"/>
      <c r="J859"/>
    </row>
    <row r="860" spans="1:10" x14ac:dyDescent="0.35">
      <c r="A860"/>
      <c r="B860"/>
      <c r="C860"/>
      <c r="D860"/>
      <c r="E860"/>
      <c r="F860"/>
      <c r="G860"/>
      <c r="H860"/>
      <c r="I860"/>
      <c r="J860"/>
    </row>
    <row r="861" spans="1:10" x14ac:dyDescent="0.35">
      <c r="A861"/>
      <c r="B861"/>
      <c r="C861"/>
      <c r="D861"/>
      <c r="E861"/>
      <c r="F861"/>
      <c r="G861"/>
      <c r="H861"/>
      <c r="I861"/>
      <c r="J861"/>
    </row>
    <row r="862" spans="1:10" x14ac:dyDescent="0.35">
      <c r="A862"/>
      <c r="B862"/>
      <c r="C862"/>
      <c r="D862"/>
      <c r="E862"/>
      <c r="F862"/>
      <c r="G862"/>
      <c r="H862"/>
      <c r="I862"/>
      <c r="J862"/>
    </row>
    <row r="863" spans="1:10" x14ac:dyDescent="0.35">
      <c r="A863"/>
      <c r="B863"/>
      <c r="C863"/>
      <c r="D863"/>
      <c r="E863"/>
      <c r="F863"/>
      <c r="G863"/>
      <c r="H863"/>
      <c r="I863"/>
      <c r="J863"/>
    </row>
    <row r="864" spans="1:10" x14ac:dyDescent="0.35">
      <c r="A864"/>
      <c r="B864"/>
      <c r="C864"/>
      <c r="D864"/>
      <c r="E864"/>
      <c r="F864"/>
      <c r="G864"/>
      <c r="H864"/>
      <c r="I864"/>
      <c r="J864"/>
    </row>
    <row r="865" spans="1:10" x14ac:dyDescent="0.35">
      <c r="A865"/>
      <c r="B865"/>
      <c r="C865"/>
      <c r="D865"/>
      <c r="E865"/>
      <c r="F865"/>
      <c r="G865"/>
      <c r="H865"/>
      <c r="I865"/>
      <c r="J865"/>
    </row>
    <row r="866" spans="1:10" x14ac:dyDescent="0.35">
      <c r="A866"/>
      <c r="B866"/>
      <c r="C866"/>
      <c r="D866"/>
      <c r="E866"/>
      <c r="F866"/>
      <c r="G866"/>
      <c r="H866"/>
      <c r="I866"/>
      <c r="J866"/>
    </row>
    <row r="867" spans="1:10" x14ac:dyDescent="0.35">
      <c r="A867"/>
      <c r="B867"/>
      <c r="C867"/>
      <c r="D867"/>
      <c r="E867"/>
      <c r="F867"/>
      <c r="G867"/>
      <c r="H867"/>
      <c r="I867"/>
      <c r="J867"/>
    </row>
    <row r="868" spans="1:10" x14ac:dyDescent="0.35">
      <c r="A868"/>
      <c r="B868"/>
      <c r="C868"/>
      <c r="D868"/>
      <c r="E868"/>
      <c r="F868"/>
      <c r="G868"/>
      <c r="H868"/>
      <c r="I868"/>
      <c r="J868"/>
    </row>
    <row r="869" spans="1:10" x14ac:dyDescent="0.35">
      <c r="A869"/>
      <c r="B869"/>
      <c r="C869"/>
      <c r="D869"/>
      <c r="E869"/>
      <c r="F869"/>
      <c r="G869"/>
      <c r="H869"/>
      <c r="I869"/>
      <c r="J869"/>
    </row>
    <row r="870" spans="1:10" x14ac:dyDescent="0.35">
      <c r="A870"/>
      <c r="B870"/>
      <c r="C870"/>
      <c r="D870"/>
      <c r="E870"/>
      <c r="F870"/>
      <c r="G870"/>
      <c r="H870"/>
      <c r="I870"/>
      <c r="J870"/>
    </row>
    <row r="871" spans="1:10" x14ac:dyDescent="0.35">
      <c r="A871"/>
      <c r="B871"/>
      <c r="C871"/>
      <c r="D871"/>
      <c r="E871"/>
      <c r="F871"/>
      <c r="G871"/>
      <c r="H871"/>
      <c r="I871"/>
      <c r="J871"/>
    </row>
    <row r="872" spans="1:10" x14ac:dyDescent="0.35">
      <c r="A872"/>
      <c r="B872"/>
      <c r="C872"/>
      <c r="D872"/>
      <c r="E872"/>
      <c r="F872"/>
      <c r="G872"/>
      <c r="H872"/>
      <c r="I872"/>
      <c r="J872"/>
    </row>
    <row r="873" spans="1:10" x14ac:dyDescent="0.35">
      <c r="A873"/>
      <c r="B873"/>
      <c r="C873"/>
      <c r="D873"/>
      <c r="E873"/>
      <c r="F873"/>
      <c r="G873"/>
      <c r="H873"/>
      <c r="I873"/>
      <c r="J873"/>
    </row>
    <row r="874" spans="1:10" x14ac:dyDescent="0.35">
      <c r="A874"/>
      <c r="B874"/>
      <c r="C874"/>
      <c r="D874"/>
      <c r="E874"/>
      <c r="F874"/>
      <c r="G874"/>
      <c r="H874"/>
      <c r="I874"/>
      <c r="J874"/>
    </row>
    <row r="875" spans="1:10" x14ac:dyDescent="0.35">
      <c r="A875"/>
      <c r="B875"/>
      <c r="C875"/>
      <c r="D875"/>
      <c r="E875"/>
      <c r="F875"/>
      <c r="G875"/>
      <c r="H875"/>
      <c r="I875"/>
      <c r="J875"/>
    </row>
    <row r="876" spans="1:10" x14ac:dyDescent="0.35">
      <c r="A876"/>
      <c r="B876"/>
      <c r="C876"/>
      <c r="D876"/>
      <c r="E876"/>
      <c r="F876"/>
      <c r="G876"/>
      <c r="H876"/>
      <c r="I876"/>
      <c r="J876"/>
    </row>
    <row r="877" spans="1:10" x14ac:dyDescent="0.35">
      <c r="A877"/>
      <c r="B877"/>
      <c r="C877"/>
      <c r="D877"/>
      <c r="E877"/>
      <c r="F877"/>
      <c r="G877"/>
      <c r="H877"/>
      <c r="I877"/>
      <c r="J877"/>
    </row>
    <row r="878" spans="1:10" x14ac:dyDescent="0.35">
      <c r="A878"/>
      <c r="B878"/>
      <c r="C878"/>
      <c r="D878"/>
      <c r="E878"/>
      <c r="F878"/>
      <c r="G878"/>
      <c r="H878"/>
      <c r="I878"/>
      <c r="J878"/>
    </row>
    <row r="879" spans="1:10" x14ac:dyDescent="0.35">
      <c r="A879"/>
      <c r="B879"/>
      <c r="C879"/>
      <c r="D879"/>
      <c r="E879"/>
      <c r="F879"/>
      <c r="G879"/>
      <c r="H879"/>
      <c r="I879"/>
      <c r="J879"/>
    </row>
    <row r="880" spans="1:10" x14ac:dyDescent="0.35">
      <c r="A880"/>
      <c r="B880"/>
      <c r="C880"/>
      <c r="D880"/>
      <c r="E880"/>
      <c r="F880"/>
      <c r="G880"/>
      <c r="H880"/>
      <c r="I880"/>
      <c r="J880"/>
    </row>
    <row r="881" spans="1:10" x14ac:dyDescent="0.35">
      <c r="A881"/>
      <c r="B881"/>
      <c r="C881"/>
      <c r="D881"/>
      <c r="E881"/>
      <c r="F881"/>
      <c r="G881"/>
      <c r="H881"/>
      <c r="I881"/>
      <c r="J881"/>
    </row>
    <row r="882" spans="1:10" x14ac:dyDescent="0.35">
      <c r="A882"/>
      <c r="B882"/>
      <c r="C882"/>
      <c r="D882"/>
      <c r="E882"/>
      <c r="F882"/>
      <c r="G882"/>
      <c r="H882"/>
      <c r="I882"/>
      <c r="J882"/>
    </row>
    <row r="883" spans="1:10" x14ac:dyDescent="0.35">
      <c r="A883"/>
      <c r="B883"/>
      <c r="C883"/>
      <c r="D883"/>
      <c r="E883"/>
      <c r="F883"/>
      <c r="G883"/>
      <c r="H883"/>
      <c r="I883"/>
      <c r="J883"/>
    </row>
    <row r="884" spans="1:10" x14ac:dyDescent="0.35">
      <c r="A884"/>
      <c r="B884"/>
      <c r="C884"/>
      <c r="D884"/>
      <c r="E884"/>
      <c r="F884"/>
      <c r="G884"/>
      <c r="H884"/>
      <c r="I884"/>
      <c r="J884"/>
    </row>
    <row r="885" spans="1:10" x14ac:dyDescent="0.35">
      <c r="A885"/>
      <c r="B885"/>
      <c r="C885"/>
      <c r="D885"/>
      <c r="E885"/>
      <c r="F885"/>
      <c r="G885"/>
      <c r="H885"/>
      <c r="I885"/>
      <c r="J885"/>
    </row>
    <row r="886" spans="1:10" x14ac:dyDescent="0.35">
      <c r="A886"/>
      <c r="B886"/>
      <c r="C886"/>
      <c r="D886"/>
      <c r="E886"/>
      <c r="F886"/>
      <c r="G886"/>
      <c r="H886"/>
      <c r="I886"/>
      <c r="J886"/>
    </row>
    <row r="887" spans="1:10" x14ac:dyDescent="0.35">
      <c r="A887"/>
      <c r="B887"/>
      <c r="C887"/>
      <c r="D887"/>
      <c r="E887"/>
      <c r="F887"/>
      <c r="G887"/>
      <c r="H887"/>
      <c r="I887"/>
      <c r="J887"/>
    </row>
    <row r="888" spans="1:10" x14ac:dyDescent="0.35">
      <c r="A888"/>
      <c r="B888"/>
      <c r="C888"/>
      <c r="D888"/>
      <c r="E888"/>
      <c r="F888"/>
      <c r="G888"/>
      <c r="H888"/>
      <c r="I888"/>
      <c r="J888"/>
    </row>
    <row r="889" spans="1:10" x14ac:dyDescent="0.35">
      <c r="A889"/>
      <c r="B889"/>
      <c r="C889"/>
      <c r="D889"/>
      <c r="E889"/>
      <c r="F889"/>
      <c r="G889"/>
      <c r="H889"/>
      <c r="I889"/>
      <c r="J889"/>
    </row>
    <row r="890" spans="1:10" x14ac:dyDescent="0.35">
      <c r="A890"/>
      <c r="B890"/>
      <c r="C890"/>
      <c r="D890"/>
      <c r="E890"/>
      <c r="F890"/>
      <c r="G890"/>
      <c r="H890"/>
      <c r="I890"/>
      <c r="J890"/>
    </row>
    <row r="891" spans="1:10" x14ac:dyDescent="0.35">
      <c r="A891"/>
      <c r="B891"/>
      <c r="C891"/>
      <c r="D891"/>
      <c r="E891"/>
      <c r="F891"/>
      <c r="G891"/>
      <c r="H891"/>
      <c r="I891"/>
      <c r="J891"/>
    </row>
    <row r="892" spans="1:10" x14ac:dyDescent="0.35">
      <c r="A892"/>
      <c r="B892"/>
      <c r="C892"/>
      <c r="D892"/>
      <c r="E892"/>
      <c r="F892"/>
      <c r="G892"/>
      <c r="H892"/>
      <c r="I892"/>
      <c r="J892"/>
    </row>
    <row r="893" spans="1:10" x14ac:dyDescent="0.35">
      <c r="A893"/>
      <c r="B893"/>
      <c r="C893"/>
      <c r="D893"/>
      <c r="E893"/>
      <c r="F893"/>
      <c r="G893"/>
      <c r="H893"/>
      <c r="I893"/>
      <c r="J893"/>
    </row>
    <row r="894" spans="1:10" x14ac:dyDescent="0.35">
      <c r="A894"/>
      <c r="B894"/>
      <c r="C894"/>
      <c r="D894"/>
      <c r="E894"/>
      <c r="F894"/>
      <c r="G894"/>
      <c r="H894"/>
      <c r="I894"/>
      <c r="J894"/>
    </row>
    <row r="895" spans="1:10" x14ac:dyDescent="0.35">
      <c r="A895"/>
      <c r="B895"/>
      <c r="C895"/>
      <c r="D895"/>
      <c r="E895"/>
      <c r="F895"/>
      <c r="G895"/>
      <c r="H895"/>
      <c r="I895"/>
      <c r="J895"/>
    </row>
    <row r="896" spans="1:10" x14ac:dyDescent="0.35">
      <c r="A896"/>
      <c r="B896"/>
      <c r="C896"/>
      <c r="D896"/>
      <c r="E896"/>
      <c r="F896"/>
      <c r="G896"/>
      <c r="H896"/>
      <c r="I896"/>
      <c r="J896"/>
    </row>
    <row r="897" spans="1:10" x14ac:dyDescent="0.35">
      <c r="A897"/>
      <c r="B897"/>
      <c r="C897"/>
      <c r="D897"/>
      <c r="E897"/>
      <c r="F897"/>
      <c r="G897"/>
      <c r="H897"/>
      <c r="I897"/>
      <c r="J897"/>
    </row>
    <row r="898" spans="1:10" x14ac:dyDescent="0.35">
      <c r="A898"/>
      <c r="B898"/>
      <c r="C898"/>
      <c r="D898"/>
      <c r="E898"/>
      <c r="F898"/>
      <c r="G898"/>
      <c r="H898"/>
      <c r="I898"/>
      <c r="J898"/>
    </row>
    <row r="899" spans="1:10" x14ac:dyDescent="0.35">
      <c r="A899"/>
      <c r="B899"/>
      <c r="C899"/>
      <c r="D899"/>
      <c r="E899"/>
      <c r="F899"/>
      <c r="G899"/>
      <c r="H899"/>
      <c r="I899"/>
      <c r="J899"/>
    </row>
    <row r="900" spans="1:10" x14ac:dyDescent="0.35">
      <c r="A900"/>
      <c r="B900"/>
      <c r="C900"/>
      <c r="D900"/>
      <c r="E900"/>
      <c r="F900"/>
      <c r="G900"/>
      <c r="H900"/>
      <c r="I900"/>
      <c r="J900"/>
    </row>
    <row r="901" spans="1:10" x14ac:dyDescent="0.35">
      <c r="A901"/>
      <c r="B901"/>
      <c r="C901"/>
      <c r="D901"/>
      <c r="E901"/>
      <c r="F901"/>
      <c r="G901"/>
      <c r="H901"/>
      <c r="I901"/>
      <c r="J901"/>
    </row>
    <row r="902" spans="1:10" x14ac:dyDescent="0.35">
      <c r="A902"/>
      <c r="B902"/>
      <c r="C902"/>
      <c r="D902"/>
      <c r="E902"/>
      <c r="F902"/>
      <c r="G902"/>
      <c r="H902"/>
      <c r="I902"/>
      <c r="J902"/>
    </row>
    <row r="903" spans="1:10" x14ac:dyDescent="0.35">
      <c r="A903"/>
      <c r="B903"/>
      <c r="C903"/>
      <c r="D903"/>
      <c r="E903"/>
      <c r="F903"/>
      <c r="G903"/>
      <c r="H903"/>
      <c r="I903"/>
      <c r="J903"/>
    </row>
    <row r="904" spans="1:10" x14ac:dyDescent="0.35">
      <c r="A904"/>
      <c r="B904"/>
      <c r="C904"/>
      <c r="D904"/>
      <c r="E904"/>
      <c r="F904"/>
      <c r="G904"/>
      <c r="H904"/>
      <c r="I904"/>
      <c r="J904"/>
    </row>
    <row r="905" spans="1:10" x14ac:dyDescent="0.35">
      <c r="A905"/>
      <c r="B905"/>
      <c r="C905"/>
      <c r="D905"/>
      <c r="E905"/>
      <c r="F905"/>
      <c r="G905"/>
      <c r="H905"/>
      <c r="I905"/>
      <c r="J905"/>
    </row>
    <row r="906" spans="1:10" x14ac:dyDescent="0.35">
      <c r="A906"/>
      <c r="B906"/>
      <c r="C906"/>
      <c r="D906"/>
      <c r="E906"/>
      <c r="F906"/>
      <c r="G906"/>
      <c r="H906"/>
      <c r="I906"/>
      <c r="J906"/>
    </row>
    <row r="907" spans="1:10" x14ac:dyDescent="0.35">
      <c r="A907"/>
      <c r="B907"/>
      <c r="C907"/>
      <c r="D907"/>
      <c r="E907"/>
      <c r="F907"/>
      <c r="G907"/>
      <c r="H907"/>
      <c r="I907"/>
      <c r="J907"/>
    </row>
    <row r="908" spans="1:10" x14ac:dyDescent="0.35">
      <c r="A908"/>
      <c r="B908"/>
      <c r="C908"/>
      <c r="D908"/>
      <c r="E908"/>
      <c r="F908"/>
      <c r="G908"/>
      <c r="H908"/>
      <c r="I908"/>
      <c r="J908"/>
    </row>
    <row r="909" spans="1:10" x14ac:dyDescent="0.35">
      <c r="A909"/>
      <c r="B909"/>
      <c r="C909"/>
      <c r="D909"/>
      <c r="E909"/>
      <c r="F909"/>
      <c r="G909"/>
      <c r="H909"/>
      <c r="I909"/>
      <c r="J909"/>
    </row>
    <row r="910" spans="1:10" x14ac:dyDescent="0.35">
      <c r="A910"/>
      <c r="B910"/>
      <c r="C910"/>
      <c r="D910"/>
      <c r="E910"/>
      <c r="F910"/>
      <c r="G910"/>
      <c r="H910"/>
      <c r="I910"/>
      <c r="J910"/>
    </row>
    <row r="911" spans="1:10" x14ac:dyDescent="0.35">
      <c r="A911"/>
      <c r="B911"/>
      <c r="C911"/>
      <c r="D911"/>
      <c r="E911"/>
      <c r="F911"/>
      <c r="G911"/>
      <c r="H911"/>
      <c r="I911"/>
      <c r="J911"/>
    </row>
    <row r="912" spans="1:10" x14ac:dyDescent="0.35">
      <c r="A912"/>
      <c r="B912"/>
      <c r="C912"/>
      <c r="D912"/>
      <c r="E912"/>
      <c r="F912"/>
      <c r="G912"/>
      <c r="H912"/>
      <c r="I912"/>
      <c r="J912"/>
    </row>
    <row r="913" spans="1:10" x14ac:dyDescent="0.35">
      <c r="A913"/>
      <c r="B913"/>
      <c r="C913"/>
      <c r="D913"/>
      <c r="E913"/>
      <c r="F913"/>
      <c r="G913"/>
      <c r="H913"/>
      <c r="I913"/>
      <c r="J913"/>
    </row>
    <row r="914" spans="1:10" x14ac:dyDescent="0.35">
      <c r="A914"/>
      <c r="B914"/>
      <c r="C914"/>
      <c r="D914"/>
      <c r="E914"/>
      <c r="F914"/>
      <c r="G914"/>
      <c r="H914"/>
      <c r="I914"/>
      <c r="J914"/>
    </row>
    <row r="915" spans="1:10" x14ac:dyDescent="0.35">
      <c r="A915"/>
      <c r="B915"/>
      <c r="C915"/>
      <c r="D915"/>
      <c r="E915"/>
      <c r="F915"/>
      <c r="G915"/>
      <c r="H915"/>
      <c r="I915"/>
      <c r="J915"/>
    </row>
    <row r="916" spans="1:10" x14ac:dyDescent="0.35">
      <c r="A916"/>
      <c r="B916"/>
      <c r="C916"/>
      <c r="D916"/>
      <c r="E916"/>
      <c r="F916"/>
      <c r="G916"/>
      <c r="H916"/>
      <c r="I916"/>
      <c r="J916"/>
    </row>
    <row r="917" spans="1:10" x14ac:dyDescent="0.35">
      <c r="A917"/>
      <c r="B917"/>
      <c r="C917"/>
      <c r="D917"/>
      <c r="E917"/>
      <c r="F917"/>
      <c r="G917"/>
      <c r="H917"/>
      <c r="I917"/>
      <c r="J917"/>
    </row>
    <row r="918" spans="1:10" x14ac:dyDescent="0.35">
      <c r="A918"/>
      <c r="B918"/>
      <c r="C918"/>
      <c r="D918"/>
      <c r="E918"/>
      <c r="F918"/>
      <c r="G918"/>
      <c r="H918"/>
      <c r="I918"/>
      <c r="J918"/>
    </row>
    <row r="919" spans="1:10" x14ac:dyDescent="0.35">
      <c r="A919"/>
      <c r="B919"/>
      <c r="C919"/>
      <c r="D919"/>
      <c r="E919"/>
      <c r="F919"/>
      <c r="G919"/>
      <c r="H919"/>
      <c r="I919"/>
      <c r="J919"/>
    </row>
    <row r="920" spans="1:10" x14ac:dyDescent="0.35">
      <c r="A920"/>
      <c r="B920"/>
      <c r="C920"/>
      <c r="D920"/>
      <c r="E920"/>
      <c r="F920"/>
      <c r="G920"/>
      <c r="H920"/>
      <c r="I920"/>
      <c r="J920"/>
    </row>
    <row r="921" spans="1:10" x14ac:dyDescent="0.35">
      <c r="A921"/>
      <c r="B921"/>
      <c r="C921"/>
      <c r="D921"/>
      <c r="E921"/>
      <c r="F921"/>
      <c r="G921"/>
      <c r="H921"/>
      <c r="I921"/>
      <c r="J921"/>
    </row>
    <row r="922" spans="1:10" x14ac:dyDescent="0.35">
      <c r="A922"/>
      <c r="B922"/>
      <c r="C922"/>
      <c r="D922"/>
      <c r="E922"/>
      <c r="F922"/>
      <c r="G922"/>
      <c r="H922"/>
      <c r="I922"/>
      <c r="J922"/>
    </row>
    <row r="923" spans="1:10" x14ac:dyDescent="0.35">
      <c r="A923"/>
      <c r="B923"/>
      <c r="C923"/>
      <c r="D923"/>
      <c r="E923"/>
      <c r="F923"/>
      <c r="G923"/>
      <c r="H923"/>
      <c r="I923"/>
      <c r="J923"/>
    </row>
    <row r="924" spans="1:10" x14ac:dyDescent="0.35">
      <c r="A924"/>
      <c r="B924"/>
      <c r="C924"/>
      <c r="D924"/>
      <c r="E924"/>
      <c r="F924"/>
      <c r="G924"/>
      <c r="H924"/>
      <c r="I924"/>
      <c r="J924"/>
    </row>
    <row r="925" spans="1:10" x14ac:dyDescent="0.35">
      <c r="A925"/>
      <c r="B925"/>
      <c r="C925"/>
      <c r="D925"/>
      <c r="E925"/>
      <c r="F925"/>
      <c r="G925"/>
      <c r="H925"/>
      <c r="I925"/>
      <c r="J925"/>
    </row>
    <row r="926" spans="1:10" x14ac:dyDescent="0.35">
      <c r="A926"/>
      <c r="B926"/>
      <c r="C926"/>
      <c r="D926"/>
      <c r="E926"/>
      <c r="F926"/>
      <c r="G926"/>
      <c r="H926"/>
      <c r="I926"/>
      <c r="J926"/>
    </row>
    <row r="927" spans="1:10" x14ac:dyDescent="0.35">
      <c r="A927"/>
      <c r="B927"/>
      <c r="C927"/>
      <c r="D927"/>
      <c r="E927"/>
      <c r="F927"/>
      <c r="G927"/>
      <c r="H927"/>
      <c r="I927"/>
      <c r="J927"/>
    </row>
    <row r="928" spans="1:10" x14ac:dyDescent="0.35">
      <c r="A928"/>
      <c r="B928"/>
      <c r="C928"/>
      <c r="D928"/>
      <c r="E928"/>
      <c r="F928"/>
      <c r="G928"/>
      <c r="H928"/>
      <c r="I928"/>
      <c r="J928"/>
    </row>
    <row r="929" spans="1:10" x14ac:dyDescent="0.35">
      <c r="A929"/>
      <c r="B929"/>
      <c r="C929"/>
      <c r="D929"/>
      <c r="E929"/>
      <c r="F929"/>
      <c r="G929"/>
      <c r="H929"/>
      <c r="I929"/>
      <c r="J929"/>
    </row>
    <row r="930" spans="1:10" x14ac:dyDescent="0.35">
      <c r="A930"/>
      <c r="B930"/>
      <c r="C930"/>
      <c r="D930"/>
      <c r="E930"/>
      <c r="F930"/>
      <c r="G930"/>
      <c r="H930"/>
      <c r="I930"/>
      <c r="J930"/>
    </row>
    <row r="931" spans="1:10" x14ac:dyDescent="0.35">
      <c r="A931"/>
      <c r="B931"/>
      <c r="C931"/>
      <c r="D931"/>
      <c r="E931"/>
      <c r="F931"/>
      <c r="G931"/>
      <c r="H931"/>
      <c r="I931"/>
      <c r="J931"/>
    </row>
    <row r="932" spans="1:10" x14ac:dyDescent="0.35">
      <c r="A932"/>
      <c r="B932"/>
      <c r="C932"/>
      <c r="D932"/>
      <c r="E932"/>
      <c r="F932"/>
      <c r="G932"/>
      <c r="H932"/>
      <c r="I932"/>
      <c r="J932"/>
    </row>
    <row r="933" spans="1:10" x14ac:dyDescent="0.35">
      <c r="A933"/>
      <c r="B933"/>
      <c r="C933"/>
      <c r="D933"/>
      <c r="E933"/>
      <c r="F933"/>
      <c r="G933"/>
      <c r="H933"/>
      <c r="I933"/>
      <c r="J933"/>
    </row>
    <row r="934" spans="1:10" x14ac:dyDescent="0.35">
      <c r="A934"/>
      <c r="B934"/>
      <c r="C934"/>
      <c r="D934"/>
      <c r="E934"/>
      <c r="F934"/>
      <c r="G934"/>
      <c r="H934"/>
      <c r="I934"/>
      <c r="J934"/>
    </row>
    <row r="935" spans="1:10" x14ac:dyDescent="0.35">
      <c r="A935"/>
      <c r="B935"/>
      <c r="C935"/>
      <c r="D935"/>
      <c r="E935"/>
      <c r="F935"/>
      <c r="G935"/>
      <c r="H935"/>
      <c r="I935"/>
      <c r="J935"/>
    </row>
    <row r="936" spans="1:10" x14ac:dyDescent="0.35">
      <c r="A936"/>
      <c r="B936"/>
      <c r="C936"/>
      <c r="D936"/>
      <c r="E936"/>
      <c r="F936"/>
      <c r="G936"/>
      <c r="H936"/>
      <c r="I936"/>
      <c r="J936"/>
    </row>
    <row r="937" spans="1:10" x14ac:dyDescent="0.35">
      <c r="A937"/>
      <c r="B937"/>
      <c r="C937"/>
      <c r="D937"/>
      <c r="E937"/>
      <c r="F937"/>
      <c r="G937"/>
      <c r="H937"/>
      <c r="I937"/>
      <c r="J937"/>
    </row>
    <row r="938" spans="1:10" x14ac:dyDescent="0.35">
      <c r="A938"/>
      <c r="B938"/>
      <c r="C938"/>
      <c r="D938"/>
      <c r="E938"/>
      <c r="F938"/>
      <c r="G938"/>
      <c r="H938"/>
      <c r="I938"/>
      <c r="J938"/>
    </row>
    <row r="939" spans="1:10" x14ac:dyDescent="0.35">
      <c r="A939"/>
      <c r="B939"/>
      <c r="C939"/>
      <c r="D939"/>
      <c r="E939"/>
      <c r="F939"/>
      <c r="G939"/>
      <c r="H939"/>
      <c r="I939"/>
      <c r="J939"/>
    </row>
    <row r="940" spans="1:10" x14ac:dyDescent="0.35">
      <c r="A940"/>
      <c r="B940"/>
      <c r="C940"/>
      <c r="D940"/>
      <c r="E940"/>
      <c r="F940"/>
      <c r="G940"/>
      <c r="H940"/>
      <c r="I940"/>
      <c r="J940"/>
    </row>
    <row r="941" spans="1:10" x14ac:dyDescent="0.35">
      <c r="A941"/>
      <c r="B941"/>
      <c r="C941"/>
      <c r="D941"/>
      <c r="E941"/>
      <c r="F941"/>
      <c r="G941"/>
      <c r="H941"/>
      <c r="I941"/>
      <c r="J941"/>
    </row>
    <row r="942" spans="1:10" x14ac:dyDescent="0.35">
      <c r="A942"/>
      <c r="B942"/>
      <c r="C942"/>
      <c r="D942"/>
      <c r="E942"/>
      <c r="F942"/>
      <c r="G942"/>
      <c r="H942"/>
      <c r="I942"/>
      <c r="J942"/>
    </row>
    <row r="943" spans="1:10" x14ac:dyDescent="0.35">
      <c r="A943"/>
      <c r="B943"/>
      <c r="C943"/>
      <c r="D943"/>
      <c r="E943"/>
      <c r="F943"/>
      <c r="G943"/>
      <c r="H943"/>
      <c r="I943"/>
      <c r="J943"/>
    </row>
    <row r="944" spans="1:10" x14ac:dyDescent="0.35">
      <c r="A944"/>
      <c r="B944"/>
      <c r="C944"/>
      <c r="D944"/>
      <c r="E944"/>
      <c r="F944"/>
      <c r="G944"/>
      <c r="H944"/>
      <c r="I944"/>
      <c r="J944"/>
    </row>
    <row r="945" spans="1:10" x14ac:dyDescent="0.35">
      <c r="A945"/>
      <c r="B945"/>
      <c r="C945"/>
      <c r="D945"/>
      <c r="E945"/>
      <c r="F945"/>
      <c r="G945"/>
      <c r="H945"/>
      <c r="I945"/>
      <c r="J945"/>
    </row>
    <row r="946" spans="1:10" x14ac:dyDescent="0.35">
      <c r="A946"/>
      <c r="B946"/>
      <c r="C946"/>
      <c r="D946"/>
      <c r="E946"/>
      <c r="F946"/>
      <c r="G946"/>
      <c r="H946"/>
      <c r="I946"/>
      <c r="J946"/>
    </row>
    <row r="947" spans="1:10" x14ac:dyDescent="0.35">
      <c r="A947"/>
      <c r="B947"/>
      <c r="C947"/>
      <c r="D947"/>
      <c r="E947"/>
      <c r="F947"/>
      <c r="G947"/>
      <c r="H947"/>
      <c r="I947"/>
      <c r="J947"/>
    </row>
    <row r="948" spans="1:10" x14ac:dyDescent="0.35">
      <c r="A948"/>
      <c r="B948"/>
      <c r="C948"/>
      <c r="D948"/>
      <c r="E948"/>
      <c r="F948"/>
      <c r="G948"/>
      <c r="H948"/>
      <c r="I948"/>
      <c r="J948"/>
    </row>
    <row r="949" spans="1:10" x14ac:dyDescent="0.35">
      <c r="A949"/>
      <c r="B949"/>
      <c r="C949"/>
      <c r="D949"/>
      <c r="E949"/>
      <c r="F949"/>
      <c r="G949"/>
      <c r="H949"/>
      <c r="I949"/>
      <c r="J949"/>
    </row>
    <row r="950" spans="1:10" x14ac:dyDescent="0.35">
      <c r="A950"/>
      <c r="B950"/>
      <c r="C950"/>
      <c r="D950"/>
      <c r="E950"/>
      <c r="F950"/>
      <c r="G950"/>
      <c r="H950"/>
      <c r="I950"/>
      <c r="J950"/>
    </row>
    <row r="951" spans="1:10" x14ac:dyDescent="0.35">
      <c r="A951"/>
      <c r="B951"/>
      <c r="C951"/>
      <c r="D951"/>
      <c r="E951"/>
      <c r="F951"/>
      <c r="G951"/>
      <c r="H951"/>
      <c r="I951"/>
      <c r="J951"/>
    </row>
    <row r="952" spans="1:10" x14ac:dyDescent="0.35">
      <c r="A952"/>
      <c r="B952"/>
      <c r="C952"/>
      <c r="D952"/>
      <c r="E952"/>
      <c r="F952"/>
      <c r="G952"/>
      <c r="H952"/>
      <c r="I952"/>
      <c r="J952"/>
    </row>
    <row r="953" spans="1:10" x14ac:dyDescent="0.35">
      <c r="A953"/>
      <c r="B953"/>
      <c r="C953"/>
      <c r="D953"/>
      <c r="E953"/>
      <c r="F953"/>
      <c r="G953"/>
      <c r="H953"/>
      <c r="I953"/>
      <c r="J953"/>
    </row>
    <row r="954" spans="1:10" x14ac:dyDescent="0.35">
      <c r="A954"/>
      <c r="B954"/>
      <c r="C954"/>
      <c r="D954"/>
      <c r="E954"/>
      <c r="F954"/>
      <c r="G954"/>
      <c r="H954"/>
      <c r="I954"/>
      <c r="J954"/>
    </row>
    <row r="955" spans="1:10" x14ac:dyDescent="0.35">
      <c r="A955"/>
      <c r="B955"/>
      <c r="C955"/>
      <c r="D955"/>
      <c r="E955"/>
      <c r="F955"/>
      <c r="G955"/>
      <c r="H955"/>
      <c r="I955"/>
      <c r="J955"/>
    </row>
    <row r="956" spans="1:10" x14ac:dyDescent="0.35">
      <c r="A956"/>
      <c r="B956"/>
      <c r="C956"/>
      <c r="D956"/>
      <c r="E956"/>
      <c r="F956"/>
      <c r="G956"/>
      <c r="H956"/>
      <c r="I956"/>
      <c r="J956"/>
    </row>
    <row r="957" spans="1:10" x14ac:dyDescent="0.35">
      <c r="A957"/>
      <c r="B957"/>
      <c r="C957"/>
      <c r="D957"/>
      <c r="E957"/>
      <c r="F957"/>
      <c r="G957"/>
      <c r="H957"/>
      <c r="I957"/>
      <c r="J957"/>
    </row>
    <row r="958" spans="1:10" x14ac:dyDescent="0.35">
      <c r="A958"/>
      <c r="B958"/>
      <c r="C958"/>
      <c r="D958"/>
      <c r="E958"/>
      <c r="F958"/>
      <c r="G958"/>
      <c r="H958"/>
      <c r="I958"/>
      <c r="J958"/>
    </row>
    <row r="959" spans="1:10" x14ac:dyDescent="0.35">
      <c r="A959"/>
      <c r="B959"/>
      <c r="C959"/>
      <c r="D959"/>
      <c r="E959"/>
      <c r="F959"/>
      <c r="G959"/>
      <c r="H959"/>
      <c r="I959"/>
      <c r="J959"/>
    </row>
    <row r="960" spans="1:10" x14ac:dyDescent="0.35">
      <c r="A960"/>
      <c r="B960"/>
      <c r="C960"/>
      <c r="D960"/>
      <c r="E960"/>
      <c r="F960"/>
      <c r="G960"/>
      <c r="H960"/>
      <c r="I960"/>
      <c r="J960"/>
    </row>
    <row r="961" spans="1:10" x14ac:dyDescent="0.35">
      <c r="A961"/>
      <c r="B961"/>
      <c r="C961"/>
      <c r="D961"/>
      <c r="E961"/>
      <c r="F961"/>
      <c r="G961"/>
      <c r="H961"/>
      <c r="I961"/>
      <c r="J961"/>
    </row>
    <row r="962" spans="1:10" x14ac:dyDescent="0.35">
      <c r="A962"/>
      <c r="B962"/>
      <c r="C962"/>
      <c r="D962"/>
      <c r="E962"/>
      <c r="F962"/>
      <c r="G962"/>
      <c r="H962"/>
      <c r="I962"/>
      <c r="J962"/>
    </row>
    <row r="963" spans="1:10" x14ac:dyDescent="0.35">
      <c r="A963"/>
      <c r="B963"/>
      <c r="C963"/>
      <c r="D963"/>
      <c r="E963"/>
      <c r="F963"/>
      <c r="G963"/>
      <c r="H963"/>
      <c r="I963"/>
      <c r="J963"/>
    </row>
    <row r="964" spans="1:10" x14ac:dyDescent="0.35">
      <c r="A964"/>
      <c r="B964"/>
      <c r="C964"/>
      <c r="D964"/>
      <c r="E964"/>
      <c r="F964"/>
      <c r="G964"/>
      <c r="H964"/>
      <c r="I964"/>
      <c r="J964"/>
    </row>
    <row r="965" spans="1:10" x14ac:dyDescent="0.35">
      <c r="A965"/>
      <c r="B965"/>
      <c r="C965"/>
      <c r="D965"/>
      <c r="E965"/>
      <c r="F965"/>
      <c r="G965"/>
      <c r="H965"/>
      <c r="I965"/>
      <c r="J965"/>
    </row>
    <row r="966" spans="1:10" x14ac:dyDescent="0.35">
      <c r="A966"/>
      <c r="B966"/>
      <c r="C966"/>
      <c r="D966"/>
      <c r="E966"/>
      <c r="F966"/>
      <c r="G966"/>
      <c r="H966"/>
      <c r="I966"/>
      <c r="J966"/>
    </row>
    <row r="967" spans="1:10" x14ac:dyDescent="0.35">
      <c r="A967"/>
      <c r="B967"/>
      <c r="C967"/>
      <c r="D967"/>
      <c r="E967"/>
      <c r="F967"/>
      <c r="G967"/>
      <c r="H967"/>
      <c r="I967"/>
      <c r="J967"/>
    </row>
    <row r="968" spans="1:10" x14ac:dyDescent="0.35">
      <c r="A968"/>
      <c r="B968"/>
      <c r="C968"/>
      <c r="D968"/>
      <c r="E968"/>
      <c r="F968"/>
      <c r="G968"/>
      <c r="H968"/>
      <c r="I968"/>
      <c r="J968"/>
    </row>
    <row r="969" spans="1:10" x14ac:dyDescent="0.35">
      <c r="A969"/>
      <c r="B969"/>
      <c r="C969"/>
      <c r="D969"/>
      <c r="E969"/>
      <c r="F969"/>
      <c r="G969"/>
      <c r="H969"/>
      <c r="I969"/>
      <c r="J969"/>
    </row>
    <row r="970" spans="1:10" x14ac:dyDescent="0.35">
      <c r="A970"/>
      <c r="B970"/>
      <c r="C970"/>
      <c r="D970"/>
      <c r="E970"/>
      <c r="F970"/>
      <c r="G970"/>
      <c r="H970"/>
      <c r="I970"/>
      <c r="J970"/>
    </row>
    <row r="971" spans="1:10" x14ac:dyDescent="0.35">
      <c r="A971"/>
      <c r="B971"/>
      <c r="C971"/>
      <c r="D971"/>
      <c r="E971"/>
      <c r="F971"/>
      <c r="G971"/>
      <c r="H971"/>
      <c r="I971"/>
      <c r="J971"/>
    </row>
    <row r="972" spans="1:10" x14ac:dyDescent="0.35">
      <c r="A972"/>
      <c r="B972"/>
      <c r="C972"/>
      <c r="D972"/>
      <c r="E972"/>
      <c r="F972"/>
      <c r="G972"/>
      <c r="H972"/>
      <c r="I972"/>
      <c r="J972"/>
    </row>
    <row r="973" spans="1:10" x14ac:dyDescent="0.35">
      <c r="A973"/>
      <c r="B973"/>
      <c r="C973"/>
      <c r="D973"/>
      <c r="E973"/>
      <c r="F973"/>
      <c r="G973"/>
      <c r="H973"/>
      <c r="I973"/>
      <c r="J973"/>
    </row>
    <row r="974" spans="1:10" x14ac:dyDescent="0.35">
      <c r="A974"/>
      <c r="B974"/>
      <c r="C974"/>
      <c r="D974"/>
      <c r="E974"/>
      <c r="F974"/>
      <c r="G974"/>
      <c r="H974"/>
      <c r="I974"/>
      <c r="J974"/>
    </row>
    <row r="975" spans="1:10" x14ac:dyDescent="0.35">
      <c r="A975"/>
      <c r="B975"/>
      <c r="C975"/>
      <c r="D975"/>
      <c r="E975"/>
      <c r="F975"/>
      <c r="G975"/>
      <c r="H975"/>
      <c r="I975"/>
      <c r="J975"/>
    </row>
    <row r="976" spans="1:10" x14ac:dyDescent="0.35">
      <c r="A976"/>
      <c r="B976"/>
      <c r="C976"/>
      <c r="D976"/>
      <c r="E976"/>
      <c r="F976"/>
      <c r="G976"/>
      <c r="H976"/>
      <c r="I976"/>
      <c r="J976"/>
    </row>
    <row r="977" spans="1:10" x14ac:dyDescent="0.35">
      <c r="A977"/>
      <c r="B977"/>
      <c r="C977"/>
      <c r="D977"/>
      <c r="E977"/>
      <c r="F977"/>
      <c r="G977"/>
      <c r="H977"/>
      <c r="I977"/>
      <c r="J977"/>
    </row>
    <row r="978" spans="1:10" x14ac:dyDescent="0.35">
      <c r="A978"/>
      <c r="B978"/>
      <c r="C978"/>
      <c r="D978"/>
      <c r="E978"/>
      <c r="F978"/>
      <c r="G978"/>
      <c r="H978"/>
      <c r="I978"/>
      <c r="J978"/>
    </row>
    <row r="979" spans="1:10" x14ac:dyDescent="0.35">
      <c r="A979"/>
      <c r="B979"/>
      <c r="C979"/>
      <c r="D979"/>
      <c r="E979"/>
      <c r="F979"/>
      <c r="G979"/>
      <c r="H979"/>
      <c r="I979"/>
      <c r="J979"/>
    </row>
    <row r="980" spans="1:10" x14ac:dyDescent="0.35">
      <c r="A980"/>
      <c r="B980"/>
      <c r="C980"/>
      <c r="D980"/>
      <c r="E980"/>
      <c r="F980"/>
      <c r="G980"/>
      <c r="H980"/>
      <c r="I980"/>
      <c r="J980"/>
    </row>
    <row r="981" spans="1:10" x14ac:dyDescent="0.35">
      <c r="A981"/>
      <c r="B981"/>
      <c r="C981"/>
      <c r="D981"/>
      <c r="E981"/>
      <c r="F981"/>
      <c r="G981"/>
      <c r="H981"/>
      <c r="I981"/>
      <c r="J981"/>
    </row>
    <row r="982" spans="1:10" x14ac:dyDescent="0.35">
      <c r="A982"/>
      <c r="B982"/>
      <c r="C982"/>
      <c r="D982"/>
      <c r="E982"/>
      <c r="F982"/>
      <c r="G982"/>
      <c r="H982"/>
      <c r="I982"/>
      <c r="J982"/>
    </row>
    <row r="983" spans="1:10" x14ac:dyDescent="0.35">
      <c r="A983"/>
      <c r="B983"/>
      <c r="C983"/>
      <c r="D983"/>
      <c r="E983"/>
      <c r="F983"/>
      <c r="G983"/>
      <c r="H983"/>
      <c r="I983"/>
      <c r="J983"/>
    </row>
    <row r="984" spans="1:10" x14ac:dyDescent="0.35">
      <c r="A984"/>
      <c r="B984"/>
      <c r="C984"/>
      <c r="D984"/>
      <c r="E984"/>
      <c r="F984"/>
      <c r="G984"/>
      <c r="H984"/>
      <c r="I984"/>
      <c r="J984"/>
    </row>
    <row r="985" spans="1:10" x14ac:dyDescent="0.35">
      <c r="A985"/>
      <c r="B985"/>
      <c r="C985"/>
      <c r="D985"/>
      <c r="E985"/>
      <c r="F985"/>
      <c r="G985"/>
      <c r="H985"/>
      <c r="I985"/>
      <c r="J985"/>
    </row>
    <row r="986" spans="1:10" x14ac:dyDescent="0.35">
      <c r="A986"/>
      <c r="B986"/>
      <c r="C986"/>
      <c r="D986"/>
      <c r="E986"/>
      <c r="F986"/>
      <c r="G986"/>
      <c r="H986"/>
      <c r="I986"/>
      <c r="J986"/>
    </row>
    <row r="987" spans="1:10" x14ac:dyDescent="0.35">
      <c r="A987"/>
      <c r="B987"/>
      <c r="C987"/>
      <c r="D987"/>
      <c r="E987"/>
      <c r="F987"/>
      <c r="G987"/>
      <c r="H987"/>
      <c r="I987"/>
      <c r="J987"/>
    </row>
    <row r="988" spans="1:10" x14ac:dyDescent="0.35">
      <c r="A988"/>
      <c r="B988"/>
      <c r="C988"/>
      <c r="D988"/>
      <c r="E988"/>
      <c r="F988"/>
      <c r="G988"/>
      <c r="H988"/>
      <c r="I988"/>
      <c r="J988"/>
    </row>
    <row r="989" spans="1:10" x14ac:dyDescent="0.35">
      <c r="A989"/>
      <c r="B989"/>
      <c r="C989"/>
      <c r="D989"/>
      <c r="E989"/>
      <c r="F989"/>
      <c r="G989"/>
      <c r="H989"/>
      <c r="I989"/>
      <c r="J989"/>
    </row>
    <row r="990" spans="1:10" x14ac:dyDescent="0.35">
      <c r="A990"/>
      <c r="B990"/>
      <c r="C990"/>
      <c r="D990"/>
      <c r="E990"/>
      <c r="F990"/>
      <c r="G990"/>
      <c r="H990"/>
      <c r="I990"/>
      <c r="J990"/>
    </row>
    <row r="991" spans="1:10" x14ac:dyDescent="0.35">
      <c r="A991"/>
      <c r="B991"/>
      <c r="C991"/>
      <c r="D991"/>
      <c r="E991"/>
      <c r="F991"/>
      <c r="G991"/>
      <c r="H991"/>
      <c r="I991"/>
      <c r="J991"/>
    </row>
    <row r="992" spans="1:10" x14ac:dyDescent="0.35">
      <c r="A992"/>
      <c r="B992"/>
      <c r="C992"/>
      <c r="D992"/>
      <c r="E992"/>
      <c r="F992"/>
      <c r="G992"/>
      <c r="H992"/>
      <c r="I992"/>
      <c r="J992"/>
    </row>
    <row r="993" spans="1:10" x14ac:dyDescent="0.35">
      <c r="A993"/>
      <c r="B993"/>
      <c r="C993"/>
      <c r="D993"/>
      <c r="E993"/>
      <c r="F993"/>
      <c r="G993"/>
      <c r="H993"/>
      <c r="I993"/>
      <c r="J993"/>
    </row>
    <row r="994" spans="1:10" x14ac:dyDescent="0.35">
      <c r="A994"/>
      <c r="B994"/>
      <c r="C994"/>
      <c r="D994"/>
      <c r="E994"/>
      <c r="F994"/>
      <c r="G994"/>
      <c r="H994"/>
      <c r="I994"/>
      <c r="J994"/>
    </row>
    <row r="995" spans="1:10" x14ac:dyDescent="0.35">
      <c r="A995"/>
      <c r="B995"/>
      <c r="C995"/>
      <c r="D995"/>
      <c r="E995"/>
      <c r="F995"/>
      <c r="G995"/>
      <c r="H995"/>
      <c r="I995"/>
      <c r="J995"/>
    </row>
    <row r="996" spans="1:10" x14ac:dyDescent="0.35">
      <c r="A996"/>
      <c r="B996"/>
      <c r="C996"/>
      <c r="D996"/>
      <c r="E996"/>
      <c r="F996"/>
      <c r="G996"/>
      <c r="H996"/>
      <c r="I996"/>
      <c r="J996"/>
    </row>
    <row r="997" spans="1:10" x14ac:dyDescent="0.35">
      <c r="A997"/>
      <c r="B997"/>
      <c r="C997"/>
      <c r="D997"/>
      <c r="E997"/>
      <c r="F997"/>
      <c r="G997"/>
      <c r="H997"/>
      <c r="I997"/>
      <c r="J997"/>
    </row>
    <row r="998" spans="1:10" x14ac:dyDescent="0.35">
      <c r="A998"/>
      <c r="B998"/>
      <c r="C998"/>
      <c r="D998"/>
      <c r="E998"/>
      <c r="F998"/>
      <c r="G998"/>
      <c r="H998"/>
      <c r="I998"/>
      <c r="J998"/>
    </row>
    <row r="999" spans="1:10" x14ac:dyDescent="0.35">
      <c r="A999"/>
      <c r="B999"/>
      <c r="C999"/>
      <c r="D999"/>
      <c r="E999"/>
      <c r="F999"/>
      <c r="G999"/>
      <c r="H999"/>
      <c r="I999"/>
      <c r="J999"/>
    </row>
    <row r="1000" spans="1:10" x14ac:dyDescent="0.35">
      <c r="A1000"/>
      <c r="B1000"/>
      <c r="C1000"/>
      <c r="D1000"/>
      <c r="E1000"/>
      <c r="F1000"/>
      <c r="G1000"/>
      <c r="H1000"/>
      <c r="I1000"/>
      <c r="J1000"/>
    </row>
    <row r="1001" spans="1:10" x14ac:dyDescent="0.35">
      <c r="A1001"/>
      <c r="B1001"/>
      <c r="C1001"/>
      <c r="D1001"/>
      <c r="E1001"/>
      <c r="F1001"/>
      <c r="G1001"/>
      <c r="H1001"/>
      <c r="I1001"/>
      <c r="J1001"/>
    </row>
    <row r="1002" spans="1:10" x14ac:dyDescent="0.35">
      <c r="A1002"/>
      <c r="B1002"/>
      <c r="C1002"/>
      <c r="D1002"/>
      <c r="E1002"/>
      <c r="F1002"/>
      <c r="G1002"/>
      <c r="H1002"/>
      <c r="I1002"/>
      <c r="J1002"/>
    </row>
    <row r="1003" spans="1:10" x14ac:dyDescent="0.35">
      <c r="A1003"/>
      <c r="B1003"/>
      <c r="C1003"/>
      <c r="D1003"/>
      <c r="E1003"/>
      <c r="F1003"/>
      <c r="G1003"/>
      <c r="H1003"/>
      <c r="I1003"/>
      <c r="J1003"/>
    </row>
    <row r="1004" spans="1:10" x14ac:dyDescent="0.35">
      <c r="A1004"/>
      <c r="B1004"/>
      <c r="C1004"/>
      <c r="D1004"/>
      <c r="E1004"/>
      <c r="F1004"/>
      <c r="G1004"/>
      <c r="H1004"/>
      <c r="I1004"/>
      <c r="J1004"/>
    </row>
    <row r="1005" spans="1:10" x14ac:dyDescent="0.35">
      <c r="A1005"/>
      <c r="B1005"/>
      <c r="C1005"/>
      <c r="D1005"/>
      <c r="E1005"/>
      <c r="F1005"/>
      <c r="G1005"/>
      <c r="H1005"/>
      <c r="I1005"/>
      <c r="J1005"/>
    </row>
    <row r="1006" spans="1:10" x14ac:dyDescent="0.35">
      <c r="A1006"/>
      <c r="B1006"/>
      <c r="C1006"/>
      <c r="D1006"/>
      <c r="E1006"/>
      <c r="F1006"/>
      <c r="G1006"/>
      <c r="H1006"/>
      <c r="I1006"/>
      <c r="J1006"/>
    </row>
    <row r="1007" spans="1:10" x14ac:dyDescent="0.35">
      <c r="A1007"/>
      <c r="B1007"/>
      <c r="C1007"/>
      <c r="D1007"/>
      <c r="E1007"/>
      <c r="F1007"/>
      <c r="G1007"/>
      <c r="H1007"/>
      <c r="I1007"/>
      <c r="J1007"/>
    </row>
    <row r="1008" spans="1:10" x14ac:dyDescent="0.35">
      <c r="A1008"/>
      <c r="B1008"/>
      <c r="C1008"/>
      <c r="D1008"/>
      <c r="E1008"/>
      <c r="F1008"/>
      <c r="G1008"/>
      <c r="H1008"/>
      <c r="I1008"/>
      <c r="J1008"/>
    </row>
    <row r="1009" spans="1:10" x14ac:dyDescent="0.35">
      <c r="A1009"/>
      <c r="B1009"/>
      <c r="C1009"/>
      <c r="D1009"/>
      <c r="E1009"/>
      <c r="F1009"/>
      <c r="G1009"/>
      <c r="H1009"/>
      <c r="I1009"/>
      <c r="J1009"/>
    </row>
    <row r="1010" spans="1:10" x14ac:dyDescent="0.35">
      <c r="A1010"/>
      <c r="B1010"/>
      <c r="C1010"/>
      <c r="D1010"/>
      <c r="E1010"/>
      <c r="F1010"/>
      <c r="G1010"/>
      <c r="H1010"/>
      <c r="I1010"/>
      <c r="J1010"/>
    </row>
    <row r="1011" spans="1:10" x14ac:dyDescent="0.35">
      <c r="A1011"/>
      <c r="B1011"/>
      <c r="C1011"/>
      <c r="D1011"/>
      <c r="E1011"/>
      <c r="F1011"/>
      <c r="G1011"/>
      <c r="H1011"/>
      <c r="I1011"/>
      <c r="J1011"/>
    </row>
    <row r="1012" spans="1:10" x14ac:dyDescent="0.35">
      <c r="A1012"/>
      <c r="B1012"/>
      <c r="C1012"/>
      <c r="D1012"/>
      <c r="E1012"/>
      <c r="F1012"/>
      <c r="G1012"/>
      <c r="H1012"/>
      <c r="I1012"/>
      <c r="J1012"/>
    </row>
    <row r="1013" spans="1:10" x14ac:dyDescent="0.35">
      <c r="A1013"/>
      <c r="B1013"/>
      <c r="C1013"/>
      <c r="D1013"/>
      <c r="E1013"/>
      <c r="F1013"/>
      <c r="G1013"/>
      <c r="H1013"/>
      <c r="I1013"/>
      <c r="J1013"/>
    </row>
    <row r="1014" spans="1:10" x14ac:dyDescent="0.35">
      <c r="A1014"/>
      <c r="B1014"/>
      <c r="C1014"/>
      <c r="D1014"/>
      <c r="E1014"/>
      <c r="F1014"/>
      <c r="G1014"/>
      <c r="H1014"/>
      <c r="I1014"/>
      <c r="J1014"/>
    </row>
    <row r="1015" spans="1:10" x14ac:dyDescent="0.35">
      <c r="A1015"/>
      <c r="B1015"/>
      <c r="C1015"/>
      <c r="D1015"/>
      <c r="E1015"/>
      <c r="F1015"/>
      <c r="G1015"/>
      <c r="H1015"/>
      <c r="I1015"/>
      <c r="J1015"/>
    </row>
    <row r="1016" spans="1:10" x14ac:dyDescent="0.35">
      <c r="A1016"/>
      <c r="B1016"/>
      <c r="C1016"/>
      <c r="D1016"/>
      <c r="E1016"/>
      <c r="F1016"/>
      <c r="G1016"/>
      <c r="H1016"/>
      <c r="I1016"/>
      <c r="J1016"/>
    </row>
    <row r="1017" spans="1:10" x14ac:dyDescent="0.35">
      <c r="A1017"/>
      <c r="B1017"/>
      <c r="C1017"/>
      <c r="D1017"/>
      <c r="E1017"/>
      <c r="F1017"/>
      <c r="G1017"/>
      <c r="H1017"/>
      <c r="I1017"/>
      <c r="J1017"/>
    </row>
    <row r="1018" spans="1:10" x14ac:dyDescent="0.35">
      <c r="A1018"/>
      <c r="B1018"/>
      <c r="C1018"/>
      <c r="D1018"/>
      <c r="E1018"/>
      <c r="F1018"/>
      <c r="G1018"/>
      <c r="H1018"/>
      <c r="I1018"/>
      <c r="J1018"/>
    </row>
    <row r="1019" spans="1:10" x14ac:dyDescent="0.35">
      <c r="A1019"/>
      <c r="B1019"/>
      <c r="C1019"/>
      <c r="D1019"/>
      <c r="E1019"/>
      <c r="F1019"/>
      <c r="G1019"/>
      <c r="H1019"/>
      <c r="I1019"/>
      <c r="J1019"/>
    </row>
    <row r="1020" spans="1:10" x14ac:dyDescent="0.35">
      <c r="A1020"/>
      <c r="B1020"/>
      <c r="C1020"/>
      <c r="D1020"/>
      <c r="E1020"/>
      <c r="F1020"/>
      <c r="G1020"/>
      <c r="H1020"/>
      <c r="I1020"/>
      <c r="J1020"/>
    </row>
    <row r="1021" spans="1:10" x14ac:dyDescent="0.35">
      <c r="A1021"/>
      <c r="B1021"/>
      <c r="C1021"/>
      <c r="D1021"/>
      <c r="E1021"/>
      <c r="F1021"/>
      <c r="G1021"/>
      <c r="H1021"/>
      <c r="I1021"/>
      <c r="J1021"/>
    </row>
    <row r="1022" spans="1:10" x14ac:dyDescent="0.35">
      <c r="A1022"/>
      <c r="B1022"/>
      <c r="C1022"/>
      <c r="D1022"/>
      <c r="E1022"/>
      <c r="F1022"/>
      <c r="G1022"/>
      <c r="H1022"/>
      <c r="I1022"/>
      <c r="J1022"/>
    </row>
    <row r="1023" spans="1:10" x14ac:dyDescent="0.35">
      <c r="A1023"/>
      <c r="B1023"/>
      <c r="C1023"/>
      <c r="D1023"/>
      <c r="E1023"/>
      <c r="F1023"/>
      <c r="G1023"/>
      <c r="H1023"/>
      <c r="I1023"/>
      <c r="J1023"/>
    </row>
    <row r="1024" spans="1:10" x14ac:dyDescent="0.35">
      <c r="A1024"/>
      <c r="B1024"/>
      <c r="C1024"/>
      <c r="D1024"/>
      <c r="E1024"/>
      <c r="F1024"/>
      <c r="G1024"/>
      <c r="H1024"/>
      <c r="I1024"/>
      <c r="J1024"/>
    </row>
    <row r="1025" spans="1:10" x14ac:dyDescent="0.35">
      <c r="A1025"/>
      <c r="B1025"/>
      <c r="C1025"/>
      <c r="D1025"/>
      <c r="E1025"/>
      <c r="F1025"/>
      <c r="G1025"/>
      <c r="H1025"/>
      <c r="I1025"/>
      <c r="J1025"/>
    </row>
    <row r="1026" spans="1:10" x14ac:dyDescent="0.35">
      <c r="A1026"/>
      <c r="B1026"/>
      <c r="C1026"/>
      <c r="D1026"/>
      <c r="E1026"/>
      <c r="F1026"/>
      <c r="G1026"/>
      <c r="H1026"/>
      <c r="I1026"/>
      <c r="J1026"/>
    </row>
    <row r="1027" spans="1:10" x14ac:dyDescent="0.35">
      <c r="A1027"/>
      <c r="B1027"/>
      <c r="C1027"/>
      <c r="D1027"/>
      <c r="E1027"/>
      <c r="F1027"/>
      <c r="G1027"/>
      <c r="H1027"/>
      <c r="I1027"/>
      <c r="J1027"/>
    </row>
    <row r="1028" spans="1:10" x14ac:dyDescent="0.35">
      <c r="A1028"/>
      <c r="B1028"/>
      <c r="C1028"/>
      <c r="D1028"/>
      <c r="E1028"/>
      <c r="F1028"/>
      <c r="G1028"/>
      <c r="H1028"/>
      <c r="I1028"/>
      <c r="J1028"/>
    </row>
    <row r="1029" spans="1:10" x14ac:dyDescent="0.35">
      <c r="A1029"/>
      <c r="B1029"/>
      <c r="C1029"/>
      <c r="D1029"/>
      <c r="E1029"/>
      <c r="F1029"/>
      <c r="G1029"/>
      <c r="H1029"/>
      <c r="I1029"/>
      <c r="J1029"/>
    </row>
    <row r="1030" spans="1:10" x14ac:dyDescent="0.35">
      <c r="A1030"/>
      <c r="B1030"/>
      <c r="C1030"/>
      <c r="D1030"/>
      <c r="E1030"/>
      <c r="F1030"/>
      <c r="G1030"/>
      <c r="H1030"/>
      <c r="I1030"/>
      <c r="J1030"/>
    </row>
    <row r="1031" spans="1:10" x14ac:dyDescent="0.35">
      <c r="A1031"/>
      <c r="B1031"/>
      <c r="C1031"/>
      <c r="D1031"/>
      <c r="E1031"/>
      <c r="F1031"/>
      <c r="G1031"/>
      <c r="H1031"/>
      <c r="I1031"/>
      <c r="J1031"/>
    </row>
    <row r="1032" spans="1:10" x14ac:dyDescent="0.35">
      <c r="A1032"/>
      <c r="B1032"/>
      <c r="C1032"/>
      <c r="D1032"/>
      <c r="E1032"/>
      <c r="F1032"/>
      <c r="G1032"/>
      <c r="H1032"/>
      <c r="I1032"/>
      <c r="J1032"/>
    </row>
    <row r="1033" spans="1:10" x14ac:dyDescent="0.35">
      <c r="A1033"/>
      <c r="B1033"/>
      <c r="C1033"/>
      <c r="D1033"/>
      <c r="E1033"/>
      <c r="F1033"/>
      <c r="G1033"/>
      <c r="H1033"/>
      <c r="I1033"/>
      <c r="J1033"/>
    </row>
    <row r="1034" spans="1:10" x14ac:dyDescent="0.35">
      <c r="A1034"/>
      <c r="B1034"/>
      <c r="C1034"/>
      <c r="D1034"/>
      <c r="E1034"/>
      <c r="F1034"/>
      <c r="G1034"/>
      <c r="H1034"/>
      <c r="I1034"/>
      <c r="J1034"/>
    </row>
    <row r="1035" spans="1:10" x14ac:dyDescent="0.35">
      <c r="A1035"/>
      <c r="B1035"/>
      <c r="C1035"/>
      <c r="D1035"/>
      <c r="E1035"/>
      <c r="F1035"/>
      <c r="G1035"/>
      <c r="H1035"/>
      <c r="I1035"/>
      <c r="J1035"/>
    </row>
    <row r="1036" spans="1:10" x14ac:dyDescent="0.35">
      <c r="A1036"/>
      <c r="B1036"/>
      <c r="C1036"/>
      <c r="D1036"/>
      <c r="E1036"/>
      <c r="F1036"/>
      <c r="G1036"/>
      <c r="H1036"/>
      <c r="I1036"/>
      <c r="J1036"/>
    </row>
    <row r="1037" spans="1:10" x14ac:dyDescent="0.35">
      <c r="A1037"/>
      <c r="B1037"/>
      <c r="C1037"/>
      <c r="D1037"/>
      <c r="E1037"/>
      <c r="F1037"/>
      <c r="G1037"/>
      <c r="H1037"/>
      <c r="I1037"/>
      <c r="J1037"/>
    </row>
    <row r="1038" spans="1:10" x14ac:dyDescent="0.35">
      <c r="A1038"/>
      <c r="B1038"/>
      <c r="C1038"/>
      <c r="D1038"/>
      <c r="E1038"/>
      <c r="F1038"/>
      <c r="G1038"/>
      <c r="H1038"/>
      <c r="I1038"/>
      <c r="J1038"/>
    </row>
    <row r="1039" spans="1:10" x14ac:dyDescent="0.35">
      <c r="A1039"/>
      <c r="B1039"/>
      <c r="C1039"/>
      <c r="D1039"/>
      <c r="E1039"/>
      <c r="F1039"/>
      <c r="G1039"/>
      <c r="H1039"/>
      <c r="I1039"/>
      <c r="J1039"/>
    </row>
    <row r="1040" spans="1:10" x14ac:dyDescent="0.35">
      <c r="A1040"/>
      <c r="B1040"/>
      <c r="C1040"/>
      <c r="D1040"/>
      <c r="E1040"/>
      <c r="F1040"/>
      <c r="G1040"/>
      <c r="H1040"/>
      <c r="I1040"/>
      <c r="J1040"/>
    </row>
    <row r="1041" spans="1:10" x14ac:dyDescent="0.35">
      <c r="A1041"/>
      <c r="B1041"/>
      <c r="C1041"/>
      <c r="D1041"/>
      <c r="E1041"/>
      <c r="F1041"/>
      <c r="G1041"/>
      <c r="H1041"/>
      <c r="I1041"/>
      <c r="J1041"/>
    </row>
    <row r="1042" spans="1:10" x14ac:dyDescent="0.35">
      <c r="A1042"/>
      <c r="B1042"/>
      <c r="C1042"/>
      <c r="D1042"/>
      <c r="E1042"/>
      <c r="F1042"/>
      <c r="G1042"/>
      <c r="H1042"/>
      <c r="I1042"/>
      <c r="J1042"/>
    </row>
    <row r="1043" spans="1:10" x14ac:dyDescent="0.35">
      <c r="A1043"/>
      <c r="B1043"/>
      <c r="C1043"/>
      <c r="D1043"/>
      <c r="E1043"/>
      <c r="F1043"/>
      <c r="G1043"/>
      <c r="H1043"/>
      <c r="I1043"/>
      <c r="J1043"/>
    </row>
    <row r="1044" spans="1:10" x14ac:dyDescent="0.35">
      <c r="A1044"/>
      <c r="B1044"/>
      <c r="C1044"/>
      <c r="D1044"/>
      <c r="E1044"/>
      <c r="F1044"/>
      <c r="G1044"/>
      <c r="H1044"/>
      <c r="I1044"/>
      <c r="J1044"/>
    </row>
    <row r="1045" spans="1:10" x14ac:dyDescent="0.35">
      <c r="A1045"/>
      <c r="B1045"/>
      <c r="C1045"/>
      <c r="D1045"/>
      <c r="E1045"/>
      <c r="F1045"/>
      <c r="G1045"/>
      <c r="H1045"/>
      <c r="I1045"/>
      <c r="J1045"/>
    </row>
    <row r="1046" spans="1:10" x14ac:dyDescent="0.35">
      <c r="A1046"/>
      <c r="B1046"/>
      <c r="C1046"/>
      <c r="D1046"/>
      <c r="E1046"/>
      <c r="F1046"/>
      <c r="G1046"/>
      <c r="H1046"/>
      <c r="I1046"/>
      <c r="J1046"/>
    </row>
    <row r="1047" spans="1:10" x14ac:dyDescent="0.35">
      <c r="A1047"/>
      <c r="B1047"/>
      <c r="C1047"/>
      <c r="D1047"/>
      <c r="E1047"/>
      <c r="F1047"/>
      <c r="G1047"/>
      <c r="H1047"/>
      <c r="I1047"/>
      <c r="J1047"/>
    </row>
    <row r="1048" spans="1:10" x14ac:dyDescent="0.35">
      <c r="A1048"/>
      <c r="B1048"/>
      <c r="C1048"/>
      <c r="D1048"/>
      <c r="E1048"/>
      <c r="F1048"/>
      <c r="G1048"/>
      <c r="H1048"/>
      <c r="I1048"/>
      <c r="J1048"/>
    </row>
    <row r="1049" spans="1:10" x14ac:dyDescent="0.35">
      <c r="A1049"/>
      <c r="B1049"/>
      <c r="C1049"/>
      <c r="D1049"/>
      <c r="E1049"/>
      <c r="F1049"/>
      <c r="G1049"/>
      <c r="H1049"/>
      <c r="I1049"/>
      <c r="J1049"/>
    </row>
    <row r="1050" spans="1:10" x14ac:dyDescent="0.35">
      <c r="A1050"/>
      <c r="B1050"/>
      <c r="C1050"/>
      <c r="D1050"/>
      <c r="E1050"/>
      <c r="F1050"/>
      <c r="G1050"/>
      <c r="H1050"/>
      <c r="I1050"/>
      <c r="J1050"/>
    </row>
    <row r="1051" spans="1:10" x14ac:dyDescent="0.35">
      <c r="A1051"/>
      <c r="B1051"/>
      <c r="C1051"/>
      <c r="D1051"/>
      <c r="E1051"/>
      <c r="F1051"/>
      <c r="G1051"/>
      <c r="H1051"/>
      <c r="I1051"/>
      <c r="J1051"/>
    </row>
    <row r="1052" spans="1:10" x14ac:dyDescent="0.35">
      <c r="A1052"/>
      <c r="B1052"/>
      <c r="C1052"/>
      <c r="D1052"/>
      <c r="E1052"/>
      <c r="F1052"/>
      <c r="G1052"/>
      <c r="H1052"/>
      <c r="I1052"/>
      <c r="J1052"/>
    </row>
    <row r="1053" spans="1:10" x14ac:dyDescent="0.35">
      <c r="A1053"/>
      <c r="B1053"/>
      <c r="C1053"/>
      <c r="D1053"/>
      <c r="E1053"/>
      <c r="F1053"/>
      <c r="G1053"/>
      <c r="H1053"/>
      <c r="I1053"/>
      <c r="J1053"/>
    </row>
    <row r="1054" spans="1:10" x14ac:dyDescent="0.35">
      <c r="A1054"/>
      <c r="B1054"/>
      <c r="C1054"/>
      <c r="D1054"/>
      <c r="E1054"/>
      <c r="F1054"/>
      <c r="G1054"/>
      <c r="H1054"/>
      <c r="I1054"/>
      <c r="J1054"/>
    </row>
    <row r="1055" spans="1:10" x14ac:dyDescent="0.35">
      <c r="A1055"/>
      <c r="B1055"/>
      <c r="C1055"/>
      <c r="D1055"/>
      <c r="E1055"/>
      <c r="F1055"/>
      <c r="G1055"/>
      <c r="H1055"/>
      <c r="I1055"/>
      <c r="J1055"/>
    </row>
    <row r="1056" spans="1:10" x14ac:dyDescent="0.35">
      <c r="A1056"/>
      <c r="B1056"/>
      <c r="C1056"/>
      <c r="D1056"/>
      <c r="E1056"/>
      <c r="F1056"/>
      <c r="G1056"/>
      <c r="H1056"/>
      <c r="I1056"/>
      <c r="J1056"/>
    </row>
    <row r="1057" spans="1:10" x14ac:dyDescent="0.35">
      <c r="A1057"/>
      <c r="B1057"/>
      <c r="C1057"/>
      <c r="D1057"/>
      <c r="E1057"/>
      <c r="F1057"/>
      <c r="G1057"/>
      <c r="H1057"/>
      <c r="I1057"/>
      <c r="J1057"/>
    </row>
    <row r="1058" spans="1:10" x14ac:dyDescent="0.35">
      <c r="A1058"/>
      <c r="B1058"/>
      <c r="C1058"/>
      <c r="D1058"/>
      <c r="E1058"/>
      <c r="F1058"/>
      <c r="G1058"/>
      <c r="H1058"/>
      <c r="I1058"/>
      <c r="J1058"/>
    </row>
    <row r="1059" spans="1:10" x14ac:dyDescent="0.35">
      <c r="A1059"/>
      <c r="B1059"/>
      <c r="C1059"/>
      <c r="D1059"/>
      <c r="E1059"/>
      <c r="F1059"/>
      <c r="G1059"/>
      <c r="H1059"/>
      <c r="I1059"/>
      <c r="J1059"/>
    </row>
    <row r="1060" spans="1:10" x14ac:dyDescent="0.35">
      <c r="A1060"/>
      <c r="B1060"/>
      <c r="C1060"/>
      <c r="D1060"/>
      <c r="E1060"/>
      <c r="F1060"/>
      <c r="G1060"/>
      <c r="H1060"/>
      <c r="I1060"/>
      <c r="J1060"/>
    </row>
    <row r="1061" spans="1:10" x14ac:dyDescent="0.35">
      <c r="A1061"/>
      <c r="B1061"/>
      <c r="C1061"/>
      <c r="D1061"/>
      <c r="E1061"/>
      <c r="F1061"/>
      <c r="G1061"/>
      <c r="H1061"/>
      <c r="I1061"/>
      <c r="J1061"/>
    </row>
    <row r="1062" spans="1:10" x14ac:dyDescent="0.35">
      <c r="A1062"/>
      <c r="B1062"/>
      <c r="C1062"/>
      <c r="D1062"/>
      <c r="E1062"/>
      <c r="F1062"/>
      <c r="G1062"/>
      <c r="H1062"/>
      <c r="I1062"/>
      <c r="J1062"/>
    </row>
    <row r="1063" spans="1:10" x14ac:dyDescent="0.35">
      <c r="A1063"/>
      <c r="B1063"/>
      <c r="C1063"/>
      <c r="D1063"/>
      <c r="E1063"/>
      <c r="F1063"/>
      <c r="G1063"/>
      <c r="H1063"/>
      <c r="I1063"/>
      <c r="J1063"/>
    </row>
    <row r="1064" spans="1:10" x14ac:dyDescent="0.35">
      <c r="A1064"/>
      <c r="B1064"/>
      <c r="C1064"/>
      <c r="D1064"/>
      <c r="E1064"/>
      <c r="F1064"/>
      <c r="G1064"/>
      <c r="H1064"/>
      <c r="I1064"/>
      <c r="J1064"/>
    </row>
    <row r="1065" spans="1:10" x14ac:dyDescent="0.35">
      <c r="A1065"/>
      <c r="B1065"/>
      <c r="C1065"/>
      <c r="D1065"/>
      <c r="E1065"/>
      <c r="F1065"/>
      <c r="G1065"/>
      <c r="H1065"/>
      <c r="I1065"/>
      <c r="J1065"/>
    </row>
    <row r="1066" spans="1:10" x14ac:dyDescent="0.35">
      <c r="A1066"/>
      <c r="B1066"/>
      <c r="C1066"/>
      <c r="D1066"/>
      <c r="E1066"/>
      <c r="F1066"/>
      <c r="G1066"/>
      <c r="H1066"/>
      <c r="I1066"/>
      <c r="J1066"/>
    </row>
    <row r="1067" spans="1:10" x14ac:dyDescent="0.35">
      <c r="A1067"/>
      <c r="B1067"/>
      <c r="C1067"/>
      <c r="D1067"/>
      <c r="E1067"/>
      <c r="F1067"/>
      <c r="G1067"/>
      <c r="H1067"/>
      <c r="I1067"/>
      <c r="J1067"/>
    </row>
    <row r="1068" spans="1:10" x14ac:dyDescent="0.35">
      <c r="A1068"/>
      <c r="B1068"/>
      <c r="C1068"/>
      <c r="D1068"/>
      <c r="E1068"/>
      <c r="F1068"/>
      <c r="G1068"/>
      <c r="H1068"/>
      <c r="I1068"/>
      <c r="J1068"/>
    </row>
    <row r="1069" spans="1:10" x14ac:dyDescent="0.35">
      <c r="A1069"/>
      <c r="B1069"/>
      <c r="C1069"/>
      <c r="D1069"/>
      <c r="E1069"/>
      <c r="F1069"/>
      <c r="G1069"/>
      <c r="H1069"/>
      <c r="I1069"/>
      <c r="J1069"/>
    </row>
    <row r="1070" spans="1:10" x14ac:dyDescent="0.35">
      <c r="A1070"/>
      <c r="B1070"/>
      <c r="C1070"/>
      <c r="D1070"/>
      <c r="E1070"/>
      <c r="F1070"/>
      <c r="G1070"/>
      <c r="H1070"/>
      <c r="I1070"/>
      <c r="J1070"/>
    </row>
    <row r="1071" spans="1:10" x14ac:dyDescent="0.35">
      <c r="A1071"/>
      <c r="B1071"/>
      <c r="C1071"/>
      <c r="D1071"/>
      <c r="E1071"/>
      <c r="F1071"/>
      <c r="G1071"/>
      <c r="H1071"/>
      <c r="I1071"/>
      <c r="J1071"/>
    </row>
    <row r="1072" spans="1:10" x14ac:dyDescent="0.35">
      <c r="A1072"/>
      <c r="B1072"/>
      <c r="C1072"/>
      <c r="D1072"/>
      <c r="E1072"/>
      <c r="F1072"/>
      <c r="G1072"/>
      <c r="H1072"/>
      <c r="I1072"/>
      <c r="J1072"/>
    </row>
    <row r="1073" spans="1:10" x14ac:dyDescent="0.35">
      <c r="A1073"/>
      <c r="B1073"/>
      <c r="C1073"/>
      <c r="D1073"/>
      <c r="E1073"/>
      <c r="F1073"/>
      <c r="G1073"/>
      <c r="H1073"/>
      <c r="I1073"/>
      <c r="J1073"/>
    </row>
    <row r="1074" spans="1:10" x14ac:dyDescent="0.35">
      <c r="A1074"/>
      <c r="B1074"/>
      <c r="C1074"/>
      <c r="D1074"/>
      <c r="E1074"/>
      <c r="F1074"/>
      <c r="G1074"/>
      <c r="H1074"/>
      <c r="I1074"/>
      <c r="J1074"/>
    </row>
    <row r="1075" spans="1:10" x14ac:dyDescent="0.35">
      <c r="A1075"/>
      <c r="B1075"/>
      <c r="C1075"/>
      <c r="D1075"/>
      <c r="E1075"/>
      <c r="F1075"/>
      <c r="G1075"/>
      <c r="H1075"/>
      <c r="I1075"/>
      <c r="J1075"/>
    </row>
    <row r="1076" spans="1:10" x14ac:dyDescent="0.35">
      <c r="A1076"/>
      <c r="B1076"/>
      <c r="C1076"/>
      <c r="D1076"/>
      <c r="E1076"/>
      <c r="F1076"/>
      <c r="G1076"/>
      <c r="H1076"/>
      <c r="I1076"/>
      <c r="J1076"/>
    </row>
    <row r="1077" spans="1:10" x14ac:dyDescent="0.35">
      <c r="A1077"/>
      <c r="B1077"/>
      <c r="C1077"/>
      <c r="D1077"/>
      <c r="E1077"/>
      <c r="F1077"/>
      <c r="G1077"/>
      <c r="H1077"/>
      <c r="I1077"/>
      <c r="J1077"/>
    </row>
    <row r="1078" spans="1:10" x14ac:dyDescent="0.35">
      <c r="A1078"/>
      <c r="B1078"/>
      <c r="C1078"/>
      <c r="D1078"/>
      <c r="E1078"/>
      <c r="F1078"/>
      <c r="G1078"/>
      <c r="H1078"/>
      <c r="I1078"/>
      <c r="J1078"/>
    </row>
    <row r="1079" spans="1:10" x14ac:dyDescent="0.35">
      <c r="A1079"/>
      <c r="B1079"/>
      <c r="C1079"/>
      <c r="D1079"/>
      <c r="E1079"/>
      <c r="F1079"/>
      <c r="G1079"/>
      <c r="H1079"/>
      <c r="I1079"/>
      <c r="J1079"/>
    </row>
    <row r="1080" spans="1:10" x14ac:dyDescent="0.35">
      <c r="A1080"/>
      <c r="B1080"/>
      <c r="C1080"/>
      <c r="D1080"/>
      <c r="E1080"/>
      <c r="F1080"/>
      <c r="G1080"/>
      <c r="H1080"/>
      <c r="I1080"/>
      <c r="J1080"/>
    </row>
    <row r="1081" spans="1:10" x14ac:dyDescent="0.35">
      <c r="A1081"/>
      <c r="B1081"/>
      <c r="C1081"/>
      <c r="D1081"/>
      <c r="E1081"/>
      <c r="F1081"/>
      <c r="G1081"/>
      <c r="H1081"/>
      <c r="I1081"/>
      <c r="J1081"/>
    </row>
    <row r="1082" spans="1:10" x14ac:dyDescent="0.35">
      <c r="A1082"/>
      <c r="B1082"/>
      <c r="C1082"/>
      <c r="D1082"/>
      <c r="E1082"/>
      <c r="F1082"/>
      <c r="G1082"/>
      <c r="H1082"/>
      <c r="I1082"/>
      <c r="J1082"/>
    </row>
    <row r="1083" spans="1:10" x14ac:dyDescent="0.35">
      <c r="A1083"/>
      <c r="B1083"/>
      <c r="C1083"/>
      <c r="D1083"/>
      <c r="E1083"/>
      <c r="F1083"/>
      <c r="G1083"/>
      <c r="H1083"/>
      <c r="I1083"/>
      <c r="J1083"/>
    </row>
    <row r="1084" spans="1:10" x14ac:dyDescent="0.35">
      <c r="A1084"/>
      <c r="B1084"/>
      <c r="C1084"/>
      <c r="D1084"/>
      <c r="E1084"/>
      <c r="F1084"/>
      <c r="G1084"/>
      <c r="H1084"/>
      <c r="I1084"/>
      <c r="J1084"/>
    </row>
    <row r="1085" spans="1:10" x14ac:dyDescent="0.35">
      <c r="A1085"/>
      <c r="B1085"/>
      <c r="C1085"/>
      <c r="D1085"/>
      <c r="E1085"/>
      <c r="F1085"/>
      <c r="G1085"/>
      <c r="H1085"/>
      <c r="I1085"/>
      <c r="J1085"/>
    </row>
    <row r="1086" spans="1:10" x14ac:dyDescent="0.35">
      <c r="A1086"/>
      <c r="B1086"/>
      <c r="C1086"/>
      <c r="D1086"/>
      <c r="E1086"/>
      <c r="F1086"/>
      <c r="G1086"/>
      <c r="H1086"/>
      <c r="I1086"/>
      <c r="J1086"/>
    </row>
    <row r="1087" spans="1:10" x14ac:dyDescent="0.35">
      <c r="A1087"/>
      <c r="B1087"/>
      <c r="C1087"/>
      <c r="D1087"/>
      <c r="E1087"/>
      <c r="F1087"/>
      <c r="G1087"/>
      <c r="H1087"/>
      <c r="I1087"/>
      <c r="J1087"/>
    </row>
    <row r="1088" spans="1:10" x14ac:dyDescent="0.35">
      <c r="A1088"/>
      <c r="B1088"/>
      <c r="C1088"/>
      <c r="D1088"/>
      <c r="E1088"/>
      <c r="F1088"/>
      <c r="G1088"/>
      <c r="H1088"/>
      <c r="I1088"/>
      <c r="J1088"/>
    </row>
    <row r="1089" spans="1:10" x14ac:dyDescent="0.35">
      <c r="A1089"/>
      <c r="B1089"/>
      <c r="C1089"/>
      <c r="D1089"/>
      <c r="E1089"/>
      <c r="F1089"/>
      <c r="G1089"/>
      <c r="H1089"/>
      <c r="I1089"/>
      <c r="J1089"/>
    </row>
    <row r="1090" spans="1:10" x14ac:dyDescent="0.35">
      <c r="A1090"/>
      <c r="B1090"/>
      <c r="C1090"/>
      <c r="D1090"/>
      <c r="E1090"/>
      <c r="F1090"/>
      <c r="G1090"/>
      <c r="H1090"/>
      <c r="I1090"/>
      <c r="J1090"/>
    </row>
    <row r="1091" spans="1:10" x14ac:dyDescent="0.35">
      <c r="A1091"/>
      <c r="B1091"/>
      <c r="C1091"/>
      <c r="D1091"/>
      <c r="E1091"/>
      <c r="F1091"/>
      <c r="G1091"/>
      <c r="H1091"/>
      <c r="I1091"/>
      <c r="J1091"/>
    </row>
    <row r="1092" spans="1:10" x14ac:dyDescent="0.35">
      <c r="A1092"/>
      <c r="B1092"/>
      <c r="C1092"/>
      <c r="D1092"/>
      <c r="E1092"/>
      <c r="F1092"/>
      <c r="G1092"/>
      <c r="H1092"/>
      <c r="I1092"/>
      <c r="J1092"/>
    </row>
    <row r="1093" spans="1:10" x14ac:dyDescent="0.35">
      <c r="A1093"/>
      <c r="B1093"/>
      <c r="C1093"/>
      <c r="D1093"/>
      <c r="E1093"/>
      <c r="F1093"/>
      <c r="G1093"/>
      <c r="H1093"/>
      <c r="I1093"/>
      <c r="J1093"/>
    </row>
    <row r="1094" spans="1:10" x14ac:dyDescent="0.35">
      <c r="A1094"/>
      <c r="B1094"/>
      <c r="C1094"/>
      <c r="D1094"/>
      <c r="E1094"/>
      <c r="F1094"/>
      <c r="G1094"/>
      <c r="H1094"/>
      <c r="I1094"/>
      <c r="J1094"/>
    </row>
    <row r="1095" spans="1:10" x14ac:dyDescent="0.35">
      <c r="A1095"/>
      <c r="B1095"/>
      <c r="C1095"/>
      <c r="D1095"/>
      <c r="E1095"/>
      <c r="F1095"/>
      <c r="G1095"/>
      <c r="H1095"/>
      <c r="I1095"/>
      <c r="J1095"/>
    </row>
    <row r="1096" spans="1:10" x14ac:dyDescent="0.35">
      <c r="A1096"/>
      <c r="B1096"/>
      <c r="C1096"/>
      <c r="D1096"/>
      <c r="E1096"/>
      <c r="F1096"/>
      <c r="G1096"/>
      <c r="H1096"/>
      <c r="I1096"/>
      <c r="J1096"/>
    </row>
    <row r="1097" spans="1:10" x14ac:dyDescent="0.35">
      <c r="A1097"/>
      <c r="B1097"/>
      <c r="C1097"/>
      <c r="D1097"/>
      <c r="E1097"/>
      <c r="F1097"/>
      <c r="G1097"/>
      <c r="H1097"/>
      <c r="I1097"/>
      <c r="J1097"/>
    </row>
    <row r="1098" spans="1:10" x14ac:dyDescent="0.35">
      <c r="A1098"/>
      <c r="B1098"/>
      <c r="C1098"/>
      <c r="D1098"/>
      <c r="E1098"/>
      <c r="F1098"/>
      <c r="G1098"/>
      <c r="H1098"/>
      <c r="I1098"/>
      <c r="J1098"/>
    </row>
    <row r="1099" spans="1:10" x14ac:dyDescent="0.35">
      <c r="A1099"/>
      <c r="B1099"/>
      <c r="C1099"/>
      <c r="D1099"/>
      <c r="E1099"/>
      <c r="F1099"/>
      <c r="G1099"/>
      <c r="H1099"/>
      <c r="I1099"/>
      <c r="J1099"/>
    </row>
    <row r="1100" spans="1:10" x14ac:dyDescent="0.35">
      <c r="A1100"/>
      <c r="B1100"/>
      <c r="C1100"/>
      <c r="D1100"/>
      <c r="E1100"/>
      <c r="F1100"/>
      <c r="G1100"/>
      <c r="H1100"/>
      <c r="I1100"/>
      <c r="J1100"/>
    </row>
    <row r="1101" spans="1:10" x14ac:dyDescent="0.35">
      <c r="A1101"/>
      <c r="B1101"/>
      <c r="C1101"/>
      <c r="D1101"/>
      <c r="E1101"/>
      <c r="F1101"/>
      <c r="G1101"/>
      <c r="H1101"/>
      <c r="I1101"/>
      <c r="J1101"/>
    </row>
    <row r="1102" spans="1:10" x14ac:dyDescent="0.35">
      <c r="A1102"/>
      <c r="B1102"/>
      <c r="C1102"/>
      <c r="D1102"/>
      <c r="E1102"/>
      <c r="F1102"/>
      <c r="G1102"/>
      <c r="H1102"/>
      <c r="I1102"/>
      <c r="J1102"/>
    </row>
    <row r="1103" spans="1:10" x14ac:dyDescent="0.35">
      <c r="A1103"/>
      <c r="B1103"/>
      <c r="C1103"/>
      <c r="D1103"/>
      <c r="E1103"/>
      <c r="F1103"/>
      <c r="G1103"/>
      <c r="H1103"/>
      <c r="I1103"/>
      <c r="J1103"/>
    </row>
    <row r="1104" spans="1:10" x14ac:dyDescent="0.35">
      <c r="A1104"/>
      <c r="B1104"/>
      <c r="C1104"/>
      <c r="D1104"/>
      <c r="E1104"/>
      <c r="F1104"/>
      <c r="G1104"/>
      <c r="H1104"/>
      <c r="I1104"/>
      <c r="J1104"/>
    </row>
    <row r="1105" spans="1:10" x14ac:dyDescent="0.35">
      <c r="A1105"/>
      <c r="B1105"/>
      <c r="C1105"/>
      <c r="D1105"/>
      <c r="E1105"/>
      <c r="F1105"/>
      <c r="G1105"/>
      <c r="H1105"/>
      <c r="I1105"/>
      <c r="J1105"/>
    </row>
    <row r="1106" spans="1:10" x14ac:dyDescent="0.35">
      <c r="A1106"/>
      <c r="B1106"/>
      <c r="C1106"/>
      <c r="D1106"/>
      <c r="E1106"/>
      <c r="F1106"/>
      <c r="G1106"/>
      <c r="H1106"/>
      <c r="I1106"/>
      <c r="J1106"/>
    </row>
    <row r="1107" spans="1:10" x14ac:dyDescent="0.35">
      <c r="A1107"/>
      <c r="B1107"/>
      <c r="C1107"/>
      <c r="D1107"/>
      <c r="E1107"/>
      <c r="F1107"/>
      <c r="G1107"/>
      <c r="H1107"/>
      <c r="I1107"/>
      <c r="J1107"/>
    </row>
    <row r="1108" spans="1:10" x14ac:dyDescent="0.35">
      <c r="A1108"/>
      <c r="B1108"/>
      <c r="C1108"/>
      <c r="D1108"/>
      <c r="E1108"/>
      <c r="F1108"/>
      <c r="G1108"/>
      <c r="H1108"/>
      <c r="I1108"/>
      <c r="J1108"/>
    </row>
    <row r="1109" spans="1:10" x14ac:dyDescent="0.35">
      <c r="A1109"/>
      <c r="B1109"/>
      <c r="C1109"/>
      <c r="D1109"/>
      <c r="E1109"/>
      <c r="F1109"/>
      <c r="G1109"/>
      <c r="H1109"/>
      <c r="I1109"/>
      <c r="J1109"/>
    </row>
    <row r="1110" spans="1:10" x14ac:dyDescent="0.35">
      <c r="A1110"/>
      <c r="B1110"/>
      <c r="C1110"/>
      <c r="D1110"/>
      <c r="E1110"/>
      <c r="F1110"/>
      <c r="G1110"/>
      <c r="H1110"/>
      <c r="I1110"/>
      <c r="J1110"/>
    </row>
    <row r="1111" spans="1:10" x14ac:dyDescent="0.35">
      <c r="A1111"/>
      <c r="B1111"/>
      <c r="C1111"/>
      <c r="D1111"/>
      <c r="E1111"/>
      <c r="F1111"/>
      <c r="G1111"/>
      <c r="H1111"/>
      <c r="I1111"/>
      <c r="J1111"/>
    </row>
    <row r="1112" spans="1:10" x14ac:dyDescent="0.35">
      <c r="A1112"/>
      <c r="B1112"/>
      <c r="C1112"/>
      <c r="D1112"/>
      <c r="E1112"/>
      <c r="F1112"/>
      <c r="G1112"/>
      <c r="H1112"/>
      <c r="I1112"/>
      <c r="J1112"/>
    </row>
    <row r="1113" spans="1:10" x14ac:dyDescent="0.35">
      <c r="A1113"/>
      <c r="B1113"/>
      <c r="C1113"/>
      <c r="D1113"/>
      <c r="E1113"/>
      <c r="F1113"/>
      <c r="G1113"/>
      <c r="H1113"/>
      <c r="I1113"/>
      <c r="J1113"/>
    </row>
    <row r="1114" spans="1:10" x14ac:dyDescent="0.35">
      <c r="A1114"/>
      <c r="B1114"/>
      <c r="C1114"/>
      <c r="D1114"/>
      <c r="E1114"/>
      <c r="F1114"/>
      <c r="G1114"/>
      <c r="H1114"/>
      <c r="I1114"/>
      <c r="J1114"/>
    </row>
    <row r="1115" spans="1:10" x14ac:dyDescent="0.35">
      <c r="A1115"/>
      <c r="B1115"/>
      <c r="C1115"/>
      <c r="D1115"/>
      <c r="E1115"/>
      <c r="F1115"/>
      <c r="G1115"/>
      <c r="H1115"/>
      <c r="I1115"/>
      <c r="J1115"/>
    </row>
    <row r="1116" spans="1:10" x14ac:dyDescent="0.35">
      <c r="A1116"/>
      <c r="B1116"/>
      <c r="C1116"/>
      <c r="D1116"/>
      <c r="E1116"/>
      <c r="F1116"/>
      <c r="G1116"/>
      <c r="H1116"/>
      <c r="I1116"/>
      <c r="J1116"/>
    </row>
    <row r="1117" spans="1:10" x14ac:dyDescent="0.35">
      <c r="A1117"/>
      <c r="B1117"/>
      <c r="C1117"/>
      <c r="D1117"/>
      <c r="E1117"/>
      <c r="F1117"/>
      <c r="G1117"/>
      <c r="H1117"/>
      <c r="I1117"/>
      <c r="J1117"/>
    </row>
    <row r="1118" spans="1:10" x14ac:dyDescent="0.35">
      <c r="A1118"/>
      <c r="B1118"/>
      <c r="C1118"/>
      <c r="D1118"/>
      <c r="E1118"/>
      <c r="F1118"/>
      <c r="G1118"/>
      <c r="H1118"/>
      <c r="I1118"/>
      <c r="J1118"/>
    </row>
    <row r="1119" spans="1:10" x14ac:dyDescent="0.35">
      <c r="A1119"/>
      <c r="B1119"/>
      <c r="C1119"/>
      <c r="D1119"/>
      <c r="E1119"/>
      <c r="F1119"/>
      <c r="G1119"/>
      <c r="H1119"/>
      <c r="I1119"/>
      <c r="J1119"/>
    </row>
    <row r="1120" spans="1:10" x14ac:dyDescent="0.35">
      <c r="A1120"/>
      <c r="B1120"/>
      <c r="C1120"/>
      <c r="D1120"/>
      <c r="E1120"/>
      <c r="F1120"/>
      <c r="G1120"/>
      <c r="H1120"/>
      <c r="I1120"/>
      <c r="J1120"/>
    </row>
    <row r="1121" spans="1:10" x14ac:dyDescent="0.35">
      <c r="A1121"/>
      <c r="B1121"/>
      <c r="C1121"/>
      <c r="D1121"/>
      <c r="E1121"/>
      <c r="F1121"/>
      <c r="G1121"/>
      <c r="H1121"/>
      <c r="I1121"/>
      <c r="J1121"/>
    </row>
    <row r="1122" spans="1:10" x14ac:dyDescent="0.35">
      <c r="A1122"/>
      <c r="B1122"/>
      <c r="C1122"/>
      <c r="D1122"/>
      <c r="E1122"/>
      <c r="F1122"/>
      <c r="G1122"/>
      <c r="H1122"/>
      <c r="I1122"/>
      <c r="J1122"/>
    </row>
    <row r="1123" spans="1:10" x14ac:dyDescent="0.35">
      <c r="A1123"/>
      <c r="B1123"/>
      <c r="C1123"/>
      <c r="D1123"/>
      <c r="E1123"/>
      <c r="F1123"/>
      <c r="G1123"/>
      <c r="H1123"/>
      <c r="I1123"/>
      <c r="J1123"/>
    </row>
    <row r="1124" spans="1:10" x14ac:dyDescent="0.35">
      <c r="A1124"/>
      <c r="B1124"/>
      <c r="C1124"/>
      <c r="D1124"/>
      <c r="E1124"/>
      <c r="F1124"/>
      <c r="G1124"/>
      <c r="H1124"/>
      <c r="I1124"/>
      <c r="J1124"/>
    </row>
    <row r="1125" spans="1:10" x14ac:dyDescent="0.35">
      <c r="A1125"/>
      <c r="B1125"/>
      <c r="C1125"/>
      <c r="D1125"/>
      <c r="E1125"/>
      <c r="F1125"/>
      <c r="G1125"/>
      <c r="H1125"/>
      <c r="I1125"/>
      <c r="J1125"/>
    </row>
    <row r="1126" spans="1:10" x14ac:dyDescent="0.35">
      <c r="A1126"/>
      <c r="B1126"/>
      <c r="C1126"/>
      <c r="D1126"/>
      <c r="E1126"/>
      <c r="F1126"/>
      <c r="G1126"/>
      <c r="H1126"/>
      <c r="I1126"/>
      <c r="J1126"/>
    </row>
    <row r="1127" spans="1:10" x14ac:dyDescent="0.35">
      <c r="A1127"/>
      <c r="B1127"/>
      <c r="C1127"/>
      <c r="D1127"/>
      <c r="E1127"/>
      <c r="F1127"/>
      <c r="G1127"/>
      <c r="H1127"/>
      <c r="I1127"/>
      <c r="J1127"/>
    </row>
    <row r="1128" spans="1:10" x14ac:dyDescent="0.35">
      <c r="A1128"/>
      <c r="B1128"/>
      <c r="C1128"/>
      <c r="D1128"/>
      <c r="E1128"/>
      <c r="F1128"/>
      <c r="G1128"/>
      <c r="H1128"/>
      <c r="I1128"/>
      <c r="J1128"/>
    </row>
    <row r="1129" spans="1:10" x14ac:dyDescent="0.35">
      <c r="A1129"/>
      <c r="B1129"/>
      <c r="C1129"/>
      <c r="D1129"/>
      <c r="E1129"/>
      <c r="F1129"/>
      <c r="G1129"/>
      <c r="H1129"/>
      <c r="I1129"/>
      <c r="J1129"/>
    </row>
    <row r="1130" spans="1:10" x14ac:dyDescent="0.35">
      <c r="A1130"/>
      <c r="B1130"/>
      <c r="C1130"/>
      <c r="D1130"/>
      <c r="E1130"/>
      <c r="F1130"/>
      <c r="G1130"/>
      <c r="H1130"/>
      <c r="I1130"/>
      <c r="J1130"/>
    </row>
    <row r="1131" spans="1:10" x14ac:dyDescent="0.35">
      <c r="A1131"/>
      <c r="B1131"/>
      <c r="C1131"/>
      <c r="D1131"/>
      <c r="E1131"/>
      <c r="F1131"/>
      <c r="G1131"/>
      <c r="H1131"/>
      <c r="I1131"/>
      <c r="J1131"/>
    </row>
    <row r="1132" spans="1:10" x14ac:dyDescent="0.35">
      <c r="A1132"/>
      <c r="B1132"/>
      <c r="C1132"/>
      <c r="D1132"/>
      <c r="E1132"/>
      <c r="F1132"/>
      <c r="G1132"/>
      <c r="H1132"/>
      <c r="I1132"/>
      <c r="J1132"/>
    </row>
    <row r="1133" spans="1:10" x14ac:dyDescent="0.35">
      <c r="A1133"/>
      <c r="B1133"/>
      <c r="C1133"/>
      <c r="D1133"/>
      <c r="E1133"/>
      <c r="F1133"/>
      <c r="G1133"/>
      <c r="H1133"/>
      <c r="I1133"/>
      <c r="J1133"/>
    </row>
    <row r="1134" spans="1:10" x14ac:dyDescent="0.35">
      <c r="A1134"/>
      <c r="B1134"/>
      <c r="C1134"/>
      <c r="D1134"/>
      <c r="E1134"/>
      <c r="F1134"/>
      <c r="G1134"/>
      <c r="H1134"/>
      <c r="I1134"/>
      <c r="J1134"/>
    </row>
    <row r="1135" spans="1:10" x14ac:dyDescent="0.35">
      <c r="A1135"/>
      <c r="B1135"/>
      <c r="C1135"/>
      <c r="D1135"/>
      <c r="E1135"/>
      <c r="F1135"/>
      <c r="G1135"/>
      <c r="H1135"/>
      <c r="I1135"/>
      <c r="J1135"/>
    </row>
    <row r="1136" spans="1:10" x14ac:dyDescent="0.35">
      <c r="A1136"/>
      <c r="B1136"/>
      <c r="C1136"/>
      <c r="D1136"/>
      <c r="E1136"/>
      <c r="F1136"/>
      <c r="G1136"/>
      <c r="H1136"/>
      <c r="I1136"/>
      <c r="J1136"/>
    </row>
    <row r="1137" spans="1:10" x14ac:dyDescent="0.35">
      <c r="A1137"/>
      <c r="B1137"/>
      <c r="C1137"/>
      <c r="D1137"/>
      <c r="E1137"/>
      <c r="F1137"/>
      <c r="G1137"/>
      <c r="H1137"/>
      <c r="I1137"/>
      <c r="J1137"/>
    </row>
    <row r="1138" spans="1:10" x14ac:dyDescent="0.35">
      <c r="A1138"/>
      <c r="B1138"/>
      <c r="C1138"/>
      <c r="D1138"/>
      <c r="E1138"/>
      <c r="F1138"/>
      <c r="G1138"/>
      <c r="H1138"/>
      <c r="I1138"/>
      <c r="J1138"/>
    </row>
    <row r="1139" spans="1:10" x14ac:dyDescent="0.35">
      <c r="A1139"/>
      <c r="B1139"/>
      <c r="C1139"/>
      <c r="D1139"/>
      <c r="E1139"/>
      <c r="F1139"/>
      <c r="G1139"/>
      <c r="H1139"/>
      <c r="I1139"/>
      <c r="J1139"/>
    </row>
    <row r="1140" spans="1:10" x14ac:dyDescent="0.35">
      <c r="A1140"/>
      <c r="B1140"/>
      <c r="C1140"/>
      <c r="D1140"/>
      <c r="E1140"/>
      <c r="F1140"/>
      <c r="G1140"/>
      <c r="H1140"/>
      <c r="I1140"/>
      <c r="J1140"/>
    </row>
    <row r="1141" spans="1:10" x14ac:dyDescent="0.35">
      <c r="A1141"/>
      <c r="B1141"/>
      <c r="C1141"/>
      <c r="D1141"/>
      <c r="E1141"/>
      <c r="F1141"/>
      <c r="G1141"/>
      <c r="H1141"/>
      <c r="I1141"/>
      <c r="J1141"/>
    </row>
    <row r="1142" spans="1:10" x14ac:dyDescent="0.35">
      <c r="A1142"/>
      <c r="B1142"/>
      <c r="C1142"/>
      <c r="D1142"/>
      <c r="E1142"/>
      <c r="F1142"/>
      <c r="G1142"/>
      <c r="H1142"/>
      <c r="I1142"/>
      <c r="J1142"/>
    </row>
    <row r="1143" spans="1:10" x14ac:dyDescent="0.35">
      <c r="A1143"/>
      <c r="B1143"/>
      <c r="C1143"/>
      <c r="D1143"/>
      <c r="E1143"/>
      <c r="F1143"/>
      <c r="G1143"/>
      <c r="H1143"/>
      <c r="I1143"/>
      <c r="J1143"/>
    </row>
    <row r="1144" spans="1:10" x14ac:dyDescent="0.35">
      <c r="A1144"/>
      <c r="B1144"/>
      <c r="C1144"/>
      <c r="D1144"/>
      <c r="E1144"/>
      <c r="F1144"/>
      <c r="G1144"/>
      <c r="H1144"/>
      <c r="I1144"/>
      <c r="J1144"/>
    </row>
    <row r="1145" spans="1:10" x14ac:dyDescent="0.35">
      <c r="A1145"/>
      <c r="B1145"/>
      <c r="C1145"/>
      <c r="D1145"/>
      <c r="E1145"/>
      <c r="F1145"/>
      <c r="G1145"/>
      <c r="H1145"/>
      <c r="I1145"/>
      <c r="J1145"/>
    </row>
    <row r="1146" spans="1:10" x14ac:dyDescent="0.35">
      <c r="A1146"/>
      <c r="B1146"/>
      <c r="C1146"/>
      <c r="D1146"/>
      <c r="E1146"/>
      <c r="F1146"/>
      <c r="G1146"/>
      <c r="H1146"/>
      <c r="I1146"/>
      <c r="J1146"/>
    </row>
    <row r="1147" spans="1:10" x14ac:dyDescent="0.35">
      <c r="A1147"/>
      <c r="B1147"/>
      <c r="C1147"/>
      <c r="D1147"/>
      <c r="E1147"/>
      <c r="F1147"/>
      <c r="G1147"/>
      <c r="H1147"/>
      <c r="I1147"/>
      <c r="J1147"/>
    </row>
    <row r="1148" spans="1:10" x14ac:dyDescent="0.35">
      <c r="A1148"/>
      <c r="B1148"/>
      <c r="C1148"/>
      <c r="D1148"/>
      <c r="E1148"/>
      <c r="F1148"/>
      <c r="G1148"/>
      <c r="H1148"/>
      <c r="I1148"/>
      <c r="J1148"/>
    </row>
    <row r="1149" spans="1:10" x14ac:dyDescent="0.35">
      <c r="A1149"/>
      <c r="B1149"/>
      <c r="C1149"/>
      <c r="D1149"/>
      <c r="E1149"/>
      <c r="F1149"/>
      <c r="G1149"/>
      <c r="H1149"/>
      <c r="I1149"/>
      <c r="J1149"/>
    </row>
    <row r="1150" spans="1:10" x14ac:dyDescent="0.35">
      <c r="A1150"/>
      <c r="B1150"/>
      <c r="C1150"/>
      <c r="D1150"/>
      <c r="E1150"/>
      <c r="F1150"/>
      <c r="G1150"/>
      <c r="H1150"/>
      <c r="I1150"/>
      <c r="J1150"/>
    </row>
    <row r="1151" spans="1:10" x14ac:dyDescent="0.35">
      <c r="A1151"/>
      <c r="B1151"/>
      <c r="C1151"/>
      <c r="D1151"/>
      <c r="E1151"/>
      <c r="F1151"/>
      <c r="G1151"/>
      <c r="H1151"/>
      <c r="I1151"/>
      <c r="J1151"/>
    </row>
    <row r="1152" spans="1:10" x14ac:dyDescent="0.35">
      <c r="A1152"/>
      <c r="B1152"/>
      <c r="C1152"/>
      <c r="D1152"/>
      <c r="E1152"/>
      <c r="F1152"/>
      <c r="G1152"/>
      <c r="H1152"/>
      <c r="I1152"/>
      <c r="J1152"/>
    </row>
    <row r="1153" spans="1:10" x14ac:dyDescent="0.35">
      <c r="A1153"/>
      <c r="B1153"/>
      <c r="C1153"/>
      <c r="D1153"/>
      <c r="E1153"/>
      <c r="F1153"/>
      <c r="G1153"/>
      <c r="H1153"/>
      <c r="I1153"/>
      <c r="J1153"/>
    </row>
    <row r="1154" spans="1:10" x14ac:dyDescent="0.35">
      <c r="A1154"/>
      <c r="B1154"/>
      <c r="C1154"/>
      <c r="D1154"/>
      <c r="E1154"/>
      <c r="F1154"/>
      <c r="G1154"/>
      <c r="H1154"/>
      <c r="I1154"/>
      <c r="J1154"/>
    </row>
    <row r="1155" spans="1:10" x14ac:dyDescent="0.35">
      <c r="A1155"/>
      <c r="B1155"/>
      <c r="C1155"/>
      <c r="D1155"/>
      <c r="E1155"/>
      <c r="F1155"/>
      <c r="G1155"/>
      <c r="H1155"/>
      <c r="I1155"/>
      <c r="J1155"/>
    </row>
    <row r="1156" spans="1:10" x14ac:dyDescent="0.35">
      <c r="A1156"/>
      <c r="B1156"/>
      <c r="C1156"/>
      <c r="D1156"/>
      <c r="E1156"/>
      <c r="F1156"/>
      <c r="G1156"/>
      <c r="H1156"/>
      <c r="I1156"/>
      <c r="J1156"/>
    </row>
    <row r="1157" spans="1:10" x14ac:dyDescent="0.35">
      <c r="A1157"/>
      <c r="B1157"/>
      <c r="C1157"/>
      <c r="D1157"/>
      <c r="E1157"/>
      <c r="F1157"/>
      <c r="G1157"/>
      <c r="H1157"/>
      <c r="I1157"/>
      <c r="J1157"/>
    </row>
    <row r="1158" spans="1:10" x14ac:dyDescent="0.35">
      <c r="A1158"/>
      <c r="B1158"/>
      <c r="C1158"/>
      <c r="D1158"/>
      <c r="E1158"/>
      <c r="F1158"/>
      <c r="G1158"/>
      <c r="H1158"/>
      <c r="I1158"/>
      <c r="J1158"/>
    </row>
    <row r="1159" spans="1:10" x14ac:dyDescent="0.35">
      <c r="A1159"/>
      <c r="B1159"/>
      <c r="C1159"/>
      <c r="D1159"/>
      <c r="E1159"/>
      <c r="F1159"/>
      <c r="G1159"/>
      <c r="H1159"/>
      <c r="I1159"/>
      <c r="J1159"/>
    </row>
    <row r="1160" spans="1:10" x14ac:dyDescent="0.35">
      <c r="A1160"/>
      <c r="B1160"/>
      <c r="C1160"/>
      <c r="D1160"/>
      <c r="E1160"/>
      <c r="F1160"/>
      <c r="G1160"/>
      <c r="H1160"/>
      <c r="I1160"/>
      <c r="J1160"/>
    </row>
    <row r="1161" spans="1:10" x14ac:dyDescent="0.35">
      <c r="A1161"/>
      <c r="B1161"/>
      <c r="C1161"/>
      <c r="D1161"/>
      <c r="E1161"/>
      <c r="F1161"/>
      <c r="G1161"/>
      <c r="H1161"/>
      <c r="I1161"/>
      <c r="J1161"/>
    </row>
    <row r="1162" spans="1:10" x14ac:dyDescent="0.35">
      <c r="A1162"/>
      <c r="B1162"/>
      <c r="C1162"/>
      <c r="D1162"/>
      <c r="E1162"/>
      <c r="F1162"/>
      <c r="G1162"/>
      <c r="H1162"/>
      <c r="I1162"/>
      <c r="J1162"/>
    </row>
    <row r="1163" spans="1:10" x14ac:dyDescent="0.35">
      <c r="A1163"/>
      <c r="B1163"/>
      <c r="C1163"/>
      <c r="D1163"/>
      <c r="E1163"/>
      <c r="F1163"/>
      <c r="G1163"/>
      <c r="H1163"/>
      <c r="I1163"/>
      <c r="J1163"/>
    </row>
    <row r="1164" spans="1:10" x14ac:dyDescent="0.35">
      <c r="A1164"/>
      <c r="B1164"/>
      <c r="C1164"/>
      <c r="D1164"/>
      <c r="E1164"/>
      <c r="F1164"/>
      <c r="G1164"/>
      <c r="H1164"/>
      <c r="I1164"/>
      <c r="J1164"/>
    </row>
    <row r="1165" spans="1:10" x14ac:dyDescent="0.35">
      <c r="A1165"/>
      <c r="B1165"/>
      <c r="C1165"/>
      <c r="D1165"/>
      <c r="E1165"/>
      <c r="F1165"/>
      <c r="G1165"/>
      <c r="H1165"/>
      <c r="I1165"/>
      <c r="J1165"/>
    </row>
    <row r="1166" spans="1:10" x14ac:dyDescent="0.35">
      <c r="A1166"/>
      <c r="B1166"/>
      <c r="C1166"/>
      <c r="D1166"/>
      <c r="E1166"/>
      <c r="F1166"/>
      <c r="G1166"/>
      <c r="H1166"/>
      <c r="I1166"/>
      <c r="J1166"/>
    </row>
    <row r="1167" spans="1:10" x14ac:dyDescent="0.35">
      <c r="A1167"/>
      <c r="B1167"/>
      <c r="C1167"/>
      <c r="D1167"/>
      <c r="E1167"/>
      <c r="F1167"/>
      <c r="G1167"/>
      <c r="H1167"/>
      <c r="I1167"/>
      <c r="J1167"/>
    </row>
    <row r="1168" spans="1:10" x14ac:dyDescent="0.35">
      <c r="A1168"/>
      <c r="B1168"/>
      <c r="C1168"/>
      <c r="D1168"/>
      <c r="E1168"/>
      <c r="F1168"/>
      <c r="G1168"/>
      <c r="H1168"/>
      <c r="I1168"/>
      <c r="J1168"/>
    </row>
    <row r="1169" spans="1:10" x14ac:dyDescent="0.35">
      <c r="A1169"/>
      <c r="B1169"/>
      <c r="C1169"/>
      <c r="D1169"/>
      <c r="E1169"/>
      <c r="F1169"/>
      <c r="G1169"/>
      <c r="H1169"/>
      <c r="I1169"/>
      <c r="J1169"/>
    </row>
    <row r="1170" spans="1:10" x14ac:dyDescent="0.35">
      <c r="A1170"/>
      <c r="B1170"/>
      <c r="C1170"/>
      <c r="D1170"/>
      <c r="E1170"/>
      <c r="F1170"/>
      <c r="G1170"/>
      <c r="H1170"/>
      <c r="I1170"/>
      <c r="J1170"/>
    </row>
    <row r="1171" spans="1:10" x14ac:dyDescent="0.35">
      <c r="A1171"/>
      <c r="B1171"/>
      <c r="C1171"/>
      <c r="D1171"/>
      <c r="E1171"/>
      <c r="F1171"/>
      <c r="G1171"/>
      <c r="H1171"/>
      <c r="I1171"/>
      <c r="J1171"/>
    </row>
    <row r="1172" spans="1:10" x14ac:dyDescent="0.35">
      <c r="A1172"/>
      <c r="B1172"/>
      <c r="C1172"/>
      <c r="D1172"/>
      <c r="E1172"/>
      <c r="F1172"/>
      <c r="G1172"/>
      <c r="H1172"/>
      <c r="I1172"/>
      <c r="J1172"/>
    </row>
    <row r="1173" spans="1:10" x14ac:dyDescent="0.35">
      <c r="A1173"/>
      <c r="B1173"/>
      <c r="C1173"/>
      <c r="D1173"/>
      <c r="E1173"/>
      <c r="F1173"/>
      <c r="G1173"/>
      <c r="H1173"/>
      <c r="I1173"/>
      <c r="J1173"/>
    </row>
    <row r="1174" spans="1:10" x14ac:dyDescent="0.35">
      <c r="A1174"/>
      <c r="B1174"/>
      <c r="C1174"/>
      <c r="D1174"/>
      <c r="E1174"/>
      <c r="F1174"/>
      <c r="G1174"/>
      <c r="H1174"/>
      <c r="I1174"/>
      <c r="J1174"/>
    </row>
    <row r="1175" spans="1:10" x14ac:dyDescent="0.35">
      <c r="A1175"/>
      <c r="B1175"/>
      <c r="C1175"/>
      <c r="D1175"/>
      <c r="E1175"/>
      <c r="F1175"/>
      <c r="G1175"/>
      <c r="H1175"/>
      <c r="I1175"/>
      <c r="J1175"/>
    </row>
    <row r="1176" spans="1:10" x14ac:dyDescent="0.35">
      <c r="A1176"/>
      <c r="B1176"/>
      <c r="C1176"/>
      <c r="D1176"/>
      <c r="E1176"/>
      <c r="F1176"/>
      <c r="G1176"/>
      <c r="H1176"/>
      <c r="I1176"/>
      <c r="J1176"/>
    </row>
    <row r="1177" spans="1:10" x14ac:dyDescent="0.35">
      <c r="A1177"/>
      <c r="B1177"/>
      <c r="C1177"/>
      <c r="D1177"/>
      <c r="E1177"/>
      <c r="F1177"/>
      <c r="G1177"/>
      <c r="H1177"/>
      <c r="I1177"/>
      <c r="J1177"/>
    </row>
    <row r="1178" spans="1:10" x14ac:dyDescent="0.35">
      <c r="A1178"/>
      <c r="B1178"/>
      <c r="C1178"/>
      <c r="D1178"/>
      <c r="E1178"/>
      <c r="F1178"/>
      <c r="G1178"/>
      <c r="H1178"/>
      <c r="I1178"/>
      <c r="J1178"/>
    </row>
    <row r="1179" spans="1:10" x14ac:dyDescent="0.35">
      <c r="A1179"/>
      <c r="B1179"/>
      <c r="C1179"/>
      <c r="D1179"/>
      <c r="E1179"/>
      <c r="F1179"/>
      <c r="G1179"/>
      <c r="H1179"/>
      <c r="I1179"/>
      <c r="J1179"/>
    </row>
    <row r="1180" spans="1:10" x14ac:dyDescent="0.35">
      <c r="A1180"/>
      <c r="B1180"/>
      <c r="C1180"/>
      <c r="D1180"/>
      <c r="E1180"/>
      <c r="F1180"/>
      <c r="G1180"/>
      <c r="H1180"/>
      <c r="I1180"/>
      <c r="J1180"/>
    </row>
    <row r="1181" spans="1:10" x14ac:dyDescent="0.35">
      <c r="A1181"/>
      <c r="B1181"/>
      <c r="C1181"/>
      <c r="D1181"/>
      <c r="E1181"/>
      <c r="F1181"/>
      <c r="G1181"/>
      <c r="H1181"/>
      <c r="I1181"/>
      <c r="J1181"/>
    </row>
    <row r="1182" spans="1:10" x14ac:dyDescent="0.35">
      <c r="A1182"/>
      <c r="B1182"/>
      <c r="C1182"/>
      <c r="D1182"/>
      <c r="E1182"/>
      <c r="F1182"/>
      <c r="G1182"/>
      <c r="H1182"/>
      <c r="I1182"/>
      <c r="J1182"/>
    </row>
    <row r="1183" spans="1:10" x14ac:dyDescent="0.35">
      <c r="A1183"/>
      <c r="B1183"/>
      <c r="C1183"/>
      <c r="D1183"/>
      <c r="E1183"/>
      <c r="F1183"/>
      <c r="G1183"/>
      <c r="H1183"/>
      <c r="I1183"/>
      <c r="J1183"/>
    </row>
    <row r="1184" spans="1:10" x14ac:dyDescent="0.35">
      <c r="A1184"/>
      <c r="B1184"/>
      <c r="C1184"/>
      <c r="D1184"/>
      <c r="E1184"/>
      <c r="F1184"/>
      <c r="G1184"/>
      <c r="H1184"/>
      <c r="I1184"/>
      <c r="J1184"/>
    </row>
    <row r="1185" spans="1:10" x14ac:dyDescent="0.35">
      <c r="A1185"/>
      <c r="B1185"/>
      <c r="C1185"/>
      <c r="D1185"/>
      <c r="E1185"/>
      <c r="F1185"/>
      <c r="G1185"/>
      <c r="H1185"/>
      <c r="I1185"/>
      <c r="J1185"/>
    </row>
    <row r="1186" spans="1:10" x14ac:dyDescent="0.35">
      <c r="A1186"/>
      <c r="B1186"/>
      <c r="C1186"/>
      <c r="D1186"/>
      <c r="E1186"/>
      <c r="F1186"/>
      <c r="G1186"/>
      <c r="H1186"/>
      <c r="I1186"/>
      <c r="J1186"/>
    </row>
    <row r="1187" spans="1:10" x14ac:dyDescent="0.35">
      <c r="A1187"/>
      <c r="B1187"/>
      <c r="C1187"/>
      <c r="D1187"/>
      <c r="E1187"/>
      <c r="F1187"/>
      <c r="G1187"/>
      <c r="H1187"/>
      <c r="I1187"/>
      <c r="J1187"/>
    </row>
    <row r="1188" spans="1:10" x14ac:dyDescent="0.35">
      <c r="A1188"/>
      <c r="B1188"/>
      <c r="C1188"/>
      <c r="D1188"/>
      <c r="E1188"/>
      <c r="F1188"/>
      <c r="G1188"/>
      <c r="H1188"/>
      <c r="I1188"/>
      <c r="J1188"/>
    </row>
    <row r="1189" spans="1:10" x14ac:dyDescent="0.35">
      <c r="A1189"/>
      <c r="B1189"/>
      <c r="C1189"/>
      <c r="D1189"/>
      <c r="E1189"/>
      <c r="F1189"/>
      <c r="G1189"/>
      <c r="H1189"/>
      <c r="I1189"/>
      <c r="J1189"/>
    </row>
    <row r="1190" spans="1:10" x14ac:dyDescent="0.35">
      <c r="A1190"/>
      <c r="B1190"/>
      <c r="C1190"/>
      <c r="D1190"/>
      <c r="E1190"/>
      <c r="F1190"/>
      <c r="G1190"/>
      <c r="H1190"/>
      <c r="I1190"/>
      <c r="J1190"/>
    </row>
    <row r="1191" spans="1:10" x14ac:dyDescent="0.35">
      <c r="A1191"/>
      <c r="B1191"/>
      <c r="C1191"/>
      <c r="D1191"/>
      <c r="E1191"/>
      <c r="F1191"/>
      <c r="G1191"/>
      <c r="H1191"/>
      <c r="I1191"/>
      <c r="J1191"/>
    </row>
    <row r="1192" spans="1:10" x14ac:dyDescent="0.35">
      <c r="A1192"/>
      <c r="B1192"/>
      <c r="C1192"/>
      <c r="D1192"/>
      <c r="E1192"/>
      <c r="F1192"/>
      <c r="G1192"/>
      <c r="H1192"/>
      <c r="I1192"/>
      <c r="J1192"/>
    </row>
    <row r="1193" spans="1:10" x14ac:dyDescent="0.35">
      <c r="A1193"/>
      <c r="B1193"/>
      <c r="C1193"/>
      <c r="D1193"/>
      <c r="E1193"/>
      <c r="F1193"/>
      <c r="G1193"/>
      <c r="H1193"/>
      <c r="I1193"/>
      <c r="J1193"/>
    </row>
    <row r="1194" spans="1:10" x14ac:dyDescent="0.35">
      <c r="A1194"/>
      <c r="B1194"/>
      <c r="C1194"/>
      <c r="D1194"/>
      <c r="E1194"/>
      <c r="F1194"/>
      <c r="G1194"/>
      <c r="H1194"/>
      <c r="I1194"/>
      <c r="J1194"/>
    </row>
    <row r="1195" spans="1:10" x14ac:dyDescent="0.35">
      <c r="A1195"/>
      <c r="B1195"/>
      <c r="C1195"/>
      <c r="D1195"/>
      <c r="E1195"/>
      <c r="F1195"/>
      <c r="G1195"/>
      <c r="H1195"/>
      <c r="I1195"/>
      <c r="J1195"/>
    </row>
    <row r="1196" spans="1:10" x14ac:dyDescent="0.35">
      <c r="A1196"/>
      <c r="B1196"/>
      <c r="C1196"/>
      <c r="D1196"/>
      <c r="E1196"/>
      <c r="F1196"/>
      <c r="G1196"/>
      <c r="H1196"/>
      <c r="I1196"/>
      <c r="J1196"/>
    </row>
    <row r="1197" spans="1:10" x14ac:dyDescent="0.35">
      <c r="A1197"/>
      <c r="B1197"/>
      <c r="C1197"/>
      <c r="D1197"/>
      <c r="E1197"/>
      <c r="F1197"/>
      <c r="G1197"/>
      <c r="H1197"/>
      <c r="I1197"/>
      <c r="J1197"/>
    </row>
    <row r="1198" spans="1:10" x14ac:dyDescent="0.35">
      <c r="A1198"/>
      <c r="B1198"/>
      <c r="C1198"/>
      <c r="D1198"/>
      <c r="E1198"/>
      <c r="F1198"/>
      <c r="G1198"/>
      <c r="H1198"/>
      <c r="I1198"/>
      <c r="J1198"/>
    </row>
    <row r="1199" spans="1:10" x14ac:dyDescent="0.35">
      <c r="A1199"/>
      <c r="B1199"/>
      <c r="C1199"/>
      <c r="D1199"/>
      <c r="E1199"/>
      <c r="F1199"/>
      <c r="G1199"/>
      <c r="H1199"/>
      <c r="I1199"/>
      <c r="J1199"/>
    </row>
    <row r="1200" spans="1:10" x14ac:dyDescent="0.35">
      <c r="A1200"/>
      <c r="B1200"/>
      <c r="C1200"/>
      <c r="D1200"/>
      <c r="E1200"/>
      <c r="F1200"/>
      <c r="G1200"/>
      <c r="H1200"/>
      <c r="I1200"/>
      <c r="J1200"/>
    </row>
    <row r="1201" spans="1:10" x14ac:dyDescent="0.35">
      <c r="A1201"/>
      <c r="B1201"/>
      <c r="C1201"/>
      <c r="D1201"/>
      <c r="E1201"/>
      <c r="F1201"/>
      <c r="G1201"/>
      <c r="H1201"/>
      <c r="I1201"/>
      <c r="J1201"/>
    </row>
    <row r="1202" spans="1:10" x14ac:dyDescent="0.35">
      <c r="A1202"/>
      <c r="B1202"/>
      <c r="C1202"/>
      <c r="D1202"/>
      <c r="E1202"/>
      <c r="F1202"/>
      <c r="G1202"/>
      <c r="H1202"/>
      <c r="I1202"/>
      <c r="J1202"/>
    </row>
    <row r="1203" spans="1:10" x14ac:dyDescent="0.35">
      <c r="A1203"/>
      <c r="B1203"/>
      <c r="C1203"/>
      <c r="D1203"/>
      <c r="E1203"/>
      <c r="F1203"/>
      <c r="G1203"/>
      <c r="H1203"/>
      <c r="I1203"/>
      <c r="J1203"/>
    </row>
    <row r="1204" spans="1:10" x14ac:dyDescent="0.35">
      <c r="A1204"/>
      <c r="B1204"/>
      <c r="C1204"/>
      <c r="D1204"/>
      <c r="E1204"/>
      <c r="F1204"/>
      <c r="G1204"/>
      <c r="H1204"/>
      <c r="I1204"/>
      <c r="J1204"/>
    </row>
    <row r="1205" spans="1:10" x14ac:dyDescent="0.35">
      <c r="A1205"/>
      <c r="B1205"/>
      <c r="C1205"/>
      <c r="D1205"/>
      <c r="E1205"/>
      <c r="F1205"/>
      <c r="G1205"/>
      <c r="H1205"/>
      <c r="I1205"/>
      <c r="J1205"/>
    </row>
    <row r="1206" spans="1:10" x14ac:dyDescent="0.35">
      <c r="A1206"/>
      <c r="B1206"/>
      <c r="C1206"/>
      <c r="D1206"/>
      <c r="E1206"/>
      <c r="F1206"/>
      <c r="G1206"/>
      <c r="H1206"/>
      <c r="I1206"/>
      <c r="J1206"/>
    </row>
    <row r="1207" spans="1:10" x14ac:dyDescent="0.35">
      <c r="A1207"/>
      <c r="B1207"/>
      <c r="C1207"/>
      <c r="D1207"/>
      <c r="E1207"/>
      <c r="F1207"/>
      <c r="G1207"/>
      <c r="H1207"/>
      <c r="I1207"/>
      <c r="J1207"/>
    </row>
    <row r="1208" spans="1:10" x14ac:dyDescent="0.35">
      <c r="A1208"/>
      <c r="B1208"/>
      <c r="C1208"/>
      <c r="D1208"/>
      <c r="E1208"/>
      <c r="F1208"/>
      <c r="G1208"/>
      <c r="H1208"/>
      <c r="I1208"/>
      <c r="J1208"/>
    </row>
    <row r="1209" spans="1:10" x14ac:dyDescent="0.35">
      <c r="A1209"/>
      <c r="B1209"/>
      <c r="C1209"/>
      <c r="D1209"/>
      <c r="E1209"/>
      <c r="F1209"/>
      <c r="G1209"/>
      <c r="H1209"/>
      <c r="I1209"/>
      <c r="J1209"/>
    </row>
    <row r="1210" spans="1:10" x14ac:dyDescent="0.35">
      <c r="A1210"/>
      <c r="B1210"/>
      <c r="C1210"/>
      <c r="D1210"/>
      <c r="E1210"/>
      <c r="F1210"/>
      <c r="G1210"/>
      <c r="H1210"/>
      <c r="I1210"/>
      <c r="J1210"/>
    </row>
    <row r="1211" spans="1:10" x14ac:dyDescent="0.35">
      <c r="A1211"/>
      <c r="B1211"/>
      <c r="C1211"/>
      <c r="D1211"/>
      <c r="E1211"/>
      <c r="F1211"/>
      <c r="G1211"/>
      <c r="H1211"/>
      <c r="I1211"/>
      <c r="J1211"/>
    </row>
    <row r="1212" spans="1:10" x14ac:dyDescent="0.35">
      <c r="A1212"/>
      <c r="B1212"/>
      <c r="C1212"/>
      <c r="D1212"/>
      <c r="E1212"/>
      <c r="F1212"/>
      <c r="G1212"/>
      <c r="H1212"/>
      <c r="I1212"/>
      <c r="J1212"/>
    </row>
    <row r="1213" spans="1:10" x14ac:dyDescent="0.35">
      <c r="A1213"/>
      <c r="B1213"/>
      <c r="C1213"/>
      <c r="D1213"/>
      <c r="E1213"/>
      <c r="F1213"/>
      <c r="G1213"/>
      <c r="H1213"/>
      <c r="I1213"/>
      <c r="J1213"/>
    </row>
    <row r="1214" spans="1:10" x14ac:dyDescent="0.35">
      <c r="A1214"/>
      <c r="B1214"/>
      <c r="C1214"/>
      <c r="D1214"/>
      <c r="E1214"/>
      <c r="F1214"/>
      <c r="G1214"/>
      <c r="H1214"/>
      <c r="I1214"/>
      <c r="J1214"/>
    </row>
    <row r="1215" spans="1:10" x14ac:dyDescent="0.35">
      <c r="A1215"/>
      <c r="B1215"/>
      <c r="C1215"/>
      <c r="D1215"/>
      <c r="E1215"/>
      <c r="F1215"/>
      <c r="G1215"/>
      <c r="H1215"/>
      <c r="I1215"/>
      <c r="J1215"/>
    </row>
    <row r="1216" spans="1:10" x14ac:dyDescent="0.35">
      <c r="A1216"/>
      <c r="B1216"/>
      <c r="C1216"/>
      <c r="D1216"/>
      <c r="E1216"/>
      <c r="F1216"/>
      <c r="G1216"/>
      <c r="H1216"/>
      <c r="I1216"/>
      <c r="J1216"/>
    </row>
    <row r="1217" spans="1:10" x14ac:dyDescent="0.35">
      <c r="A1217"/>
      <c r="B1217"/>
      <c r="C1217"/>
      <c r="D1217"/>
      <c r="E1217"/>
      <c r="F1217"/>
      <c r="G1217"/>
      <c r="H1217"/>
      <c r="I1217"/>
      <c r="J1217"/>
    </row>
    <row r="1218" spans="1:10" x14ac:dyDescent="0.35">
      <c r="A1218"/>
      <c r="B1218"/>
      <c r="C1218"/>
      <c r="D1218"/>
      <c r="E1218"/>
      <c r="F1218"/>
      <c r="G1218"/>
      <c r="H1218"/>
      <c r="I1218"/>
      <c r="J1218"/>
    </row>
    <row r="1219" spans="1:10" x14ac:dyDescent="0.35">
      <c r="A1219"/>
      <c r="B1219"/>
      <c r="C1219"/>
      <c r="D1219"/>
      <c r="E1219"/>
      <c r="F1219"/>
      <c r="G1219"/>
      <c r="H1219"/>
      <c r="I1219"/>
      <c r="J1219"/>
    </row>
    <row r="1220" spans="1:10" x14ac:dyDescent="0.35">
      <c r="A1220"/>
      <c r="B1220"/>
      <c r="C1220"/>
      <c r="D1220"/>
      <c r="E1220"/>
      <c r="F1220"/>
      <c r="G1220"/>
      <c r="H1220"/>
      <c r="I1220"/>
      <c r="J1220"/>
    </row>
    <row r="1221" spans="1:10" x14ac:dyDescent="0.35">
      <c r="A1221"/>
      <c r="B1221"/>
      <c r="C1221"/>
      <c r="D1221"/>
      <c r="E1221"/>
      <c r="F1221"/>
      <c r="G1221"/>
      <c r="H1221"/>
      <c r="I1221"/>
      <c r="J1221"/>
    </row>
    <row r="1222" spans="1:10" x14ac:dyDescent="0.35">
      <c r="A1222"/>
      <c r="B1222"/>
      <c r="C1222"/>
      <c r="D1222"/>
      <c r="E1222"/>
      <c r="F1222"/>
      <c r="G1222"/>
      <c r="H1222"/>
      <c r="I1222"/>
      <c r="J1222"/>
    </row>
    <row r="1223" spans="1:10" x14ac:dyDescent="0.35">
      <c r="A1223"/>
      <c r="B1223"/>
      <c r="C1223"/>
      <c r="D1223"/>
      <c r="E1223"/>
      <c r="F1223"/>
      <c r="G1223"/>
      <c r="H1223"/>
      <c r="I1223"/>
      <c r="J1223"/>
    </row>
    <row r="1224" spans="1:10" x14ac:dyDescent="0.35">
      <c r="A1224"/>
      <c r="B1224"/>
      <c r="C1224"/>
      <c r="D1224"/>
      <c r="E1224"/>
      <c r="F1224"/>
      <c r="G1224"/>
      <c r="H1224"/>
      <c r="I1224"/>
      <c r="J1224"/>
    </row>
    <row r="1225" spans="1:10" x14ac:dyDescent="0.35">
      <c r="A1225"/>
      <c r="B1225"/>
      <c r="C1225"/>
      <c r="D1225"/>
      <c r="E1225"/>
      <c r="F1225"/>
      <c r="G1225"/>
      <c r="H1225"/>
      <c r="I1225"/>
      <c r="J1225"/>
    </row>
    <row r="1226" spans="1:10" x14ac:dyDescent="0.35">
      <c r="A1226"/>
      <c r="B1226"/>
      <c r="C1226"/>
      <c r="D1226"/>
      <c r="E1226"/>
      <c r="F1226"/>
      <c r="G1226"/>
      <c r="H1226"/>
      <c r="I1226"/>
      <c r="J1226"/>
    </row>
    <row r="1227" spans="1:10" x14ac:dyDescent="0.35">
      <c r="A1227"/>
      <c r="B1227"/>
      <c r="C1227"/>
      <c r="D1227"/>
      <c r="E1227"/>
      <c r="F1227"/>
      <c r="G1227"/>
      <c r="H1227"/>
      <c r="I1227"/>
      <c r="J1227"/>
    </row>
    <row r="1228" spans="1:10" x14ac:dyDescent="0.35">
      <c r="A1228"/>
      <c r="B1228"/>
      <c r="C1228"/>
      <c r="D1228"/>
      <c r="E1228"/>
      <c r="F1228"/>
      <c r="G1228"/>
      <c r="H1228"/>
      <c r="I1228"/>
      <c r="J1228"/>
    </row>
    <row r="1229" spans="1:10" x14ac:dyDescent="0.35">
      <c r="A1229"/>
      <c r="B1229"/>
      <c r="C1229"/>
      <c r="D1229"/>
      <c r="E1229"/>
      <c r="F1229"/>
      <c r="G1229"/>
      <c r="H1229"/>
      <c r="I1229"/>
      <c r="J1229"/>
    </row>
    <row r="1230" spans="1:10" x14ac:dyDescent="0.35">
      <c r="A1230"/>
      <c r="B1230"/>
      <c r="C1230"/>
      <c r="D1230"/>
      <c r="E1230"/>
      <c r="F1230"/>
      <c r="G1230"/>
      <c r="H1230"/>
      <c r="I1230"/>
      <c r="J1230"/>
    </row>
    <row r="1231" spans="1:10" x14ac:dyDescent="0.35">
      <c r="A1231"/>
      <c r="B1231"/>
      <c r="C1231"/>
      <c r="D1231"/>
      <c r="E1231"/>
      <c r="F1231"/>
      <c r="G1231"/>
      <c r="H1231"/>
      <c r="I1231"/>
      <c r="J1231"/>
    </row>
    <row r="1232" spans="1:10" x14ac:dyDescent="0.35">
      <c r="A1232"/>
      <c r="B1232"/>
      <c r="C1232"/>
      <c r="D1232"/>
      <c r="E1232"/>
      <c r="F1232"/>
      <c r="G1232"/>
      <c r="H1232"/>
      <c r="I1232"/>
      <c r="J1232"/>
    </row>
    <row r="1233" spans="1:10" x14ac:dyDescent="0.35">
      <c r="A1233"/>
      <c r="B1233"/>
      <c r="C1233"/>
      <c r="D1233"/>
      <c r="E1233"/>
      <c r="F1233"/>
      <c r="G1233"/>
      <c r="H1233"/>
      <c r="I1233"/>
      <c r="J1233"/>
    </row>
    <row r="1234" spans="1:10" x14ac:dyDescent="0.35">
      <c r="A1234"/>
      <c r="B1234"/>
      <c r="C1234"/>
      <c r="D1234"/>
      <c r="E1234"/>
      <c r="F1234"/>
      <c r="G1234"/>
      <c r="H1234"/>
      <c r="I1234"/>
      <c r="J1234"/>
    </row>
    <row r="1235" spans="1:10" x14ac:dyDescent="0.35">
      <c r="A1235"/>
      <c r="B1235"/>
      <c r="C1235"/>
      <c r="D1235"/>
      <c r="E1235"/>
      <c r="F1235"/>
      <c r="G1235"/>
      <c r="H1235"/>
      <c r="I1235"/>
      <c r="J1235"/>
    </row>
    <row r="1236" spans="1:10" x14ac:dyDescent="0.35">
      <c r="A1236"/>
      <c r="B1236"/>
      <c r="C1236"/>
      <c r="D1236"/>
      <c r="E1236"/>
      <c r="F1236"/>
      <c r="G1236"/>
      <c r="H1236"/>
      <c r="I1236"/>
      <c r="J1236"/>
    </row>
    <row r="1237" spans="1:10" x14ac:dyDescent="0.35">
      <c r="A1237"/>
      <c r="B1237"/>
      <c r="C1237"/>
      <c r="D1237"/>
      <c r="E1237"/>
      <c r="F1237"/>
      <c r="G1237"/>
      <c r="H1237"/>
      <c r="I1237"/>
      <c r="J1237"/>
    </row>
    <row r="1238" spans="1:10" x14ac:dyDescent="0.35">
      <c r="A1238"/>
      <c r="B1238"/>
      <c r="C1238"/>
      <c r="D1238"/>
      <c r="E1238"/>
      <c r="F1238"/>
      <c r="G1238"/>
      <c r="H1238"/>
      <c r="I1238"/>
      <c r="J1238"/>
    </row>
    <row r="1239" spans="1:10" x14ac:dyDescent="0.35">
      <c r="A1239"/>
      <c r="B1239"/>
      <c r="C1239"/>
      <c r="D1239"/>
      <c r="E1239"/>
      <c r="F1239"/>
      <c r="G1239"/>
      <c r="H1239"/>
      <c r="I1239"/>
      <c r="J1239"/>
    </row>
    <row r="1240" spans="1:10" x14ac:dyDescent="0.35">
      <c r="A1240"/>
      <c r="B1240"/>
      <c r="C1240"/>
      <c r="D1240"/>
      <c r="E1240"/>
      <c r="F1240"/>
      <c r="G1240"/>
      <c r="H1240"/>
      <c r="I1240"/>
      <c r="J1240"/>
    </row>
    <row r="1241" spans="1:10" x14ac:dyDescent="0.35">
      <c r="A1241"/>
      <c r="B1241"/>
      <c r="C1241"/>
      <c r="D1241"/>
      <c r="E1241"/>
      <c r="F1241"/>
      <c r="G1241"/>
      <c r="H1241"/>
      <c r="I1241"/>
      <c r="J1241"/>
    </row>
    <row r="1242" spans="1:10" x14ac:dyDescent="0.35">
      <c r="A1242"/>
      <c r="B1242"/>
      <c r="C1242"/>
      <c r="D1242"/>
      <c r="E1242"/>
      <c r="F1242"/>
      <c r="G1242"/>
      <c r="H1242"/>
      <c r="I1242"/>
      <c r="J1242"/>
    </row>
    <row r="1243" spans="1:10" x14ac:dyDescent="0.35">
      <c r="A1243"/>
      <c r="B1243"/>
      <c r="C1243"/>
      <c r="D1243"/>
      <c r="E1243"/>
      <c r="F1243"/>
      <c r="G1243"/>
      <c r="H1243"/>
      <c r="I1243"/>
      <c r="J1243"/>
    </row>
    <row r="1244" spans="1:10" x14ac:dyDescent="0.35">
      <c r="A1244"/>
      <c r="B1244"/>
      <c r="C1244"/>
      <c r="D1244"/>
      <c r="E1244"/>
      <c r="F1244"/>
      <c r="G1244"/>
      <c r="H1244"/>
      <c r="I1244"/>
      <c r="J1244"/>
    </row>
    <row r="1245" spans="1:10" x14ac:dyDescent="0.35">
      <c r="A1245"/>
      <c r="B1245"/>
      <c r="C1245"/>
      <c r="D1245"/>
      <c r="E1245"/>
      <c r="F1245"/>
      <c r="G1245"/>
      <c r="H1245"/>
      <c r="I1245"/>
      <c r="J1245"/>
    </row>
    <row r="1246" spans="1:10" x14ac:dyDescent="0.35">
      <c r="A1246"/>
      <c r="B1246"/>
      <c r="C1246"/>
      <c r="D1246"/>
      <c r="E1246"/>
      <c r="F1246"/>
      <c r="G1246"/>
      <c r="H1246"/>
      <c r="I1246"/>
      <c r="J1246"/>
    </row>
    <row r="1247" spans="1:10" x14ac:dyDescent="0.35">
      <c r="A1247"/>
      <c r="B1247"/>
      <c r="C1247"/>
      <c r="D1247"/>
      <c r="E1247"/>
      <c r="F1247"/>
      <c r="G1247"/>
      <c r="H1247"/>
      <c r="I1247"/>
      <c r="J1247"/>
    </row>
    <row r="1248" spans="1:10" x14ac:dyDescent="0.35">
      <c r="A1248"/>
      <c r="B1248"/>
      <c r="C1248"/>
      <c r="D1248"/>
      <c r="E1248"/>
      <c r="F1248"/>
      <c r="G1248"/>
      <c r="H1248"/>
      <c r="I1248"/>
      <c r="J1248"/>
    </row>
    <row r="1249" spans="1:10" x14ac:dyDescent="0.35">
      <c r="A1249"/>
      <c r="B1249"/>
      <c r="C1249"/>
      <c r="D1249"/>
      <c r="E1249"/>
      <c r="F1249"/>
      <c r="G1249"/>
      <c r="H1249"/>
      <c r="I1249"/>
      <c r="J1249"/>
    </row>
    <row r="1250" spans="1:10" x14ac:dyDescent="0.35">
      <c r="A1250"/>
      <c r="B1250"/>
      <c r="C1250"/>
      <c r="D1250"/>
      <c r="E1250"/>
      <c r="F1250"/>
      <c r="G1250"/>
      <c r="H1250"/>
      <c r="I1250"/>
      <c r="J1250"/>
    </row>
    <row r="1251" spans="1:10" x14ac:dyDescent="0.35">
      <c r="A1251"/>
      <c r="B1251"/>
      <c r="C1251"/>
      <c r="D1251"/>
      <c r="E1251"/>
      <c r="F1251"/>
      <c r="G1251"/>
      <c r="H1251"/>
      <c r="I1251"/>
      <c r="J1251"/>
    </row>
    <row r="1252" spans="1:10" x14ac:dyDescent="0.35">
      <c r="A1252"/>
      <c r="B1252"/>
      <c r="C1252"/>
      <c r="D1252"/>
      <c r="E1252"/>
      <c r="F1252"/>
      <c r="G1252"/>
      <c r="H1252"/>
      <c r="I1252"/>
      <c r="J1252"/>
    </row>
    <row r="1253" spans="1:10" x14ac:dyDescent="0.35">
      <c r="A1253"/>
      <c r="B1253"/>
      <c r="C1253"/>
      <c r="D1253"/>
      <c r="E1253"/>
      <c r="F1253"/>
      <c r="G1253"/>
      <c r="H1253"/>
      <c r="I1253"/>
      <c r="J1253"/>
    </row>
    <row r="1254" spans="1:10" x14ac:dyDescent="0.35">
      <c r="A1254"/>
      <c r="B1254"/>
      <c r="C1254"/>
      <c r="D1254"/>
      <c r="E1254"/>
      <c r="F1254"/>
      <c r="G1254"/>
      <c r="H1254"/>
      <c r="I1254"/>
      <c r="J1254"/>
    </row>
    <row r="1255" spans="1:10" x14ac:dyDescent="0.35">
      <c r="A1255"/>
      <c r="B1255"/>
      <c r="C1255"/>
      <c r="D1255"/>
      <c r="E1255"/>
      <c r="F1255"/>
      <c r="G1255"/>
      <c r="H1255"/>
      <c r="I1255"/>
      <c r="J1255"/>
    </row>
    <row r="1256" spans="1:10" x14ac:dyDescent="0.35">
      <c r="A1256"/>
      <c r="B1256"/>
      <c r="C1256"/>
      <c r="D1256"/>
      <c r="E1256"/>
      <c r="F1256"/>
      <c r="G1256"/>
      <c r="H1256"/>
      <c r="I1256"/>
      <c r="J1256"/>
    </row>
    <row r="1257" spans="1:10" x14ac:dyDescent="0.35">
      <c r="A1257"/>
      <c r="B1257"/>
      <c r="C1257"/>
      <c r="D1257"/>
      <c r="E1257"/>
      <c r="F1257"/>
      <c r="G1257"/>
      <c r="H1257"/>
      <c r="I1257"/>
      <c r="J1257"/>
    </row>
    <row r="1258" spans="1:10" x14ac:dyDescent="0.35">
      <c r="A1258"/>
      <c r="B1258"/>
      <c r="C1258"/>
      <c r="D1258"/>
      <c r="E1258"/>
      <c r="F1258"/>
      <c r="G1258"/>
      <c r="H1258"/>
      <c r="I1258"/>
      <c r="J1258"/>
    </row>
    <row r="1259" spans="1:10" x14ac:dyDescent="0.35">
      <c r="A1259"/>
      <c r="B1259"/>
      <c r="C1259"/>
      <c r="D1259"/>
      <c r="E1259"/>
      <c r="F1259"/>
      <c r="G1259"/>
      <c r="H1259"/>
      <c r="I1259"/>
      <c r="J1259"/>
    </row>
    <row r="1260" spans="1:10" x14ac:dyDescent="0.35">
      <c r="A1260"/>
      <c r="B1260"/>
      <c r="C1260"/>
      <c r="D1260"/>
      <c r="E1260"/>
      <c r="F1260"/>
      <c r="G1260"/>
      <c r="H1260"/>
      <c r="I1260"/>
      <c r="J1260"/>
    </row>
    <row r="1261" spans="1:10" x14ac:dyDescent="0.35">
      <c r="A1261"/>
      <c r="B1261"/>
      <c r="C1261"/>
      <c r="D1261"/>
      <c r="E1261"/>
      <c r="F1261"/>
      <c r="G1261"/>
      <c r="H1261"/>
      <c r="I1261"/>
      <c r="J1261"/>
    </row>
    <row r="1262" spans="1:10" x14ac:dyDescent="0.35">
      <c r="A1262"/>
      <c r="B1262"/>
      <c r="C1262"/>
      <c r="D1262"/>
      <c r="E1262"/>
      <c r="F1262"/>
      <c r="G1262"/>
      <c r="H1262"/>
      <c r="I1262"/>
      <c r="J1262"/>
    </row>
    <row r="1263" spans="1:10" x14ac:dyDescent="0.35">
      <c r="A1263"/>
      <c r="B1263"/>
      <c r="C1263"/>
      <c r="D1263"/>
      <c r="E1263"/>
      <c r="F1263"/>
      <c r="G1263"/>
      <c r="H1263"/>
      <c r="I1263"/>
      <c r="J1263"/>
    </row>
    <row r="1264" spans="1:10" x14ac:dyDescent="0.35">
      <c r="A1264"/>
      <c r="B1264"/>
      <c r="C1264"/>
      <c r="D1264"/>
      <c r="E1264"/>
      <c r="F1264"/>
      <c r="G1264"/>
      <c r="H1264"/>
      <c r="I1264"/>
      <c r="J1264"/>
    </row>
    <row r="1265" spans="1:10" x14ac:dyDescent="0.35">
      <c r="A1265"/>
      <c r="B1265"/>
      <c r="C1265"/>
      <c r="D1265"/>
      <c r="E1265"/>
      <c r="F1265"/>
      <c r="G1265"/>
      <c r="H1265"/>
      <c r="I1265"/>
      <c r="J1265"/>
    </row>
    <row r="1266" spans="1:10" x14ac:dyDescent="0.35">
      <c r="A1266"/>
      <c r="B1266"/>
      <c r="C1266"/>
      <c r="D1266"/>
      <c r="E1266"/>
      <c r="F1266"/>
      <c r="G1266"/>
      <c r="H1266"/>
      <c r="I1266"/>
      <c r="J1266"/>
    </row>
    <row r="1267" spans="1:10" x14ac:dyDescent="0.35">
      <c r="A1267"/>
      <c r="B1267"/>
      <c r="C1267"/>
      <c r="D1267"/>
      <c r="E1267"/>
      <c r="F1267"/>
      <c r="G1267"/>
      <c r="H1267"/>
      <c r="I1267"/>
      <c r="J1267"/>
    </row>
    <row r="1268" spans="1:10" x14ac:dyDescent="0.35">
      <c r="A1268"/>
      <c r="B1268"/>
      <c r="C1268"/>
      <c r="D1268"/>
      <c r="E1268"/>
      <c r="F1268"/>
      <c r="G1268"/>
      <c r="H1268"/>
      <c r="I1268"/>
      <c r="J1268"/>
    </row>
    <row r="1269" spans="1:10" x14ac:dyDescent="0.35">
      <c r="A1269"/>
      <c r="B1269"/>
      <c r="C1269"/>
      <c r="D1269"/>
      <c r="E1269"/>
      <c r="F1269"/>
      <c r="G1269"/>
      <c r="H1269"/>
      <c r="I1269"/>
      <c r="J1269"/>
    </row>
    <row r="1270" spans="1:10" x14ac:dyDescent="0.35">
      <c r="A1270"/>
      <c r="B1270"/>
      <c r="C1270"/>
      <c r="D1270"/>
      <c r="E1270"/>
      <c r="F1270"/>
      <c r="G1270"/>
      <c r="H1270"/>
      <c r="I1270"/>
      <c r="J1270"/>
    </row>
    <row r="1271" spans="1:10" x14ac:dyDescent="0.35">
      <c r="A1271"/>
      <c r="B1271"/>
      <c r="C1271"/>
      <c r="D1271"/>
      <c r="E1271"/>
      <c r="F1271"/>
      <c r="G1271"/>
      <c r="H1271"/>
      <c r="I1271"/>
      <c r="J1271"/>
    </row>
    <row r="1272" spans="1:10" x14ac:dyDescent="0.35">
      <c r="A1272"/>
      <c r="B1272"/>
      <c r="C1272"/>
      <c r="D1272"/>
      <c r="E1272"/>
      <c r="F1272"/>
      <c r="G1272"/>
      <c r="H1272"/>
      <c r="I1272"/>
      <c r="J1272"/>
    </row>
    <row r="1273" spans="1:10" x14ac:dyDescent="0.35">
      <c r="A1273"/>
      <c r="B1273"/>
      <c r="C1273"/>
      <c r="D1273"/>
      <c r="E1273"/>
      <c r="F1273"/>
      <c r="G1273"/>
      <c r="H1273"/>
      <c r="I1273"/>
      <c r="J1273"/>
    </row>
    <row r="1274" spans="1:10" x14ac:dyDescent="0.35">
      <c r="A1274"/>
      <c r="B1274"/>
      <c r="C1274"/>
      <c r="D1274"/>
      <c r="E1274"/>
      <c r="F1274"/>
      <c r="G1274"/>
      <c r="H1274"/>
      <c r="I1274"/>
      <c r="J1274"/>
    </row>
    <row r="1275" spans="1:10" x14ac:dyDescent="0.35">
      <c r="A1275"/>
      <c r="B1275"/>
      <c r="C1275"/>
      <c r="D1275"/>
      <c r="E1275"/>
      <c r="F1275"/>
      <c r="G1275"/>
      <c r="H1275"/>
      <c r="I1275"/>
      <c r="J1275"/>
    </row>
    <row r="1276" spans="1:10" x14ac:dyDescent="0.35">
      <c r="A1276"/>
      <c r="B1276"/>
      <c r="C1276"/>
      <c r="D1276"/>
      <c r="E1276"/>
      <c r="F1276"/>
      <c r="G1276"/>
      <c r="H1276"/>
      <c r="I1276"/>
      <c r="J1276"/>
    </row>
    <row r="1277" spans="1:10" x14ac:dyDescent="0.35">
      <c r="A1277"/>
      <c r="B1277"/>
      <c r="C1277"/>
      <c r="D1277"/>
      <c r="E1277"/>
      <c r="F1277"/>
      <c r="G1277"/>
      <c r="H1277"/>
      <c r="I1277"/>
      <c r="J1277"/>
    </row>
    <row r="1278" spans="1:10" x14ac:dyDescent="0.35">
      <c r="A1278"/>
      <c r="B1278"/>
      <c r="C1278"/>
      <c r="D1278"/>
      <c r="E1278"/>
      <c r="F1278"/>
      <c r="G1278"/>
      <c r="H1278"/>
      <c r="I1278"/>
      <c r="J1278"/>
    </row>
    <row r="1279" spans="1:10" x14ac:dyDescent="0.35">
      <c r="A1279"/>
      <c r="B1279"/>
      <c r="C1279"/>
      <c r="D1279"/>
      <c r="E1279"/>
      <c r="F1279"/>
      <c r="G1279"/>
      <c r="H1279"/>
      <c r="I1279"/>
      <c r="J1279"/>
    </row>
    <row r="1280" spans="1:10" x14ac:dyDescent="0.35">
      <c r="A1280"/>
      <c r="B1280"/>
      <c r="C1280"/>
      <c r="D1280"/>
      <c r="E1280"/>
      <c r="F1280"/>
      <c r="G1280"/>
      <c r="H1280"/>
      <c r="I1280"/>
      <c r="J1280"/>
    </row>
    <row r="1281" spans="1:10" x14ac:dyDescent="0.35">
      <c r="A1281"/>
      <c r="B1281"/>
      <c r="C1281"/>
      <c r="D1281"/>
      <c r="E1281"/>
      <c r="F1281"/>
      <c r="G1281"/>
      <c r="H1281"/>
      <c r="I1281"/>
      <c r="J1281"/>
    </row>
    <row r="1282" spans="1:10" x14ac:dyDescent="0.35">
      <c r="A1282"/>
      <c r="B1282"/>
      <c r="C1282"/>
      <c r="D1282"/>
      <c r="E1282"/>
      <c r="F1282"/>
      <c r="G1282"/>
      <c r="H1282"/>
      <c r="I1282"/>
      <c r="J1282"/>
    </row>
    <row r="1283" spans="1:10" x14ac:dyDescent="0.35">
      <c r="A1283"/>
      <c r="B1283"/>
      <c r="C1283"/>
      <c r="D1283"/>
      <c r="E1283"/>
      <c r="F1283"/>
      <c r="G1283"/>
      <c r="H1283"/>
      <c r="I1283"/>
      <c r="J1283"/>
    </row>
    <row r="1284" spans="1:10" x14ac:dyDescent="0.35">
      <c r="A1284"/>
      <c r="B1284"/>
      <c r="C1284"/>
      <c r="D1284"/>
      <c r="E1284"/>
      <c r="F1284"/>
      <c r="G1284"/>
      <c r="H1284"/>
      <c r="I1284"/>
      <c r="J1284"/>
    </row>
    <row r="1285" spans="1:10" x14ac:dyDescent="0.35">
      <c r="A1285"/>
      <c r="B1285"/>
      <c r="C1285"/>
      <c r="D1285"/>
      <c r="E1285"/>
      <c r="F1285"/>
      <c r="G1285"/>
      <c r="H1285"/>
      <c r="I1285"/>
      <c r="J1285"/>
    </row>
    <row r="1286" spans="1:10" x14ac:dyDescent="0.35">
      <c r="A1286"/>
      <c r="B1286"/>
      <c r="C1286"/>
      <c r="D1286"/>
      <c r="E1286"/>
      <c r="F1286"/>
      <c r="G1286"/>
      <c r="H1286"/>
      <c r="I1286"/>
      <c r="J1286"/>
    </row>
    <row r="1287" spans="1:10" x14ac:dyDescent="0.35">
      <c r="A1287"/>
      <c r="B1287"/>
      <c r="C1287"/>
      <c r="D1287"/>
      <c r="E1287"/>
      <c r="F1287"/>
      <c r="G1287"/>
      <c r="H1287"/>
      <c r="I1287"/>
      <c r="J1287"/>
    </row>
    <row r="1288" spans="1:10" x14ac:dyDescent="0.35">
      <c r="A1288"/>
      <c r="B1288"/>
      <c r="C1288"/>
      <c r="D1288"/>
      <c r="E1288"/>
      <c r="F1288"/>
      <c r="G1288"/>
      <c r="H1288"/>
      <c r="I1288"/>
      <c r="J1288"/>
    </row>
    <row r="1289" spans="1:10" x14ac:dyDescent="0.35">
      <c r="A1289"/>
      <c r="B1289"/>
      <c r="C1289"/>
      <c r="D1289"/>
      <c r="E1289"/>
      <c r="F1289"/>
      <c r="G1289"/>
      <c r="H1289"/>
      <c r="I1289"/>
      <c r="J1289"/>
    </row>
    <row r="1290" spans="1:10" x14ac:dyDescent="0.35">
      <c r="A1290"/>
      <c r="B1290"/>
      <c r="C1290"/>
      <c r="D1290"/>
      <c r="E1290"/>
      <c r="F1290"/>
      <c r="G1290"/>
      <c r="H1290"/>
      <c r="I1290"/>
      <c r="J1290"/>
    </row>
    <row r="1291" spans="1:10" x14ac:dyDescent="0.35">
      <c r="A1291"/>
      <c r="B1291"/>
      <c r="C1291"/>
      <c r="D1291"/>
      <c r="E1291"/>
      <c r="F1291"/>
      <c r="G1291"/>
      <c r="H1291"/>
      <c r="I1291"/>
      <c r="J1291"/>
    </row>
    <row r="1292" spans="1:10" x14ac:dyDescent="0.35">
      <c r="A1292"/>
      <c r="B1292"/>
      <c r="C1292"/>
      <c r="D1292"/>
      <c r="E1292"/>
      <c r="F1292"/>
      <c r="G1292"/>
      <c r="H1292"/>
      <c r="I1292"/>
      <c r="J1292"/>
    </row>
    <row r="1293" spans="1:10" x14ac:dyDescent="0.35">
      <c r="A1293"/>
      <c r="B1293"/>
      <c r="C1293"/>
      <c r="D1293"/>
      <c r="E1293"/>
      <c r="F1293"/>
      <c r="G1293"/>
      <c r="H1293"/>
      <c r="I1293"/>
      <c r="J1293"/>
    </row>
    <row r="1294" spans="1:10" x14ac:dyDescent="0.35">
      <c r="A1294"/>
      <c r="B1294"/>
      <c r="C1294"/>
      <c r="D1294"/>
      <c r="E1294"/>
      <c r="F1294"/>
      <c r="G1294"/>
      <c r="H1294"/>
      <c r="I1294"/>
      <c r="J1294"/>
    </row>
    <row r="1295" spans="1:10" x14ac:dyDescent="0.35">
      <c r="A1295"/>
      <c r="B1295"/>
      <c r="C1295"/>
      <c r="D1295"/>
      <c r="E1295"/>
      <c r="F1295"/>
      <c r="G1295"/>
      <c r="H1295"/>
      <c r="I1295"/>
      <c r="J1295"/>
    </row>
    <row r="1296" spans="1:10" x14ac:dyDescent="0.35">
      <c r="A1296"/>
      <c r="B1296"/>
      <c r="C1296"/>
      <c r="D1296"/>
      <c r="E1296"/>
      <c r="F1296"/>
      <c r="G1296"/>
      <c r="H1296"/>
      <c r="I1296"/>
      <c r="J1296"/>
    </row>
    <row r="1297" spans="1:10" x14ac:dyDescent="0.35">
      <c r="A1297"/>
      <c r="B1297"/>
      <c r="C1297"/>
      <c r="D1297"/>
      <c r="E1297"/>
      <c r="F1297"/>
      <c r="G1297"/>
      <c r="H1297"/>
      <c r="I1297"/>
      <c r="J1297"/>
    </row>
    <row r="1298" spans="1:10" x14ac:dyDescent="0.35">
      <c r="A1298"/>
      <c r="B1298"/>
      <c r="C1298"/>
      <c r="D1298"/>
      <c r="E1298"/>
      <c r="F1298"/>
      <c r="G1298"/>
      <c r="H1298"/>
      <c r="I1298"/>
      <c r="J1298"/>
    </row>
    <row r="1299" spans="1:10" x14ac:dyDescent="0.35">
      <c r="A1299"/>
      <c r="B1299"/>
      <c r="C1299"/>
      <c r="D1299"/>
      <c r="E1299"/>
      <c r="F1299"/>
      <c r="G1299"/>
      <c r="H1299"/>
      <c r="I1299"/>
      <c r="J1299"/>
    </row>
    <row r="1300" spans="1:10" x14ac:dyDescent="0.35">
      <c r="A1300"/>
      <c r="B1300"/>
      <c r="C1300"/>
      <c r="D1300"/>
      <c r="E1300"/>
      <c r="F1300"/>
      <c r="G1300"/>
      <c r="H1300"/>
      <c r="I1300"/>
      <c r="J1300"/>
    </row>
    <row r="1301" spans="1:10" x14ac:dyDescent="0.35">
      <c r="A1301"/>
      <c r="B1301"/>
      <c r="C1301"/>
      <c r="D1301"/>
      <c r="E1301"/>
      <c r="F1301"/>
      <c r="G1301"/>
      <c r="H1301"/>
      <c r="I1301"/>
      <c r="J1301"/>
    </row>
    <row r="1302" spans="1:10" x14ac:dyDescent="0.35">
      <c r="A1302"/>
      <c r="B1302"/>
      <c r="C1302"/>
      <c r="D1302"/>
      <c r="E1302"/>
      <c r="F1302"/>
      <c r="G1302"/>
      <c r="H1302"/>
      <c r="I1302"/>
      <c r="J1302"/>
    </row>
    <row r="1303" spans="1:10" x14ac:dyDescent="0.35">
      <c r="A1303"/>
      <c r="B1303"/>
      <c r="C1303"/>
      <c r="D1303"/>
      <c r="E1303"/>
      <c r="F1303"/>
      <c r="G1303"/>
      <c r="H1303"/>
      <c r="I1303"/>
      <c r="J1303"/>
    </row>
    <row r="1304" spans="1:10" x14ac:dyDescent="0.35">
      <c r="A1304"/>
      <c r="B1304"/>
      <c r="C1304"/>
      <c r="D1304"/>
      <c r="E1304"/>
      <c r="F1304"/>
      <c r="G1304"/>
      <c r="H1304"/>
      <c r="I1304"/>
      <c r="J1304"/>
    </row>
    <row r="1305" spans="1:10" x14ac:dyDescent="0.35">
      <c r="A1305"/>
      <c r="B1305"/>
      <c r="C1305"/>
      <c r="D1305"/>
      <c r="E1305"/>
      <c r="F1305"/>
      <c r="G1305"/>
      <c r="H1305"/>
      <c r="I1305"/>
      <c r="J1305"/>
    </row>
    <row r="1306" spans="1:10" x14ac:dyDescent="0.35">
      <c r="A1306"/>
      <c r="B1306"/>
      <c r="C1306"/>
      <c r="D1306"/>
      <c r="E1306"/>
      <c r="F1306"/>
      <c r="G1306"/>
      <c r="H1306"/>
      <c r="I1306"/>
      <c r="J1306"/>
    </row>
    <row r="1307" spans="1:10" x14ac:dyDescent="0.35">
      <c r="A1307"/>
      <c r="B1307"/>
      <c r="C1307"/>
      <c r="D1307"/>
      <c r="E1307"/>
      <c r="F1307"/>
      <c r="G1307"/>
      <c r="H1307"/>
      <c r="I1307"/>
      <c r="J1307"/>
    </row>
    <row r="1308" spans="1:10" x14ac:dyDescent="0.35">
      <c r="A1308"/>
      <c r="B1308"/>
      <c r="C1308"/>
      <c r="D1308"/>
      <c r="E1308"/>
      <c r="F1308"/>
      <c r="G1308"/>
      <c r="H1308"/>
      <c r="I1308"/>
      <c r="J1308"/>
    </row>
    <row r="1309" spans="1:10" x14ac:dyDescent="0.35">
      <c r="A1309"/>
      <c r="B1309"/>
      <c r="C1309"/>
      <c r="D1309"/>
      <c r="E1309"/>
      <c r="F1309"/>
      <c r="G1309"/>
      <c r="H1309"/>
      <c r="I1309"/>
      <c r="J1309"/>
    </row>
    <row r="1310" spans="1:10" x14ac:dyDescent="0.35">
      <c r="A1310"/>
      <c r="B1310"/>
      <c r="C1310"/>
      <c r="D1310"/>
      <c r="E1310"/>
      <c r="F1310"/>
      <c r="G1310"/>
      <c r="H1310"/>
      <c r="I1310"/>
      <c r="J1310"/>
    </row>
    <row r="1311" spans="1:10" x14ac:dyDescent="0.35">
      <c r="A1311"/>
      <c r="B1311"/>
      <c r="C1311"/>
      <c r="D1311"/>
      <c r="E1311"/>
      <c r="F1311"/>
      <c r="G1311"/>
      <c r="H1311"/>
      <c r="I1311"/>
      <c r="J1311"/>
    </row>
  </sheetData>
  <mergeCells count="1">
    <mergeCell ref="A1:G1"/>
  </mergeCells>
  <pageMargins left="0.7" right="0.7" top="0.75" bottom="0.75" header="0.3" footer="0.3"/>
  <pageSetup paperSize="9" scale="29"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088098216AA64EBC292F39A4F58BF6" ma:contentTypeVersion="5" ma:contentTypeDescription="Skapa ett nytt dokument." ma:contentTypeScope="" ma:versionID="f07b2788951814eeb626fc097921f971">
  <xsd:schema xmlns:xsd="http://www.w3.org/2001/XMLSchema" xmlns:xs="http://www.w3.org/2001/XMLSchema" xmlns:p="http://schemas.microsoft.com/office/2006/metadata/properties" xmlns:ns2="cfc5d8c4-fed2-4e69-9c31-be6ad394fc82" xmlns:ns3="ddfb0367-8939-4ede-acf0-4865036acb46" targetNamespace="http://schemas.microsoft.com/office/2006/metadata/properties" ma:root="true" ma:fieldsID="55c9f29f9b792617edf257006112203d" ns2:_="" ns3:_="">
    <xsd:import namespace="cfc5d8c4-fed2-4e69-9c31-be6ad394fc82"/>
    <xsd:import namespace="ddfb0367-8939-4ede-acf0-4865036acb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c5d8c4-fed2-4e69-9c31-be6ad394fc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fb0367-8939-4ede-acf0-4865036acb4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BABB80-89C7-4CD3-99AE-1E682A3F6C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A83ED4-255F-4894-AB45-9583DC77706D}"/>
</file>

<file path=customXml/itemProps3.xml><?xml version="1.0" encoding="utf-8"?>
<ds:datastoreItem xmlns:ds="http://schemas.openxmlformats.org/officeDocument/2006/customXml" ds:itemID="{ADBCFA9C-4891-4039-943F-7ACFB3B6E0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21</vt:i4>
      </vt:variant>
      <vt:variant>
        <vt:lpstr>Namngivna områden</vt:lpstr>
      </vt:variant>
      <vt:variant>
        <vt:i4>14</vt:i4>
      </vt:variant>
    </vt:vector>
  </HeadingPairs>
  <TitlesOfParts>
    <vt:vector size="35" baseType="lpstr">
      <vt:lpstr>Pivot</vt:lpstr>
      <vt:lpstr>Grunddata</vt:lpstr>
      <vt:lpstr>Bionut, bu</vt:lpstr>
      <vt:lpstr>Clintec, bu</vt:lpstr>
      <vt:lpstr>CNS, bu</vt:lpstr>
      <vt:lpstr>Dentmed, bu</vt:lpstr>
      <vt:lpstr>Dentmed, KUT</vt:lpstr>
      <vt:lpstr>FYFA, bu</vt:lpstr>
      <vt:lpstr>GPH, bu</vt:lpstr>
      <vt:lpstr>IMM, bu</vt:lpstr>
      <vt:lpstr>KBH, bu</vt:lpstr>
      <vt:lpstr>KBH, KUB</vt:lpstr>
      <vt:lpstr>Labmed, bu</vt:lpstr>
      <vt:lpstr>LIME, bu</vt:lpstr>
      <vt:lpstr>NVS, bu</vt:lpstr>
      <vt:lpstr>NVS, bu spec</vt:lpstr>
      <vt:lpstr>NVS, KUS</vt:lpstr>
      <vt:lpstr>NVS, KUF</vt:lpstr>
      <vt:lpstr>PN biomed, bu</vt:lpstr>
      <vt:lpstr>PN läkar, 12del</vt:lpstr>
      <vt:lpstr>PN läkar, KUL</vt:lpstr>
      <vt:lpstr>'CNS, bu'!Print_Area</vt:lpstr>
      <vt:lpstr>'Clintec, bu'!Utskriftsområde</vt:lpstr>
      <vt:lpstr>'Dentmed, bu'!Utskriftsområde</vt:lpstr>
      <vt:lpstr>'FYFA, bu'!Utskriftsområde</vt:lpstr>
      <vt:lpstr>'GPH, bu'!Utskriftsområde</vt:lpstr>
      <vt:lpstr>'IMM, bu'!Utskriftsområde</vt:lpstr>
      <vt:lpstr>'Labmed, bu'!Utskriftsområde</vt:lpstr>
      <vt:lpstr>'LIME, bu'!Utskriftsområde</vt:lpstr>
      <vt:lpstr>'NVS, bu'!Utskriftsområde</vt:lpstr>
      <vt:lpstr>'NVS, bu spec'!Utskriftsområde</vt:lpstr>
      <vt:lpstr>'NVS, KUS'!Utskriftsområde</vt:lpstr>
      <vt:lpstr>'PN biomed, bu'!Utskriftsområde</vt:lpstr>
      <vt:lpstr>'PN läkar, KUL'!Utskriftsområde</vt:lpstr>
      <vt:lpstr>'Dentmed, bu'!Utskriftsrubriker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Johanna Jenefeldt Wasner</dc:creator>
  <cp:keywords/>
  <dc:description/>
  <cp:lastModifiedBy>Johanna Jenefeldt Wasner</cp:lastModifiedBy>
  <cp:revision/>
  <cp:lastPrinted>2023-12-04T19:35:27Z</cp:lastPrinted>
  <dcterms:created xsi:type="dcterms:W3CDTF">2023-09-01T09:23:22Z</dcterms:created>
  <dcterms:modified xsi:type="dcterms:W3CDTF">2023-12-05T08:06:25Z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0x0101009C088098216AA64EBC292F39A4F58BF6</vt:lpwstr>
  </property>
</Properties>
</file>